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8" i="18" l="1"/>
  <c r="I58" i="18"/>
  <c r="J37" i="18"/>
  <c r="H37" i="18"/>
  <c r="J36" i="18"/>
  <c r="H36" i="18"/>
  <c r="P36" i="18" s="1"/>
  <c r="J35" i="18"/>
  <c r="H35" i="18"/>
  <c r="J34" i="18"/>
  <c r="H34" i="18"/>
  <c r="J33" i="18"/>
  <c r="H33" i="18"/>
  <c r="J32" i="18"/>
  <c r="H32" i="18"/>
  <c r="J31" i="18"/>
  <c r="H31" i="18"/>
  <c r="L37" i="18" s="1"/>
  <c r="L30" i="18"/>
  <c r="J30" i="18"/>
  <c r="I30" i="18"/>
  <c r="H30" i="18"/>
  <c r="P30" i="18" s="1"/>
  <c r="L29" i="18"/>
  <c r="J29" i="18"/>
  <c r="I29" i="18" s="1"/>
  <c r="H29" i="18"/>
  <c r="P29" i="18" s="1"/>
  <c r="L28" i="18"/>
  <c r="J28" i="18"/>
  <c r="I28" i="18" s="1"/>
  <c r="H28" i="18"/>
  <c r="L34" i="18" s="1"/>
  <c r="L27" i="18"/>
  <c r="J27" i="18"/>
  <c r="I27" i="18" s="1"/>
  <c r="H27" i="18"/>
  <c r="L33" i="18" s="1"/>
  <c r="L26" i="18"/>
  <c r="J26" i="18"/>
  <c r="I26" i="18" s="1"/>
  <c r="H26" i="18"/>
  <c r="L32" i="18" s="1"/>
  <c r="L25" i="18"/>
  <c r="J25" i="18"/>
  <c r="I25" i="18" s="1"/>
  <c r="H25" i="18"/>
  <c r="L31" i="18" s="1"/>
  <c r="L24" i="18"/>
  <c r="J24" i="18"/>
  <c r="I24" i="18" s="1"/>
  <c r="H24" i="18"/>
  <c r="L23" i="18"/>
  <c r="J23" i="18"/>
  <c r="H23" i="18"/>
  <c r="I23" i="18" s="1"/>
  <c r="L22" i="18"/>
  <c r="J22" i="18"/>
  <c r="H22" i="18"/>
  <c r="I22" i="18" s="1"/>
  <c r="L21" i="18"/>
  <c r="J21" i="18"/>
  <c r="H21" i="18"/>
  <c r="I21" i="18" s="1"/>
  <c r="L20" i="18"/>
  <c r="J20" i="18"/>
  <c r="H20" i="18"/>
  <c r="I20" i="18" s="1"/>
  <c r="L19" i="18"/>
  <c r="J19" i="18"/>
  <c r="H19" i="18"/>
  <c r="I19" i="18" s="1"/>
  <c r="L18" i="18"/>
  <c r="J18" i="18"/>
  <c r="H18" i="18"/>
  <c r="I18" i="18" s="1"/>
  <c r="L17" i="18"/>
  <c r="J17" i="18"/>
  <c r="H17" i="18"/>
  <c r="I17" i="18" s="1"/>
  <c r="J16" i="18"/>
  <c r="H16" i="18"/>
  <c r="I16" i="18" s="1"/>
  <c r="J15" i="18"/>
  <c r="H15" i="18"/>
  <c r="J14" i="18"/>
  <c r="H14" i="18"/>
  <c r="J13" i="18"/>
  <c r="H13" i="18"/>
  <c r="J12" i="18"/>
  <c r="H12" i="18"/>
  <c r="J11" i="18"/>
  <c r="H11" i="18"/>
  <c r="J10" i="18"/>
  <c r="H10" i="18"/>
  <c r="L16" i="18" s="1"/>
  <c r="J9" i="18"/>
  <c r="I9" i="18" s="1"/>
  <c r="H9" i="18"/>
  <c r="P9" i="18" s="1"/>
  <c r="J8" i="18"/>
  <c r="H8" i="18"/>
  <c r="J7" i="18"/>
  <c r="H7" i="18"/>
  <c r="R6" i="18"/>
  <c r="J6" i="18"/>
  <c r="I6" i="18"/>
  <c r="H6" i="18"/>
  <c r="R5" i="18"/>
  <c r="J5" i="18"/>
  <c r="I5" i="18" s="1"/>
  <c r="H5" i="18"/>
  <c r="J4" i="18"/>
  <c r="H4" i="18"/>
  <c r="J3" i="18"/>
  <c r="H3" i="18"/>
  <c r="A3" i="18"/>
  <c r="B56" i="18" s="1"/>
  <c r="J2" i="18"/>
  <c r="I2" i="18"/>
  <c r="I4" i="18" l="1"/>
  <c r="L4" i="18"/>
  <c r="M4" i="18" s="1"/>
  <c r="L3" i="18"/>
  <c r="M3" i="18" s="1"/>
  <c r="I3" i="18"/>
  <c r="L5" i="18"/>
  <c r="M5" i="18" s="1"/>
  <c r="L11" i="18"/>
  <c r="M11" i="18" s="1"/>
  <c r="L12" i="18"/>
  <c r="M12" i="18" s="1"/>
  <c r="L13" i="18"/>
  <c r="M13" i="18" s="1"/>
  <c r="L14" i="18"/>
  <c r="M14" i="18" s="1"/>
  <c r="J38" i="18"/>
  <c r="K1" i="18" s="1"/>
  <c r="M16" i="18"/>
  <c r="P8" i="18"/>
  <c r="I7" i="18"/>
  <c r="I8" i="18"/>
  <c r="M17" i="18"/>
  <c r="M18" i="18"/>
  <c r="M19" i="18"/>
  <c r="M20" i="18"/>
  <c r="M21" i="18"/>
  <c r="M22" i="18"/>
  <c r="I31" i="18"/>
  <c r="I32" i="18"/>
  <c r="I33" i="18"/>
  <c r="I34" i="18"/>
  <c r="I35" i="18"/>
  <c r="I36" i="18"/>
  <c r="P37" i="18"/>
  <c r="P15" i="18"/>
  <c r="M23" i="18"/>
  <c r="I37" i="18"/>
  <c r="H38" i="18"/>
  <c r="H40" i="18" s="1"/>
  <c r="L6" i="18"/>
  <c r="I10" i="18"/>
  <c r="I11" i="18"/>
  <c r="I12" i="18"/>
  <c r="I13" i="18"/>
  <c r="I14" i="18"/>
  <c r="I15" i="18"/>
  <c r="P16" i="18"/>
  <c r="M24" i="18"/>
  <c r="M25" i="18"/>
  <c r="M26" i="18"/>
  <c r="M27" i="18"/>
  <c r="M28" i="18"/>
  <c r="M29" i="18"/>
  <c r="L7" i="18"/>
  <c r="L8" i="18"/>
  <c r="M8" i="18" s="1"/>
  <c r="P22" i="18"/>
  <c r="M30" i="18"/>
  <c r="L35" i="18"/>
  <c r="L36" i="18"/>
  <c r="M36" i="18" s="1"/>
  <c r="L9" i="18"/>
  <c r="P23" i="18"/>
  <c r="M31" i="18"/>
  <c r="M32" i="18"/>
  <c r="M33" i="18"/>
  <c r="M34" i="18"/>
  <c r="L10" i="18"/>
  <c r="L15" i="18"/>
  <c r="M15" i="18" s="1"/>
  <c r="M37" i="18"/>
  <c r="J58" i="2"/>
  <c r="I58" i="2"/>
  <c r="M9" i="18" l="1"/>
  <c r="I38" i="18"/>
  <c r="I40" i="18"/>
  <c r="M6" i="18"/>
  <c r="L38" i="18"/>
  <c r="L40" i="18" s="1"/>
  <c r="M35" i="18"/>
  <c r="M10" i="18"/>
  <c r="M7" i="18"/>
  <c r="R6" i="2"/>
  <c r="R5" i="2"/>
  <c r="M38" i="18" l="1"/>
  <c r="A3" i="2"/>
  <c r="B56" i="2" s="1"/>
  <c r="J3" i="2" l="1"/>
  <c r="H3" i="2"/>
  <c r="L3" i="2" l="1"/>
  <c r="B1" i="3"/>
  <c r="B14" i="3" s="1"/>
  <c r="J37" i="2"/>
  <c r="H37" i="2"/>
  <c r="P37" i="2" s="1"/>
  <c r="J36" i="2"/>
  <c r="H36" i="2"/>
  <c r="P36" i="2" s="1"/>
  <c r="J35" i="2"/>
  <c r="H35" i="2"/>
  <c r="J34" i="2"/>
  <c r="H34" i="2"/>
  <c r="J33" i="2"/>
  <c r="H33" i="2"/>
  <c r="J32" i="2"/>
  <c r="H32" i="2"/>
  <c r="J31" i="2"/>
  <c r="H31" i="2"/>
  <c r="J30" i="2"/>
  <c r="H30" i="2"/>
  <c r="P30" i="2" s="1"/>
  <c r="J29" i="2"/>
  <c r="H29" i="2"/>
  <c r="P29" i="2" s="1"/>
  <c r="J28" i="2"/>
  <c r="H28" i="2"/>
  <c r="J27" i="2"/>
  <c r="H27" i="2"/>
  <c r="J26" i="2"/>
  <c r="H26" i="2"/>
  <c r="J25" i="2"/>
  <c r="H25" i="2"/>
  <c r="J24" i="2"/>
  <c r="H24" i="2"/>
  <c r="J23" i="2"/>
  <c r="H23" i="2"/>
  <c r="P23" i="2" s="1"/>
  <c r="J22" i="2"/>
  <c r="H22" i="2"/>
  <c r="P22" i="2" s="1"/>
  <c r="J21" i="2"/>
  <c r="H21" i="2"/>
  <c r="J20" i="2"/>
  <c r="H20" i="2"/>
  <c r="J19" i="2"/>
  <c r="H19" i="2"/>
  <c r="J18" i="2"/>
  <c r="H18" i="2"/>
  <c r="J17" i="2"/>
  <c r="H17" i="2"/>
  <c r="J16" i="2"/>
  <c r="H16" i="2"/>
  <c r="P16" i="2" s="1"/>
  <c r="J15" i="2"/>
  <c r="H15" i="2"/>
  <c r="P15" i="2" s="1"/>
  <c r="J14" i="2"/>
  <c r="H14" i="2"/>
  <c r="J13" i="2"/>
  <c r="H13" i="2"/>
  <c r="J12" i="2"/>
  <c r="H12" i="2"/>
  <c r="J11" i="2"/>
  <c r="H11" i="2"/>
  <c r="J10" i="2"/>
  <c r="H10" i="2"/>
  <c r="J9" i="2"/>
  <c r="H9" i="2"/>
  <c r="P9" i="2" s="1"/>
  <c r="J8" i="2"/>
  <c r="H8" i="2"/>
  <c r="P8" i="2" s="1"/>
  <c r="J7" i="2"/>
  <c r="H7" i="2"/>
  <c r="J6" i="2"/>
  <c r="H6" i="2"/>
  <c r="J5" i="2"/>
  <c r="H5" i="2"/>
  <c r="J4" i="2"/>
  <c r="H4" i="2"/>
  <c r="I3" i="2"/>
  <c r="J2" i="2"/>
  <c r="I2" i="2"/>
  <c r="I21" i="2" l="1"/>
  <c r="I23" i="2"/>
  <c r="I16" i="2"/>
  <c r="I14" i="2"/>
  <c r="I18" i="2"/>
  <c r="I20" i="2"/>
  <c r="I24" i="2"/>
  <c r="I32" i="2"/>
  <c r="I15" i="2"/>
  <c r="I4" i="2"/>
  <c r="I7" i="2"/>
  <c r="I22" i="2"/>
  <c r="I26" i="2"/>
  <c r="I28" i="2"/>
  <c r="I30" i="2"/>
  <c r="I34" i="2"/>
  <c r="I36" i="2"/>
  <c r="I10" i="2"/>
  <c r="I12" i="2"/>
  <c r="I29" i="2"/>
  <c r="I31" i="2"/>
  <c r="I8" i="2"/>
  <c r="J38" i="2"/>
  <c r="K1" i="2" s="1"/>
  <c r="M3" i="2"/>
  <c r="I6" i="2"/>
  <c r="I17" i="2"/>
  <c r="I25" i="2"/>
  <c r="I33" i="2"/>
  <c r="I35" i="2"/>
  <c r="I5" i="2"/>
  <c r="I11" i="2"/>
  <c r="I19" i="2"/>
  <c r="I27" i="2"/>
  <c r="I37" i="2"/>
  <c r="B11" i="3"/>
  <c r="B3" i="3"/>
  <c r="B8" i="3" s="1"/>
  <c r="B9" i="3" s="1"/>
  <c r="I9" i="2"/>
  <c r="I13" i="2"/>
  <c r="L5" i="2"/>
  <c r="B12" i="3"/>
  <c r="H38" i="2"/>
  <c r="H40" i="2" s="1"/>
  <c r="B5" i="3"/>
  <c r="B13" i="3"/>
  <c r="L4" i="2"/>
  <c r="B2" i="3"/>
  <c r="B6" i="3"/>
  <c r="B10" i="3"/>
  <c r="M4" i="2" l="1"/>
  <c r="I38" i="2"/>
  <c r="I40" i="2" s="1"/>
  <c r="B4" i="3"/>
  <c r="M5" i="2"/>
  <c r="L6" i="2"/>
  <c r="M6" i="2" l="1"/>
  <c r="B7" i="3"/>
  <c r="K31" i="2" s="1"/>
  <c r="L7" i="2"/>
  <c r="K36" i="2" l="1"/>
  <c r="K15" i="2"/>
  <c r="K12" i="2"/>
  <c r="K19" i="2"/>
  <c r="K14" i="2"/>
  <c r="K20" i="2"/>
  <c r="K22" i="2"/>
  <c r="K28" i="2"/>
  <c r="K30" i="2"/>
  <c r="K32" i="2"/>
  <c r="K25" i="2"/>
  <c r="K21" i="2"/>
  <c r="K18" i="2"/>
  <c r="K34" i="2"/>
  <c r="K11" i="2"/>
  <c r="K27" i="2"/>
  <c r="K29" i="2"/>
  <c r="K16" i="2"/>
  <c r="K17" i="2"/>
  <c r="K33" i="2"/>
  <c r="K26" i="2"/>
  <c r="K13" i="2"/>
  <c r="K35" i="2"/>
  <c r="K23" i="2"/>
  <c r="K37" i="2"/>
  <c r="K24" i="2"/>
  <c r="K10" i="2"/>
  <c r="K5" i="2"/>
  <c r="N5" i="2" s="1"/>
  <c r="K8" i="2"/>
  <c r="K4" i="2"/>
  <c r="N4" i="2" s="1"/>
  <c r="O4" i="2" s="1"/>
  <c r="K7" i="2"/>
  <c r="K3" i="2"/>
  <c r="N3" i="2" s="1"/>
  <c r="O3" i="2" s="1"/>
  <c r="K6" i="2"/>
  <c r="N6" i="2" s="1"/>
  <c r="O6" i="2" s="1"/>
  <c r="K9" i="18"/>
  <c r="N9" i="18" s="1"/>
  <c r="O9" i="18" s="1"/>
  <c r="K9" i="2"/>
  <c r="K18" i="18"/>
  <c r="N18" i="18" s="1"/>
  <c r="O18" i="18" s="1"/>
  <c r="K34" i="18"/>
  <c r="N34" i="18" s="1"/>
  <c r="O34" i="18" s="1"/>
  <c r="K4" i="18"/>
  <c r="N4" i="18" s="1"/>
  <c r="O4" i="18" s="1"/>
  <c r="K22" i="18"/>
  <c r="N22" i="18" s="1"/>
  <c r="O22" i="18" s="1"/>
  <c r="K31" i="18"/>
  <c r="N31" i="18" s="1"/>
  <c r="O31" i="18" s="1"/>
  <c r="K6" i="18"/>
  <c r="N6" i="18" s="1"/>
  <c r="O6" i="18" s="1"/>
  <c r="K5" i="18"/>
  <c r="N5" i="18" s="1"/>
  <c r="O5" i="18" s="1"/>
  <c r="K33" i="18"/>
  <c r="N33" i="18" s="1"/>
  <c r="O33" i="18" s="1"/>
  <c r="K19" i="18"/>
  <c r="N19" i="18" s="1"/>
  <c r="O19" i="18" s="1"/>
  <c r="K10" i="18"/>
  <c r="N10" i="18" s="1"/>
  <c r="O10" i="18" s="1"/>
  <c r="K8" i="18"/>
  <c r="N8" i="18" s="1"/>
  <c r="O8" i="18" s="1"/>
  <c r="K7" i="18"/>
  <c r="N7" i="18" s="1"/>
  <c r="O7" i="18" s="1"/>
  <c r="K21" i="18"/>
  <c r="N21" i="18" s="1"/>
  <c r="O21" i="18" s="1"/>
  <c r="K24" i="18"/>
  <c r="N24" i="18" s="1"/>
  <c r="O24" i="18" s="1"/>
  <c r="K30" i="18"/>
  <c r="N30" i="18" s="1"/>
  <c r="O30" i="18" s="1"/>
  <c r="K20" i="18"/>
  <c r="N20" i="18" s="1"/>
  <c r="O20" i="18" s="1"/>
  <c r="K13" i="18"/>
  <c r="N13" i="18" s="1"/>
  <c r="O13" i="18" s="1"/>
  <c r="K11" i="18"/>
  <c r="N11" i="18" s="1"/>
  <c r="O11" i="18" s="1"/>
  <c r="K3" i="18"/>
  <c r="N3" i="18" s="1"/>
  <c r="O3" i="18" s="1"/>
  <c r="K28" i="18"/>
  <c r="N28" i="18" s="1"/>
  <c r="O28" i="18" s="1"/>
  <c r="K14" i="18"/>
  <c r="N14" i="18" s="1"/>
  <c r="O14" i="18" s="1"/>
  <c r="K36" i="18"/>
  <c r="N36" i="18" s="1"/>
  <c r="O36" i="18" s="1"/>
  <c r="K15" i="18"/>
  <c r="N15" i="18" s="1"/>
  <c r="O15" i="18" s="1"/>
  <c r="K26" i="18"/>
  <c r="N26" i="18" s="1"/>
  <c r="O26" i="18" s="1"/>
  <c r="K12" i="18"/>
  <c r="N12" i="18" s="1"/>
  <c r="O12" i="18" s="1"/>
  <c r="K32" i="18"/>
  <c r="N32" i="18" s="1"/>
  <c r="O32" i="18" s="1"/>
  <c r="K25" i="18"/>
  <c r="N25" i="18" s="1"/>
  <c r="O25" i="18" s="1"/>
  <c r="K17" i="18"/>
  <c r="N17" i="18" s="1"/>
  <c r="O17" i="18" s="1"/>
  <c r="K37" i="18"/>
  <c r="N37" i="18" s="1"/>
  <c r="O37" i="18" s="1"/>
  <c r="K16" i="18"/>
  <c r="N16" i="18" s="1"/>
  <c r="O16" i="18" s="1"/>
  <c r="K35" i="18"/>
  <c r="N35" i="18" s="1"/>
  <c r="O35" i="18" s="1"/>
  <c r="K29" i="18"/>
  <c r="N29" i="18" s="1"/>
  <c r="O29" i="18" s="1"/>
  <c r="K27" i="18"/>
  <c r="N27" i="18" s="1"/>
  <c r="O27" i="18" s="1"/>
  <c r="K23" i="18"/>
  <c r="N23" i="18" s="1"/>
  <c r="O23" i="18" s="1"/>
  <c r="M7" i="2"/>
  <c r="N7" i="2" s="1"/>
  <c r="O5" i="2"/>
  <c r="L8" i="2"/>
  <c r="O7" i="2" l="1"/>
  <c r="N38" i="18"/>
  <c r="O38" i="18"/>
  <c r="G1" i="18" s="1"/>
  <c r="K38" i="18"/>
  <c r="O1" i="18" s="1"/>
  <c r="M8" i="2"/>
  <c r="N8" i="2" s="1"/>
  <c r="L9" i="2"/>
  <c r="O8" i="2" l="1"/>
  <c r="D1" i="18"/>
  <c r="M40" i="18"/>
  <c r="M9" i="2"/>
  <c r="N9" i="2" s="1"/>
  <c r="O9" i="2" s="1"/>
  <c r="L10" i="2"/>
  <c r="M10" i="2" l="1"/>
  <c r="N10" i="2" s="1"/>
  <c r="L11" i="2"/>
  <c r="O10" i="2" l="1"/>
  <c r="M11" i="2"/>
  <c r="N11" i="2" s="1"/>
  <c r="L12" i="2"/>
  <c r="O11" i="2" l="1"/>
  <c r="L13" i="2"/>
  <c r="M12" i="2"/>
  <c r="N12" i="2" s="1"/>
  <c r="O12" i="2" l="1"/>
  <c r="L14" i="2"/>
  <c r="M13" i="2"/>
  <c r="N13" i="2" s="1"/>
  <c r="O13" i="2" l="1"/>
  <c r="M14" i="2"/>
  <c r="N14" i="2" s="1"/>
  <c r="L15" i="2"/>
  <c r="O14" i="2" l="1"/>
  <c r="L16" i="2"/>
  <c r="M15" i="2"/>
  <c r="N15" i="2" s="1"/>
  <c r="O15" i="2" l="1"/>
  <c r="M16" i="2"/>
  <c r="N16" i="2" s="1"/>
  <c r="L17" i="2"/>
  <c r="O16" i="2" l="1"/>
  <c r="L18" i="2"/>
  <c r="M17" i="2"/>
  <c r="N17" i="2" s="1"/>
  <c r="O17" i="2" l="1"/>
  <c r="M18" i="2"/>
  <c r="N18" i="2" s="1"/>
  <c r="L19" i="2"/>
  <c r="O18" i="2" l="1"/>
  <c r="L20" i="2"/>
  <c r="M19" i="2"/>
  <c r="N19" i="2" s="1"/>
  <c r="O19" i="2" l="1"/>
  <c r="M20" i="2"/>
  <c r="N20" i="2" s="1"/>
  <c r="L21" i="2"/>
  <c r="O20" i="2" l="1"/>
  <c r="M21" i="2"/>
  <c r="N21" i="2" s="1"/>
  <c r="L22" i="2"/>
  <c r="O21" i="2" l="1"/>
  <c r="M22" i="2"/>
  <c r="N22" i="2" s="1"/>
  <c r="L23" i="2"/>
  <c r="O22" i="2" l="1"/>
  <c r="L24" i="2"/>
  <c r="M23" i="2"/>
  <c r="N23" i="2" s="1"/>
  <c r="O23" i="2" l="1"/>
  <c r="M24" i="2"/>
  <c r="N24" i="2" s="1"/>
  <c r="L25" i="2"/>
  <c r="O24" i="2" l="1"/>
  <c r="L26" i="2"/>
  <c r="M25" i="2"/>
  <c r="N25" i="2" s="1"/>
  <c r="O25" i="2" l="1"/>
  <c r="M26" i="2"/>
  <c r="N26" i="2" s="1"/>
  <c r="L27" i="2"/>
  <c r="O26" i="2" l="1"/>
  <c r="M27" i="2"/>
  <c r="N27" i="2" s="1"/>
  <c r="L28" i="2"/>
  <c r="O27" i="2" l="1"/>
  <c r="M28" i="2"/>
  <c r="N28" i="2" s="1"/>
  <c r="L29" i="2"/>
  <c r="O28" i="2" l="1"/>
  <c r="M29" i="2"/>
  <c r="N29" i="2" s="1"/>
  <c r="L30" i="2"/>
  <c r="O29" i="2" l="1"/>
  <c r="M30" i="2"/>
  <c r="N30" i="2" s="1"/>
  <c r="L31" i="2"/>
  <c r="O30" i="2" l="1"/>
  <c r="M31" i="2"/>
  <c r="N31" i="2" s="1"/>
  <c r="L32" i="2"/>
  <c r="O31" i="2" l="1"/>
  <c r="M32" i="2"/>
  <c r="N32" i="2" s="1"/>
  <c r="L33" i="2"/>
  <c r="O32" i="2" l="1"/>
  <c r="M33" i="2"/>
  <c r="N33" i="2" s="1"/>
  <c r="L34" i="2"/>
  <c r="O33" i="2" l="1"/>
  <c r="M34" i="2"/>
  <c r="N34" i="2" s="1"/>
  <c r="L35" i="2"/>
  <c r="O34" i="2" l="1"/>
  <c r="L36" i="2"/>
  <c r="M35" i="2"/>
  <c r="N35" i="2" s="1"/>
  <c r="O35" i="2" l="1"/>
  <c r="M36" i="2"/>
  <c r="N36" i="2" s="1"/>
  <c r="L37" i="2"/>
  <c r="O36" i="2" l="1"/>
  <c r="L38" i="2"/>
  <c r="L40" i="2" s="1"/>
  <c r="K38" i="2"/>
  <c r="O1" i="2" s="1"/>
  <c r="M37" i="2"/>
  <c r="N37" i="2" s="1"/>
  <c r="O37" i="2" l="1"/>
  <c r="M38" i="2"/>
  <c r="N38" i="2"/>
  <c r="D1" i="2" s="1"/>
  <c r="O38" i="2" l="1"/>
  <c r="G1" i="2" s="1"/>
  <c r="M40" i="2" l="1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<sst xmlns="http://schemas.openxmlformats.org/spreadsheetml/2006/main" count="116" uniqueCount="65">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</sst>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5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double">
        <color theme="1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0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15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44"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2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638175</xdr:colOff>
          <xdr:row>0</xdr:row>
          <xdr:rowOff>295275</xdr:rowOff>
        </xdr:from>
        <xdr:to>
          <xdr:col>17</xdr:col>
          <xdr:colOff>323850</xdr:colOff>
          <xdr:row>1</xdr:row>
          <xdr:rowOff>238125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230717</xdr:colOff>
      <xdr:row>6</xdr:row>
      <xdr:rowOff>196852</xdr:rowOff>
    </xdr:from>
    <xdr:to>
      <xdr:col>12</xdr:col>
      <xdr:colOff>678392</xdr:colOff>
      <xdr:row>31</xdr:row>
      <xdr:rowOff>154517</xdr:rowOff>
    </xdr:to>
    <xdr:sp macro="" textlink="">
      <xdr:nvSpPr>
        <xdr:cNvPr id="2" name="ZoneTexte 1"/>
        <xdr:cNvSpPr txBox="1"/>
      </xdr:nvSpPr>
      <xdr:spPr>
        <a:xfrm>
          <a:off x="1659467" y="2027769"/>
          <a:ext cx="9686925" cy="67839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parcourir la V10... C'est surhumain de faire ca !</a:t>
          </a:r>
          <a:br>
            <a:rPr lang="fr-FR"/>
          </a:br>
          <a:r>
            <a:rPr lang="fr-FR"/>
            <a:t>C est tellement incroyable que ca me gêne d'apporter des critiques constructives...</a:t>
          </a:r>
          <a:br>
            <a:rPr lang="fr-FR"/>
          </a:br>
          <a:r>
            <a:rPr lang="fr-FR"/>
            <a:t>Bon j'y vais quand même :</a:t>
          </a:r>
          <a:br>
            <a:rPr lang="fr-FR"/>
          </a:br>
          <a:r>
            <a:rPr lang="fr-FR"/>
            <a:t>- Le bouton du rêve de Jérôme (tellement drôle): ce n'est pas par semaine, mais par jour que je dois pouvoir copier les donnée</a:t>
          </a:r>
          <a:r>
            <a:rPr lang="fr-FR" baseline="0"/>
            <a:t>s </a:t>
          </a:r>
          <a:r>
            <a:rPr lang="fr-FR" b="1" baseline="0"/>
            <a:t> </a:t>
          </a:r>
          <a:r>
            <a:rPr lang="fr-FR" b="1" baseline="0">
              <a:solidFill>
                <a:srgbClr val="FF0000"/>
              </a:solidFill>
            </a:rPr>
            <a:t>je ne pouvais pas le deviner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L'archivage: complètement top (si j'ai bien compris, au lieu de me casser la tète a créer un nouveau fichier chaque mois, je clique la dessus, puis "effacer" puis je change la date, et c'est reparti ) </a:t>
          </a:r>
          <a:r>
            <a:rPr lang="fr-FR" b="1">
              <a:solidFill>
                <a:srgbClr val="FF0000"/>
              </a:solidFill>
            </a:rPr>
            <a:t>c'est tout a fait cela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Choix des semaines a traiter: l'idée est excellente. lorsque je valide, je me retrouve sur la dernière feuille au lieu de rester sur variables.. mais ce n'est pas tellement gênant </a:t>
          </a:r>
          <a:r>
            <a:rPr lang="fr-FR" b="1">
              <a:solidFill>
                <a:srgbClr val="FF0000"/>
              </a:solidFill>
            </a:rPr>
            <a:t>non surtout que c'était volontaire mais si tu veux variables là c'est plus cher, enfin je vais voir !!! lol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Effacer: est il possible d'avoir une boite de dialogue "Etes vous sur de vouloir effacer l'ensemble des données ? un truc du genre ?</a:t>
          </a:r>
        </a:p>
        <a:p>
          <a:r>
            <a:rPr lang="fr-FR" b="1">
              <a:solidFill>
                <a:srgbClr val="FF0000"/>
              </a:solidFill>
            </a:rPr>
            <a:t>oui c'est possible, mais dans ta macro tu ne l'avais pas donc j'ai supposé que tu n'en avais pas besoin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Impression des feuilles: na aucun effet mais en même temps je n'ai pas d’imprimante ici donc, si c'est censé imprimer direct, j'ai rien dit ..</a:t>
          </a:r>
        </a:p>
        <a:p>
          <a:r>
            <a:rPr lang="fr-FR" b="1">
              <a:solidFill>
                <a:srgbClr val="FF0000"/>
              </a:solidFill>
            </a:rPr>
            <a:t>oui c'est sensé,</a:t>
          </a:r>
          <a:r>
            <a:rPr lang="fr-FR" b="1" baseline="0">
              <a:solidFill>
                <a:srgbClr val="FF0000"/>
              </a:solidFill>
            </a:rPr>
            <a:t> mais en fait cela le fait parfaitement, sur ton imprimante par défaut!!!!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Les idées supplémentaires </a:t>
          </a:r>
          <a:br>
            <a:rPr lang="fr-FR"/>
          </a:br>
          <a:r>
            <a:rPr lang="fr-FR"/>
            <a:t>L’envoi par mail est il possible via excel? les cellules A1:M21 de VARIABLES!, je dois les envoyer par mail a l'expert comptable a la fin de chaque mois... je lancer l'idée au cas ou J'utilise GMAIL mais j'imagine qu'il faut un client genre outlook .. Je suis pret a changer si c'est faisable </a:t>
          </a:r>
        </a:p>
        <a:p>
          <a:r>
            <a:rPr lang="fr-FR" b="1">
              <a:solidFill>
                <a:srgbClr val="FF0000"/>
              </a:solidFill>
            </a:rPr>
            <a:t>1) mettre</a:t>
          </a:r>
          <a:r>
            <a:rPr lang="fr-FR" b="1" baseline="0">
              <a:solidFill>
                <a:srgbClr val="FF0000"/>
              </a:solidFill>
            </a:rPr>
            <a:t> en S2 de la feuille Variables l'adresse Email du comptable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 b="1">
              <a:solidFill>
                <a:srgbClr val="FF0000"/>
              </a:solidFill>
            </a:rPr>
            <a:t>2) mettre</a:t>
          </a:r>
          <a:r>
            <a:rPr lang="fr-FR" b="1" baseline="0">
              <a:solidFill>
                <a:srgbClr val="FF0000"/>
              </a:solidFill>
            </a:rPr>
            <a:t> en S8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la feuille Variables  Ton adresse Email </a:t>
          </a: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3) Mettre en S11 de la feuille Variables   ton mot de passe Gmail</a:t>
          </a:r>
        </a:p>
        <a:p>
          <a:endParaRPr lang="fr-FR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>
              <a:solidFill>
                <a:srgbClr val="7030A0"/>
              </a:solidFill>
            </a:rPr>
            <a:t/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3</xdr:row>
          <xdr:rowOff>104775</xdr:rowOff>
        </xdr:from>
        <xdr:to>
          <xdr:col>17</xdr:col>
          <xdr:colOff>352425</xdr:colOff>
          <xdr:row>4</xdr:row>
          <xdr:rowOff>95250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5</xdr:row>
          <xdr:rowOff>9525</xdr:rowOff>
        </xdr:from>
        <xdr:to>
          <xdr:col>17</xdr:col>
          <xdr:colOff>352425</xdr:colOff>
          <xdr:row>6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6</xdr:row>
          <xdr:rowOff>238125</xdr:rowOff>
        </xdr:from>
        <xdr:to>
          <xdr:col>17</xdr:col>
          <xdr:colOff>361950</xdr:colOff>
          <xdr:row>7</xdr:row>
          <xdr:rowOff>228600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8</xdr:row>
          <xdr:rowOff>200025</xdr:rowOff>
        </xdr:from>
        <xdr:to>
          <xdr:col>17</xdr:col>
          <xdr:colOff>361950</xdr:colOff>
          <xdr:row>9</xdr:row>
          <xdr:rowOff>190500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695325</xdr:colOff>
          <xdr:row>10</xdr:row>
          <xdr:rowOff>200025</xdr:rowOff>
        </xdr:from>
        <xdr:to>
          <xdr:col>17</xdr:col>
          <xdr:colOff>381000</xdr:colOff>
          <xdr:row>11</xdr:row>
          <xdr:rowOff>190500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12</xdr:row>
          <xdr:rowOff>209550</xdr:rowOff>
        </xdr:from>
        <xdr:to>
          <xdr:col>17</xdr:col>
          <xdr:colOff>400050</xdr:colOff>
          <xdr:row>13</xdr:row>
          <xdr:rowOff>200025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200025</xdr:rowOff>
        </xdr:from>
        <xdr:to>
          <xdr:col>17</xdr:col>
          <xdr:colOff>400050</xdr:colOff>
          <xdr:row>15</xdr:row>
          <xdr:rowOff>190500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504825</xdr:colOff>
      <xdr:row>14</xdr:row>
      <xdr:rowOff>123825</xdr:rowOff>
    </xdr:from>
    <xdr:to>
      <xdr:col>12</xdr:col>
      <xdr:colOff>647700</xdr:colOff>
      <xdr:row>23</xdr:row>
      <xdr:rowOff>142875</xdr:rowOff>
    </xdr:to>
    <xdr:sp macro="" textlink="">
      <xdr:nvSpPr>
        <xdr:cNvPr id="2" name="ZoneTexte 1"/>
        <xdr:cNvSpPr txBox="1"/>
      </xdr:nvSpPr>
      <xdr:spPr>
        <a:xfrm>
          <a:off x="4724400" y="3486150"/>
          <a:ext cx="5476875" cy="1800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Jérome</a:t>
          </a:r>
        </a:p>
        <a:p>
          <a:r>
            <a:rPr lang="fr-FR" sz="1600"/>
            <a:t>est-ce que le calcul</a:t>
          </a:r>
          <a:r>
            <a:rPr lang="fr-FR" sz="1600" baseline="0"/>
            <a:t> ci-dessus est OK pour toi?????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2" sqref="S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4" t="str">
        <f ca="1">MID(CELL("filename",A1),FIND("]",CELL("filename",A1))+1,32)</f>
        <v>MODELE</v>
      </c>
      <c r="B3" s="32">
        <v>43619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10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1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4">
        <f t="shared" ref="N3:N37" ca="1" si="2">(WEEKDAY(B3)=1)*MIN(HS_2-HS_1,L3-M3-K3-J3)</f>
        <v>0</v>
      </c>
      <c r="O3" s="201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25"/>
      <c r="B4" s="33">
        <v>43620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11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2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5">
        <f t="shared" ca="1" si="2"/>
        <v>0</v>
      </c>
      <c r="O4" s="202">
        <f t="shared" ref="O4:O6" ca="1" si="6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25"/>
      <c r="B5" s="33">
        <v>43621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11">
        <f t="shared" si="4"/>
        <v>0</v>
      </c>
      <c r="K5" s="202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5">
        <f t="shared" ca="1" si="2"/>
        <v>0</v>
      </c>
      <c r="O5" s="202">
        <f t="shared" ca="1" si="6"/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25"/>
      <c r="B6" s="33">
        <v>43622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11">
        <f t="shared" si="4"/>
        <v>0</v>
      </c>
      <c r="K6" s="202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5">
        <f t="shared" ca="1" si="2"/>
        <v>0</v>
      </c>
      <c r="O6" s="202">
        <f t="shared" ca="1" si="6"/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5"/>
      <c r="B7" s="33">
        <v>43623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11">
        <f t="shared" si="4"/>
        <v>0</v>
      </c>
      <c r="K7" s="202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5">
        <f t="shared" ca="1" si="2"/>
        <v>0</v>
      </c>
      <c r="O7" s="202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25"/>
      <c r="B8" s="33">
        <v>43624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8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6">
        <f t="shared" ca="1" si="2"/>
        <v>0</v>
      </c>
      <c r="O8" s="204">
        <f t="shared" ref="O8:O37" ca="1" si="7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25"/>
      <c r="B9" s="34">
        <v>43625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3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8">
        <f t="shared" ca="1" si="2"/>
        <v>0</v>
      </c>
      <c r="O9" s="219">
        <f t="shared" ca="1" si="7"/>
        <v>0</v>
      </c>
      <c r="P9" s="125" t="str">
        <f>IF(H9&lt;&gt;0,"ASTREINTE","")</f>
        <v/>
      </c>
    </row>
    <row r="10" spans="1:21" ht="15.75" thickTop="1" x14ac:dyDescent="0.25">
      <c r="A10" s="225"/>
      <c r="B10" s="32">
        <v>43626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2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7">
        <f t="shared" ca="1" si="2"/>
        <v>0</v>
      </c>
      <c r="O10" s="205">
        <f t="shared" ca="1" si="7"/>
        <v>0</v>
      </c>
      <c r="P10" s="124"/>
    </row>
    <row r="11" spans="1:21" ht="15" x14ac:dyDescent="0.25">
      <c r="A11" s="225"/>
      <c r="B11" s="33">
        <v>43627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8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5">
        <f t="shared" ca="1" si="2"/>
        <v>0</v>
      </c>
      <c r="O11" s="202">
        <f t="shared" ca="1" si="7"/>
        <v>0</v>
      </c>
      <c r="P11" s="124"/>
    </row>
    <row r="12" spans="1:21" ht="15" x14ac:dyDescent="0.25">
      <c r="A12" s="225"/>
      <c r="B12" s="33">
        <v>43628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8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5">
        <f t="shared" ca="1" si="2"/>
        <v>0</v>
      </c>
      <c r="O12" s="202">
        <f t="shared" ca="1" si="7"/>
        <v>0</v>
      </c>
      <c r="P12" s="124"/>
    </row>
    <row r="13" spans="1:21" ht="15" x14ac:dyDescent="0.25">
      <c r="A13" s="225"/>
      <c r="B13" s="33">
        <v>43629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8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5">
        <f t="shared" ca="1" si="2"/>
        <v>0</v>
      </c>
      <c r="O13" s="202">
        <f t="shared" ca="1" si="7"/>
        <v>0</v>
      </c>
      <c r="P13" s="124"/>
    </row>
    <row r="14" spans="1:21" ht="15" x14ac:dyDescent="0.25">
      <c r="A14" s="225"/>
      <c r="B14" s="33">
        <v>43630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8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5">
        <f t="shared" ca="1" si="2"/>
        <v>0</v>
      </c>
      <c r="O14" s="202">
        <f t="shared" ca="1" si="7"/>
        <v>0</v>
      </c>
      <c r="P14" s="124"/>
    </row>
    <row r="15" spans="1:21" ht="15.75" thickBot="1" x14ac:dyDescent="0.3">
      <c r="A15" s="225"/>
      <c r="B15" s="33">
        <v>43631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8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6">
        <f t="shared" ca="1" si="2"/>
        <v>0</v>
      </c>
      <c r="O15" s="204">
        <f t="shared" ca="1" si="7"/>
        <v>0</v>
      </c>
      <c r="P15" s="125" t="str">
        <f>IF(H15&lt;&gt;0,"ASTREINTE","")</f>
        <v/>
      </c>
    </row>
    <row r="16" spans="1:21" ht="16.5" thickTop="1" thickBot="1" x14ac:dyDescent="0.3">
      <c r="A16" s="225"/>
      <c r="B16" s="34">
        <v>43632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9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8">
        <f t="shared" ca="1" si="2"/>
        <v>0</v>
      </c>
      <c r="O16" s="219">
        <f t="shared" ca="1" si="7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2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7">
        <f t="shared" ca="1" si="2"/>
        <v>0</v>
      </c>
      <c r="O17" s="205">
        <f t="shared" ca="1" si="7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8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5">
        <f t="shared" ca="1" si="2"/>
        <v>0</v>
      </c>
      <c r="O18" s="202">
        <f t="shared" ca="1" si="7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8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5">
        <f t="shared" ca="1" si="2"/>
        <v>0</v>
      </c>
      <c r="O19" s="202">
        <f t="shared" ca="1" si="7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8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5">
        <f t="shared" ca="1" si="2"/>
        <v>0</v>
      </c>
      <c r="O20" s="202">
        <f t="shared" ca="1" si="7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8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5">
        <f t="shared" ca="1" si="2"/>
        <v>0</v>
      </c>
      <c r="O21" s="202">
        <f t="shared" ca="1" si="7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8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6">
        <f t="shared" ca="1" si="2"/>
        <v>0</v>
      </c>
      <c r="O22" s="204">
        <f t="shared" ca="1" si="7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9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8">
        <f t="shared" ca="1" si="2"/>
        <v>0</v>
      </c>
      <c r="O23" s="219">
        <f t="shared" ca="1" si="7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2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7">
        <f t="shared" ca="1" si="2"/>
        <v>0</v>
      </c>
      <c r="O24" s="205">
        <f t="shared" ca="1" si="7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8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5">
        <f t="shared" ca="1" si="2"/>
        <v>0</v>
      </c>
      <c r="O25" s="202">
        <f t="shared" ca="1" si="7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8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5">
        <f t="shared" ca="1" si="2"/>
        <v>0</v>
      </c>
      <c r="O26" s="202">
        <f t="shared" ca="1" si="7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8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5">
        <f t="shared" ca="1" si="2"/>
        <v>0</v>
      </c>
      <c r="O27" s="202">
        <f t="shared" ca="1" si="7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8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5">
        <f t="shared" ca="1" si="2"/>
        <v>0</v>
      </c>
      <c r="O28" s="202">
        <f t="shared" ca="1" si="7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8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6">
        <f t="shared" ca="1" si="2"/>
        <v>0</v>
      </c>
      <c r="O29" s="204">
        <f t="shared" ca="1" si="7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9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8">
        <f t="shared" ca="1" si="2"/>
        <v>0</v>
      </c>
      <c r="O30" s="219">
        <f t="shared" ca="1" si="7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2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7">
        <f t="shared" ca="1" si="2"/>
        <v>0</v>
      </c>
      <c r="O31" s="205">
        <f t="shared" ca="1" si="7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8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5">
        <f t="shared" ca="1" si="2"/>
        <v>0</v>
      </c>
      <c r="O32" s="202">
        <f t="shared" ca="1" si="7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8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5">
        <f t="shared" ca="1" si="2"/>
        <v>0</v>
      </c>
      <c r="O33" s="202">
        <f t="shared" ca="1" si="7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8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5">
        <f t="shared" ca="1" si="2"/>
        <v>0</v>
      </c>
      <c r="O34" s="202">
        <f t="shared" ca="1" si="7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8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5">
        <f t="shared" ca="1" si="2"/>
        <v>0</v>
      </c>
      <c r="O35" s="202">
        <f t="shared" ca="1" si="7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8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6">
        <f t="shared" ca="1" si="2"/>
        <v>0</v>
      </c>
      <c r="O36" s="204">
        <f t="shared" ca="1" si="7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9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8">
        <f t="shared" ca="1" si="2"/>
        <v>0</v>
      </c>
      <c r="O37" s="219">
        <f t="shared" ca="1" si="7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8">SUM(H3:H37)</f>
        <v>0</v>
      </c>
      <c r="I38" s="95">
        <f t="shared" si="8"/>
        <v>0</v>
      </c>
      <c r="J38" s="95">
        <f t="shared" si="8"/>
        <v>0</v>
      </c>
      <c r="K38" s="131">
        <f ca="1">SUMIFS(K3:K37,C3:C37,"")</f>
        <v>0</v>
      </c>
      <c r="L38" s="96">
        <f ca="1">SUM(L3:L37)</f>
        <v>0</v>
      </c>
      <c r="M38" s="96">
        <f t="shared" ca="1" si="8"/>
        <v>0</v>
      </c>
      <c r="N38" s="96">
        <f t="shared" ca="1" si="8"/>
        <v>0</v>
      </c>
      <c r="O38" s="97">
        <f t="shared" ca="1" si="8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0">
        <f>SUM(I38:J38)</f>
        <v>0</v>
      </c>
      <c r="J40" s="221"/>
      <c r="K40" s="26"/>
      <c r="L40" s="12">
        <f ca="1">L38</f>
        <v>0</v>
      </c>
      <c r="M40" s="220">
        <f ca="1">SUM(M38:O38)</f>
        <v>0</v>
      </c>
      <c r="N40" s="222"/>
      <c r="O40" s="223"/>
    </row>
    <row r="41" spans="1:16" ht="13.5" thickTop="1" x14ac:dyDescent="0.25"/>
    <row r="56" spans="2:16" ht="54.75" customHeight="1" x14ac:dyDescent="0.25">
      <c r="B56" s="232" t="str">
        <f ca="1">A3</f>
        <v>MODELE</v>
      </c>
      <c r="C56" s="232"/>
      <c r="D56" s="232"/>
      <c r="E56" s="232"/>
      <c r="F56" s="232"/>
      <c r="G56" s="232"/>
      <c r="H56" s="232"/>
    </row>
    <row r="57" spans="2:16" ht="58.5" customHeight="1" thickBot="1" x14ac:dyDescent="0.3">
      <c r="B57" s="232"/>
      <c r="C57" s="232"/>
      <c r="D57" s="232"/>
      <c r="E57" s="232"/>
      <c r="F57" s="232"/>
      <c r="G57" s="232"/>
      <c r="H57" s="232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6" t="s">
        <v>58</v>
      </c>
      <c r="C67" s="227"/>
      <c r="D67" s="227"/>
      <c r="E67" s="227"/>
      <c r="F67" s="227"/>
      <c r="G67" s="227"/>
      <c r="H67" s="227"/>
      <c r="I67" s="228"/>
    </row>
    <row r="68" spans="2:16" ht="27.75" customHeight="1" thickBot="1" x14ac:dyDescent="0.3">
      <c r="B68" s="229" t="s">
        <v>57</v>
      </c>
      <c r="C68" s="230"/>
      <c r="D68" s="230"/>
      <c r="E68" s="230"/>
      <c r="F68" s="230"/>
      <c r="G68" s="230"/>
      <c r="H68" s="230"/>
      <c r="I68" s="231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43" priority="59">
      <formula>MONTH($B$34)&lt;&gt;MONTH($B$22)</formula>
    </cfRule>
  </conditionalFormatting>
  <conditionalFormatting sqref="B3:J37">
    <cfRule type="expression" dxfId="42" priority="61">
      <formula>WEEKDAY($B3)=1</formula>
    </cfRule>
  </conditionalFormatting>
  <conditionalFormatting sqref="C3:C11 C13:C15 C20:C29 C17:C18 C31:C37">
    <cfRule type="expression" dxfId="41" priority="57">
      <formula>AND(COUNTIF(Fer,B3)=0,C3&lt;&gt;"")</formula>
    </cfRule>
  </conditionalFormatting>
  <conditionalFormatting sqref="B3:C15 B17:C29 B31:C37">
    <cfRule type="expression" dxfId="40" priority="55">
      <formula>COUNTIF(Fer,$B3)</formula>
    </cfRule>
  </conditionalFormatting>
  <conditionalFormatting sqref="B17:J29 B31:J37 B3:J15">
    <cfRule type="expression" dxfId="39" priority="53">
      <formula>NOT(MOD(ROW(),2))</formula>
    </cfRule>
  </conditionalFormatting>
  <conditionalFormatting sqref="P3:P37">
    <cfRule type="expression" dxfId="38" priority="52">
      <formula>WEEKDAY($B3)=1</formula>
    </cfRule>
  </conditionalFormatting>
  <conditionalFormatting sqref="B66:K66">
    <cfRule type="expression" dxfId="37" priority="12">
      <formula>NOT(MOD(ROW(),2))</formula>
    </cfRule>
  </conditionalFormatting>
  <conditionalFormatting sqref="B59:K65">
    <cfRule type="expression" dxfId="36" priority="6">
      <formula>NOT(MOD(ROW(),2))</formula>
    </cfRule>
  </conditionalFormatting>
  <conditionalFormatting sqref="B66:K66 P66">
    <cfRule type="expression" dxfId="35" priority="10">
      <formula>#REF!="CONGE"</formula>
    </cfRule>
  </conditionalFormatting>
  <conditionalFormatting sqref="B66:K66">
    <cfRule type="expression" dxfId="34" priority="15">
      <formula>WEEKDAY(#REF!)=1</formula>
    </cfRule>
  </conditionalFormatting>
  <conditionalFormatting sqref="C66">
    <cfRule type="expression" dxfId="33" priority="14">
      <formula>AND(COUNTIF(Fer,#REF!)=0,#REF!&lt;&gt;"")</formula>
    </cfRule>
  </conditionalFormatting>
  <conditionalFormatting sqref="B66:C66">
    <cfRule type="expression" dxfId="32" priority="13">
      <formula>COUNTIF(Fer,#REF!)</formula>
    </cfRule>
  </conditionalFormatting>
  <conditionalFormatting sqref="P66">
    <cfRule type="expression" dxfId="31" priority="11">
      <formula>WEEKDAY(#REF!)=1</formula>
    </cfRule>
  </conditionalFormatting>
  <conditionalFormatting sqref="B59:K65">
    <cfRule type="expression" dxfId="30" priority="9">
      <formula>WEEKDAY(#REF!)=1</formula>
    </cfRule>
  </conditionalFormatting>
  <conditionalFormatting sqref="C59:C65">
    <cfRule type="expression" dxfId="29" priority="8">
      <formula>AND(COUNTIF(Fer,#REF!)=0,#REF!&lt;&gt;"")</formula>
    </cfRule>
  </conditionalFormatting>
  <conditionalFormatting sqref="B59:C65">
    <cfRule type="expression" dxfId="28" priority="7">
      <formula>COUNTIF(Fer,#REF!)</formula>
    </cfRule>
  </conditionalFormatting>
  <conditionalFormatting sqref="P59:P65">
    <cfRule type="expression" dxfId="27" priority="5">
      <formula>WEEKDAY(#REF!)=1</formula>
    </cfRule>
  </conditionalFormatting>
  <conditionalFormatting sqref="B59:P65">
    <cfRule type="expression" dxfId="26" priority="4">
      <formula>#REF!="CONGE"</formula>
    </cfRule>
  </conditionalFormatting>
  <conditionalFormatting sqref="K3:K37">
    <cfRule type="expression" dxfId="25" priority="3">
      <formula>WEEKDAY($B3)=1</formula>
    </cfRule>
    <cfRule type="expression" dxfId="24" priority="1">
      <formula>WEEKDAY($B3)=1</formula>
    </cfRule>
  </conditionalFormatting>
  <conditionalFormatting sqref="K3:K37">
    <cfRule type="expression" dxfId="23" priority="2">
      <formula>NOT(MOD(ROW(),2))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P20" sqref="P20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9" max="19" width="28.42578125" bestFit="1" customWidth="1"/>
  </cols>
  <sheetData>
    <row r="1" spans="1:19" ht="29.25" thickBot="1" x14ac:dyDescent="0.3">
      <c r="A1" s="114"/>
      <c r="B1" s="235" t="s">
        <v>39</v>
      </c>
      <c r="C1" s="235"/>
      <c r="D1" s="235"/>
      <c r="E1" s="235"/>
      <c r="F1" s="235"/>
      <c r="G1" s="235"/>
      <c r="H1" s="235"/>
      <c r="I1" s="235"/>
      <c r="J1" s="235"/>
      <c r="K1" s="235"/>
      <c r="L1" s="235"/>
      <c r="O1" s="132"/>
      <c r="S1" s="185" t="s">
        <v>59</v>
      </c>
    </row>
    <row r="2" spans="1:19" ht="21.75" thickBot="1" x14ac:dyDescent="0.4">
      <c r="A2" s="233" t="s">
        <v>40</v>
      </c>
      <c r="B2" s="233" t="s">
        <v>41</v>
      </c>
      <c r="C2" s="236" t="s">
        <v>42</v>
      </c>
      <c r="D2" s="236" t="s">
        <v>43</v>
      </c>
      <c r="E2" s="236" t="s">
        <v>44</v>
      </c>
      <c r="F2" s="236" t="s">
        <v>38</v>
      </c>
      <c r="G2" s="238" t="s">
        <v>45</v>
      </c>
      <c r="H2" s="236" t="s">
        <v>46</v>
      </c>
      <c r="I2" s="233" t="s">
        <v>47</v>
      </c>
      <c r="J2" s="233" t="s">
        <v>48</v>
      </c>
      <c r="K2" s="233" t="s">
        <v>49</v>
      </c>
      <c r="L2" s="233" t="s">
        <v>50</v>
      </c>
      <c r="M2" s="233" t="s">
        <v>53</v>
      </c>
      <c r="S2" s="150">
        <v>43617</v>
      </c>
    </row>
    <row r="3" spans="1:19" ht="15.75" thickBot="1" x14ac:dyDescent="0.3">
      <c r="A3" s="234"/>
      <c r="B3" s="234"/>
      <c r="C3" s="237"/>
      <c r="D3" s="237"/>
      <c r="E3" s="237"/>
      <c r="F3" s="237"/>
      <c r="G3" s="239"/>
      <c r="H3" s="237"/>
      <c r="I3" s="234"/>
      <c r="J3" s="234"/>
      <c r="K3" s="234"/>
      <c r="L3" s="234"/>
      <c r="M3" s="234"/>
      <c r="N3" s="144"/>
      <c r="O3" s="144"/>
      <c r="R3" s="145"/>
    </row>
    <row r="4" spans="1:19" ht="25.5" customHeight="1" thickBot="1" x14ac:dyDescent="0.3">
      <c r="A4" s="118" t="s">
        <v>64</v>
      </c>
      <c r="B4" s="116"/>
      <c r="C4" s="136">
        <v>8.0000000000000036</v>
      </c>
      <c r="D4" s="136">
        <v>-2.0000000000000022</v>
      </c>
      <c r="E4" s="136">
        <v>13.000000000000002</v>
      </c>
      <c r="F4" s="136">
        <v>10.999999999999998</v>
      </c>
      <c r="G4" s="129">
        <v>9</v>
      </c>
      <c r="H4" s="121">
        <v>40</v>
      </c>
      <c r="I4" s="116"/>
      <c r="J4" s="116"/>
      <c r="K4" s="119"/>
      <c r="L4" s="122"/>
      <c r="M4" s="122"/>
      <c r="N4" s="144"/>
      <c r="O4" s="144"/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144"/>
      <c r="O5" s="14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144"/>
      <c r="O6" s="14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144"/>
      <c r="O7" s="144"/>
      <c r="R7" s="146"/>
      <c r="S7" s="184" t="s">
        <v>62</v>
      </c>
    </row>
    <row r="8" spans="1:19" ht="25.5" customHeight="1" thickBot="1" x14ac:dyDescent="0.3">
      <c r="A8" s="207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144"/>
      <c r="O8" s="14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144"/>
      <c r="O9" s="14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144"/>
      <c r="O10" s="14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144"/>
      <c r="O11" s="14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144"/>
      <c r="O12" s="144"/>
    </row>
    <row r="13" spans="1:19" ht="25.5" customHeight="1" x14ac:dyDescent="0.25">
      <c r="A13" s="207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144"/>
      <c r="O13" s="144"/>
    </row>
    <row r="14" spans="1:19" ht="25.5" customHeight="1" x14ac:dyDescent="0.25">
      <c r="A14" s="207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144"/>
      <c r="O14" s="144"/>
    </row>
    <row r="15" spans="1:19" ht="25.5" customHeight="1" x14ac:dyDescent="0.25">
      <c r="A15" s="207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144"/>
      <c r="O15" s="144"/>
    </row>
    <row r="16" spans="1:19" ht="25.5" customHeight="1" x14ac:dyDescent="0.25">
      <c r="A16" s="207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144"/>
      <c r="O16" s="144"/>
    </row>
    <row r="17" spans="1:15" ht="25.5" customHeight="1" x14ac:dyDescent="0.25">
      <c r="A17" s="207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144"/>
      <c r="O17" s="144"/>
    </row>
    <row r="18" spans="1:15" ht="25.5" customHeight="1" x14ac:dyDescent="0.25">
      <c r="A18" s="207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144"/>
      <c r="O18" s="144"/>
    </row>
    <row r="19" spans="1:15" ht="25.5" customHeight="1" x14ac:dyDescent="0.25">
      <c r="A19" s="207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144"/>
      <c r="O19" s="144"/>
    </row>
    <row r="20" spans="1:15" ht="25.5" customHeight="1" x14ac:dyDescent="0.25">
      <c r="A20" s="207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144"/>
      <c r="O20" s="144"/>
    </row>
    <row r="21" spans="1:15" ht="25.5" customHeight="1" x14ac:dyDescent="0.25">
      <c r="A21" s="207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144"/>
      <c r="O21" s="14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4">
    <mergeCell ref="A2:A3"/>
    <mergeCell ref="B2:B3"/>
    <mergeCell ref="C2:C3"/>
    <mergeCell ref="D2:D3"/>
    <mergeCell ref="E2:E3"/>
    <mergeCell ref="M2:M3"/>
    <mergeCell ref="J2:J3"/>
    <mergeCell ref="K2:K3"/>
    <mergeCell ref="L2:L3"/>
    <mergeCell ref="B1:L1"/>
    <mergeCell ref="F2:F3"/>
    <mergeCell ref="G2:G3"/>
    <mergeCell ref="H2:H3"/>
    <mergeCell ref="I2:I3"/>
  </mergeCells>
  <conditionalFormatting sqref="B4:L21">
    <cfRule type="containsBlanks" dxfId="22" priority="6">
      <formula>LEN(TRIM(B4))=0</formula>
    </cfRule>
    <cfRule type="cellIs" dxfId="21" priority="5" operator="greaterThan">
      <formula>0</formula>
    </cfRule>
  </conditionalFormatting>
  <conditionalFormatting sqref="M4:M21">
    <cfRule type="containsBlanks" dxfId="20" priority="2">
      <formula>LEN(TRIM(M4))=0</formula>
    </cfRule>
    <cfRule type="cellIs" dxfId="19" priority="3" operator="greaterThan">
      <formula>0</formula>
    </cfRule>
  </conditionalFormatting>
  <conditionalFormatting sqref="A4:A21">
    <cfRule type="cellIs" dxfId="18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7" r:id="rId6" name="Bt7">
          <controlPr defaultSize="0" autoLine="0" r:id="rId7">
            <anchor moveWithCells="1">
              <from>
                <xdr:col>13</xdr:col>
                <xdr:colOff>714375</xdr:colOff>
                <xdr:row>12</xdr:row>
                <xdr:rowOff>209550</xdr:rowOff>
              </from>
              <to>
                <xdr:col>17</xdr:col>
                <xdr:colOff>400050</xdr:colOff>
                <xdr:row>13</xdr:row>
                <xdr:rowOff>200025</xdr:rowOff>
              </to>
            </anchor>
          </controlPr>
        </control>
      </mc:Choice>
      <mc:Fallback>
        <control shapeId="18447" r:id="rId6" name="Bt7"/>
      </mc:Fallback>
    </mc:AlternateContent>
    <mc:AlternateContent xmlns:mc="http://schemas.openxmlformats.org/markup-compatibility/2006">
      <mc:Choice Requires="x14">
        <control shapeId="18446" r:id="rId8" name="Bt6">
          <controlPr defaultSize="0" autoLine="0" r:id="rId9">
            <anchor moveWithCells="1">
              <from>
                <xdr:col>13</xdr:col>
                <xdr:colOff>695325</xdr:colOff>
                <xdr:row>10</xdr:row>
                <xdr:rowOff>200025</xdr:rowOff>
              </from>
              <to>
                <xdr:col>17</xdr:col>
                <xdr:colOff>381000</xdr:colOff>
                <xdr:row>11</xdr:row>
                <xdr:rowOff>190500</xdr:rowOff>
              </to>
            </anchor>
          </controlPr>
        </control>
      </mc:Choice>
      <mc:Fallback>
        <control shapeId="18446" r:id="rId8" name="Bt6"/>
      </mc:Fallback>
    </mc:AlternateContent>
    <mc:AlternateContent xmlns:mc="http://schemas.openxmlformats.org/markup-compatibility/2006">
      <mc:Choice Requires="x14">
        <control shapeId="18437" r:id="rId10" name="Bt1">
          <controlPr defaultSize="0" autoLine="0" r:id="rId11">
            <anchor moveWithCells="1">
              <from>
                <xdr:col>13</xdr:col>
                <xdr:colOff>638175</xdr:colOff>
                <xdr:row>0</xdr:row>
                <xdr:rowOff>295275</xdr:rowOff>
              </from>
              <to>
                <xdr:col>17</xdr:col>
                <xdr:colOff>323850</xdr:colOff>
                <xdr:row>1</xdr:row>
                <xdr:rowOff>238125</xdr:rowOff>
              </to>
            </anchor>
          </controlPr>
        </control>
      </mc:Choice>
      <mc:Fallback>
        <control shapeId="18437" r:id="rId10" name="Bt1"/>
      </mc:Fallback>
    </mc:AlternateContent>
    <mc:AlternateContent xmlns:mc="http://schemas.openxmlformats.org/markup-compatibility/2006">
      <mc:Choice Requires="x14">
        <control shapeId="18438" r:id="rId12" name="Bt2">
          <controlPr defaultSize="0" autoLine="0" r:id="rId13">
            <anchor moveWithCells="1">
              <from>
                <xdr:col>13</xdr:col>
                <xdr:colOff>666750</xdr:colOff>
                <xdr:row>3</xdr:row>
                <xdr:rowOff>104775</xdr:rowOff>
              </from>
              <to>
                <xdr:col>17</xdr:col>
                <xdr:colOff>352425</xdr:colOff>
                <xdr:row>4</xdr:row>
                <xdr:rowOff>95250</xdr:rowOff>
              </to>
            </anchor>
          </controlPr>
        </control>
      </mc:Choice>
      <mc:Fallback>
        <control shapeId="18438" r:id="rId12" name="Bt2"/>
      </mc:Fallback>
    </mc:AlternateContent>
    <mc:AlternateContent xmlns:mc="http://schemas.openxmlformats.org/markup-compatibility/2006">
      <mc:Choice Requires="x14">
        <control shapeId="18439" r:id="rId14" name="Bt3">
          <controlPr defaultSize="0" autoLine="0" r:id="rId15">
            <anchor moveWithCells="1">
              <from>
                <xdr:col>13</xdr:col>
                <xdr:colOff>666750</xdr:colOff>
                <xdr:row>5</xdr:row>
                <xdr:rowOff>9525</xdr:rowOff>
              </from>
              <to>
                <xdr:col>17</xdr:col>
                <xdr:colOff>352425</xdr:colOff>
                <xdr:row>6</xdr:row>
                <xdr:rowOff>0</xdr:rowOff>
              </to>
            </anchor>
          </controlPr>
        </control>
      </mc:Choice>
      <mc:Fallback>
        <control shapeId="18439" r:id="rId14" name="Bt3"/>
      </mc:Fallback>
    </mc:AlternateContent>
    <mc:AlternateContent xmlns:mc="http://schemas.openxmlformats.org/markup-compatibility/2006">
      <mc:Choice Requires="x14">
        <control shapeId="18441" r:id="rId16" name="Bt4">
          <controlPr defaultSize="0" autoLine="0" r:id="rId17">
            <anchor moveWithCells="1">
              <from>
                <xdr:col>13</xdr:col>
                <xdr:colOff>676275</xdr:colOff>
                <xdr:row>6</xdr:row>
                <xdr:rowOff>238125</xdr:rowOff>
              </from>
              <to>
                <xdr:col>17</xdr:col>
                <xdr:colOff>361950</xdr:colOff>
                <xdr:row>7</xdr:row>
                <xdr:rowOff>228600</xdr:rowOff>
              </to>
            </anchor>
          </controlPr>
        </control>
      </mc:Choice>
      <mc:Fallback>
        <control shapeId="18441" r:id="rId16" name="Bt4"/>
      </mc:Fallback>
    </mc:AlternateContent>
    <mc:AlternateContent xmlns:mc="http://schemas.openxmlformats.org/markup-compatibility/2006">
      <mc:Choice Requires="x14">
        <control shapeId="18442" r:id="rId18" name="Bt5">
          <controlPr defaultSize="0" autoLine="0" r:id="rId19">
            <anchor moveWithCells="1">
              <from>
                <xdr:col>13</xdr:col>
                <xdr:colOff>676275</xdr:colOff>
                <xdr:row>8</xdr:row>
                <xdr:rowOff>200025</xdr:rowOff>
              </from>
              <to>
                <xdr:col>17</xdr:col>
                <xdr:colOff>361950</xdr:colOff>
                <xdr:row>9</xdr:row>
                <xdr:rowOff>190500</xdr:rowOff>
              </to>
            </anchor>
          </controlPr>
        </control>
      </mc:Choice>
      <mc:Fallback>
        <control shapeId="18442" r:id="rId18" name="Bt5"/>
      </mc:Fallback>
    </mc:AlternateContent>
    <mc:AlternateContent xmlns:mc="http://schemas.openxmlformats.org/markup-compatibility/2006">
      <mc:Choice Requires="x14">
        <control shapeId="18448" r:id="rId20" name="Bt8">
          <controlPr defaultSize="0" autoLine="0" r:id="rId21">
            <anchor moveWithCells="1">
              <from>
                <xdr:col>13</xdr:col>
                <xdr:colOff>714375</xdr:colOff>
                <xdr:row>14</xdr:row>
                <xdr:rowOff>200025</xdr:rowOff>
              </from>
              <to>
                <xdr:col>17</xdr:col>
                <xdr:colOff>400050</xdr:colOff>
                <xdr:row>15</xdr:row>
                <xdr:rowOff>190500</xdr:rowOff>
              </to>
            </anchor>
          </controlPr>
        </control>
      </mc:Choice>
      <mc:Fallback>
        <control shapeId="18448" r:id="rId20" name="Bt8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B16"/>
  <sheetViews>
    <sheetView workbookViewId="0">
      <selection activeCell="H12" sqref="H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2" x14ac:dyDescent="0.25">
      <c r="A1" s="1"/>
      <c r="B1" s="2">
        <f ca="1">YEAR(TODAY())</f>
        <v>2019</v>
      </c>
    </row>
    <row r="2" spans="1:2" x14ac:dyDescent="0.25">
      <c r="A2" s="4" t="s">
        <v>14</v>
      </c>
      <c r="B2" s="5">
        <f ca="1">DATE(B1,1,1)</f>
        <v>43466</v>
      </c>
    </row>
    <row r="3" spans="1:2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2" x14ac:dyDescent="0.25">
      <c r="A4" s="4" t="s">
        <v>16</v>
      </c>
      <c r="B4" s="5">
        <f ca="1">B3+1</f>
        <v>43577</v>
      </c>
    </row>
    <row r="5" spans="1:2" x14ac:dyDescent="0.25">
      <c r="A5" s="4" t="s">
        <v>17</v>
      </c>
      <c r="B5" s="5">
        <f ca="1">DATE(B1,5,1)</f>
        <v>43586</v>
      </c>
    </row>
    <row r="6" spans="1:2" x14ac:dyDescent="0.25">
      <c r="A6" s="4" t="s">
        <v>18</v>
      </c>
      <c r="B6" s="5">
        <f ca="1">DATE(B1,5,8)</f>
        <v>43593</v>
      </c>
    </row>
    <row r="7" spans="1:2" x14ac:dyDescent="0.25">
      <c r="A7" s="4" t="s">
        <v>19</v>
      </c>
      <c r="B7" s="5">
        <f ca="1">IF(B5=B4+38,,B4+38)</f>
        <v>43615</v>
      </c>
    </row>
    <row r="8" spans="1:2" x14ac:dyDescent="0.25">
      <c r="A8" s="4" t="s">
        <v>20</v>
      </c>
      <c r="B8" s="5">
        <f ca="1">B3+49</f>
        <v>43625</v>
      </c>
    </row>
    <row r="9" spans="1:2" x14ac:dyDescent="0.25">
      <c r="A9" s="4" t="s">
        <v>21</v>
      </c>
      <c r="B9" s="5">
        <f ca="1">B8+1</f>
        <v>43626</v>
      </c>
    </row>
    <row r="10" spans="1:2" x14ac:dyDescent="0.25">
      <c r="A10" s="4" t="s">
        <v>22</v>
      </c>
      <c r="B10" s="5">
        <f ca="1">DATE(B1,7,14)</f>
        <v>43660</v>
      </c>
    </row>
    <row r="11" spans="1:2" x14ac:dyDescent="0.25">
      <c r="A11" s="4" t="s">
        <v>23</v>
      </c>
      <c r="B11" s="5">
        <f ca="1">DATE(B1,8,15)</f>
        <v>43692</v>
      </c>
    </row>
    <row r="12" spans="1:2" x14ac:dyDescent="0.25">
      <c r="A12" s="4" t="s">
        <v>24</v>
      </c>
      <c r="B12" s="5">
        <f ca="1">DATE(B1,11,1)</f>
        <v>43770</v>
      </c>
    </row>
    <row r="13" spans="1:2" x14ac:dyDescent="0.25">
      <c r="A13" s="4" t="s">
        <v>25</v>
      </c>
      <c r="B13" s="5">
        <f ca="1">DATE(B1,11,11)</f>
        <v>43780</v>
      </c>
    </row>
    <row r="14" spans="1:2" x14ac:dyDescent="0.25">
      <c r="A14" s="4" t="s">
        <v>26</v>
      </c>
      <c r="B14" s="6">
        <f ca="1">DATE(B1,12,25)</f>
        <v>43824</v>
      </c>
    </row>
    <row r="15" spans="1:2" x14ac:dyDescent="0.25">
      <c r="A15" s="4" t="s">
        <v>27</v>
      </c>
      <c r="B15" s="7"/>
    </row>
    <row r="16" spans="1:2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6" sqref="T16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8.0000000000000036</v>
      </c>
      <c r="E1" s="29"/>
      <c r="F1" s="28" t="s">
        <v>30</v>
      </c>
      <c r="G1" s="110">
        <f ca="1">O38/"1:"</f>
        <v>-2.0000000000000022</v>
      </c>
      <c r="H1" s="29"/>
      <c r="I1" s="30" t="s">
        <v>32</v>
      </c>
      <c r="J1" s="30"/>
      <c r="K1" s="111">
        <f>J38/"1:"</f>
        <v>10.999999999999998</v>
      </c>
      <c r="L1" s="29"/>
      <c r="M1" s="30" t="s">
        <v>33</v>
      </c>
      <c r="N1" s="31"/>
      <c r="O1" s="112">
        <f ca="1">K38/"1:"</f>
        <v>13.000000000000002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4" t="str">
        <f ca="1">MID(CELL("filename",A1),FIND("]",CELL("filename",A1))+1,32)</f>
        <v>DANIEL</v>
      </c>
      <c r="B3" s="32">
        <v>43619</v>
      </c>
      <c r="C3" s="98"/>
      <c r="D3" s="50">
        <v>0.33333333333333331</v>
      </c>
      <c r="E3" s="51">
        <v>1</v>
      </c>
      <c r="F3" s="51"/>
      <c r="G3" s="52"/>
      <c r="H3" s="53">
        <f>MAX(MOD(($E3+$G3-$D3-$F3),1),C3*HF)</f>
        <v>0.66666666666666674</v>
      </c>
      <c r="I3" s="59">
        <f t="shared" ref="I3:I37" si="0">$H3-$J3</f>
        <v>0.50000000000000011</v>
      </c>
      <c r="J3" s="60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0.16666666666666663</v>
      </c>
      <c r="K3" s="61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194">
        <f ca="1">(WEEKDAY(B3)=1)*MIN(HS_2-HS_1,L3-M3-K3- J3)</f>
        <v>0</v>
      </c>
      <c r="O3" s="201">
        <f ca="1">(WEEKDAY(B3)=1)*L3-M3-N3-K3-J3</f>
        <v>-0.16666666666666663</v>
      </c>
      <c r="P3" s="123"/>
      <c r="Q3" s="13" t="s">
        <v>8</v>
      </c>
      <c r="R3" s="14">
        <v>0.29166666666666669</v>
      </c>
    </row>
    <row r="4" spans="1:21" ht="15" x14ac:dyDescent="0.2">
      <c r="A4" s="225"/>
      <c r="B4" s="33">
        <v>43620</v>
      </c>
      <c r="C4" s="99"/>
      <c r="D4" s="50">
        <v>0.33333333333333331</v>
      </c>
      <c r="E4" s="51">
        <v>0.95833333333333337</v>
      </c>
      <c r="F4" s="51"/>
      <c r="G4" s="52"/>
      <c r="H4" s="54">
        <f t="shared" ref="H4:H37" si="1">MAX(MOD(($E4+$G4-$D4-$F4),1),C4*HF)</f>
        <v>0.625</v>
      </c>
      <c r="I4" s="66">
        <f t="shared" si="0"/>
        <v>0.5</v>
      </c>
      <c r="J4" s="67">
        <f t="shared" ref="J4:J37" si="2">($D4&lt;&gt;"")*(MAX(0,MIN($E4,HJ)-IF($E4&gt;$D4,$D4,MIN(0,$D4-HJ)))+MAX(0,1-MAX(HN,$D4)-IF($E4&gt;$D4,1-$E4,MIN(0,HN-$E4))))
+($F4&lt;&gt;"")*(MAX(0,MIN($G4,HJ)-IF($G4&gt;$F4,$F4,MIN(0,$F4-HJ)))+MAX(0,1-MAX(HN,$F4)-IF($G4&gt;$F4,1-$G4,MIN(0,HN-$G4))))</f>
        <v>0.125</v>
      </c>
      <c r="K4" s="61">
        <f t="shared" ref="K4:K37" ca="1" si="3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8">
        <f ca="1">(WEEKDAY(B4)=1)*SUM(OFFSET(H4,,,-MIN(ROWS($3:4),7)))</f>
        <v>0</v>
      </c>
      <c r="M4" s="188">
        <f t="shared" ref="M4:M37" ca="1" si="4">(WEEKDAY(B4)=1)*MIN(HS_1,L4)</f>
        <v>0</v>
      </c>
      <c r="N4" s="195">
        <f t="shared" ref="N4:N37" ca="1" si="5">(WEEKDAY(B4)=1)*MIN(HS_2-HS_1,L4-M4-K4)</f>
        <v>0</v>
      </c>
      <c r="O4" s="202">
        <f t="shared" ref="O4:O36" ca="1" si="6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25"/>
      <c r="B5" s="33">
        <v>43621</v>
      </c>
      <c r="C5" s="100"/>
      <c r="D5" s="50">
        <v>0.33333333333333331</v>
      </c>
      <c r="E5" s="51">
        <v>0.91666666666666663</v>
      </c>
      <c r="F5" s="51"/>
      <c r="G5" s="52"/>
      <c r="H5" s="54">
        <f t="shared" si="1"/>
        <v>0.58333333333333326</v>
      </c>
      <c r="I5" s="66">
        <f t="shared" si="0"/>
        <v>0.5</v>
      </c>
      <c r="J5" s="67">
        <f t="shared" si="2"/>
        <v>8.3333333333333259E-2</v>
      </c>
      <c r="K5" s="61">
        <f t="shared" ca="1" si="3"/>
        <v>0</v>
      </c>
      <c r="L5" s="68">
        <f ca="1">(WEEKDAY(B5)=1)*SUM(OFFSET(H5,,,-MIN(ROWS($3:5),7)))</f>
        <v>0</v>
      </c>
      <c r="M5" s="188">
        <f t="shared" ca="1" si="4"/>
        <v>0</v>
      </c>
      <c r="N5" s="195">
        <f t="shared" ca="1" si="5"/>
        <v>0</v>
      </c>
      <c r="O5" s="202">
        <f t="shared" ca="1" si="6"/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25"/>
      <c r="B6" s="33">
        <v>43622</v>
      </c>
      <c r="C6" s="99"/>
      <c r="D6" s="50"/>
      <c r="E6" s="51"/>
      <c r="F6" s="51"/>
      <c r="G6" s="52"/>
      <c r="H6" s="54">
        <f t="shared" si="1"/>
        <v>0</v>
      </c>
      <c r="I6" s="66">
        <f t="shared" si="0"/>
        <v>0</v>
      </c>
      <c r="J6" s="67">
        <f t="shared" si="2"/>
        <v>0</v>
      </c>
      <c r="K6" s="61">
        <f t="shared" ca="1" si="3"/>
        <v>0</v>
      </c>
      <c r="L6" s="68">
        <f ca="1">(WEEKDAY(B6)=1)*SUM(OFFSET(H6,,,-MIN(ROWS($3:6),7)))</f>
        <v>0</v>
      </c>
      <c r="M6" s="188">
        <f t="shared" ca="1" si="4"/>
        <v>0</v>
      </c>
      <c r="N6" s="195">
        <f t="shared" ca="1" si="5"/>
        <v>0</v>
      </c>
      <c r="O6" s="202">
        <f t="shared" ca="1" si="6"/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5"/>
      <c r="B7" s="33">
        <v>43623</v>
      </c>
      <c r="C7" s="99"/>
      <c r="D7" s="50"/>
      <c r="E7" s="51"/>
      <c r="F7" s="51"/>
      <c r="G7" s="52"/>
      <c r="H7" s="54">
        <f t="shared" si="1"/>
        <v>0</v>
      </c>
      <c r="I7" s="66">
        <f t="shared" si="0"/>
        <v>0</v>
      </c>
      <c r="J7" s="67">
        <f t="shared" si="2"/>
        <v>0</v>
      </c>
      <c r="K7" s="61">
        <f t="shared" ca="1" si="3"/>
        <v>0</v>
      </c>
      <c r="L7" s="68">
        <f ca="1">(WEEKDAY(B7)=1)*SUM(OFFSET(H7,,,-MIN(ROWS($3:7),7)))</f>
        <v>0</v>
      </c>
      <c r="M7" s="188">
        <f t="shared" ca="1" si="4"/>
        <v>0</v>
      </c>
      <c r="N7" s="195">
        <f t="shared" ca="1" si="5"/>
        <v>0</v>
      </c>
      <c r="O7" s="202">
        <f t="shared" ca="1" si="6"/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25"/>
      <c r="B8" s="33">
        <v>43624</v>
      </c>
      <c r="C8" s="99"/>
      <c r="D8" s="55"/>
      <c r="E8" s="56"/>
      <c r="F8" s="56"/>
      <c r="G8" s="57"/>
      <c r="H8" s="58">
        <f t="shared" si="1"/>
        <v>0</v>
      </c>
      <c r="I8" s="71">
        <f t="shared" si="0"/>
        <v>0</v>
      </c>
      <c r="J8" s="72">
        <f t="shared" si="2"/>
        <v>0</v>
      </c>
      <c r="K8" s="73">
        <f t="shared" ca="1" si="3"/>
        <v>0</v>
      </c>
      <c r="L8" s="74">
        <f ca="1">(WEEKDAY(B8)=1)*SUM(OFFSET(H8,,,-MIN(ROWS($3:8),7)))</f>
        <v>0</v>
      </c>
      <c r="M8" s="189">
        <f t="shared" ca="1" si="4"/>
        <v>0</v>
      </c>
      <c r="N8" s="196">
        <f t="shared" ca="1" si="5"/>
        <v>0</v>
      </c>
      <c r="O8" s="204">
        <f t="shared" ca="1" si="6"/>
        <v>0</v>
      </c>
      <c r="P8" s="125" t="str">
        <f>IF(H8&lt;&gt;0,"ASTREINTE","")</f>
        <v/>
      </c>
      <c r="Q8" s="10"/>
    </row>
    <row r="9" spans="1:21" ht="16.5" thickTop="1" thickBot="1" x14ac:dyDescent="0.3">
      <c r="A9" s="225"/>
      <c r="B9" s="34">
        <v>43625</v>
      </c>
      <c r="C9" s="101"/>
      <c r="D9" s="78">
        <v>0.25</v>
      </c>
      <c r="E9" s="79">
        <v>0.875</v>
      </c>
      <c r="F9" s="79"/>
      <c r="G9" s="80"/>
      <c r="H9" s="102">
        <f t="shared" si="1"/>
        <v>0.625</v>
      </c>
      <c r="I9" s="103">
        <f t="shared" si="0"/>
        <v>0.54166666666666674</v>
      </c>
      <c r="J9" s="104">
        <f t="shared" si="2"/>
        <v>8.3333333333333315E-2</v>
      </c>
      <c r="K9" s="105">
        <f ca="1">SUM(-J9+MAX(COUNTIF(Fer,B9)*($E9&lt;$D9)*($E9-MIN(0,$D9))
+COUNTIF(Fer,B9)*($F9&lt;$E9)*($G9-$F9)
+COUNTIF(Fer,B9)*($F9&gt;$E9)*($G9&lt;$F9)*($G9-MIN($F9,0))
+COUNTIF(Fer,B9)*($E9&gt;$D9)*(MIN($E9,1)-$D9)
+COUNTIF(Fer,B9)*($E9&lt;$D9)*(MAX($E9,1)-$D9)
+COUNTIF(Fer,B9)*($G9&gt;$F9)*($F9&gt;$E9)*(MIN($G9,1)-$F9)
+COUNTIF(Fer,B9)*($G9&lt;$F9)*($F9&gt;$E9)*(MAX($G9,1)-$F9),
(WEEKDAY(B9)=1)*H9,C9*HF))</f>
        <v>0.54166666666666674</v>
      </c>
      <c r="L9" s="81">
        <f ca="1">(WEEKDAY(B9)=1)*SUM(OFFSET(H9,,,-MIN(ROWS($3:9),7)))</f>
        <v>2.5</v>
      </c>
      <c r="M9" s="82">
        <f t="shared" ca="1" si="4"/>
        <v>1.4583333333333333</v>
      </c>
      <c r="N9" s="193">
        <f ca="1">(WEEKDAY(B9)=1)*MIN(HS_2-HS_1,L9-M9-K9-J9)</f>
        <v>0.33333333333333348</v>
      </c>
      <c r="O9" s="206">
        <f ca="1">(WEEKDAY(B9)=1)*L9-M9-N9-K9-J9</f>
        <v>8.3333333333333204E-2</v>
      </c>
      <c r="P9" s="125" t="str">
        <f>IF(H9&lt;&gt;0,"ASTREINTE","")</f>
        <v>ASTREINTE</v>
      </c>
    </row>
    <row r="10" spans="1:21" ht="15.75" thickTop="1" x14ac:dyDescent="0.25">
      <c r="A10" s="225"/>
      <c r="B10" s="32">
        <v>43626</v>
      </c>
      <c r="C10" s="98"/>
      <c r="D10" s="50"/>
      <c r="E10" s="51"/>
      <c r="F10" s="51"/>
      <c r="G10" s="85"/>
      <c r="H10" s="54">
        <f t="shared" si="1"/>
        <v>0</v>
      </c>
      <c r="I10" s="66">
        <f t="shared" si="0"/>
        <v>0</v>
      </c>
      <c r="J10" s="67">
        <f t="shared" si="2"/>
        <v>0</v>
      </c>
      <c r="K10" s="61">
        <f t="shared" ca="1" si="3"/>
        <v>0</v>
      </c>
      <c r="L10" s="54">
        <f ca="1">(WEEKDAY(B10)=1)*SUM(OFFSET(H10,,,-MIN(ROWS($3:10),7)))</f>
        <v>0</v>
      </c>
      <c r="M10" s="191">
        <f t="shared" ca="1" si="4"/>
        <v>0</v>
      </c>
      <c r="N10" s="197">
        <f t="shared" ca="1" si="5"/>
        <v>0</v>
      </c>
      <c r="O10" s="205">
        <f t="shared" ca="1" si="6"/>
        <v>0</v>
      </c>
      <c r="P10" s="124"/>
    </row>
    <row r="11" spans="1:21" ht="15" x14ac:dyDescent="0.25">
      <c r="A11" s="225"/>
      <c r="B11" s="33">
        <v>43627</v>
      </c>
      <c r="C11" s="99"/>
      <c r="D11" s="55"/>
      <c r="E11" s="56"/>
      <c r="F11" s="56"/>
      <c r="G11" s="86"/>
      <c r="H11" s="54">
        <f t="shared" si="1"/>
        <v>0</v>
      </c>
      <c r="I11" s="66">
        <f t="shared" si="0"/>
        <v>0</v>
      </c>
      <c r="J11" s="67">
        <f t="shared" si="2"/>
        <v>0</v>
      </c>
      <c r="K11" s="61">
        <f t="shared" ca="1" si="3"/>
        <v>0</v>
      </c>
      <c r="L11" s="68">
        <f ca="1">(WEEKDAY(B11)=1)*SUM(OFFSET(H11,,,-MIN(ROWS($3:11),7)))</f>
        <v>0</v>
      </c>
      <c r="M11" s="192">
        <f t="shared" ca="1" si="4"/>
        <v>0</v>
      </c>
      <c r="N11" s="198">
        <f t="shared" ca="1" si="5"/>
        <v>0</v>
      </c>
      <c r="O11" s="202">
        <f t="shared" ca="1" si="6"/>
        <v>0</v>
      </c>
      <c r="P11" s="124"/>
    </row>
    <row r="12" spans="1:21" ht="15" x14ac:dyDescent="0.25">
      <c r="A12" s="225"/>
      <c r="B12" s="33">
        <v>43628</v>
      </c>
      <c r="C12" s="99"/>
      <c r="D12" s="55"/>
      <c r="E12" s="56"/>
      <c r="F12" s="56"/>
      <c r="G12" s="86"/>
      <c r="H12" s="54">
        <f t="shared" si="1"/>
        <v>0</v>
      </c>
      <c r="I12" s="66">
        <f t="shared" si="0"/>
        <v>0</v>
      </c>
      <c r="J12" s="67">
        <f t="shared" si="2"/>
        <v>0</v>
      </c>
      <c r="K12" s="61">
        <f t="shared" ca="1" si="3"/>
        <v>0</v>
      </c>
      <c r="L12" s="68">
        <f ca="1">(WEEKDAY(B12)=1)*SUM(OFFSET(H12,,,-MIN(ROWS($3:12),7)))</f>
        <v>0</v>
      </c>
      <c r="M12" s="192">
        <f t="shared" ca="1" si="4"/>
        <v>0</v>
      </c>
      <c r="N12" s="198">
        <f t="shared" ca="1" si="5"/>
        <v>0</v>
      </c>
      <c r="O12" s="202">
        <f t="shared" ca="1" si="6"/>
        <v>0</v>
      </c>
      <c r="P12" s="124"/>
    </row>
    <row r="13" spans="1:21" ht="15" x14ac:dyDescent="0.25">
      <c r="A13" s="225"/>
      <c r="B13" s="33">
        <v>43629</v>
      </c>
      <c r="C13" s="99"/>
      <c r="D13" s="55"/>
      <c r="E13" s="56"/>
      <c r="F13" s="56"/>
      <c r="G13" s="86"/>
      <c r="H13" s="54">
        <f t="shared" si="1"/>
        <v>0</v>
      </c>
      <c r="I13" s="66">
        <f t="shared" si="0"/>
        <v>0</v>
      </c>
      <c r="J13" s="67">
        <f t="shared" si="2"/>
        <v>0</v>
      </c>
      <c r="K13" s="61">
        <f t="shared" ca="1" si="3"/>
        <v>0</v>
      </c>
      <c r="L13" s="68">
        <f ca="1">(WEEKDAY(B13)=1)*SUM(OFFSET(H13,,,-MIN(ROWS($3:13),7)))</f>
        <v>0</v>
      </c>
      <c r="M13" s="192">
        <f t="shared" ca="1" si="4"/>
        <v>0</v>
      </c>
      <c r="N13" s="198">
        <f t="shared" ca="1" si="5"/>
        <v>0</v>
      </c>
      <c r="O13" s="202">
        <f t="shared" ca="1" si="6"/>
        <v>0</v>
      </c>
      <c r="P13" s="124"/>
    </row>
    <row r="14" spans="1:21" ht="15" x14ac:dyDescent="0.25">
      <c r="A14" s="225"/>
      <c r="B14" s="33">
        <v>43630</v>
      </c>
      <c r="C14" s="99"/>
      <c r="D14" s="55"/>
      <c r="E14" s="56"/>
      <c r="F14" s="56"/>
      <c r="G14" s="86"/>
      <c r="H14" s="54">
        <f t="shared" si="1"/>
        <v>0</v>
      </c>
      <c r="I14" s="66">
        <f t="shared" si="0"/>
        <v>0</v>
      </c>
      <c r="J14" s="67">
        <f t="shared" si="2"/>
        <v>0</v>
      </c>
      <c r="K14" s="61">
        <f t="shared" ca="1" si="3"/>
        <v>0</v>
      </c>
      <c r="L14" s="68">
        <f ca="1">(WEEKDAY(B14)=1)*SUM(OFFSET(H14,,,-MIN(ROWS($3:14),7)))</f>
        <v>0</v>
      </c>
      <c r="M14" s="192">
        <f t="shared" ca="1" si="4"/>
        <v>0</v>
      </c>
      <c r="N14" s="198">
        <f t="shared" ca="1" si="5"/>
        <v>0</v>
      </c>
      <c r="O14" s="202">
        <f t="shared" ca="1" si="6"/>
        <v>0</v>
      </c>
      <c r="P14" s="124"/>
    </row>
    <row r="15" spans="1:21" ht="15.75" thickBot="1" x14ac:dyDescent="0.3">
      <c r="A15" s="225"/>
      <c r="B15" s="33">
        <v>43631</v>
      </c>
      <c r="C15" s="100"/>
      <c r="D15" s="87"/>
      <c r="E15" s="88"/>
      <c r="F15" s="88"/>
      <c r="G15" s="89"/>
      <c r="H15" s="58">
        <f t="shared" si="1"/>
        <v>0</v>
      </c>
      <c r="I15" s="71">
        <f t="shared" si="0"/>
        <v>0</v>
      </c>
      <c r="J15" s="72">
        <f t="shared" si="2"/>
        <v>0</v>
      </c>
      <c r="K15" s="73">
        <f t="shared" ca="1" si="3"/>
        <v>0</v>
      </c>
      <c r="L15" s="74">
        <f ca="1">(WEEKDAY(B15)=1)*SUM(OFFSET(H15,,,-MIN(ROWS($3:15),7)))</f>
        <v>0</v>
      </c>
      <c r="M15" s="190">
        <f t="shared" ca="1" si="4"/>
        <v>0</v>
      </c>
      <c r="N15" s="196">
        <f t="shared" ca="1" si="5"/>
        <v>0</v>
      </c>
      <c r="O15" s="204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25"/>
      <c r="B16" s="34">
        <v>43632</v>
      </c>
      <c r="C16" s="101"/>
      <c r="D16" s="78"/>
      <c r="E16" s="79"/>
      <c r="F16" s="79"/>
      <c r="G16" s="90"/>
      <c r="H16" s="106">
        <f t="shared" si="1"/>
        <v>0</v>
      </c>
      <c r="I16" s="103">
        <f t="shared" si="0"/>
        <v>0</v>
      </c>
      <c r="J16" s="104">
        <f t="shared" si="2"/>
        <v>0</v>
      </c>
      <c r="K16" s="105">
        <f t="shared" ca="1" si="3"/>
        <v>0</v>
      </c>
      <c r="L16" s="81">
        <f ca="1">(WEEKDAY(B16)=1)*SUM(OFFSET(H16,,,-MIN(ROWS($3:16),7)))</f>
        <v>0</v>
      </c>
      <c r="M16" s="82">
        <f t="shared" ca="1" si="4"/>
        <v>0</v>
      </c>
      <c r="N16" s="193">
        <f t="shared" ca="1" si="5"/>
        <v>0</v>
      </c>
      <c r="O16" s="206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1"/>
        <v>0</v>
      </c>
      <c r="I17" s="66">
        <f t="shared" si="0"/>
        <v>0</v>
      </c>
      <c r="J17" s="67">
        <f t="shared" si="2"/>
        <v>0</v>
      </c>
      <c r="K17" s="61">
        <f t="shared" ca="1" si="3"/>
        <v>0</v>
      </c>
      <c r="L17" s="54">
        <f ca="1">(WEEKDAY(B17)=1)*SUM(OFFSET(H17,,,-MIN(ROWS($3:17),7)))</f>
        <v>0</v>
      </c>
      <c r="M17" s="63">
        <f t="shared" ca="1" si="4"/>
        <v>0</v>
      </c>
      <c r="N17" s="199">
        <f t="shared" ca="1" si="5"/>
        <v>0</v>
      </c>
      <c r="O17" s="205">
        <f t="shared" ca="1" si="6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1"/>
        <v>0</v>
      </c>
      <c r="I18" s="66">
        <f t="shared" si="0"/>
        <v>0</v>
      </c>
      <c r="J18" s="67">
        <f t="shared" si="2"/>
        <v>0</v>
      </c>
      <c r="K18" s="61">
        <f t="shared" ca="1" si="3"/>
        <v>0</v>
      </c>
      <c r="L18" s="68">
        <f ca="1">(WEEKDAY(B18)=1)*SUM(OFFSET(H18,,,-MIN(ROWS($3:18),7)))</f>
        <v>0</v>
      </c>
      <c r="M18" s="63">
        <f t="shared" ca="1" si="4"/>
        <v>0</v>
      </c>
      <c r="N18" s="195">
        <f t="shared" ca="1" si="5"/>
        <v>0</v>
      </c>
      <c r="O18" s="202">
        <f t="shared" ca="1" si="6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1"/>
        <v>0</v>
      </c>
      <c r="I19" s="66">
        <f t="shared" si="0"/>
        <v>0</v>
      </c>
      <c r="J19" s="67">
        <f t="shared" si="2"/>
        <v>0</v>
      </c>
      <c r="K19" s="61">
        <f t="shared" ca="1" si="3"/>
        <v>0</v>
      </c>
      <c r="L19" s="68">
        <f ca="1">(WEEKDAY(B19)=1)*SUM(OFFSET(H19,,,-MIN(ROWS($3:19),7)))</f>
        <v>0</v>
      </c>
      <c r="M19" s="63">
        <f t="shared" ca="1" si="4"/>
        <v>0</v>
      </c>
      <c r="N19" s="195">
        <f t="shared" ca="1" si="5"/>
        <v>0</v>
      </c>
      <c r="O19" s="202">
        <f t="shared" ca="1" si="6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1"/>
        <v>0</v>
      </c>
      <c r="I20" s="66">
        <f t="shared" si="0"/>
        <v>0</v>
      </c>
      <c r="J20" s="67">
        <f t="shared" si="2"/>
        <v>0</v>
      </c>
      <c r="K20" s="61">
        <f t="shared" ca="1" si="3"/>
        <v>0</v>
      </c>
      <c r="L20" s="68">
        <f ca="1">(WEEKDAY(B20)=1)*SUM(OFFSET(H20,,,-MIN(ROWS($3:20),7)))</f>
        <v>0</v>
      </c>
      <c r="M20" s="63">
        <f t="shared" ca="1" si="4"/>
        <v>0</v>
      </c>
      <c r="N20" s="195">
        <f t="shared" ca="1" si="5"/>
        <v>0</v>
      </c>
      <c r="O20" s="202">
        <f t="shared" ca="1" si="6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1"/>
        <v>0</v>
      </c>
      <c r="I21" s="66">
        <f t="shared" si="0"/>
        <v>0</v>
      </c>
      <c r="J21" s="67">
        <f t="shared" si="2"/>
        <v>0</v>
      </c>
      <c r="K21" s="61">
        <f t="shared" ca="1" si="3"/>
        <v>0</v>
      </c>
      <c r="L21" s="68">
        <f ca="1">(WEEKDAY(B21)=1)*SUM(OFFSET(H21,,,-MIN(ROWS($3:21),7)))</f>
        <v>0</v>
      </c>
      <c r="M21" s="63">
        <f t="shared" ca="1" si="4"/>
        <v>0</v>
      </c>
      <c r="N21" s="195">
        <f t="shared" ca="1" si="5"/>
        <v>0</v>
      </c>
      <c r="O21" s="202">
        <f t="shared" ca="1" si="6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1"/>
        <v>0</v>
      </c>
      <c r="I22" s="71">
        <f t="shared" si="0"/>
        <v>0</v>
      </c>
      <c r="J22" s="72">
        <f t="shared" si="2"/>
        <v>0</v>
      </c>
      <c r="K22" s="73">
        <f t="shared" ca="1" si="3"/>
        <v>0</v>
      </c>
      <c r="L22" s="74">
        <f ca="1">(WEEKDAY(B22)=1)*SUM(OFFSET(H22,,,-MIN(ROWS($3:22),7)))</f>
        <v>0</v>
      </c>
      <c r="M22" s="75">
        <f t="shared" ca="1" si="4"/>
        <v>0</v>
      </c>
      <c r="N22" s="196">
        <f t="shared" ca="1" si="5"/>
        <v>0</v>
      </c>
      <c r="O22" s="204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1"/>
        <v>0</v>
      </c>
      <c r="I23" s="103">
        <f t="shared" si="0"/>
        <v>0</v>
      </c>
      <c r="J23" s="104">
        <f t="shared" si="2"/>
        <v>0</v>
      </c>
      <c r="K23" s="108">
        <f t="shared" ca="1" si="3"/>
        <v>0</v>
      </c>
      <c r="L23" s="81">
        <f ca="1">(WEEKDAY(B23)=1)*SUM(OFFSET(H23,,,-MIN(ROWS($3:23),7)))</f>
        <v>0</v>
      </c>
      <c r="M23" s="82">
        <f t="shared" ca="1" si="4"/>
        <v>0</v>
      </c>
      <c r="N23" s="193">
        <f t="shared" ca="1" si="5"/>
        <v>0</v>
      </c>
      <c r="O23" s="206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1"/>
        <v>0</v>
      </c>
      <c r="I24" s="66">
        <f t="shared" si="0"/>
        <v>0</v>
      </c>
      <c r="J24" s="67">
        <f t="shared" si="2"/>
        <v>0</v>
      </c>
      <c r="K24" s="61">
        <f t="shared" ca="1" si="3"/>
        <v>0</v>
      </c>
      <c r="L24" s="54">
        <f ca="1">(WEEKDAY(B24)=1)*SUM(OFFSET(H24,,,-MIN(ROWS($3:24),7)))</f>
        <v>0</v>
      </c>
      <c r="M24" s="63">
        <f t="shared" ca="1" si="4"/>
        <v>0</v>
      </c>
      <c r="N24" s="199">
        <f t="shared" ca="1" si="5"/>
        <v>0</v>
      </c>
      <c r="O24" s="205">
        <f t="shared" ca="1" si="6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1"/>
        <v>0</v>
      </c>
      <c r="I25" s="66">
        <f t="shared" si="0"/>
        <v>0</v>
      </c>
      <c r="J25" s="67">
        <f t="shared" si="2"/>
        <v>0</v>
      </c>
      <c r="K25" s="61">
        <f t="shared" ca="1" si="3"/>
        <v>0</v>
      </c>
      <c r="L25" s="68">
        <f ca="1">(WEEKDAY(B25)=1)*SUM(OFFSET(H25,,,-MIN(ROWS($3:25),7)))</f>
        <v>0</v>
      </c>
      <c r="M25" s="63">
        <f t="shared" ca="1" si="4"/>
        <v>0</v>
      </c>
      <c r="N25" s="195">
        <f t="shared" ca="1" si="5"/>
        <v>0</v>
      </c>
      <c r="O25" s="202">
        <f t="shared" ca="1" si="6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1"/>
        <v>0</v>
      </c>
      <c r="I26" s="66">
        <f t="shared" si="0"/>
        <v>0</v>
      </c>
      <c r="J26" s="67">
        <f t="shared" si="2"/>
        <v>0</v>
      </c>
      <c r="K26" s="61">
        <f t="shared" ca="1" si="3"/>
        <v>0</v>
      </c>
      <c r="L26" s="68">
        <f ca="1">(WEEKDAY(B26)=1)*SUM(OFFSET(H26,,,-MIN(ROWS($3:26),7)))</f>
        <v>0</v>
      </c>
      <c r="M26" s="63">
        <f t="shared" ca="1" si="4"/>
        <v>0</v>
      </c>
      <c r="N26" s="195">
        <f t="shared" ca="1" si="5"/>
        <v>0</v>
      </c>
      <c r="O26" s="202">
        <f t="shared" ca="1" si="6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1"/>
        <v>0</v>
      </c>
      <c r="I27" s="66">
        <f t="shared" si="0"/>
        <v>0</v>
      </c>
      <c r="J27" s="67">
        <f t="shared" si="2"/>
        <v>0</v>
      </c>
      <c r="K27" s="61">
        <f t="shared" ca="1" si="3"/>
        <v>0</v>
      </c>
      <c r="L27" s="68">
        <f ca="1">(WEEKDAY(B27)=1)*SUM(OFFSET(H27,,,-MIN(ROWS($3:27),7)))</f>
        <v>0</v>
      </c>
      <c r="M27" s="63">
        <f t="shared" ca="1" si="4"/>
        <v>0</v>
      </c>
      <c r="N27" s="195">
        <f t="shared" ca="1" si="5"/>
        <v>0</v>
      </c>
      <c r="O27" s="202">
        <f t="shared" ca="1" si="6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1"/>
        <v>0</v>
      </c>
      <c r="I28" s="66">
        <f t="shared" si="0"/>
        <v>0</v>
      </c>
      <c r="J28" s="67">
        <f t="shared" si="2"/>
        <v>0</v>
      </c>
      <c r="K28" s="61">
        <f t="shared" ca="1" si="3"/>
        <v>0</v>
      </c>
      <c r="L28" s="68">
        <f ca="1">(WEEKDAY(B28)=1)*SUM(OFFSET(H28,,,-MIN(ROWS($3:28),7)))</f>
        <v>0</v>
      </c>
      <c r="M28" s="63">
        <f t="shared" ca="1" si="4"/>
        <v>0</v>
      </c>
      <c r="N28" s="195">
        <f t="shared" ca="1" si="5"/>
        <v>0</v>
      </c>
      <c r="O28" s="202">
        <f t="shared" ca="1" si="6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1"/>
        <v>0</v>
      </c>
      <c r="I29" s="71">
        <f t="shared" si="0"/>
        <v>0</v>
      </c>
      <c r="J29" s="72">
        <f t="shared" si="2"/>
        <v>0</v>
      </c>
      <c r="K29" s="73">
        <f t="shared" ca="1" si="3"/>
        <v>0</v>
      </c>
      <c r="L29" s="74">
        <f ca="1">(WEEKDAY(B29)=1)*SUM(OFFSET(H29,,,-MIN(ROWS($3:29),7)))</f>
        <v>0</v>
      </c>
      <c r="M29" s="75">
        <f t="shared" ca="1" si="4"/>
        <v>0</v>
      </c>
      <c r="N29" s="196">
        <f t="shared" ca="1" si="5"/>
        <v>0</v>
      </c>
      <c r="O29" s="204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1"/>
        <v>0</v>
      </c>
      <c r="I30" s="103">
        <f t="shared" si="0"/>
        <v>0</v>
      </c>
      <c r="J30" s="104">
        <f t="shared" si="2"/>
        <v>0</v>
      </c>
      <c r="K30" s="108">
        <f t="shared" ca="1" si="3"/>
        <v>0</v>
      </c>
      <c r="L30" s="81">
        <f ca="1">(WEEKDAY(B30)=1)*SUM(OFFSET(H30,,,-MIN(ROWS($3:30),7)))</f>
        <v>0</v>
      </c>
      <c r="M30" s="82">
        <f t="shared" ca="1" si="4"/>
        <v>0</v>
      </c>
      <c r="N30" s="193">
        <f t="shared" ca="1" si="5"/>
        <v>0</v>
      </c>
      <c r="O30" s="206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1"/>
        <v>0</v>
      </c>
      <c r="I31" s="66">
        <f t="shared" si="0"/>
        <v>0</v>
      </c>
      <c r="J31" s="67">
        <f t="shared" si="2"/>
        <v>0</v>
      </c>
      <c r="K31" s="61">
        <f t="shared" ca="1" si="3"/>
        <v>0</v>
      </c>
      <c r="L31" s="54">
        <f ca="1">(WEEKDAY(B31)=1)*SUM(OFFSET(H31,,,-MIN(ROWS($3:31),7)))</f>
        <v>0</v>
      </c>
      <c r="M31" s="63">
        <f t="shared" ca="1" si="4"/>
        <v>0</v>
      </c>
      <c r="N31" s="199">
        <f t="shared" ca="1" si="5"/>
        <v>0</v>
      </c>
      <c r="O31" s="205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1"/>
        <v>0</v>
      </c>
      <c r="I32" s="66">
        <f t="shared" si="0"/>
        <v>0</v>
      </c>
      <c r="J32" s="67">
        <f t="shared" si="2"/>
        <v>0</v>
      </c>
      <c r="K32" s="61">
        <f t="shared" ca="1" si="3"/>
        <v>0</v>
      </c>
      <c r="L32" s="68">
        <f ca="1">(WEEKDAY(B32)=1)*SUM(OFFSET(H32,,,-MIN(ROWS($3:32),7)))</f>
        <v>0</v>
      </c>
      <c r="M32" s="63">
        <f t="shared" ca="1" si="4"/>
        <v>0</v>
      </c>
      <c r="N32" s="195">
        <f t="shared" ca="1" si="5"/>
        <v>0</v>
      </c>
      <c r="O32" s="202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1"/>
        <v>0</v>
      </c>
      <c r="I33" s="66">
        <f t="shared" si="0"/>
        <v>0</v>
      </c>
      <c r="J33" s="67">
        <f t="shared" si="2"/>
        <v>0</v>
      </c>
      <c r="K33" s="61">
        <f t="shared" ca="1" si="3"/>
        <v>0</v>
      </c>
      <c r="L33" s="68">
        <f ca="1">(WEEKDAY(B33)=1)*SUM(OFFSET(H33,,,-MIN(ROWS($3:33),7)))</f>
        <v>0</v>
      </c>
      <c r="M33" s="63">
        <f t="shared" ca="1" si="4"/>
        <v>0</v>
      </c>
      <c r="N33" s="195">
        <f t="shared" ca="1" si="5"/>
        <v>0</v>
      </c>
      <c r="O33" s="202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1"/>
        <v>0</v>
      </c>
      <c r="I34" s="66">
        <f t="shared" si="0"/>
        <v>0</v>
      </c>
      <c r="J34" s="67">
        <f t="shared" si="2"/>
        <v>0</v>
      </c>
      <c r="K34" s="61">
        <f t="shared" ca="1" si="3"/>
        <v>0</v>
      </c>
      <c r="L34" s="68">
        <f ca="1">(WEEKDAY(B34)=1)*SUM(OFFSET(H34,,,-MIN(ROWS($3:34),7)))</f>
        <v>0</v>
      </c>
      <c r="M34" s="63">
        <f t="shared" ca="1" si="4"/>
        <v>0</v>
      </c>
      <c r="N34" s="195">
        <f t="shared" ca="1" si="5"/>
        <v>0</v>
      </c>
      <c r="O34" s="202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1"/>
        <v>0</v>
      </c>
      <c r="I35" s="66">
        <f t="shared" si="0"/>
        <v>0</v>
      </c>
      <c r="J35" s="67">
        <f t="shared" si="2"/>
        <v>0</v>
      </c>
      <c r="K35" s="61">
        <f t="shared" ca="1" si="3"/>
        <v>0</v>
      </c>
      <c r="L35" s="68">
        <f ca="1">(WEEKDAY(B35)=1)*SUM(OFFSET(H35,,,-MIN(ROWS($3:35),7)))</f>
        <v>0</v>
      </c>
      <c r="M35" s="63">
        <f t="shared" ca="1" si="4"/>
        <v>0</v>
      </c>
      <c r="N35" s="195">
        <f t="shared" ca="1" si="5"/>
        <v>0</v>
      </c>
      <c r="O35" s="202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1"/>
        <v>0</v>
      </c>
      <c r="I36" s="71">
        <f t="shared" si="0"/>
        <v>0</v>
      </c>
      <c r="J36" s="72">
        <f t="shared" si="2"/>
        <v>0</v>
      </c>
      <c r="K36" s="73">
        <f t="shared" ca="1" si="3"/>
        <v>0</v>
      </c>
      <c r="L36" s="74">
        <f ca="1">(WEEKDAY(B36)=1)*SUM(OFFSET(H36,,,-MIN(ROWS($3:36),7)))</f>
        <v>0</v>
      </c>
      <c r="M36" s="75">
        <f t="shared" ca="1" si="4"/>
        <v>0</v>
      </c>
      <c r="N36" s="200">
        <f t="shared" ca="1" si="5"/>
        <v>0</v>
      </c>
      <c r="O36" s="203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1"/>
        <v>0</v>
      </c>
      <c r="I37" s="103">
        <f t="shared" si="0"/>
        <v>0</v>
      </c>
      <c r="J37" s="104">
        <f t="shared" si="2"/>
        <v>0</v>
      </c>
      <c r="K37" s="108">
        <f t="shared" ca="1" si="3"/>
        <v>0</v>
      </c>
      <c r="L37" s="81">
        <f ca="1">(WEEKDAY(B37)=1)*SUM(OFFSET(H37,,,-MIN(ROWS($3:37),7)))</f>
        <v>0</v>
      </c>
      <c r="M37" s="82">
        <f t="shared" ca="1" si="4"/>
        <v>0</v>
      </c>
      <c r="N37" s="83">
        <f t="shared" ca="1" si="5"/>
        <v>0</v>
      </c>
      <c r="O37" s="193">
        <f ca="1">(WEEKDAY(B37)=1)*L37-M37-N37-K37</f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2.5</v>
      </c>
      <c r="I38" s="95">
        <f t="shared" si="7"/>
        <v>2.041666666666667</v>
      </c>
      <c r="J38" s="95">
        <f t="shared" si="7"/>
        <v>0.4583333333333332</v>
      </c>
      <c r="K38" s="131">
        <f ca="1">SUMIFS(K3:K37,C3:C37,"")</f>
        <v>0.54166666666666674</v>
      </c>
      <c r="L38" s="96">
        <f ca="1">SUM(L3:L37)</f>
        <v>2.5</v>
      </c>
      <c r="M38" s="96">
        <f t="shared" ca="1" si="7"/>
        <v>1.4583333333333333</v>
      </c>
      <c r="N38" s="96">
        <f t="shared" ca="1" si="7"/>
        <v>0.33333333333333348</v>
      </c>
      <c r="O38" s="97">
        <f t="shared" ca="1" si="7"/>
        <v>-8.3333333333333426E-2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2.5</v>
      </c>
      <c r="I40" s="220">
        <f>SUM(I38:J38)</f>
        <v>2.5</v>
      </c>
      <c r="J40" s="221"/>
      <c r="K40" s="26"/>
      <c r="L40" s="12">
        <f ca="1">L38</f>
        <v>2.5</v>
      </c>
      <c r="M40" s="220">
        <f ca="1">SUM(M38:O38)</f>
        <v>1.7083333333333333</v>
      </c>
      <c r="N40" s="222"/>
      <c r="O40" s="223"/>
    </row>
    <row r="41" spans="1:16" ht="13.5" thickTop="1" x14ac:dyDescent="0.25"/>
    <row r="56" spans="2:16" ht="54.75" customHeight="1" x14ac:dyDescent="0.25">
      <c r="B56" s="232" t="str">
        <f ca="1">A3</f>
        <v>DANIEL</v>
      </c>
      <c r="C56" s="232"/>
      <c r="D56" s="232"/>
      <c r="E56" s="232"/>
      <c r="F56" s="232"/>
      <c r="G56" s="232"/>
      <c r="H56" s="232"/>
    </row>
    <row r="57" spans="2:16" ht="58.5" customHeight="1" thickBot="1" x14ac:dyDescent="0.3">
      <c r="B57" s="232"/>
      <c r="C57" s="232"/>
      <c r="D57" s="232"/>
      <c r="E57" s="232"/>
      <c r="F57" s="232"/>
      <c r="G57" s="232"/>
      <c r="H57" s="232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6" t="s">
        <v>58</v>
      </c>
      <c r="C67" s="227"/>
      <c r="D67" s="227"/>
      <c r="E67" s="227"/>
      <c r="F67" s="227"/>
      <c r="G67" s="227"/>
      <c r="H67" s="227"/>
      <c r="I67" s="228"/>
    </row>
    <row r="68" spans="2:16" ht="27.75" customHeight="1" thickBot="1" x14ac:dyDescent="0.3">
      <c r="B68" s="229" t="s">
        <v>57</v>
      </c>
      <c r="C68" s="230"/>
      <c r="D68" s="230"/>
      <c r="E68" s="230"/>
      <c r="F68" s="230"/>
      <c r="G68" s="230"/>
      <c r="H68" s="230"/>
      <c r="I68" s="231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17" priority="17">
      <formula>MONTH($B$34)&lt;&gt;MONTH($B$22)</formula>
    </cfRule>
  </conditionalFormatting>
  <conditionalFormatting sqref="B3:K37">
    <cfRule type="expression" dxfId="16" priority="18">
      <formula>WEEKDAY($B3)=1</formula>
    </cfRule>
  </conditionalFormatting>
  <conditionalFormatting sqref="C3:C11 C13:C15 C20:C29 C17:C18 C31:C37">
    <cfRule type="expression" dxfId="15" priority="16">
      <formula>AND(COUNTIF(Fer,B3)=0,C3&lt;&gt;"")</formula>
    </cfRule>
  </conditionalFormatting>
  <conditionalFormatting sqref="B3:C15 B17:C29 B31:C37">
    <cfRule type="expression" dxfId="14" priority="15">
      <formula>COUNTIF(Fer,$B3)</formula>
    </cfRule>
  </conditionalFormatting>
  <conditionalFormatting sqref="B3:K15 B17:K29 B31:K37">
    <cfRule type="expression" dxfId="13" priority="14">
      <formula>NOT(MOD(ROW(),2))</formula>
    </cfRule>
  </conditionalFormatting>
  <conditionalFormatting sqref="P3:P37">
    <cfRule type="expression" dxfId="12" priority="13">
      <formula>WEEKDAY($B3)=1</formula>
    </cfRule>
  </conditionalFormatting>
  <conditionalFormatting sqref="B66:K66">
    <cfRule type="expression" dxfId="11" priority="9">
      <formula>NOT(MOD(ROW(),2))</formula>
    </cfRule>
  </conditionalFormatting>
  <conditionalFormatting sqref="B59:K65">
    <cfRule type="expression" dxfId="10" priority="3">
      <formula>NOT(MOD(ROW(),2))</formula>
    </cfRule>
  </conditionalFormatting>
  <conditionalFormatting sqref="B66:K66 P66">
    <cfRule type="expression" dxfId="9" priority="7">
      <formula>#REF!="CONGE"</formula>
    </cfRule>
  </conditionalFormatting>
  <conditionalFormatting sqref="B66:K66">
    <cfRule type="expression" dxfId="8" priority="12">
      <formula>WEEKDAY(#REF!)=1</formula>
    </cfRule>
  </conditionalFormatting>
  <conditionalFormatting sqref="C66">
    <cfRule type="expression" dxfId="7" priority="11">
      <formula>AND(COUNTIF(Fer,#REF!)=0,#REF!&lt;&gt;"")</formula>
    </cfRule>
  </conditionalFormatting>
  <conditionalFormatting sqref="B66:C66">
    <cfRule type="expression" dxfId="6" priority="10">
      <formula>COUNTIF(Fer,#REF!)</formula>
    </cfRule>
  </conditionalFormatting>
  <conditionalFormatting sqref="P66">
    <cfRule type="expression" dxfId="5" priority="8">
      <formula>WEEKDAY(#REF!)=1</formula>
    </cfRule>
  </conditionalFormatting>
  <conditionalFormatting sqref="B59:K65">
    <cfRule type="expression" dxfId="4" priority="6">
      <formula>WEEKDAY(#REF!)=1</formula>
    </cfRule>
  </conditionalFormatting>
  <conditionalFormatting sqref="C59:C65">
    <cfRule type="expression" dxfId="3" priority="5">
      <formula>AND(COUNTIF(Fer,#REF!)=0,#REF!&lt;&gt;"")</formula>
    </cfRule>
  </conditionalFormatting>
  <conditionalFormatting sqref="B59:C65">
    <cfRule type="expression" dxfId="2" priority="4">
      <formula>COUNTIF(Fer,#REF!)</formula>
    </cfRule>
  </conditionalFormatting>
  <conditionalFormatting sqref="P59:P65">
    <cfRule type="expression" dxfId="1" priority="2">
      <formula>WEEKDAY(#REF!)=1</formula>
    </cfRule>
  </conditionalFormatting>
  <conditionalFormatting sqref="B59:P65">
    <cfRule type="expression" dxfId="0" priority="1">
      <formula>#REF!="CONGE"</formula>
    </cfRule>
  </conditionalFormatting>
  <pageMargins left="0.25" right="0.25" top="0.75" bottom="0.75" header="0.3" footer="0.3"/>
  <pageSetup paperSize="9" scale="75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2019-06-28T15:01:28Z</cp:lastPrinted>
  <dcterms:created xsi:type="dcterms:W3CDTF">2019-05-22T07:35:51Z</dcterms:created>
  <dcterms:modified xsi:type="dcterms:W3CDTF">2019-06-30T09:05:14Z</dcterms:modified>
</cp:coreProperties>
</file>