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6605" windowHeight="10290" activeTab="2"/>
  </bookViews>
  <sheets>
    <sheet name="Pointage" sheetId="1" r:id="rId1"/>
    <sheet name="Data" sheetId="2" r:id="rId2"/>
    <sheet name="Sauv" sheetId="4" r:id="rId3"/>
  </sheets>
  <definedNames>
    <definedName name="_xlnm._FilterDatabase" localSheetId="0" hidden="1">Pointage!$A$12:$Q$12</definedName>
    <definedName name="An" localSheetId="1">Data!$A$1</definedName>
    <definedName name="Ann">Data!$B$1</definedName>
    <definedName name="Année">Data!$F$4:$F$19</definedName>
    <definedName name="Date">Pointage!$F$13:$L$13,Pointage!$F$19:$L$19,Pointage!$F$25:$L$25,Pointage!$F$31:$L$31,Pointage!$F$37:$L$37,Pointage!$F$43:$L$43,Pointage!$F$49:$L$49,Pointage!$F$55:$L$55,Pointage!$F$61:$L$61,Pointage!$F$67:$L$67,Pointage!$F$73:$L$73,Pointage!$F$79:$L$79,Pointage!$F$85:$L$85,Pointage!$F$91:$L$91,Pointage!$F$97:$L$97,Pointage!$F$103:$L$103,Pointage!$F$109:$L$109,Pointage!$F$115:$L$115</definedName>
    <definedName name="dddddd">Data!$AM$2</definedName>
    <definedName name="Fériés">Data!$B$4:$B$29</definedName>
    <definedName name="_xlnm.Print_Area" localSheetId="0">Pointage!$A$10:$R$330</definedName>
  </definedNames>
  <calcPr calcId="145621"/>
</workbook>
</file>

<file path=xl/calcChain.xml><?xml version="1.0" encoding="utf-8"?>
<calcChain xmlns="http://schemas.openxmlformats.org/spreadsheetml/2006/main">
  <c r="N326" i="1" l="1"/>
  <c r="N320" i="1"/>
  <c r="N314" i="1"/>
  <c r="N308" i="1"/>
  <c r="N302" i="1"/>
  <c r="N296" i="1"/>
  <c r="N290" i="1"/>
  <c r="N284" i="1"/>
  <c r="L44" i="1"/>
  <c r="N278" i="1"/>
  <c r="N272" i="1"/>
  <c r="N266" i="1"/>
  <c r="N260" i="1"/>
  <c r="N254" i="1"/>
  <c r="N248" i="1"/>
  <c r="N242" i="1"/>
  <c r="N236" i="1"/>
  <c r="N230" i="1"/>
  <c r="N224" i="1"/>
  <c r="N218" i="1"/>
  <c r="N212" i="1"/>
  <c r="N206" i="1"/>
  <c r="N200" i="1"/>
  <c r="N194" i="1"/>
  <c r="N188" i="1"/>
  <c r="N182" i="1"/>
  <c r="N176" i="1"/>
  <c r="N170" i="1"/>
  <c r="N164" i="1"/>
  <c r="N158" i="1"/>
  <c r="N152" i="1"/>
  <c r="N146" i="1"/>
  <c r="N140" i="1"/>
  <c r="N134" i="1"/>
  <c r="N128" i="1"/>
  <c r="N122" i="1"/>
  <c r="N116" i="1"/>
  <c r="N110" i="1"/>
  <c r="N104" i="1"/>
  <c r="N98" i="1"/>
  <c r="N92" i="1"/>
  <c r="N86" i="1"/>
  <c r="N80" i="1"/>
  <c r="N74" i="1"/>
  <c r="N68" i="1"/>
  <c r="N62" i="1"/>
  <c r="N56" i="1"/>
  <c r="N50" i="1"/>
  <c r="N44" i="1"/>
  <c r="N38" i="1"/>
  <c r="N32" i="1"/>
  <c r="N26" i="1"/>
  <c r="N20" i="1"/>
  <c r="N14" i="1"/>
  <c r="B327" i="1"/>
  <c r="A327" i="1"/>
  <c r="A326" i="1"/>
  <c r="Q327" i="1"/>
  <c r="O327" i="1"/>
  <c r="L325" i="1"/>
  <c r="F325" i="1"/>
  <c r="G325" i="1" s="1"/>
  <c r="H325" i="1" s="1"/>
  <c r="I325" i="1" s="1"/>
  <c r="J325" i="1" s="1"/>
  <c r="K325" i="1" s="1"/>
  <c r="M326" i="1"/>
  <c r="Q321" i="1"/>
  <c r="O321" i="1"/>
  <c r="M320" i="1"/>
  <c r="Q315" i="1"/>
  <c r="O315" i="1"/>
  <c r="M314" i="1"/>
  <c r="Q309" i="1"/>
  <c r="O309" i="1"/>
  <c r="M308" i="1"/>
  <c r="Q303" i="1"/>
  <c r="O303" i="1"/>
  <c r="M302" i="1"/>
  <c r="Q297" i="1"/>
  <c r="O297" i="1"/>
  <c r="M296" i="1"/>
  <c r="Q291" i="1"/>
  <c r="O291" i="1"/>
  <c r="M290" i="1"/>
  <c r="Q285" i="1"/>
  <c r="O285" i="1"/>
  <c r="M284" i="1"/>
  <c r="Q279" i="1"/>
  <c r="O279" i="1"/>
  <c r="M278" i="1"/>
  <c r="Q273" i="1"/>
  <c r="O273" i="1"/>
  <c r="M272" i="1"/>
  <c r="Q267" i="1"/>
  <c r="O267" i="1"/>
  <c r="M266" i="1"/>
  <c r="Q261" i="1"/>
  <c r="O261" i="1"/>
  <c r="M260" i="1"/>
  <c r="Q255" i="1"/>
  <c r="O255" i="1"/>
  <c r="M254" i="1"/>
  <c r="Q249" i="1"/>
  <c r="O249" i="1"/>
  <c r="M248" i="1"/>
  <c r="Q243" i="1"/>
  <c r="O243" i="1"/>
  <c r="M242" i="1"/>
  <c r="Q237" i="1"/>
  <c r="O237" i="1"/>
  <c r="M236" i="1"/>
  <c r="Q231" i="1"/>
  <c r="O231" i="1"/>
  <c r="M230" i="1"/>
  <c r="Q225" i="1"/>
  <c r="O225" i="1"/>
  <c r="M224" i="1"/>
  <c r="Q219" i="1"/>
  <c r="O219" i="1"/>
  <c r="M218" i="1"/>
  <c r="Q213" i="1"/>
  <c r="O213" i="1"/>
  <c r="M212" i="1"/>
  <c r="Q207" i="1"/>
  <c r="O207" i="1"/>
  <c r="M206" i="1"/>
  <c r="Q201" i="1"/>
  <c r="O201" i="1"/>
  <c r="M200" i="1"/>
  <c r="Q195" i="1"/>
  <c r="O195" i="1"/>
  <c r="M194" i="1"/>
  <c r="Q189" i="1"/>
  <c r="O189" i="1"/>
  <c r="M188" i="1"/>
  <c r="Q183" i="1"/>
  <c r="O183" i="1"/>
  <c r="M182" i="1"/>
  <c r="Q177" i="1"/>
  <c r="O177" i="1"/>
  <c r="M176" i="1"/>
  <c r="Q171" i="1"/>
  <c r="O171" i="1"/>
  <c r="M170" i="1"/>
  <c r="Q165" i="1"/>
  <c r="O165" i="1"/>
  <c r="M164" i="1"/>
  <c r="Q159" i="1"/>
  <c r="O159" i="1"/>
  <c r="M158" i="1"/>
  <c r="Q153" i="1"/>
  <c r="O153" i="1"/>
  <c r="M152" i="1"/>
  <c r="Q147" i="1"/>
  <c r="O147" i="1"/>
  <c r="M146" i="1"/>
  <c r="Q141" i="1"/>
  <c r="O141" i="1"/>
  <c r="M140" i="1"/>
  <c r="Q135" i="1"/>
  <c r="O135" i="1"/>
  <c r="M134" i="1"/>
  <c r="Q129" i="1"/>
  <c r="O129" i="1"/>
  <c r="M128" i="1"/>
  <c r="Q123" i="1"/>
  <c r="O123" i="1"/>
  <c r="M122" i="1"/>
  <c r="Q117" i="1"/>
  <c r="O117" i="1"/>
  <c r="M116" i="1"/>
  <c r="Q111" i="1"/>
  <c r="O111" i="1"/>
  <c r="M110" i="1"/>
  <c r="Q105" i="1"/>
  <c r="O105" i="1"/>
  <c r="M104" i="1"/>
  <c r="Q99" i="1"/>
  <c r="O99" i="1"/>
  <c r="M98" i="1"/>
  <c r="Q93" i="1"/>
  <c r="O93" i="1"/>
  <c r="M92" i="1"/>
  <c r="Q87" i="1"/>
  <c r="O87" i="1"/>
  <c r="M86" i="1"/>
  <c r="Q81" i="1"/>
  <c r="O81" i="1"/>
  <c r="M80" i="1"/>
  <c r="Q75" i="1"/>
  <c r="O75" i="1"/>
  <c r="M74" i="1"/>
  <c r="Q69" i="1"/>
  <c r="O69" i="1"/>
  <c r="M68" i="1"/>
  <c r="Q63" i="1"/>
  <c r="O63" i="1"/>
  <c r="M62" i="1"/>
  <c r="Q57" i="1"/>
  <c r="O57" i="1"/>
  <c r="M56" i="1"/>
  <c r="Q51" i="1"/>
  <c r="O51" i="1"/>
  <c r="M50" i="1"/>
  <c r="Q45" i="1"/>
  <c r="O45" i="1"/>
  <c r="M44" i="1"/>
  <c r="Q39" i="1"/>
  <c r="O39" i="1"/>
  <c r="M38" i="1"/>
  <c r="Q33" i="1"/>
  <c r="O33" i="1"/>
  <c r="M32" i="1"/>
  <c r="Q27" i="1"/>
  <c r="O27" i="1"/>
  <c r="M26" i="1"/>
  <c r="M14" i="1"/>
  <c r="P182" i="1" l="1"/>
  <c r="Q182" i="1" s="1"/>
  <c r="P188" i="1"/>
  <c r="Q188" i="1" s="1"/>
  <c r="P194" i="1"/>
  <c r="Q194" i="1" s="1"/>
  <c r="P206" i="1"/>
  <c r="Q206" i="1" s="1"/>
  <c r="P212" i="1"/>
  <c r="Q212" i="1" s="1"/>
  <c r="P218" i="1"/>
  <c r="Q218" i="1" s="1"/>
  <c r="P224" i="1"/>
  <c r="Q224" i="1" s="1"/>
  <c r="P230" i="1"/>
  <c r="Q230" i="1" s="1"/>
  <c r="P236" i="1"/>
  <c r="Q236" i="1" s="1"/>
  <c r="P248" i="1"/>
  <c r="Q248" i="1" s="1"/>
  <c r="P254" i="1"/>
  <c r="Q254" i="1" s="1"/>
  <c r="P242" i="1"/>
  <c r="Q242" i="1" s="1"/>
  <c r="P146" i="1"/>
  <c r="Q146" i="1" s="1"/>
  <c r="P152" i="1"/>
  <c r="Q152" i="1" s="1"/>
  <c r="P32" i="1"/>
  <c r="Q32" i="1" s="1"/>
  <c r="P38" i="1"/>
  <c r="Q38" i="1" s="1"/>
  <c r="P44" i="1"/>
  <c r="Q44" i="1" s="1"/>
  <c r="P50" i="1"/>
  <c r="Q50" i="1" s="1"/>
  <c r="P56" i="1"/>
  <c r="Q56" i="1" s="1"/>
  <c r="P62" i="1"/>
  <c r="Q62" i="1" s="1"/>
  <c r="P68" i="1"/>
  <c r="Q68" i="1" s="1"/>
  <c r="P158" i="1"/>
  <c r="Q158" i="1" s="1"/>
  <c r="P164" i="1"/>
  <c r="Q164" i="1" s="1"/>
  <c r="P170" i="1"/>
  <c r="Q170" i="1" s="1"/>
  <c r="P122" i="1"/>
  <c r="Q122" i="1" s="1"/>
  <c r="P260" i="1"/>
  <c r="Q260" i="1" s="1"/>
  <c r="P266" i="1"/>
  <c r="Q266" i="1" s="1"/>
  <c r="P272" i="1"/>
  <c r="Q272" i="1" s="1"/>
  <c r="P278" i="1"/>
  <c r="Q278" i="1" s="1"/>
  <c r="P284" i="1"/>
  <c r="Q284" i="1" s="1"/>
  <c r="P290" i="1"/>
  <c r="Q290" i="1" s="1"/>
  <c r="P296" i="1"/>
  <c r="Q296" i="1" s="1"/>
  <c r="P302" i="1"/>
  <c r="Q302" i="1" s="1"/>
  <c r="P308" i="1"/>
  <c r="Q308" i="1" s="1"/>
  <c r="P104" i="1"/>
  <c r="Q104" i="1" s="1"/>
  <c r="P140" i="1"/>
  <c r="Q140" i="1" s="1"/>
  <c r="P74" i="1"/>
  <c r="Q74" i="1" s="1"/>
  <c r="P80" i="1"/>
  <c r="Q80" i="1" s="1"/>
  <c r="P92" i="1"/>
  <c r="Q92" i="1" s="1"/>
  <c r="P98" i="1"/>
  <c r="Q98" i="1" s="1"/>
  <c r="P134" i="1"/>
  <c r="Q134" i="1" s="1"/>
  <c r="P86" i="1"/>
  <c r="Q86" i="1" s="1"/>
  <c r="P176" i="1"/>
  <c r="Q176" i="1" s="1"/>
  <c r="P200" i="1"/>
  <c r="Q200" i="1" s="1"/>
  <c r="P314" i="1"/>
  <c r="Q314" i="1" s="1"/>
  <c r="P320" i="1"/>
  <c r="Q320" i="1" s="1"/>
  <c r="P326" i="1"/>
  <c r="Q326" i="1" s="1"/>
  <c r="P110" i="1"/>
  <c r="Q110" i="1" s="1"/>
  <c r="P116" i="1"/>
  <c r="Q116" i="1" s="1"/>
  <c r="P128" i="1"/>
  <c r="Q128" i="1" s="1"/>
  <c r="P26" i="1"/>
  <c r="Q26" i="1" s="1"/>
  <c r="J5" i="1"/>
  <c r="I8" i="2" l="1"/>
  <c r="I4" i="2"/>
  <c r="I5" i="2" s="1"/>
  <c r="L329" i="1"/>
  <c r="L328" i="1"/>
  <c r="R327" i="1"/>
  <c r="S326" i="1"/>
  <c r="L323" i="1"/>
  <c r="L322" i="1"/>
  <c r="R321" i="1"/>
  <c r="S320" i="1"/>
  <c r="L317" i="1"/>
  <c r="L316" i="1"/>
  <c r="R315" i="1"/>
  <c r="S314" i="1"/>
  <c r="L311" i="1"/>
  <c r="L310" i="1"/>
  <c r="R309" i="1"/>
  <c r="S308" i="1"/>
  <c r="L305" i="1"/>
  <c r="L304" i="1"/>
  <c r="R303" i="1"/>
  <c r="S302" i="1"/>
  <c r="L299" i="1"/>
  <c r="L298" i="1"/>
  <c r="R297" i="1"/>
  <c r="S296" i="1"/>
  <c r="L293" i="1"/>
  <c r="L292" i="1"/>
  <c r="R291" i="1"/>
  <c r="S290" i="1"/>
  <c r="L287" i="1"/>
  <c r="L286" i="1"/>
  <c r="R285" i="1"/>
  <c r="S284" i="1"/>
  <c r="L281" i="1"/>
  <c r="L280" i="1"/>
  <c r="R279" i="1"/>
  <c r="S278" i="1"/>
  <c r="L275" i="1"/>
  <c r="L274" i="1"/>
  <c r="R273" i="1"/>
  <c r="S272" i="1"/>
  <c r="L269" i="1"/>
  <c r="L268" i="1"/>
  <c r="R267" i="1"/>
  <c r="S266" i="1"/>
  <c r="L263" i="1"/>
  <c r="L262" i="1"/>
  <c r="R261" i="1"/>
  <c r="S260" i="1"/>
  <c r="L257" i="1"/>
  <c r="L256" i="1"/>
  <c r="R255" i="1"/>
  <c r="S254" i="1"/>
  <c r="L252" i="1"/>
  <c r="L251" i="1"/>
  <c r="O250" i="1"/>
  <c r="R249" i="1"/>
  <c r="S248" i="1"/>
  <c r="L245" i="1"/>
  <c r="L244" i="1"/>
  <c r="R243" i="1"/>
  <c r="S242" i="1"/>
  <c r="L239" i="1"/>
  <c r="L238" i="1"/>
  <c r="R237" i="1"/>
  <c r="S236" i="1"/>
  <c r="L233" i="1"/>
  <c r="L232" i="1"/>
  <c r="R231" i="1"/>
  <c r="S230" i="1"/>
  <c r="L227" i="1"/>
  <c r="L226" i="1"/>
  <c r="R225" i="1"/>
  <c r="S224" i="1"/>
  <c r="L221" i="1"/>
  <c r="L220" i="1"/>
  <c r="R219" i="1"/>
  <c r="S218" i="1"/>
  <c r="L215" i="1"/>
  <c r="L214" i="1"/>
  <c r="R213" i="1"/>
  <c r="S212" i="1"/>
  <c r="L209" i="1"/>
  <c r="L208" i="1"/>
  <c r="R207" i="1"/>
  <c r="S206" i="1"/>
  <c r="L203" i="1"/>
  <c r="L202" i="1"/>
  <c r="R201" i="1"/>
  <c r="S200" i="1"/>
  <c r="L197" i="1"/>
  <c r="L196" i="1"/>
  <c r="R195" i="1"/>
  <c r="S194" i="1"/>
  <c r="L191" i="1"/>
  <c r="L190" i="1"/>
  <c r="R189" i="1"/>
  <c r="S188" i="1"/>
  <c r="L185" i="1"/>
  <c r="L184" i="1"/>
  <c r="R183" i="1"/>
  <c r="S182" i="1"/>
  <c r="L179" i="1"/>
  <c r="L178" i="1"/>
  <c r="R177" i="1"/>
  <c r="S176" i="1"/>
  <c r="L173" i="1"/>
  <c r="L172" i="1"/>
  <c r="R171" i="1"/>
  <c r="S170" i="1"/>
  <c r="L167" i="1"/>
  <c r="L166" i="1"/>
  <c r="R165" i="1"/>
  <c r="S164" i="1"/>
  <c r="L161" i="1"/>
  <c r="L160" i="1"/>
  <c r="R159" i="1"/>
  <c r="S158" i="1"/>
  <c r="L155" i="1"/>
  <c r="L154" i="1"/>
  <c r="R153" i="1"/>
  <c r="S152" i="1"/>
  <c r="L149" i="1"/>
  <c r="L148" i="1"/>
  <c r="R147" i="1"/>
  <c r="S146" i="1"/>
  <c r="L143" i="1"/>
  <c r="L142" i="1"/>
  <c r="R141" i="1"/>
  <c r="S140" i="1"/>
  <c r="L137" i="1"/>
  <c r="L136" i="1"/>
  <c r="R135" i="1"/>
  <c r="S134" i="1"/>
  <c r="L131" i="1"/>
  <c r="L130" i="1"/>
  <c r="R129" i="1"/>
  <c r="S128" i="1"/>
  <c r="L125" i="1"/>
  <c r="L124" i="1"/>
  <c r="R123" i="1"/>
  <c r="S122" i="1"/>
  <c r="L119" i="1"/>
  <c r="L118" i="1"/>
  <c r="R117" i="1"/>
  <c r="S116" i="1"/>
  <c r="L113" i="1"/>
  <c r="L112" i="1"/>
  <c r="R111" i="1"/>
  <c r="S110" i="1"/>
  <c r="L107" i="1"/>
  <c r="L106" i="1"/>
  <c r="R105" i="1"/>
  <c r="S104" i="1"/>
  <c r="L101" i="1"/>
  <c r="L100" i="1"/>
  <c r="R99" i="1"/>
  <c r="S98" i="1"/>
  <c r="L95" i="1"/>
  <c r="L94" i="1"/>
  <c r="R93" i="1"/>
  <c r="S92" i="1"/>
  <c r="L89" i="1"/>
  <c r="L88" i="1"/>
  <c r="R87" i="1"/>
  <c r="S86" i="1"/>
  <c r="L83" i="1"/>
  <c r="L82" i="1"/>
  <c r="R81" i="1"/>
  <c r="S80" i="1"/>
  <c r="L77" i="1"/>
  <c r="L76" i="1"/>
  <c r="R75" i="1"/>
  <c r="S74" i="1"/>
  <c r="L71" i="1"/>
  <c r="L70" i="1"/>
  <c r="R69" i="1"/>
  <c r="S68" i="1"/>
  <c r="L65" i="1"/>
  <c r="L64" i="1"/>
  <c r="R63" i="1"/>
  <c r="S62" i="1"/>
  <c r="L59" i="1"/>
  <c r="L58" i="1"/>
  <c r="R57" i="1"/>
  <c r="S56" i="1"/>
  <c r="L53" i="1"/>
  <c r="L52" i="1"/>
  <c r="R51" i="1"/>
  <c r="S50" i="1"/>
  <c r="L47" i="1"/>
  <c r="L46" i="1"/>
  <c r="R45" i="1"/>
  <c r="S44" i="1"/>
  <c r="L41" i="1"/>
  <c r="L40" i="1"/>
  <c r="R39" i="1"/>
  <c r="S38" i="1"/>
  <c r="L35" i="1"/>
  <c r="L34" i="1"/>
  <c r="R33" i="1"/>
  <c r="S32" i="1"/>
  <c r="L29" i="1"/>
  <c r="L28" i="1"/>
  <c r="R27" i="1"/>
  <c r="S26" i="1"/>
  <c r="L23" i="1"/>
  <c r="L22" i="1"/>
  <c r="O21" i="1"/>
  <c r="Q21" i="1"/>
  <c r="R21" i="1" s="1"/>
  <c r="S20" i="1"/>
  <c r="M20" i="1"/>
  <c r="L17" i="1"/>
  <c r="L16" i="1"/>
  <c r="O15" i="1"/>
  <c r="Q15" i="1"/>
  <c r="R15" i="1" s="1"/>
  <c r="S14" i="1"/>
  <c r="G4" i="1"/>
  <c r="G5" i="1"/>
  <c r="P20" i="1" l="1"/>
  <c r="Q20" i="1" s="1"/>
  <c r="I6" i="2"/>
  <c r="M3" i="2" s="1"/>
  <c r="O7" i="1"/>
  <c r="P14" i="1"/>
  <c r="Q14" i="1" s="1"/>
  <c r="Q11" i="1"/>
  <c r="A1" i="2"/>
  <c r="B10" i="1" s="1"/>
  <c r="B29" i="2" l="1"/>
  <c r="C29" i="2" s="1"/>
  <c r="B25" i="2"/>
  <c r="C25" i="2" s="1"/>
  <c r="B21" i="2"/>
  <c r="C21" i="2" s="1"/>
  <c r="B17" i="2"/>
  <c r="C17" i="2" s="1"/>
  <c r="B10" i="2"/>
  <c r="B27" i="2"/>
  <c r="C27" i="2" s="1"/>
  <c r="B23" i="2"/>
  <c r="C23" i="2" s="1"/>
  <c r="B14" i="2"/>
  <c r="B1" i="2"/>
  <c r="B3" i="2" s="1"/>
  <c r="B24" i="2"/>
  <c r="C24" i="2" s="1"/>
  <c r="B7" i="2"/>
  <c r="B28" i="2"/>
  <c r="C28" i="2" s="1"/>
  <c r="B11" i="2"/>
  <c r="B22" i="2"/>
  <c r="C22" i="2" s="1"/>
  <c r="A3" i="2"/>
  <c r="B26" i="2"/>
  <c r="C26" i="2" s="1"/>
  <c r="B6" i="2"/>
  <c r="B4" i="2"/>
  <c r="C4" i="2" s="1"/>
  <c r="B12" i="2"/>
  <c r="B18" i="2"/>
  <c r="C18" i="2" s="1"/>
  <c r="B15" i="2"/>
  <c r="B13" i="2"/>
  <c r="L3" i="2"/>
  <c r="N3" i="2"/>
  <c r="A15" i="1"/>
  <c r="F13" i="1" s="1"/>
  <c r="K3" i="2"/>
  <c r="B8" i="2" l="1"/>
  <c r="B9" i="2"/>
  <c r="B5" i="2"/>
  <c r="D13" i="2"/>
  <c r="C13" i="2"/>
  <c r="B19" i="2"/>
  <c r="C19" i="2" s="1"/>
  <c r="B16" i="2"/>
  <c r="C16" i="2" s="1"/>
  <c r="B20" i="2"/>
  <c r="C20" i="2" s="1"/>
  <c r="D14" i="2"/>
  <c r="C14" i="2"/>
  <c r="A14" i="1"/>
  <c r="D12" i="2"/>
  <c r="C12" i="2"/>
  <c r="D7" i="2"/>
  <c r="C7" i="2"/>
  <c r="D6" i="2"/>
  <c r="C6" i="2"/>
  <c r="C15" i="2"/>
  <c r="D15" i="2"/>
  <c r="C11" i="2"/>
  <c r="D11" i="2"/>
  <c r="C10" i="2"/>
  <c r="D10" i="2"/>
  <c r="G13" i="1"/>
  <c r="H13" i="1" s="1"/>
  <c r="I13" i="1" s="1"/>
  <c r="J13" i="1" s="1"/>
  <c r="K13" i="1" s="1"/>
  <c r="M4" i="2"/>
  <c r="B15" i="1"/>
  <c r="L13" i="1" s="1"/>
  <c r="N4" i="2" l="1"/>
  <c r="L4" i="2"/>
  <c r="K4" i="2"/>
  <c r="A21" i="1"/>
  <c r="F19" i="1" s="1"/>
  <c r="G19" i="1" s="1"/>
  <c r="H19" i="1" s="1"/>
  <c r="I19" i="1" s="1"/>
  <c r="J19" i="1" s="1"/>
  <c r="K19" i="1" s="1"/>
  <c r="D5" i="2"/>
  <c r="C5" i="2"/>
  <c r="C9" i="2"/>
  <c r="D9" i="2"/>
  <c r="D8" i="2"/>
  <c r="C8" i="2"/>
  <c r="M5" i="2" l="1"/>
  <c r="A27" i="1" s="1"/>
  <c r="F25" i="1" s="1"/>
  <c r="G25" i="1" s="1"/>
  <c r="H25" i="1" s="1"/>
  <c r="I25" i="1" s="1"/>
  <c r="J25" i="1" s="1"/>
  <c r="K25" i="1" s="1"/>
  <c r="B21" i="1"/>
  <c r="L19" i="1" s="1"/>
  <c r="D31" i="2"/>
  <c r="A20" i="1"/>
  <c r="G6" i="1" l="1"/>
  <c r="G8" i="1" s="1"/>
  <c r="L5" i="2"/>
  <c r="K5" i="2"/>
  <c r="N5" i="2"/>
  <c r="B27" i="1" s="1"/>
  <c r="L25" i="1" s="1"/>
  <c r="A26" i="1" l="1"/>
  <c r="M6" i="2"/>
  <c r="A33" i="1" s="1"/>
  <c r="K6" i="2" l="1"/>
  <c r="A32" i="1" s="1"/>
  <c r="N6" i="2"/>
  <c r="B33" i="1" s="1"/>
  <c r="L6" i="2"/>
  <c r="M7" i="2" l="1"/>
  <c r="A39" i="1" s="1"/>
  <c r="N7" i="2" l="1"/>
  <c r="B39" i="1" s="1"/>
  <c r="K7" i="2"/>
  <c r="L7" i="2"/>
  <c r="A38" i="1" l="1"/>
  <c r="M8" i="2"/>
  <c r="A45" i="1" s="1"/>
  <c r="N8" i="2" l="1"/>
  <c r="B45" i="1" s="1"/>
  <c r="L8" i="2"/>
  <c r="K8" i="2"/>
  <c r="A44" i="1" s="1"/>
  <c r="M9" i="2" l="1"/>
  <c r="A51" i="1" s="1"/>
  <c r="K9" i="2" l="1"/>
  <c r="L9" i="2"/>
  <c r="N9" i="2"/>
  <c r="B51" i="1" s="1"/>
  <c r="A50" i="1" l="1"/>
  <c r="M10" i="2"/>
  <c r="A57" i="1" s="1"/>
  <c r="L10" i="2" l="1"/>
  <c r="N10" i="2"/>
  <c r="B57" i="1" s="1"/>
  <c r="K10" i="2"/>
  <c r="A56" i="1" l="1"/>
  <c r="M11" i="2"/>
  <c r="F31" i="1" l="1"/>
  <c r="G31" i="1" s="1"/>
  <c r="H31" i="1" s="1"/>
  <c r="I31" i="1" s="1"/>
  <c r="J31" i="1" s="1"/>
  <c r="K31" i="1" s="1"/>
  <c r="A63" i="1"/>
  <c r="L11" i="2"/>
  <c r="K11" i="2"/>
  <c r="N11" i="2"/>
  <c r="L31" i="1" l="1"/>
  <c r="B63" i="1"/>
  <c r="A62" i="1"/>
  <c r="M12" i="2"/>
  <c r="A69" i="1" s="1"/>
  <c r="N12" i="2" l="1"/>
  <c r="B69" i="1" s="1"/>
  <c r="L12" i="2"/>
  <c r="K12" i="2"/>
  <c r="A68" i="1" s="1"/>
  <c r="M13" i="2" l="1"/>
  <c r="A75" i="1" s="1"/>
  <c r="F73" i="1" s="1"/>
  <c r="G73" i="1" s="1"/>
  <c r="H73" i="1" s="1"/>
  <c r="I73" i="1" s="1"/>
  <c r="J73" i="1" s="1"/>
  <c r="K73" i="1" s="1"/>
  <c r="K13" i="2" l="1"/>
  <c r="N13" i="2"/>
  <c r="B75" i="1" s="1"/>
  <c r="L73" i="1" s="1"/>
  <c r="L13" i="2"/>
  <c r="A74" i="1" l="1"/>
  <c r="M14" i="2"/>
  <c r="A81" i="1" s="1"/>
  <c r="F79" i="1" s="1"/>
  <c r="G79" i="1" s="1"/>
  <c r="H79" i="1" s="1"/>
  <c r="I79" i="1" s="1"/>
  <c r="J79" i="1" s="1"/>
  <c r="K79" i="1" s="1"/>
  <c r="L14" i="2" l="1"/>
  <c r="N14" i="2"/>
  <c r="B81" i="1" s="1"/>
  <c r="L79" i="1" s="1"/>
  <c r="K14" i="2"/>
  <c r="A80" i="1" s="1"/>
  <c r="M15" i="2" l="1"/>
  <c r="A87" i="1" s="1"/>
  <c r="F85" i="1" s="1"/>
  <c r="G85" i="1" s="1"/>
  <c r="H85" i="1" s="1"/>
  <c r="I85" i="1" s="1"/>
  <c r="J85" i="1" s="1"/>
  <c r="K85" i="1" s="1"/>
  <c r="N15" i="2" l="1"/>
  <c r="B87" i="1" s="1"/>
  <c r="L85" i="1" s="1"/>
  <c r="L15" i="2"/>
  <c r="K15" i="2"/>
  <c r="A86" i="1" s="1"/>
  <c r="M16" i="2" l="1"/>
  <c r="A93" i="1" s="1"/>
  <c r="F91" i="1" s="1"/>
  <c r="G91" i="1" s="1"/>
  <c r="H91" i="1" s="1"/>
  <c r="I91" i="1" s="1"/>
  <c r="J91" i="1" s="1"/>
  <c r="K91" i="1" s="1"/>
  <c r="K16" i="2" l="1"/>
  <c r="N16" i="2"/>
  <c r="B93" i="1" s="1"/>
  <c r="L91" i="1" s="1"/>
  <c r="L16" i="2"/>
  <c r="A92" i="1" l="1"/>
  <c r="M17" i="2"/>
  <c r="A99" i="1" s="1"/>
  <c r="F97" i="1" s="1"/>
  <c r="G97" i="1" s="1"/>
  <c r="H97" i="1" s="1"/>
  <c r="I97" i="1" s="1"/>
  <c r="J97" i="1" s="1"/>
  <c r="K97" i="1" s="1"/>
  <c r="L17" i="2" l="1"/>
  <c r="K17" i="2"/>
  <c r="A98" i="1" s="1"/>
  <c r="N17" i="2"/>
  <c r="B99" i="1" s="1"/>
  <c r="L97" i="1" s="1"/>
  <c r="M18" i="2" l="1"/>
  <c r="F37" i="1" l="1"/>
  <c r="G37" i="1" s="1"/>
  <c r="H37" i="1" s="1"/>
  <c r="I37" i="1" s="1"/>
  <c r="J37" i="1" s="1"/>
  <c r="K37" i="1" s="1"/>
  <c r="A105" i="1"/>
  <c r="F103" i="1" s="1"/>
  <c r="G103" i="1" s="1"/>
  <c r="H103" i="1" s="1"/>
  <c r="I103" i="1" s="1"/>
  <c r="J103" i="1" s="1"/>
  <c r="K103" i="1" s="1"/>
  <c r="K18" i="2"/>
  <c r="A104" i="1" s="1"/>
  <c r="N18" i="2"/>
  <c r="L18" i="2"/>
  <c r="L37" i="1" l="1"/>
  <c r="B105" i="1"/>
  <c r="L103" i="1" s="1"/>
  <c r="M19" i="2"/>
  <c r="A111" i="1" s="1"/>
  <c r="F109" i="1" s="1"/>
  <c r="G109" i="1" s="1"/>
  <c r="H109" i="1" s="1"/>
  <c r="I109" i="1" s="1"/>
  <c r="J109" i="1" s="1"/>
  <c r="K109" i="1" s="1"/>
  <c r="K19" i="2" l="1"/>
  <c r="L19" i="2"/>
  <c r="N19" i="2"/>
  <c r="B111" i="1" s="1"/>
  <c r="L109" i="1" s="1"/>
  <c r="A110" i="1" l="1"/>
  <c r="M20" i="2"/>
  <c r="A117" i="1" s="1"/>
  <c r="F115" i="1" s="1"/>
  <c r="G115" i="1" s="1"/>
  <c r="H115" i="1" s="1"/>
  <c r="I115" i="1" s="1"/>
  <c r="J115" i="1" s="1"/>
  <c r="K115" i="1" s="1"/>
  <c r="K20" i="2" l="1"/>
  <c r="L20" i="2"/>
  <c r="N20" i="2"/>
  <c r="B117" i="1" s="1"/>
  <c r="L115" i="1" s="1"/>
  <c r="A116" i="1" l="1"/>
  <c r="M21" i="2"/>
  <c r="A123" i="1" s="1"/>
  <c r="F121" i="1" s="1"/>
  <c r="G121" i="1" s="1"/>
  <c r="H121" i="1" s="1"/>
  <c r="I121" i="1" s="1"/>
  <c r="J121" i="1" s="1"/>
  <c r="K121" i="1" s="1"/>
  <c r="N21" i="2" l="1"/>
  <c r="B123" i="1" s="1"/>
  <c r="L121" i="1" s="1"/>
  <c r="L21" i="2"/>
  <c r="K21" i="2"/>
  <c r="A122" i="1" s="1"/>
  <c r="M22" i="2" l="1"/>
  <c r="A129" i="1" s="1"/>
  <c r="F127" i="1" s="1"/>
  <c r="G127" i="1" s="1"/>
  <c r="H127" i="1" s="1"/>
  <c r="I127" i="1" s="1"/>
  <c r="J127" i="1" s="1"/>
  <c r="K127" i="1" s="1"/>
  <c r="K22" i="2" l="1"/>
  <c r="N22" i="2"/>
  <c r="B129" i="1" s="1"/>
  <c r="L127" i="1" s="1"/>
  <c r="L22" i="2"/>
  <c r="A128" i="1" l="1"/>
  <c r="M23" i="2"/>
  <c r="A135" i="1" s="1"/>
  <c r="F133" i="1" s="1"/>
  <c r="G133" i="1" s="1"/>
  <c r="H133" i="1" s="1"/>
  <c r="I133" i="1" s="1"/>
  <c r="J133" i="1" s="1"/>
  <c r="K133" i="1" s="1"/>
  <c r="K23" i="2" l="1"/>
  <c r="N23" i="2"/>
  <c r="B135" i="1" s="1"/>
  <c r="L133" i="1" s="1"/>
  <c r="L23" i="2"/>
  <c r="A134" i="1" l="1"/>
  <c r="M24" i="2"/>
  <c r="A141" i="1" s="1"/>
  <c r="F139" i="1" s="1"/>
  <c r="G139" i="1" s="1"/>
  <c r="H139" i="1" s="1"/>
  <c r="I139" i="1" s="1"/>
  <c r="J139" i="1" s="1"/>
  <c r="K139" i="1" s="1"/>
  <c r="K24" i="2" l="1"/>
  <c r="L24" i="2"/>
  <c r="N24" i="2"/>
  <c r="B141" i="1" s="1"/>
  <c r="L139" i="1" s="1"/>
  <c r="A140" i="1" l="1"/>
  <c r="M25" i="2"/>
  <c r="F43" i="1" l="1"/>
  <c r="G43" i="1" s="1"/>
  <c r="H43" i="1" s="1"/>
  <c r="I43" i="1" s="1"/>
  <c r="J43" i="1" s="1"/>
  <c r="K43" i="1" s="1"/>
  <c r="A147" i="1"/>
  <c r="F145" i="1" s="1"/>
  <c r="G145" i="1" s="1"/>
  <c r="H145" i="1" s="1"/>
  <c r="I145" i="1" s="1"/>
  <c r="J145" i="1" s="1"/>
  <c r="K145" i="1" s="1"/>
  <c r="N25" i="2"/>
  <c r="L25" i="2"/>
  <c r="K25" i="2"/>
  <c r="A146" i="1" s="1"/>
  <c r="L43" i="1" l="1"/>
  <c r="B147" i="1"/>
  <c r="L145" i="1" s="1"/>
  <c r="M26" i="2"/>
  <c r="A153" i="1" s="1"/>
  <c r="F151" i="1" s="1"/>
  <c r="G151" i="1" s="1"/>
  <c r="H151" i="1" s="1"/>
  <c r="I151" i="1" s="1"/>
  <c r="J151" i="1" s="1"/>
  <c r="K151" i="1" s="1"/>
  <c r="K26" i="2" l="1"/>
  <c r="L26" i="2"/>
  <c r="N26" i="2"/>
  <c r="B153" i="1" s="1"/>
  <c r="L151" i="1" s="1"/>
  <c r="A152" i="1" l="1"/>
  <c r="M27" i="2"/>
  <c r="A159" i="1" s="1"/>
  <c r="F157" i="1" s="1"/>
  <c r="G157" i="1" s="1"/>
  <c r="H157" i="1" s="1"/>
  <c r="I157" i="1" s="1"/>
  <c r="J157" i="1" s="1"/>
  <c r="K157" i="1" s="1"/>
  <c r="L27" i="2" l="1"/>
  <c r="N27" i="2"/>
  <c r="B159" i="1" s="1"/>
  <c r="L157" i="1" s="1"/>
  <c r="K27" i="2"/>
  <c r="A158" i="1" s="1"/>
  <c r="M28" i="2" l="1"/>
  <c r="A165" i="1" s="1"/>
  <c r="F163" i="1" s="1"/>
  <c r="G163" i="1" s="1"/>
  <c r="H163" i="1" s="1"/>
  <c r="I163" i="1" s="1"/>
  <c r="J163" i="1" s="1"/>
  <c r="K163" i="1" s="1"/>
  <c r="K28" i="2" l="1"/>
  <c r="N28" i="2"/>
  <c r="B165" i="1" s="1"/>
  <c r="L163" i="1" s="1"/>
  <c r="L28" i="2"/>
  <c r="A164" i="1" l="1"/>
  <c r="M29" i="2"/>
  <c r="A171" i="1" s="1"/>
  <c r="F169" i="1" s="1"/>
  <c r="G169" i="1" s="1"/>
  <c r="H169" i="1" s="1"/>
  <c r="I169" i="1" s="1"/>
  <c r="J169" i="1" s="1"/>
  <c r="K169" i="1" s="1"/>
  <c r="K29" i="2" l="1"/>
  <c r="N29" i="2"/>
  <c r="B171" i="1" s="1"/>
  <c r="L169" i="1" s="1"/>
  <c r="L29" i="2"/>
  <c r="A170" i="1" l="1"/>
  <c r="M30" i="2"/>
  <c r="A177" i="1" s="1"/>
  <c r="F175" i="1" s="1"/>
  <c r="G175" i="1" s="1"/>
  <c r="H175" i="1" s="1"/>
  <c r="I175" i="1" s="1"/>
  <c r="J175" i="1" s="1"/>
  <c r="K175" i="1" s="1"/>
  <c r="K30" i="2" l="1"/>
  <c r="N30" i="2"/>
  <c r="B177" i="1" s="1"/>
  <c r="L175" i="1" s="1"/>
  <c r="L30" i="2"/>
  <c r="A176" i="1" l="1"/>
  <c r="M31" i="2"/>
  <c r="A183" i="1" s="1"/>
  <c r="F181" i="1" s="1"/>
  <c r="G181" i="1" s="1"/>
  <c r="H181" i="1" s="1"/>
  <c r="I181" i="1" s="1"/>
  <c r="J181" i="1" s="1"/>
  <c r="K181" i="1" s="1"/>
  <c r="L31" i="2" l="1"/>
  <c r="N31" i="2"/>
  <c r="B183" i="1" s="1"/>
  <c r="L181" i="1" s="1"/>
  <c r="K31" i="2"/>
  <c r="A182" i="1" s="1"/>
  <c r="M32" i="2" l="1"/>
  <c r="F49" i="1" l="1"/>
  <c r="G49" i="1" s="1"/>
  <c r="H49" i="1" s="1"/>
  <c r="I49" i="1" s="1"/>
  <c r="J49" i="1" s="1"/>
  <c r="K49" i="1" s="1"/>
  <c r="A189" i="1"/>
  <c r="F187" i="1" s="1"/>
  <c r="G187" i="1" s="1"/>
  <c r="H187" i="1" s="1"/>
  <c r="I187" i="1" s="1"/>
  <c r="J187" i="1" s="1"/>
  <c r="K187" i="1" s="1"/>
  <c r="L32" i="2"/>
  <c r="K32" i="2"/>
  <c r="N32" i="2"/>
  <c r="L49" i="1" l="1"/>
  <c r="B189" i="1"/>
  <c r="L187" i="1" s="1"/>
  <c r="A188" i="1"/>
  <c r="M33" i="2"/>
  <c r="A195" i="1" s="1"/>
  <c r="F193" i="1" s="1"/>
  <c r="G193" i="1" s="1"/>
  <c r="H193" i="1" s="1"/>
  <c r="I193" i="1" s="1"/>
  <c r="J193" i="1" s="1"/>
  <c r="K193" i="1" s="1"/>
  <c r="L33" i="2" l="1"/>
  <c r="N33" i="2"/>
  <c r="B195" i="1" s="1"/>
  <c r="L193" i="1" s="1"/>
  <c r="K33" i="2"/>
  <c r="A194" i="1" s="1"/>
  <c r="M34" i="2" l="1"/>
  <c r="A201" i="1" s="1"/>
  <c r="F199" i="1" s="1"/>
  <c r="G199" i="1" s="1"/>
  <c r="H199" i="1" s="1"/>
  <c r="I199" i="1" s="1"/>
  <c r="J199" i="1" s="1"/>
  <c r="K199" i="1" s="1"/>
  <c r="L34" i="2" l="1"/>
  <c r="K34" i="2"/>
  <c r="A200" i="1" s="1"/>
  <c r="N34" i="2"/>
  <c r="B201" i="1" s="1"/>
  <c r="L199" i="1" s="1"/>
  <c r="M35" i="2" l="1"/>
  <c r="A207" i="1" s="1"/>
  <c r="F205" i="1" s="1"/>
  <c r="G205" i="1" s="1"/>
  <c r="H205" i="1" s="1"/>
  <c r="I205" i="1" s="1"/>
  <c r="J205" i="1" s="1"/>
  <c r="K205" i="1" s="1"/>
  <c r="L35" i="2" l="1"/>
  <c r="K35" i="2"/>
  <c r="A206" i="1" s="1"/>
  <c r="N35" i="2"/>
  <c r="B207" i="1" s="1"/>
  <c r="L205" i="1" s="1"/>
  <c r="M36" i="2" l="1"/>
  <c r="A213" i="1" s="1"/>
  <c r="F211" i="1" s="1"/>
  <c r="G211" i="1" s="1"/>
  <c r="H211" i="1" s="1"/>
  <c r="I211" i="1" s="1"/>
  <c r="J211" i="1" s="1"/>
  <c r="K211" i="1" s="1"/>
  <c r="L36" i="2" l="1"/>
  <c r="N36" i="2"/>
  <c r="B213" i="1" s="1"/>
  <c r="L211" i="1" s="1"/>
  <c r="K36" i="2"/>
  <c r="A212" i="1" s="1"/>
  <c r="M37" i="2" l="1"/>
  <c r="A219" i="1" s="1"/>
  <c r="F217" i="1" s="1"/>
  <c r="G217" i="1" s="1"/>
  <c r="H217" i="1" s="1"/>
  <c r="I217" i="1" s="1"/>
  <c r="J217" i="1" s="1"/>
  <c r="K217" i="1" s="1"/>
  <c r="L37" i="2" l="1"/>
  <c r="N37" i="2"/>
  <c r="B219" i="1" s="1"/>
  <c r="L217" i="1" s="1"/>
  <c r="K37" i="2"/>
  <c r="A218" i="1" s="1"/>
  <c r="M38" i="2" l="1"/>
  <c r="A225" i="1" s="1"/>
  <c r="F223" i="1" s="1"/>
  <c r="G223" i="1" s="1"/>
  <c r="H223" i="1" s="1"/>
  <c r="I223" i="1" s="1"/>
  <c r="J223" i="1" s="1"/>
  <c r="K223" i="1" s="1"/>
  <c r="L38" i="2" l="1"/>
  <c r="N38" i="2"/>
  <c r="B225" i="1" s="1"/>
  <c r="L223" i="1" s="1"/>
  <c r="K38" i="2"/>
  <c r="A224" i="1" s="1"/>
  <c r="M39" i="2" l="1"/>
  <c r="F55" i="1" l="1"/>
  <c r="G55" i="1" s="1"/>
  <c r="H55" i="1" s="1"/>
  <c r="I55" i="1" s="1"/>
  <c r="J55" i="1" s="1"/>
  <c r="K55" i="1" s="1"/>
  <c r="A231" i="1"/>
  <c r="F229" i="1" s="1"/>
  <c r="G229" i="1" s="1"/>
  <c r="H229" i="1" s="1"/>
  <c r="I229" i="1" s="1"/>
  <c r="J229" i="1" s="1"/>
  <c r="K229" i="1" s="1"/>
  <c r="L39" i="2"/>
  <c r="K39" i="2"/>
  <c r="N39" i="2"/>
  <c r="L55" i="1" l="1"/>
  <c r="B231" i="1"/>
  <c r="L229" i="1" s="1"/>
  <c r="A230" i="1"/>
  <c r="M40" i="2"/>
  <c r="A237" i="1" s="1"/>
  <c r="F235" i="1" s="1"/>
  <c r="G235" i="1" s="1"/>
  <c r="H235" i="1" s="1"/>
  <c r="I235" i="1" s="1"/>
  <c r="J235" i="1" s="1"/>
  <c r="K235" i="1" s="1"/>
  <c r="L40" i="2" l="1"/>
  <c r="K40" i="2"/>
  <c r="A236" i="1" s="1"/>
  <c r="N40" i="2"/>
  <c r="B237" i="1" s="1"/>
  <c r="L235" i="1" s="1"/>
  <c r="M41" i="2" l="1"/>
  <c r="A243" i="1" s="1"/>
  <c r="F241" i="1" s="1"/>
  <c r="G241" i="1" s="1"/>
  <c r="H241" i="1" s="1"/>
  <c r="I241" i="1" s="1"/>
  <c r="J241" i="1" s="1"/>
  <c r="K241" i="1" s="1"/>
  <c r="L41" i="2" l="1"/>
  <c r="K41" i="2"/>
  <c r="N41" i="2"/>
  <c r="B243" i="1" s="1"/>
  <c r="L241" i="1" s="1"/>
  <c r="A242" i="1" l="1"/>
  <c r="M42" i="2"/>
  <c r="A249" i="1" s="1"/>
  <c r="F247" i="1" s="1"/>
  <c r="G247" i="1" s="1"/>
  <c r="H247" i="1" s="1"/>
  <c r="I247" i="1" s="1"/>
  <c r="J247" i="1" s="1"/>
  <c r="K247" i="1" s="1"/>
  <c r="L42" i="2" l="1"/>
  <c r="K42" i="2"/>
  <c r="A248" i="1" s="1"/>
  <c r="N42" i="2"/>
  <c r="B249" i="1" s="1"/>
  <c r="L247" i="1" s="1"/>
  <c r="M43" i="2" l="1"/>
  <c r="A255" i="1" s="1"/>
  <c r="F253" i="1" s="1"/>
  <c r="G253" i="1" s="1"/>
  <c r="H253" i="1" s="1"/>
  <c r="I253" i="1" s="1"/>
  <c r="J253" i="1" s="1"/>
  <c r="K253" i="1" s="1"/>
  <c r="L43" i="2" l="1"/>
  <c r="K43" i="2"/>
  <c r="A254" i="1" s="1"/>
  <c r="N43" i="2"/>
  <c r="B255" i="1" s="1"/>
  <c r="L253" i="1" s="1"/>
  <c r="M44" i="2" l="1"/>
  <c r="A261" i="1" s="1"/>
  <c r="F259" i="1" s="1"/>
  <c r="G259" i="1" s="1"/>
  <c r="H259" i="1" s="1"/>
  <c r="I259" i="1" s="1"/>
  <c r="J259" i="1" s="1"/>
  <c r="K259" i="1" s="1"/>
  <c r="L44" i="2" l="1"/>
  <c r="N44" i="2"/>
  <c r="B261" i="1" s="1"/>
  <c r="L259" i="1" s="1"/>
  <c r="K44" i="2"/>
  <c r="A260" i="1" s="1"/>
  <c r="M45" i="2" l="1"/>
  <c r="A267" i="1" s="1"/>
  <c r="F265" i="1" s="1"/>
  <c r="G265" i="1" s="1"/>
  <c r="H265" i="1" s="1"/>
  <c r="I265" i="1" s="1"/>
  <c r="J265" i="1" s="1"/>
  <c r="K265" i="1" s="1"/>
  <c r="L45" i="2" l="1"/>
  <c r="N45" i="2"/>
  <c r="B267" i="1" s="1"/>
  <c r="L265" i="1" s="1"/>
  <c r="K45" i="2"/>
  <c r="A266" i="1" s="1"/>
  <c r="M46" i="2" l="1"/>
  <c r="F61" i="1" l="1"/>
  <c r="G61" i="1" s="1"/>
  <c r="H61" i="1" s="1"/>
  <c r="I61" i="1" s="1"/>
  <c r="J61" i="1" s="1"/>
  <c r="K61" i="1" s="1"/>
  <c r="A273" i="1"/>
  <c r="F271" i="1" s="1"/>
  <c r="G271" i="1" s="1"/>
  <c r="H271" i="1" s="1"/>
  <c r="I271" i="1" s="1"/>
  <c r="J271" i="1" s="1"/>
  <c r="K271" i="1" s="1"/>
  <c r="L46" i="2"/>
  <c r="N46" i="2"/>
  <c r="K46" i="2"/>
  <c r="A272" i="1" s="1"/>
  <c r="L61" i="1" l="1"/>
  <c r="B273" i="1"/>
  <c r="L271" i="1" s="1"/>
  <c r="M47" i="2"/>
  <c r="A279" i="1" s="1"/>
  <c r="F277" i="1" s="1"/>
  <c r="G277" i="1" s="1"/>
  <c r="H277" i="1" s="1"/>
  <c r="I277" i="1" s="1"/>
  <c r="J277" i="1" s="1"/>
  <c r="K277" i="1" s="1"/>
  <c r="L47" i="2" l="1"/>
  <c r="N47" i="2"/>
  <c r="B279" i="1" s="1"/>
  <c r="L277" i="1" s="1"/>
  <c r="K47" i="2"/>
  <c r="A278" i="1" s="1"/>
  <c r="M48" i="2" l="1"/>
  <c r="A285" i="1" s="1"/>
  <c r="F283" i="1" s="1"/>
  <c r="G283" i="1" s="1"/>
  <c r="H283" i="1" s="1"/>
  <c r="I283" i="1" s="1"/>
  <c r="J283" i="1" s="1"/>
  <c r="K283" i="1" s="1"/>
  <c r="L48" i="2" l="1"/>
  <c r="K48" i="2"/>
  <c r="A284" i="1" s="1"/>
  <c r="N48" i="2"/>
  <c r="B285" i="1" s="1"/>
  <c r="L283" i="1" s="1"/>
  <c r="M49" i="2" l="1"/>
  <c r="A291" i="1" s="1"/>
  <c r="F289" i="1" s="1"/>
  <c r="G289" i="1" s="1"/>
  <c r="H289" i="1" s="1"/>
  <c r="I289" i="1" s="1"/>
  <c r="J289" i="1" s="1"/>
  <c r="K289" i="1" s="1"/>
  <c r="L49" i="2" l="1"/>
  <c r="K49" i="2"/>
  <c r="A290" i="1" s="1"/>
  <c r="N49" i="2"/>
  <c r="B291" i="1" s="1"/>
  <c r="L289" i="1" s="1"/>
  <c r="M50" i="2" l="1"/>
  <c r="A297" i="1" s="1"/>
  <c r="F295" i="1" s="1"/>
  <c r="G295" i="1" s="1"/>
  <c r="H295" i="1" s="1"/>
  <c r="I295" i="1" s="1"/>
  <c r="J295" i="1" s="1"/>
  <c r="K295" i="1" s="1"/>
  <c r="L50" i="2" l="1"/>
  <c r="K50" i="2"/>
  <c r="A296" i="1" s="1"/>
  <c r="N50" i="2"/>
  <c r="B297" i="1" s="1"/>
  <c r="L295" i="1" s="1"/>
  <c r="M51" i="2" l="1"/>
  <c r="A303" i="1" s="1"/>
  <c r="F301" i="1" s="1"/>
  <c r="G301" i="1" s="1"/>
  <c r="H301" i="1" s="1"/>
  <c r="I301" i="1" s="1"/>
  <c r="J301" i="1" s="1"/>
  <c r="K301" i="1" s="1"/>
  <c r="L51" i="2" l="1"/>
  <c r="K51" i="2"/>
  <c r="A302" i="1" s="1"/>
  <c r="N51" i="2"/>
  <c r="B303" i="1" s="1"/>
  <c r="L301" i="1" s="1"/>
  <c r="M52" i="2" l="1"/>
  <c r="A309" i="1" s="1"/>
  <c r="F307" i="1" s="1"/>
  <c r="G307" i="1" s="1"/>
  <c r="H307" i="1" s="1"/>
  <c r="I307" i="1" s="1"/>
  <c r="J307" i="1" s="1"/>
  <c r="K307" i="1" s="1"/>
  <c r="L52" i="2" l="1"/>
  <c r="N52" i="2"/>
  <c r="B309" i="1" s="1"/>
  <c r="L307" i="1" s="1"/>
  <c r="K52" i="2"/>
  <c r="A308" i="1" l="1"/>
  <c r="M53" i="2"/>
  <c r="F67" i="1" l="1"/>
  <c r="G67" i="1" s="1"/>
  <c r="H67" i="1" s="1"/>
  <c r="I67" i="1" s="1"/>
  <c r="J67" i="1" s="1"/>
  <c r="K67" i="1" s="1"/>
  <c r="A315" i="1"/>
  <c r="F313" i="1" s="1"/>
  <c r="G313" i="1" s="1"/>
  <c r="H313" i="1" s="1"/>
  <c r="I313" i="1" s="1"/>
  <c r="J313" i="1" s="1"/>
  <c r="K313" i="1" s="1"/>
  <c r="L53" i="2"/>
  <c r="N53" i="2"/>
  <c r="K53" i="2"/>
  <c r="A314" i="1" l="1"/>
  <c r="L67" i="1"/>
  <c r="B315" i="1"/>
  <c r="L313" i="1" s="1"/>
  <c r="M54" i="2"/>
  <c r="A321" i="1" s="1"/>
  <c r="F319" i="1" s="1"/>
  <c r="G319" i="1" s="1"/>
  <c r="H319" i="1" s="1"/>
  <c r="I319" i="1" s="1"/>
  <c r="J319" i="1" s="1"/>
  <c r="K319" i="1" s="1"/>
  <c r="L54" i="2" l="1"/>
  <c r="K54" i="2"/>
  <c r="A320" i="1" s="1"/>
  <c r="N54" i="2"/>
  <c r="B321" i="1" s="1"/>
  <c r="L319" i="1" s="1"/>
</calcChain>
</file>

<file path=xl/sharedStrings.xml><?xml version="1.0" encoding="utf-8"?>
<sst xmlns="http://schemas.openxmlformats.org/spreadsheetml/2006/main" count="281" uniqueCount="56">
  <si>
    <t>Semaine</t>
  </si>
  <si>
    <t>Intitulé</t>
  </si>
  <si>
    <t>Lundi</t>
  </si>
  <si>
    <t>Mardi</t>
  </si>
  <si>
    <t>Mercredi</t>
  </si>
  <si>
    <t>Jeudi</t>
  </si>
  <si>
    <t>Vendredi</t>
  </si>
  <si>
    <t>Samedi</t>
  </si>
  <si>
    <t>Dimanche</t>
  </si>
  <si>
    <t>Heures normales</t>
  </si>
  <si>
    <t>TOTAL</t>
  </si>
  <si>
    <t>Heures Normales</t>
  </si>
  <si>
    <t>Jour de l'an</t>
  </si>
  <si>
    <t>Lundi de Pâques</t>
  </si>
  <si>
    <t>Assomption</t>
  </si>
  <si>
    <t>Toussaint</t>
  </si>
  <si>
    <t>Armistice 1918</t>
  </si>
  <si>
    <t>NOEL</t>
  </si>
  <si>
    <t>Période de travail</t>
  </si>
  <si>
    <t xml:space="preserve">Début période : </t>
  </si>
  <si>
    <t xml:space="preserve">Fin période : </t>
  </si>
  <si>
    <t xml:space="preserve">Nbr jours travaillés dans la période : </t>
  </si>
  <si>
    <t xml:space="preserve">Jours congés : </t>
  </si>
  <si>
    <t xml:space="preserve">Jours fériés : </t>
  </si>
  <si>
    <t xml:space="preserve">Nbr Samedi + dimanche : </t>
  </si>
  <si>
    <t xml:space="preserve">Nbr de jour dans la période : </t>
  </si>
  <si>
    <t>Féries légaux</t>
  </si>
  <si>
    <r>
      <t xml:space="preserve">Heures Non Travaillé </t>
    </r>
    <r>
      <rPr>
        <i/>
        <sz val="10"/>
        <color indexed="8"/>
        <rFont val="Times New Roman"/>
        <family val="1"/>
      </rPr>
      <t>(congés, Fériés, Maladie…)</t>
    </r>
  </si>
  <si>
    <t>S-D</t>
  </si>
  <si>
    <t>Non travaillés</t>
  </si>
  <si>
    <t>Nombre d'heure dans la période</t>
  </si>
  <si>
    <t>Date début</t>
  </si>
  <si>
    <t>Date fin</t>
  </si>
  <si>
    <t>Année</t>
  </si>
  <si>
    <t>Heures supplémentaires</t>
  </si>
  <si>
    <t>Samedi 50%</t>
  </si>
  <si>
    <t>Fête du Travail</t>
  </si>
  <si>
    <t>8 Mai 1945</t>
  </si>
  <si>
    <t>Jeudi de l'Ascension</t>
  </si>
  <si>
    <t>Lundi de Pentecôte</t>
  </si>
  <si>
    <t>Fête Nationale</t>
  </si>
  <si>
    <t>La Toussaint</t>
  </si>
  <si>
    <t>Armistice</t>
  </si>
  <si>
    <t>Noël</t>
  </si>
  <si>
    <t>Fériés dans la période</t>
  </si>
  <si>
    <t>Période</t>
  </si>
  <si>
    <t>Majoration des heures du samedi :</t>
  </si>
  <si>
    <t xml:space="preserve">Nb de jours fériés dans la période n'étant pas un samedi ou un dimanche : </t>
  </si>
  <si>
    <r>
      <t>Mettre un</t>
    </r>
    <r>
      <rPr>
        <sz val="11"/>
        <color theme="1"/>
        <rFont val="Times New Roman"/>
        <family val="1"/>
      </rPr>
      <t xml:space="preserve"> X</t>
    </r>
    <r>
      <rPr>
        <i/>
        <sz val="9"/>
        <color theme="1" tint="0.499984740745262"/>
        <rFont val="Times New Roman"/>
        <family val="1"/>
      </rPr>
      <t xml:space="preserve"> dans la cellule si tel est le cas</t>
    </r>
  </si>
  <si>
    <t>Nom :</t>
  </si>
  <si>
    <t xml:space="preserve">Nb de jours pointés et travaillés : </t>
  </si>
  <si>
    <t xml:space="preserve">Compteur limite haute : </t>
  </si>
  <si>
    <t>Compteur</t>
  </si>
  <si>
    <t>Calcul Compteur</t>
  </si>
  <si>
    <t xml:space="preserve">Compteur limite basse : </t>
  </si>
  <si>
    <t xml:space="preserve">Heures S-D incluses dans le Compteur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</si>
</sst>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"/>
    <numFmt numFmtId="165" formatCode="\-\ dd/mm"/>
    <numFmt numFmtId="166" formatCode="\ \-\ dd/mm"/>
    <numFmt numFmtId="167" formatCode=";;;"/>
  </numFmts>
  <fonts count="28" x14ac:knownFonts="1">
    <font>
      <sz val="11"/>
      <color theme="1"/>
      <name val="Calibri"/>
      <family val="2"/>
      <scheme val="minor"/>
    </font>
    <font>
      <i/>
      <sz val="10"/>
      <color indexed="8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9"/>
      <name val="Lucida Sans Unicode"/>
      <family val="2"/>
    </font>
    <font>
      <sz val="11"/>
      <color theme="1"/>
      <name val="Times New Roman"/>
      <family val="1"/>
    </font>
    <font>
      <sz val="11"/>
      <color theme="0"/>
      <name val="Times New Roman"/>
      <family val="1"/>
    </font>
    <font>
      <sz val="10"/>
      <color theme="0"/>
      <name val="Times New Roman"/>
      <family val="1"/>
    </font>
    <font>
      <b/>
      <u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0"/>
      <color theme="1"/>
      <name val="Arial Unicode MS"/>
      <family val="2"/>
    </font>
    <font>
      <b/>
      <sz val="16"/>
      <color theme="1"/>
      <name val="Times New Roman"/>
      <family val="1"/>
    </font>
    <font>
      <b/>
      <sz val="11"/>
      <color rgb="FF0000FF"/>
      <name val="Times New Roman"/>
      <family val="1"/>
    </font>
    <font>
      <b/>
      <sz val="12"/>
      <color theme="0"/>
      <name val="Arial"/>
      <family val="2"/>
    </font>
    <font>
      <sz val="10"/>
      <color rgb="FF2E3C1F"/>
      <name val="Lucida Sans Unicode"/>
      <family val="2"/>
    </font>
    <font>
      <sz val="11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 tint="0.34998626667073579"/>
      <name val="Times New Roman"/>
      <family val="1"/>
    </font>
    <font>
      <b/>
      <sz val="9"/>
      <name val="Lucida Sans Unicode"/>
      <family val="2"/>
    </font>
    <font>
      <sz val="8"/>
      <color theme="0" tint="-0.249977111117893"/>
      <name val="Times New Roman"/>
      <family val="1"/>
    </font>
    <font>
      <b/>
      <sz val="14"/>
      <color rgb="FFFF0000"/>
      <name val="Times New Roman"/>
      <family val="1"/>
    </font>
    <font>
      <i/>
      <sz val="9"/>
      <color theme="1" tint="0.499984740745262"/>
      <name val="Times New Roman"/>
      <family val="1"/>
    </font>
    <font>
      <b/>
      <u/>
      <sz val="14"/>
      <color rgb="FF3660AC"/>
      <name val="Times New Roman"/>
      <family val="1"/>
    </font>
    <font>
      <b/>
      <sz val="14"/>
      <color theme="1"/>
      <name val="Times New Roman"/>
      <family val="1"/>
    </font>
    <font>
      <b/>
      <sz val="14"/>
      <color rgb="FF3660AC"/>
      <name val="Times New Roman"/>
      <family val="1"/>
    </font>
    <font>
      <b/>
      <sz val="12"/>
      <color rgb="FF0000FF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4" tint="0.39994506668294322"/>
      </left>
      <right/>
      <top/>
      <bottom/>
      <diagonal/>
    </border>
    <border>
      <left/>
      <right style="medium">
        <color theme="4" tint="0.39994506668294322"/>
      </right>
      <top/>
      <bottom/>
      <diagonal/>
    </border>
    <border>
      <left style="medium">
        <color theme="4" tint="0.39994506668294322"/>
      </left>
      <right/>
      <top/>
      <bottom style="medium">
        <color theme="4" tint="0.39994506668294322"/>
      </bottom>
      <diagonal/>
    </border>
    <border>
      <left/>
      <right/>
      <top/>
      <bottom style="medium">
        <color theme="4" tint="0.39994506668294322"/>
      </bottom>
      <diagonal/>
    </border>
    <border>
      <left/>
      <right style="medium">
        <color theme="4" tint="0.39994506668294322"/>
      </right>
      <top/>
      <bottom style="medium">
        <color theme="4" tint="0.39994506668294322"/>
      </bottom>
      <diagonal/>
    </border>
    <border>
      <left/>
      <right style="medium">
        <color theme="4" tint="0.39991454817346722"/>
      </right>
      <top/>
      <bottom/>
      <diagonal/>
    </border>
    <border>
      <left style="medium">
        <color theme="4" tint="0.39994506668294322"/>
      </left>
      <right/>
      <top/>
      <bottom style="medium">
        <color theme="4" tint="0.39991454817346722"/>
      </bottom>
      <diagonal/>
    </border>
    <border>
      <left/>
      <right/>
      <top/>
      <bottom style="medium">
        <color theme="4" tint="0.39991454817346722"/>
      </bottom>
      <diagonal/>
    </border>
    <border>
      <left/>
      <right style="medium">
        <color theme="4" tint="0.39991454817346722"/>
      </right>
      <top/>
      <bottom style="medium">
        <color theme="4" tint="0.39991454817346722"/>
      </bottom>
      <diagonal/>
    </border>
    <border>
      <left style="medium">
        <color theme="4" tint="0.39991454817346722"/>
      </left>
      <right/>
      <top style="medium">
        <color theme="4" tint="0.39991454817346722"/>
      </top>
      <bottom/>
      <diagonal/>
    </border>
    <border>
      <left style="medium">
        <color theme="4" tint="0.39991454817346722"/>
      </left>
      <right/>
      <top/>
      <bottom/>
      <diagonal/>
    </border>
    <border>
      <left style="medium">
        <color theme="4" tint="0.39991454817346722"/>
      </left>
      <right/>
      <top/>
      <bottom style="medium">
        <color theme="4" tint="0.39991454817346722"/>
      </bottom>
      <diagonal/>
    </border>
    <border>
      <left/>
      <right style="medium">
        <color theme="4" tint="0.39994506668294322"/>
      </right>
      <top/>
      <bottom style="medium">
        <color theme="4" tint="0.39991454817346722"/>
      </bottom>
      <diagonal/>
    </border>
    <border>
      <left/>
      <right/>
      <top style="medium">
        <color theme="4" tint="0.39991454817346722"/>
      </top>
      <bottom/>
      <diagonal/>
    </border>
    <border>
      <left/>
      <right style="medium">
        <color theme="4" tint="0.39994506668294322"/>
      </right>
      <top style="medium">
        <color theme="4" tint="0.39991454817346722"/>
      </top>
      <bottom/>
      <diagonal/>
    </border>
    <border>
      <left style="medium">
        <color theme="4" tint="0.39994506668294322"/>
      </left>
      <right/>
      <top style="medium">
        <color theme="4" tint="0.39994506668294322"/>
      </top>
      <bottom/>
      <diagonal/>
    </border>
    <border>
      <left/>
      <right/>
      <top style="medium">
        <color theme="4" tint="0.39994506668294322"/>
      </top>
      <bottom/>
      <diagonal/>
    </border>
    <border>
      <left/>
      <right style="medium">
        <color theme="4" tint="0.39994506668294322"/>
      </right>
      <top style="medium">
        <color theme="4" tint="0.39994506668294322"/>
      </top>
      <bottom/>
      <diagonal/>
    </border>
    <border>
      <left style="medium">
        <color theme="4" tint="0.39994506668294322"/>
      </left>
      <right/>
      <top style="medium">
        <color theme="4" tint="0.39991454817346722"/>
      </top>
      <bottom/>
      <diagonal/>
    </border>
    <border>
      <left/>
      <right style="medium">
        <color theme="4" tint="0.39991454817346722"/>
      </right>
      <top style="medium">
        <color theme="4" tint="0.39991454817346722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156">
    <xf numFmtId="0" fontId="0" fillId="0" borderId="0" xfId="0"/>
    <xf numFmtId="0" fontId="3" fillId="2" borderId="0" xfId="1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9" fillId="5" borderId="34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Border="1"/>
    <xf numFmtId="2" fontId="5" fillId="5" borderId="3" xfId="0" applyNumberFormat="1" applyFont="1" applyFill="1" applyBorder="1" applyAlignment="1" applyProtection="1">
      <alignment horizontal="center" vertical="center"/>
      <protection locked="0"/>
    </xf>
    <xf numFmtId="14" fontId="4" fillId="0" borderId="0" xfId="0" applyNumberFormat="1" applyFont="1" applyFill="1" applyBorder="1" applyAlignment="1" applyProtection="1">
      <alignment vertical="center"/>
      <protection hidden="1"/>
    </xf>
    <xf numFmtId="0" fontId="14" fillId="7" borderId="0" xfId="1" applyNumberFormat="1" applyFont="1" applyFill="1" applyBorder="1" applyAlignment="1">
      <alignment horizontal="center" wrapText="1"/>
    </xf>
    <xf numFmtId="0" fontId="14" fillId="7" borderId="0" xfId="1" applyFont="1" applyFill="1" applyAlignment="1">
      <alignment horizontal="center"/>
    </xf>
    <xf numFmtId="0" fontId="15" fillId="0" borderId="0" xfId="0" applyFont="1" applyFill="1" applyBorder="1" applyAlignment="1" applyProtection="1">
      <alignment vertical="center" wrapText="1"/>
      <protection hidden="1"/>
    </xf>
    <xf numFmtId="14" fontId="4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 vertical="center"/>
    </xf>
    <xf numFmtId="0" fontId="15" fillId="0" borderId="0" xfId="0" applyFont="1" applyFill="1" applyBorder="1" applyAlignment="1" applyProtection="1">
      <alignment horizontal="left" vertical="center" wrapText="1"/>
      <protection hidden="1"/>
    </xf>
    <xf numFmtId="49" fontId="15" fillId="0" borderId="0" xfId="0" applyNumberFormat="1" applyFont="1" applyFill="1" applyBorder="1" applyAlignment="1" applyProtection="1">
      <alignment horizontal="left" vertical="center" wrapText="1"/>
      <protection hidden="1"/>
    </xf>
    <xf numFmtId="14" fontId="16" fillId="0" borderId="0" xfId="0" applyNumberFormat="1" applyFont="1" applyAlignment="1">
      <alignment horizontal="center"/>
    </xf>
    <xf numFmtId="0" fontId="17" fillId="0" borderId="3" xfId="0" applyFont="1" applyBorder="1" applyAlignment="1">
      <alignment horizontal="center" vertical="center"/>
    </xf>
    <xf numFmtId="0" fontId="18" fillId="8" borderId="4" xfId="0" applyFont="1" applyFill="1" applyBorder="1" applyAlignment="1">
      <alignment horizontal="center" vertical="center"/>
    </xf>
    <xf numFmtId="14" fontId="18" fillId="0" borderId="0" xfId="0" applyNumberFormat="1" applyFont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1" fontId="9" fillId="5" borderId="34" xfId="0" applyNumberFormat="1" applyFont="1" applyFill="1" applyBorder="1" applyAlignment="1" applyProtection="1">
      <alignment horizontal="left" vertical="center"/>
      <protection locked="0"/>
    </xf>
    <xf numFmtId="2" fontId="9" fillId="5" borderId="38" xfId="0" applyNumberFormat="1" applyFont="1" applyFill="1" applyBorder="1" applyAlignment="1" applyProtection="1">
      <alignment horizontal="left" vertical="center"/>
      <protection locked="0"/>
    </xf>
    <xf numFmtId="49" fontId="15" fillId="0" borderId="0" xfId="0" applyNumberFormat="1" applyFont="1" applyFill="1" applyBorder="1" applyAlignment="1" applyProtection="1">
      <alignment horizontal="left" vertical="center"/>
      <protection hidden="1"/>
    </xf>
    <xf numFmtId="9" fontId="20" fillId="9" borderId="0" xfId="0" applyNumberFormat="1" applyFont="1" applyFill="1" applyBorder="1" applyAlignment="1" applyProtection="1">
      <alignment horizontal="left" vertical="center"/>
      <protection hidden="1"/>
    </xf>
    <xf numFmtId="14" fontId="3" fillId="2" borderId="0" xfId="1" applyNumberFormat="1" applyFont="1" applyFill="1" applyBorder="1" applyAlignment="1">
      <alignment horizontal="center"/>
    </xf>
    <xf numFmtId="2" fontId="13" fillId="5" borderId="0" xfId="0" applyNumberFormat="1" applyFont="1" applyFill="1" applyProtection="1">
      <protection locked="0"/>
    </xf>
    <xf numFmtId="2" fontId="5" fillId="0" borderId="22" xfId="0" applyNumberFormat="1" applyFont="1" applyFill="1" applyBorder="1" applyAlignment="1" applyProtection="1">
      <alignment horizontal="left" vertical="center"/>
    </xf>
    <xf numFmtId="2" fontId="5" fillId="0" borderId="22" xfId="0" applyNumberFormat="1" applyFont="1" applyFill="1" applyBorder="1" applyAlignment="1" applyProtection="1">
      <alignment horizontal="center" vertical="center"/>
    </xf>
    <xf numFmtId="2" fontId="5" fillId="0" borderId="23" xfId="0" applyNumberFormat="1" applyFont="1" applyBorder="1" applyAlignment="1" applyProtection="1">
      <alignment horizontal="center" vertical="center"/>
    </xf>
    <xf numFmtId="2" fontId="5" fillId="0" borderId="23" xfId="0" applyNumberFormat="1" applyFont="1" applyFill="1" applyBorder="1" applyAlignment="1" applyProtection="1">
      <alignment horizontal="left" vertical="center"/>
    </xf>
    <xf numFmtId="2" fontId="5" fillId="0" borderId="23" xfId="0" applyNumberFormat="1" applyFont="1" applyFill="1" applyBorder="1" applyAlignment="1" applyProtection="1">
      <alignment horizontal="center" vertical="center"/>
    </xf>
    <xf numFmtId="0" fontId="5" fillId="0" borderId="0" xfId="0" applyFont="1" applyProtection="1"/>
    <xf numFmtId="2" fontId="5" fillId="0" borderId="0" xfId="0" applyNumberFormat="1" applyFont="1" applyProtection="1"/>
    <xf numFmtId="0" fontId="8" fillId="0" borderId="0" xfId="0" applyFont="1" applyBorder="1" applyAlignment="1" applyProtection="1">
      <alignment horizontal="center" vertical="center"/>
    </xf>
    <xf numFmtId="0" fontId="5" fillId="0" borderId="43" xfId="0" applyFont="1" applyBorder="1" applyProtection="1"/>
    <xf numFmtId="0" fontId="5" fillId="0" borderId="0" xfId="0" applyFont="1" applyBorder="1" applyProtection="1"/>
    <xf numFmtId="0" fontId="5" fillId="0" borderId="34" xfId="0" applyFont="1" applyBorder="1" applyProtection="1"/>
    <xf numFmtId="0" fontId="8" fillId="0" borderId="33" xfId="0" applyFont="1" applyBorder="1" applyAlignment="1" applyProtection="1">
      <alignment vertical="center"/>
    </xf>
    <xf numFmtId="2" fontId="5" fillId="0" borderId="0" xfId="0" applyNumberFormat="1" applyFont="1" applyFill="1" applyBorder="1" applyProtection="1"/>
    <xf numFmtId="2" fontId="5" fillId="0" borderId="34" xfId="0" applyNumberFormat="1" applyFont="1" applyFill="1" applyBorder="1" applyProtection="1"/>
    <xf numFmtId="2" fontId="5" fillId="0" borderId="33" xfId="0" applyNumberFormat="1" applyFont="1" applyFill="1" applyBorder="1" applyProtection="1"/>
    <xf numFmtId="2" fontId="5" fillId="0" borderId="0" xfId="0" applyNumberFormat="1" applyFont="1" applyBorder="1" applyProtection="1"/>
    <xf numFmtId="2" fontId="5" fillId="0" borderId="38" xfId="0" applyNumberFormat="1" applyFont="1" applyBorder="1" applyProtection="1"/>
    <xf numFmtId="2" fontId="5" fillId="0" borderId="0" xfId="0" applyNumberFormat="1" applyFont="1" applyBorder="1" applyAlignment="1" applyProtection="1">
      <alignment horizontal="right" vertical="center"/>
    </xf>
    <xf numFmtId="14" fontId="9" fillId="0" borderId="0" xfId="0" applyNumberFormat="1" applyFont="1" applyFill="1" applyBorder="1" applyAlignment="1" applyProtection="1">
      <alignment horizontal="left" vertical="center"/>
    </xf>
    <xf numFmtId="0" fontId="9" fillId="0" borderId="34" xfId="0" applyNumberFormat="1" applyFont="1" applyBorder="1" applyAlignment="1" applyProtection="1">
      <alignment horizontal="left" vertical="center"/>
    </xf>
    <xf numFmtId="1" fontId="9" fillId="0" borderId="34" xfId="0" applyNumberFormat="1" applyFont="1" applyBorder="1" applyAlignment="1" applyProtection="1">
      <alignment horizontal="left" vertical="center"/>
    </xf>
    <xf numFmtId="2" fontId="9" fillId="0" borderId="38" xfId="0" applyNumberFormat="1" applyFont="1" applyBorder="1" applyAlignment="1" applyProtection="1">
      <alignment horizontal="left"/>
    </xf>
    <xf numFmtId="0" fontId="5" fillId="0" borderId="44" xfId="0" applyFont="1" applyBorder="1" applyProtection="1"/>
    <xf numFmtId="0" fontId="5" fillId="0" borderId="40" xfId="0" applyFont="1" applyBorder="1" applyProtection="1"/>
    <xf numFmtId="0" fontId="5" fillId="0" borderId="45" xfId="0" applyFont="1" applyBorder="1" applyProtection="1"/>
    <xf numFmtId="2" fontId="5" fillId="0" borderId="39" xfId="0" applyNumberFormat="1" applyFont="1" applyBorder="1" applyProtection="1"/>
    <xf numFmtId="2" fontId="5" fillId="0" borderId="40" xfId="0" applyNumberFormat="1" applyFont="1" applyBorder="1" applyProtection="1"/>
    <xf numFmtId="2" fontId="5" fillId="0" borderId="41" xfId="0" applyNumberFormat="1" applyFont="1" applyBorder="1" applyProtection="1"/>
    <xf numFmtId="1" fontId="10" fillId="0" borderId="34" xfId="0" applyNumberFormat="1" applyFont="1" applyBorder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35" xfId="0" applyFont="1" applyBorder="1" applyProtection="1"/>
    <xf numFmtId="2" fontId="5" fillId="0" borderId="36" xfId="0" applyNumberFormat="1" applyFont="1" applyBorder="1" applyProtection="1"/>
    <xf numFmtId="2" fontId="5" fillId="0" borderId="37" xfId="0" applyNumberFormat="1" applyFont="1" applyBorder="1" applyProtection="1"/>
    <xf numFmtId="0" fontId="11" fillId="0" borderId="0" xfId="0" applyFont="1" applyAlignment="1" applyProtection="1">
      <alignment vertical="center"/>
    </xf>
    <xf numFmtId="0" fontId="5" fillId="10" borderId="31" xfId="0" applyFont="1" applyFill="1" applyBorder="1" applyAlignment="1" applyProtection="1">
      <alignment horizontal="center" vertical="center"/>
    </xf>
    <xf numFmtId="0" fontId="5" fillId="10" borderId="54" xfId="0" applyFont="1" applyFill="1" applyBorder="1" applyAlignment="1" applyProtection="1">
      <alignment horizontal="center" vertical="center"/>
    </xf>
    <xf numFmtId="2" fontId="22" fillId="10" borderId="32" xfId="0" applyNumberFormat="1" applyFont="1" applyFill="1" applyBorder="1" applyAlignment="1" applyProtection="1">
      <alignment horizontal="center" vertical="center"/>
    </xf>
    <xf numFmtId="2" fontId="6" fillId="3" borderId="1" xfId="0" applyNumberFormat="1" applyFont="1" applyFill="1" applyBorder="1" applyAlignment="1" applyProtection="1">
      <alignment horizontal="center" vertical="center"/>
    </xf>
    <xf numFmtId="2" fontId="6" fillId="3" borderId="2" xfId="0" applyNumberFormat="1" applyFont="1" applyFill="1" applyBorder="1" applyAlignment="1" applyProtection="1">
      <alignment horizontal="center" vertical="center"/>
    </xf>
    <xf numFmtId="2" fontId="7" fillId="3" borderId="6" xfId="0" applyNumberFormat="1" applyFont="1" applyFill="1" applyBorder="1" applyAlignment="1" applyProtection="1">
      <alignment horizontal="center" vertical="center" wrapText="1"/>
    </xf>
    <xf numFmtId="2" fontId="7" fillId="3" borderId="4" xfId="0" applyNumberFormat="1" applyFont="1" applyFill="1" applyBorder="1" applyAlignment="1" applyProtection="1">
      <alignment horizontal="center" vertical="center"/>
    </xf>
    <xf numFmtId="2" fontId="6" fillId="3" borderId="4" xfId="0" applyNumberFormat="1" applyFont="1" applyFill="1" applyBorder="1" applyAlignment="1" applyProtection="1">
      <alignment horizontal="center" vertical="center" wrapText="1"/>
    </xf>
    <xf numFmtId="2" fontId="6" fillId="3" borderId="5" xfId="0" applyNumberFormat="1" applyFont="1" applyFill="1" applyBorder="1" applyAlignment="1" applyProtection="1">
      <alignment horizontal="center" vertical="center"/>
    </xf>
    <xf numFmtId="0" fontId="6" fillId="3" borderId="4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164" fontId="19" fillId="0" borderId="0" xfId="0" applyNumberFormat="1" applyFont="1" applyFill="1" applyBorder="1" applyAlignment="1" applyProtection="1">
      <alignment horizontal="center"/>
    </xf>
    <xf numFmtId="2" fontId="6" fillId="0" borderId="8" xfId="0" applyNumberFormat="1" applyFont="1" applyFill="1" applyBorder="1" applyAlignment="1" applyProtection="1">
      <alignment horizontal="center" vertical="center"/>
    </xf>
    <xf numFmtId="2" fontId="6" fillId="0" borderId="11" xfId="0" applyNumberFormat="1" applyFont="1" applyFill="1" applyBorder="1" applyAlignment="1" applyProtection="1">
      <alignment horizontal="center" vertical="center"/>
    </xf>
    <xf numFmtId="2" fontId="6" fillId="0" borderId="0" xfId="0" applyNumberFormat="1" applyFont="1" applyFill="1" applyBorder="1" applyAlignment="1" applyProtection="1">
      <alignment horizontal="center" vertical="center"/>
    </xf>
    <xf numFmtId="2" fontId="5" fillId="0" borderId="7" xfId="0" applyNumberFormat="1" applyFont="1" applyBorder="1" applyAlignment="1" applyProtection="1">
      <alignment horizontal="center" vertical="center"/>
    </xf>
    <xf numFmtId="0" fontId="21" fillId="0" borderId="21" xfId="0" applyFont="1" applyBorder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14" fontId="5" fillId="0" borderId="0" xfId="0" applyNumberFormat="1" applyFont="1" applyAlignment="1" applyProtection="1">
      <alignment horizontal="center" vertical="center"/>
    </xf>
    <xf numFmtId="164" fontId="5" fillId="0" borderId="0" xfId="0" applyNumberFormat="1" applyFont="1" applyAlignment="1" applyProtection="1">
      <alignment horizontal="right" vertical="center"/>
    </xf>
    <xf numFmtId="165" fontId="5" fillId="0" borderId="0" xfId="0" applyNumberFormat="1" applyFont="1" applyAlignment="1" applyProtection="1">
      <alignment horizontal="left" vertical="center"/>
    </xf>
    <xf numFmtId="2" fontId="5" fillId="0" borderId="0" xfId="0" applyNumberFormat="1" applyFont="1" applyBorder="1" applyAlignment="1" applyProtection="1">
      <alignment horizontal="center" vertical="center"/>
    </xf>
    <xf numFmtId="2" fontId="5" fillId="0" borderId="0" xfId="0" applyNumberFormat="1" applyFont="1" applyAlignment="1" applyProtection="1">
      <alignment horizontal="center" vertical="center"/>
    </xf>
    <xf numFmtId="2" fontId="5" fillId="0" borderId="9" xfId="0" applyNumberFormat="1" applyFont="1" applyFill="1" applyBorder="1" applyAlignment="1" applyProtection="1">
      <alignment horizontal="center" vertical="center"/>
    </xf>
    <xf numFmtId="2" fontId="5" fillId="0" borderId="10" xfId="0" applyNumberFormat="1" applyFont="1" applyBorder="1" applyAlignment="1" applyProtection="1">
      <alignment horizontal="center" vertical="center"/>
    </xf>
    <xf numFmtId="2" fontId="5" fillId="0" borderId="20" xfId="0" applyNumberFormat="1" applyFont="1" applyBorder="1" applyAlignment="1" applyProtection="1">
      <alignment horizontal="center" vertical="center"/>
    </xf>
    <xf numFmtId="0" fontId="5" fillId="0" borderId="12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/>
    </xf>
    <xf numFmtId="2" fontId="5" fillId="0" borderId="13" xfId="0" applyNumberFormat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2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vertical="center"/>
    </xf>
    <xf numFmtId="2" fontId="12" fillId="0" borderId="0" xfId="0" applyNumberFormat="1" applyFont="1" applyFill="1" applyBorder="1" applyAlignment="1" applyProtection="1">
      <alignment horizontal="center" vertical="center"/>
    </xf>
    <xf numFmtId="164" fontId="5" fillId="0" borderId="0" xfId="0" applyNumberFormat="1" applyFont="1" applyFill="1" applyBorder="1" applyAlignment="1" applyProtection="1">
      <alignment horizontal="right" vertical="center"/>
    </xf>
    <xf numFmtId="166" fontId="5" fillId="0" borderId="0" xfId="0" applyNumberFormat="1" applyFont="1" applyFill="1" applyBorder="1" applyAlignment="1" applyProtection="1">
      <alignment horizontal="left" vertical="center"/>
    </xf>
    <xf numFmtId="2" fontId="9" fillId="0" borderId="0" xfId="0" applyNumberFormat="1" applyFont="1" applyFill="1" applyBorder="1" applyAlignment="1" applyProtection="1">
      <alignment horizontal="center" vertical="center"/>
    </xf>
    <xf numFmtId="2" fontId="13" fillId="0" borderId="0" xfId="0" applyNumberFormat="1" applyFont="1" applyFill="1" applyBorder="1" applyAlignment="1" applyProtection="1">
      <alignment horizontal="center" vertical="center"/>
    </xf>
    <xf numFmtId="2" fontId="12" fillId="0" borderId="0" xfId="0" applyNumberFormat="1" applyFont="1" applyAlignment="1" applyProtection="1">
      <alignment horizontal="center" vertical="center"/>
    </xf>
    <xf numFmtId="0" fontId="25" fillId="0" borderId="0" xfId="0" applyFont="1" applyAlignment="1" applyProtection="1">
      <alignment horizontal="right"/>
    </xf>
    <xf numFmtId="0" fontId="27" fillId="0" borderId="0" xfId="0" applyNumberFormat="1" applyFont="1" applyAlignment="1" applyProtection="1">
      <alignment horizontal="left" vertical="center"/>
    </xf>
    <xf numFmtId="164" fontId="19" fillId="0" borderId="53" xfId="0" applyNumberFormat="1" applyFont="1" applyFill="1" applyBorder="1" applyAlignment="1" applyProtection="1">
      <alignment horizontal="center"/>
    </xf>
    <xf numFmtId="2" fontId="6" fillId="3" borderId="25" xfId="0" applyNumberFormat="1" applyFont="1" applyFill="1" applyBorder="1" applyAlignment="1" applyProtection="1">
      <alignment horizontal="center" vertical="center"/>
    </xf>
    <xf numFmtId="2" fontId="5" fillId="5" borderId="26" xfId="0" applyNumberFormat="1" applyFont="1" applyFill="1" applyBorder="1" applyAlignment="1" applyProtection="1">
      <alignment horizontal="center" vertical="center"/>
      <protection locked="0"/>
    </xf>
    <xf numFmtId="164" fontId="19" fillId="0" borderId="27" xfId="0" applyNumberFormat="1" applyFont="1" applyFill="1" applyBorder="1" applyAlignment="1" applyProtection="1">
      <alignment horizontal="center"/>
    </xf>
    <xf numFmtId="0" fontId="5" fillId="11" borderId="0" xfId="0" applyFont="1" applyFill="1" applyAlignment="1" applyProtection="1">
      <alignment horizontal="center" vertical="center"/>
    </xf>
    <xf numFmtId="0" fontId="5" fillId="11" borderId="0" xfId="0" applyFont="1" applyFill="1" applyBorder="1" applyAlignment="1" applyProtection="1">
      <alignment horizontal="center" vertical="center"/>
    </xf>
    <xf numFmtId="14" fontId="0" fillId="11" borderId="0" xfId="0" applyNumberFormat="1" applyFill="1" applyAlignment="1" applyProtection="1">
      <alignment horizontal="center" vertical="center"/>
    </xf>
    <xf numFmtId="167" fontId="5" fillId="11" borderId="0" xfId="0" applyNumberFormat="1" applyFont="1" applyFill="1" applyAlignment="1" applyProtection="1">
      <alignment horizontal="center" vertical="center"/>
      <protection locked="0"/>
    </xf>
    <xf numFmtId="2" fontId="5" fillId="4" borderId="3" xfId="0" applyNumberFormat="1" applyFont="1" applyFill="1" applyBorder="1" applyAlignment="1" applyProtection="1">
      <alignment horizontal="center" vertical="center"/>
    </xf>
    <xf numFmtId="2" fontId="5" fillId="0" borderId="55" xfId="0" applyNumberFormat="1" applyFont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center" vertical="center"/>
    </xf>
    <xf numFmtId="2" fontId="5" fillId="0" borderId="22" xfId="0" applyNumberFormat="1" applyFont="1" applyBorder="1" applyAlignment="1" applyProtection="1">
      <alignment horizontal="center" vertical="center"/>
    </xf>
    <xf numFmtId="2" fontId="13" fillId="0" borderId="12" xfId="0" applyNumberFormat="1" applyFont="1" applyBorder="1" applyAlignment="1" applyProtection="1">
      <alignment horizontal="center" vertical="center"/>
    </xf>
    <xf numFmtId="2" fontId="5" fillId="6" borderId="3" xfId="0" applyNumberFormat="1" applyFont="1" applyFill="1" applyBorder="1" applyAlignment="1" applyProtection="1">
      <alignment horizontal="center" vertical="center"/>
      <protection locked="0"/>
    </xf>
    <xf numFmtId="2" fontId="9" fillId="0" borderId="7" xfId="0" applyNumberFormat="1" applyFont="1" applyBorder="1" applyAlignment="1" applyProtection="1">
      <alignment horizontal="center" vertical="center"/>
    </xf>
    <xf numFmtId="2" fontId="9" fillId="0" borderId="21" xfId="0" applyNumberFormat="1" applyFont="1" applyBorder="1" applyAlignment="1" applyProtection="1">
      <alignment horizontal="center" vertical="center"/>
    </xf>
    <xf numFmtId="2" fontId="9" fillId="0" borderId="12" xfId="0" applyNumberFormat="1" applyFont="1" applyBorder="1" applyAlignment="1" applyProtection="1">
      <alignment horizontal="center" vertical="center"/>
    </xf>
    <xf numFmtId="0" fontId="5" fillId="0" borderId="23" xfId="0" applyFont="1" applyBorder="1" applyAlignment="1" applyProtection="1">
      <alignment horizontal="left" vertical="center"/>
    </xf>
    <xf numFmtId="0" fontId="5" fillId="0" borderId="30" xfId="0" applyFont="1" applyBorder="1" applyAlignment="1" applyProtection="1">
      <alignment horizontal="left" vertical="center"/>
    </xf>
    <xf numFmtId="2" fontId="12" fillId="0" borderId="0" xfId="0" applyNumberFormat="1" applyFont="1" applyAlignment="1" applyProtection="1">
      <alignment horizontal="center" vertical="center"/>
    </xf>
    <xf numFmtId="0" fontId="5" fillId="0" borderId="22" xfId="0" applyFont="1" applyBorder="1" applyAlignment="1" applyProtection="1">
      <alignment horizontal="left" vertical="center"/>
    </xf>
    <xf numFmtId="0" fontId="5" fillId="0" borderId="29" xfId="0" applyFont="1" applyBorder="1" applyAlignment="1" applyProtection="1">
      <alignment horizontal="left" vertical="center"/>
    </xf>
    <xf numFmtId="0" fontId="8" fillId="4" borderId="42" xfId="0" applyFont="1" applyFill="1" applyBorder="1" applyAlignment="1" applyProtection="1">
      <alignment horizontal="center" vertical="center"/>
    </xf>
    <xf numFmtId="0" fontId="8" fillId="4" borderId="46" xfId="0" applyFont="1" applyFill="1" applyBorder="1" applyAlignment="1" applyProtection="1">
      <alignment horizontal="center" vertical="center"/>
    </xf>
    <xf numFmtId="0" fontId="8" fillId="4" borderId="47" xfId="0" applyFont="1" applyFill="1" applyBorder="1" applyAlignment="1" applyProtection="1">
      <alignment horizontal="center" vertical="center"/>
    </xf>
    <xf numFmtId="0" fontId="6" fillId="3" borderId="28" xfId="0" applyFont="1" applyFill="1" applyBorder="1" applyAlignment="1" applyProtection="1">
      <alignment horizontal="center" vertical="center"/>
    </xf>
    <xf numFmtId="0" fontId="6" fillId="3" borderId="14" xfId="0" applyFont="1" applyFill="1" applyBorder="1" applyAlignment="1" applyProtection="1">
      <alignment horizontal="center" vertical="center"/>
    </xf>
    <xf numFmtId="0" fontId="24" fillId="0" borderId="0" xfId="0" applyFont="1" applyAlignment="1" applyProtection="1">
      <alignment horizontal="center"/>
    </xf>
    <xf numFmtId="2" fontId="12" fillId="0" borderId="0" xfId="0" applyNumberFormat="1" applyFont="1" applyFill="1" applyBorder="1" applyAlignment="1" applyProtection="1">
      <alignment horizontal="center" vertical="center"/>
    </xf>
    <xf numFmtId="0" fontId="8" fillId="4" borderId="51" xfId="0" applyFont="1" applyFill="1" applyBorder="1" applyAlignment="1" applyProtection="1">
      <alignment horizontal="center" vertical="center"/>
    </xf>
    <xf numFmtId="0" fontId="8" fillId="4" borderId="52" xfId="0" applyFont="1" applyFill="1" applyBorder="1" applyAlignment="1" applyProtection="1">
      <alignment horizontal="center" vertical="center"/>
    </xf>
    <xf numFmtId="2" fontId="5" fillId="0" borderId="33" xfId="0" applyNumberFormat="1" applyFont="1" applyBorder="1" applyAlignment="1" applyProtection="1">
      <alignment horizontal="right" vertical="center"/>
    </xf>
    <xf numFmtId="2" fontId="5" fillId="0" borderId="0" xfId="0" applyNumberFormat="1" applyFont="1" applyBorder="1" applyAlignment="1" applyProtection="1">
      <alignment horizontal="right" vertical="center"/>
    </xf>
    <xf numFmtId="0" fontId="8" fillId="4" borderId="48" xfId="0" applyFont="1" applyFill="1" applyBorder="1" applyAlignment="1" applyProtection="1">
      <alignment horizontal="center"/>
    </xf>
    <xf numFmtId="0" fontId="8" fillId="4" borderId="49" xfId="0" applyFont="1" applyFill="1" applyBorder="1" applyAlignment="1" applyProtection="1">
      <alignment horizontal="center"/>
    </xf>
    <xf numFmtId="0" fontId="8" fillId="4" borderId="50" xfId="0" applyFont="1" applyFill="1" applyBorder="1" applyAlignment="1" applyProtection="1">
      <alignment horizontal="center"/>
    </xf>
    <xf numFmtId="0" fontId="6" fillId="3" borderId="6" xfId="0" applyFont="1" applyFill="1" applyBorder="1" applyAlignment="1" applyProtection="1">
      <alignment horizontal="center" vertical="center"/>
    </xf>
    <xf numFmtId="0" fontId="6" fillId="3" borderId="5" xfId="0" applyFont="1" applyFill="1" applyBorder="1" applyAlignment="1" applyProtection="1">
      <alignment horizontal="center" vertical="center"/>
    </xf>
    <xf numFmtId="2" fontId="5" fillId="0" borderId="0" xfId="0" applyNumberFormat="1" applyFont="1" applyAlignment="1" applyProtection="1">
      <alignment horizontal="right" vertical="center"/>
    </xf>
    <xf numFmtId="2" fontId="5" fillId="0" borderId="18" xfId="0" applyNumberFormat="1" applyFont="1" applyBorder="1" applyAlignment="1" applyProtection="1">
      <alignment horizontal="center" vertical="center"/>
    </xf>
    <xf numFmtId="2" fontId="5" fillId="0" borderId="18" xfId="0" applyNumberFormat="1" applyFont="1" applyBorder="1" applyAlignment="1" applyProtection="1">
      <alignment horizontal="center"/>
    </xf>
    <xf numFmtId="2" fontId="23" fillId="0" borderId="0" xfId="0" applyNumberFormat="1" applyFont="1" applyAlignment="1" applyProtection="1">
      <alignment horizontal="center"/>
    </xf>
    <xf numFmtId="0" fontId="26" fillId="5" borderId="0" xfId="0" applyNumberFormat="1" applyFont="1" applyFill="1" applyAlignment="1" applyProtection="1">
      <alignment horizontal="left"/>
      <protection locked="0"/>
    </xf>
    <xf numFmtId="0" fontId="0" fillId="9" borderId="6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9" borderId="31" xfId="0" applyFill="1" applyBorder="1" applyAlignment="1">
      <alignment horizontal="center" vertical="center" wrapText="1"/>
    </xf>
    <xf numFmtId="0" fontId="0" fillId="9" borderId="32" xfId="0" applyFill="1" applyBorder="1" applyAlignment="1">
      <alignment horizontal="center" vertical="center" wrapText="1"/>
    </xf>
    <xf numFmtId="0" fontId="0" fillId="9" borderId="31" xfId="0" applyFill="1" applyBorder="1" applyAlignment="1">
      <alignment horizontal="center" vertical="center"/>
    </xf>
    <xf numFmtId="0" fontId="0" fillId="9" borderId="32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</cellXfs>
  <cellStyles count="2">
    <cellStyle name="Normal" xfId="0" builtinId="0"/>
    <cellStyle name="Normal_feries" xfId="1"/>
  </cellStyles>
  <dxfs count="190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indexed="57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</dxfs>
  <tableStyles count="1" defaultTableStyle="TableStyleMedium2" defaultPivotStyle="PivotStyleLight16">
    <tableStyle name="Style de tableau 1" pivot="0" count="2">
      <tableStyleElement type="firstRowStripe" dxfId="189"/>
      <tableStyleElement type="secondRowStripe" dxfId="188"/>
    </tableStyle>
  </tableStyles>
  <colors>
    <mruColors>
      <color rgb="FFFFFFCC"/>
      <color rgb="FF0000FF"/>
      <color rgb="FFFFD0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fmlaLink="T21" lockText="1" noThreeD="1"/>
</file>

<file path=xl/ctrlProps/ctrlProp2.xml><?xml version="1.0" encoding="utf-8"?>
<formControlPr xmlns="http://schemas.microsoft.com/office/spreadsheetml/2009/9/main" objectType="CheckBox" fmlaLink="T15" lockText="1" noThreeD="1"/>
</file>

<file path=xl/ctrlProps/ctrlProp3.xml><?xml version="1.0" encoding="utf-8"?>
<formControlPr xmlns="http://schemas.microsoft.com/office/spreadsheetml/2009/9/main" objectType="CheckBox" fmlaLink="T27" lockText="1" noThreeD="1"/>
</file>

<file path=xl/ctrlProps/ctrlProp4.xml><?xml version="1.0" encoding="utf-8"?>
<formControlPr xmlns="http://schemas.microsoft.com/office/spreadsheetml/2009/9/main" objectType="CheckBox" fmlaLink="T33" lockText="1" noThreeD="1"/>
</file>

<file path=xl/ctrlProps/ctrlProp5.xml><?xml version="1.0" encoding="utf-8"?>
<formControlPr xmlns="http://schemas.microsoft.com/office/spreadsheetml/2009/9/main" objectType="CheckBox" fmlaLink="T39" lockText="1" noThreeD="1"/>
</file>

<file path=xl/ctrlProps/ctrlProp6.xml><?xml version="1.0" encoding="utf-8"?>
<formControlPr xmlns="http://schemas.microsoft.com/office/spreadsheetml/2009/9/main" objectType="CheckBox" fmlaLink="T45" lockText="1" noThreeD="1"/>
</file>

<file path=xl/ctrlProps/ctrlProp7.xml><?xml version="1.0" encoding="utf-8"?>
<formControlPr xmlns="http://schemas.microsoft.com/office/spreadsheetml/2009/9/main" objectType="CheckBox" fmlaLink="T51" lockText="1" noThreeD="1"/>
</file>

<file path=xl/ctrlProps/ctrlProp8.xml><?xml version="1.0" encoding="utf-8"?>
<formControlPr xmlns="http://schemas.microsoft.com/office/spreadsheetml/2009/9/main" objectType="CheckBox" fmlaLink="T57" lockText="1" noThreeD="1"/>
</file>

<file path=xl/ctrlProps/ctrlProp9.xml><?xml version="1.0" encoding="utf-8"?>
<formControlPr xmlns="http://schemas.microsoft.com/office/spreadsheetml/2009/9/main" objectType="CheckBox" fmlaLink="T63" lockText="1" noThreeD="1"/>
</file>

<file path=xl/ctrlProps/ctrlProp10.xml><?xml version="1.0" encoding="utf-8"?>
<formControlPr xmlns="http://schemas.microsoft.com/office/spreadsheetml/2009/9/main" objectType="CheckBox" fmlaLink="T69" lockText="1" noThreeD="1"/>
</file>

<file path=xl/ctrlProps/ctrlProp11.xml><?xml version="1.0" encoding="utf-8"?>
<formControlPr xmlns="http://schemas.microsoft.com/office/spreadsheetml/2009/9/main" objectType="CheckBox" fmlaLink="T75" lockText="1" noThreeD="1"/>
</file>

<file path=xl/ctrlProps/ctrlProp12.xml><?xml version="1.0" encoding="utf-8"?>
<formControlPr xmlns="http://schemas.microsoft.com/office/spreadsheetml/2009/9/main" objectType="CheckBox" fmlaLink="T81" lockText="1" noThreeD="1"/>
</file>

<file path=xl/ctrlProps/ctrlProp13.xml><?xml version="1.0" encoding="utf-8"?>
<formControlPr xmlns="http://schemas.microsoft.com/office/spreadsheetml/2009/9/main" objectType="CheckBox" fmlaLink="T87" lockText="1" noThreeD="1"/>
</file>

<file path=xl/ctrlProps/ctrlProp14.xml><?xml version="1.0" encoding="utf-8"?>
<formControlPr xmlns="http://schemas.microsoft.com/office/spreadsheetml/2009/9/main" objectType="CheckBox" fmlaLink="T93" lockText="1" noThreeD="1"/>
</file>

<file path=xl/ctrlProps/ctrlProp15.xml><?xml version="1.0" encoding="utf-8"?>
<formControlPr xmlns="http://schemas.microsoft.com/office/spreadsheetml/2009/9/main" objectType="CheckBox" fmlaLink="T99" lockText="1" noThreeD="1"/>
</file>

<file path=xl/ctrlProps/ctrlProp16.xml><?xml version="1.0" encoding="utf-8"?>
<formControlPr xmlns="http://schemas.microsoft.com/office/spreadsheetml/2009/9/main" objectType="CheckBox" fmlaLink="T105" lockText="1" noThreeD="1"/>
</file>

<file path=xl/ctrlProps/ctrlProp17.xml><?xml version="1.0" encoding="utf-8"?>
<formControlPr xmlns="http://schemas.microsoft.com/office/spreadsheetml/2009/9/main" objectType="CheckBox" fmlaLink="T111" lockText="1" noThreeD="1"/>
</file>

<file path=xl/ctrlProps/ctrlProp18.xml><?xml version="1.0" encoding="utf-8"?>
<formControlPr xmlns="http://schemas.microsoft.com/office/spreadsheetml/2009/9/main" objectType="CheckBox" fmlaLink="T117" lockText="1" noThreeD="1"/>
</file>

<file path=xl/ctrlProps/ctrlProp19.xml><?xml version="1.0" encoding="utf-8"?>
<formControlPr xmlns="http://schemas.microsoft.com/office/spreadsheetml/2009/9/main" objectType="CheckBox" fmlaLink="T123" lockText="1" noThreeD="1"/>
</file>

<file path=xl/ctrlProps/ctrlProp20.xml><?xml version="1.0" encoding="utf-8"?>
<formControlPr xmlns="http://schemas.microsoft.com/office/spreadsheetml/2009/9/main" objectType="CheckBox" fmlaLink="T129" lockText="1" noThreeD="1"/>
</file>

<file path=xl/ctrlProps/ctrlProp21.xml><?xml version="1.0" encoding="utf-8"?>
<formControlPr xmlns="http://schemas.microsoft.com/office/spreadsheetml/2009/9/main" objectType="CheckBox" fmlaLink="T135" lockText="1" noThreeD="1"/>
</file>

<file path=xl/ctrlProps/ctrlProp22.xml><?xml version="1.0" encoding="utf-8"?>
<formControlPr xmlns="http://schemas.microsoft.com/office/spreadsheetml/2009/9/main" objectType="CheckBox" fmlaLink="T141" lockText="1" noThreeD="1"/>
</file>

<file path=xl/ctrlProps/ctrlProp23.xml><?xml version="1.0" encoding="utf-8"?>
<formControlPr xmlns="http://schemas.microsoft.com/office/spreadsheetml/2009/9/main" objectType="CheckBox" fmlaLink="T147" lockText="1" noThreeD="1"/>
</file>

<file path=xl/ctrlProps/ctrlProp24.xml><?xml version="1.0" encoding="utf-8"?>
<formControlPr xmlns="http://schemas.microsoft.com/office/spreadsheetml/2009/9/main" objectType="CheckBox" fmlaLink="T153" lockText="1" noThreeD="1"/>
</file>

<file path=xl/ctrlProps/ctrlProp25.xml><?xml version="1.0" encoding="utf-8"?>
<formControlPr xmlns="http://schemas.microsoft.com/office/spreadsheetml/2009/9/main" objectType="CheckBox" fmlaLink="T159" lockText="1" noThreeD="1"/>
</file>

<file path=xl/ctrlProps/ctrlProp26.xml><?xml version="1.0" encoding="utf-8"?>
<formControlPr xmlns="http://schemas.microsoft.com/office/spreadsheetml/2009/9/main" objectType="CheckBox" fmlaLink="T165" lockText="1" noThreeD="1"/>
</file>

<file path=xl/ctrlProps/ctrlProp27.xml><?xml version="1.0" encoding="utf-8"?>
<formControlPr xmlns="http://schemas.microsoft.com/office/spreadsheetml/2009/9/main" objectType="CheckBox" fmlaLink="T171" lockText="1" noThreeD="1"/>
</file>

<file path=xl/ctrlProps/ctrlProp28.xml><?xml version="1.0" encoding="utf-8"?>
<formControlPr xmlns="http://schemas.microsoft.com/office/spreadsheetml/2009/9/main" objectType="CheckBox" fmlaLink="T177" lockText="1" noThreeD="1"/>
</file>

<file path=xl/ctrlProps/ctrlProp29.xml><?xml version="1.0" encoding="utf-8"?>
<formControlPr xmlns="http://schemas.microsoft.com/office/spreadsheetml/2009/9/main" objectType="CheckBox" fmlaLink="T183" lockText="1" noThreeD="1"/>
</file>

<file path=xl/ctrlProps/ctrlProp30.xml><?xml version="1.0" encoding="utf-8"?>
<formControlPr xmlns="http://schemas.microsoft.com/office/spreadsheetml/2009/9/main" objectType="CheckBox" fmlaLink="T189" lockText="1" noThreeD="1"/>
</file>

<file path=xl/ctrlProps/ctrlProp31.xml><?xml version="1.0" encoding="utf-8"?>
<formControlPr xmlns="http://schemas.microsoft.com/office/spreadsheetml/2009/9/main" objectType="CheckBox" fmlaLink="T195" lockText="1" noThreeD="1"/>
</file>

<file path=xl/ctrlProps/ctrlProp32.xml><?xml version="1.0" encoding="utf-8"?>
<formControlPr xmlns="http://schemas.microsoft.com/office/spreadsheetml/2009/9/main" objectType="CheckBox" fmlaLink="T201" lockText="1" noThreeD="1"/>
</file>

<file path=xl/ctrlProps/ctrlProp33.xml><?xml version="1.0" encoding="utf-8"?>
<formControlPr xmlns="http://schemas.microsoft.com/office/spreadsheetml/2009/9/main" objectType="CheckBox" fmlaLink="T207" lockText="1" noThreeD="1"/>
</file>

<file path=xl/ctrlProps/ctrlProp34.xml><?xml version="1.0" encoding="utf-8"?>
<formControlPr xmlns="http://schemas.microsoft.com/office/spreadsheetml/2009/9/main" objectType="CheckBox" fmlaLink="T213" lockText="1" noThreeD="1"/>
</file>

<file path=xl/ctrlProps/ctrlProp35.xml><?xml version="1.0" encoding="utf-8"?>
<formControlPr xmlns="http://schemas.microsoft.com/office/spreadsheetml/2009/9/main" objectType="CheckBox" fmlaLink="T219" lockText="1" noThreeD="1"/>
</file>

<file path=xl/ctrlProps/ctrlProp36.xml><?xml version="1.0" encoding="utf-8"?>
<formControlPr xmlns="http://schemas.microsoft.com/office/spreadsheetml/2009/9/main" objectType="CheckBox" fmlaLink="T225" lockText="1" noThreeD="1"/>
</file>

<file path=xl/ctrlProps/ctrlProp37.xml><?xml version="1.0" encoding="utf-8"?>
<formControlPr xmlns="http://schemas.microsoft.com/office/spreadsheetml/2009/9/main" objectType="CheckBox" fmlaLink="T231" lockText="1" noThreeD="1"/>
</file>

<file path=xl/ctrlProps/ctrlProp38.xml><?xml version="1.0" encoding="utf-8"?>
<formControlPr xmlns="http://schemas.microsoft.com/office/spreadsheetml/2009/9/main" objectType="CheckBox" fmlaLink="T237" lockText="1" noThreeD="1"/>
</file>

<file path=xl/ctrlProps/ctrlProp39.xml><?xml version="1.0" encoding="utf-8"?>
<formControlPr xmlns="http://schemas.microsoft.com/office/spreadsheetml/2009/9/main" objectType="CheckBox" fmlaLink="T243" lockText="1" noThreeD="1"/>
</file>

<file path=xl/ctrlProps/ctrlProp40.xml><?xml version="1.0" encoding="utf-8"?>
<formControlPr xmlns="http://schemas.microsoft.com/office/spreadsheetml/2009/9/main" objectType="CheckBox" fmlaLink="T249" lockText="1" noThreeD="1"/>
</file>

<file path=xl/ctrlProps/ctrlProp41.xml><?xml version="1.0" encoding="utf-8"?>
<formControlPr xmlns="http://schemas.microsoft.com/office/spreadsheetml/2009/9/main" objectType="CheckBox" fmlaLink="T255" lockText="1" noThreeD="1"/>
</file>

<file path=xl/ctrlProps/ctrlProp42.xml><?xml version="1.0" encoding="utf-8"?>
<formControlPr xmlns="http://schemas.microsoft.com/office/spreadsheetml/2009/9/main" objectType="CheckBox" fmlaLink="T261" lockText="1" noThreeD="1"/>
</file>

<file path=xl/ctrlProps/ctrlProp43.xml><?xml version="1.0" encoding="utf-8"?>
<formControlPr xmlns="http://schemas.microsoft.com/office/spreadsheetml/2009/9/main" objectType="CheckBox" fmlaLink="T267" lockText="1" noThreeD="1"/>
</file>

<file path=xl/ctrlProps/ctrlProp44.xml><?xml version="1.0" encoding="utf-8"?>
<formControlPr xmlns="http://schemas.microsoft.com/office/spreadsheetml/2009/9/main" objectType="CheckBox" fmlaLink="T273" lockText="1" noThreeD="1"/>
</file>

<file path=xl/ctrlProps/ctrlProp45.xml><?xml version="1.0" encoding="utf-8"?>
<formControlPr xmlns="http://schemas.microsoft.com/office/spreadsheetml/2009/9/main" objectType="CheckBox" fmlaLink="T279" lockText="1" noThreeD="1"/>
</file>

<file path=xl/ctrlProps/ctrlProp46.xml><?xml version="1.0" encoding="utf-8"?>
<formControlPr xmlns="http://schemas.microsoft.com/office/spreadsheetml/2009/9/main" objectType="CheckBox" fmlaLink="T285" lockText="1" noThreeD="1"/>
</file>

<file path=xl/ctrlProps/ctrlProp47.xml><?xml version="1.0" encoding="utf-8"?>
<formControlPr xmlns="http://schemas.microsoft.com/office/spreadsheetml/2009/9/main" objectType="CheckBox" fmlaLink="T291" lockText="1" noThreeD="1"/>
</file>

<file path=xl/ctrlProps/ctrlProp48.xml><?xml version="1.0" encoding="utf-8"?>
<formControlPr xmlns="http://schemas.microsoft.com/office/spreadsheetml/2009/9/main" objectType="CheckBox" fmlaLink="T297" lockText="1" noThreeD="1"/>
</file>

<file path=xl/ctrlProps/ctrlProp49.xml><?xml version="1.0" encoding="utf-8"?>
<formControlPr xmlns="http://schemas.microsoft.com/office/spreadsheetml/2009/9/main" objectType="CheckBox" fmlaLink="T303" lockText="1" noThreeD="1"/>
</file>

<file path=xl/ctrlProps/ctrlProp50.xml><?xml version="1.0" encoding="utf-8"?>
<formControlPr xmlns="http://schemas.microsoft.com/office/spreadsheetml/2009/9/main" objectType="CheckBox" fmlaLink="T309" lockText="1" noThreeD="1"/>
</file>

<file path=xl/ctrlProps/ctrlProp51.xml><?xml version="1.0" encoding="utf-8"?>
<formControlPr xmlns="http://schemas.microsoft.com/office/spreadsheetml/2009/9/main" objectType="CheckBox" fmlaLink="T315" lockText="1" noThreeD="1"/>
</file>

<file path=xl/ctrlProps/ctrlProp52.xml><?xml version="1.0" encoding="utf-8"?>
<formControlPr xmlns="http://schemas.microsoft.com/office/spreadsheetml/2009/9/main" objectType="CheckBox" fmlaLink="T321" lockText="1" noThreeD="1"/>
</file>

<file path=xl/ctrlProps/ctrlProp53.xml><?xml version="1.0" encoding="utf-8"?>
<formControlPr xmlns="http://schemas.microsoft.com/office/spreadsheetml/2009/9/main" objectType="CheckBox" fmlaLink="T327" lockText="1" noThreeD="1"/>
</file>

<file path=xl/ctrlProps/ctrlProp54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</xdr:row>
          <xdr:rowOff>0</xdr:rowOff>
        </xdr:from>
        <xdr:to>
          <xdr:col>19</xdr:col>
          <xdr:colOff>219075</xdr:colOff>
          <xdr:row>20</xdr:row>
          <xdr:rowOff>247650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</xdr:row>
          <xdr:rowOff>0</xdr:rowOff>
        </xdr:from>
        <xdr:to>
          <xdr:col>19</xdr:col>
          <xdr:colOff>219075</xdr:colOff>
          <xdr:row>14</xdr:row>
          <xdr:rowOff>247650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</xdr:row>
          <xdr:rowOff>0</xdr:rowOff>
        </xdr:from>
        <xdr:to>
          <xdr:col>19</xdr:col>
          <xdr:colOff>219075</xdr:colOff>
          <xdr:row>26</xdr:row>
          <xdr:rowOff>247650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</xdr:row>
          <xdr:rowOff>0</xdr:rowOff>
        </xdr:from>
        <xdr:to>
          <xdr:col>19</xdr:col>
          <xdr:colOff>219075</xdr:colOff>
          <xdr:row>32</xdr:row>
          <xdr:rowOff>247650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38</xdr:row>
          <xdr:rowOff>0</xdr:rowOff>
        </xdr:from>
        <xdr:to>
          <xdr:col>19</xdr:col>
          <xdr:colOff>219075</xdr:colOff>
          <xdr:row>38</xdr:row>
          <xdr:rowOff>247650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44</xdr:row>
          <xdr:rowOff>0</xdr:rowOff>
        </xdr:from>
        <xdr:to>
          <xdr:col>19</xdr:col>
          <xdr:colOff>219075</xdr:colOff>
          <xdr:row>44</xdr:row>
          <xdr:rowOff>247650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50</xdr:row>
          <xdr:rowOff>0</xdr:rowOff>
        </xdr:from>
        <xdr:to>
          <xdr:col>19</xdr:col>
          <xdr:colOff>219075</xdr:colOff>
          <xdr:row>50</xdr:row>
          <xdr:rowOff>247650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56</xdr:row>
          <xdr:rowOff>0</xdr:rowOff>
        </xdr:from>
        <xdr:to>
          <xdr:col>19</xdr:col>
          <xdr:colOff>219075</xdr:colOff>
          <xdr:row>56</xdr:row>
          <xdr:rowOff>247650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62</xdr:row>
          <xdr:rowOff>0</xdr:rowOff>
        </xdr:from>
        <xdr:to>
          <xdr:col>19</xdr:col>
          <xdr:colOff>219075</xdr:colOff>
          <xdr:row>62</xdr:row>
          <xdr:rowOff>247650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68</xdr:row>
          <xdr:rowOff>0</xdr:rowOff>
        </xdr:from>
        <xdr:to>
          <xdr:col>19</xdr:col>
          <xdr:colOff>219075</xdr:colOff>
          <xdr:row>68</xdr:row>
          <xdr:rowOff>247650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74</xdr:row>
          <xdr:rowOff>0</xdr:rowOff>
        </xdr:from>
        <xdr:to>
          <xdr:col>19</xdr:col>
          <xdr:colOff>219075</xdr:colOff>
          <xdr:row>74</xdr:row>
          <xdr:rowOff>247650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80</xdr:row>
          <xdr:rowOff>0</xdr:rowOff>
        </xdr:from>
        <xdr:to>
          <xdr:col>19</xdr:col>
          <xdr:colOff>219075</xdr:colOff>
          <xdr:row>80</xdr:row>
          <xdr:rowOff>247650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86</xdr:row>
          <xdr:rowOff>0</xdr:rowOff>
        </xdr:from>
        <xdr:to>
          <xdr:col>19</xdr:col>
          <xdr:colOff>219075</xdr:colOff>
          <xdr:row>86</xdr:row>
          <xdr:rowOff>247650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92</xdr:row>
          <xdr:rowOff>0</xdr:rowOff>
        </xdr:from>
        <xdr:to>
          <xdr:col>19</xdr:col>
          <xdr:colOff>219075</xdr:colOff>
          <xdr:row>92</xdr:row>
          <xdr:rowOff>247650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98</xdr:row>
          <xdr:rowOff>0</xdr:rowOff>
        </xdr:from>
        <xdr:to>
          <xdr:col>19</xdr:col>
          <xdr:colOff>219075</xdr:colOff>
          <xdr:row>98</xdr:row>
          <xdr:rowOff>247650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104</xdr:row>
          <xdr:rowOff>0</xdr:rowOff>
        </xdr:from>
        <xdr:to>
          <xdr:col>19</xdr:col>
          <xdr:colOff>219075</xdr:colOff>
          <xdr:row>104</xdr:row>
          <xdr:rowOff>247650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110</xdr:row>
          <xdr:rowOff>0</xdr:rowOff>
        </xdr:from>
        <xdr:to>
          <xdr:col>19</xdr:col>
          <xdr:colOff>219075</xdr:colOff>
          <xdr:row>110</xdr:row>
          <xdr:rowOff>247650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116</xdr:row>
          <xdr:rowOff>0</xdr:rowOff>
        </xdr:from>
        <xdr:to>
          <xdr:col>19</xdr:col>
          <xdr:colOff>219075</xdr:colOff>
          <xdr:row>116</xdr:row>
          <xdr:rowOff>247650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122</xdr:row>
          <xdr:rowOff>0</xdr:rowOff>
        </xdr:from>
        <xdr:to>
          <xdr:col>19</xdr:col>
          <xdr:colOff>219075</xdr:colOff>
          <xdr:row>122</xdr:row>
          <xdr:rowOff>247650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128</xdr:row>
          <xdr:rowOff>0</xdr:rowOff>
        </xdr:from>
        <xdr:to>
          <xdr:col>19</xdr:col>
          <xdr:colOff>219075</xdr:colOff>
          <xdr:row>129</xdr:row>
          <xdr:rowOff>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134</xdr:row>
          <xdr:rowOff>0</xdr:rowOff>
        </xdr:from>
        <xdr:to>
          <xdr:col>19</xdr:col>
          <xdr:colOff>219075</xdr:colOff>
          <xdr:row>135</xdr:row>
          <xdr:rowOff>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140</xdr:row>
          <xdr:rowOff>0</xdr:rowOff>
        </xdr:from>
        <xdr:to>
          <xdr:col>19</xdr:col>
          <xdr:colOff>219075</xdr:colOff>
          <xdr:row>141</xdr:row>
          <xdr:rowOff>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146</xdr:row>
          <xdr:rowOff>0</xdr:rowOff>
        </xdr:from>
        <xdr:to>
          <xdr:col>19</xdr:col>
          <xdr:colOff>219075</xdr:colOff>
          <xdr:row>147</xdr:row>
          <xdr:rowOff>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152</xdr:row>
          <xdr:rowOff>0</xdr:rowOff>
        </xdr:from>
        <xdr:to>
          <xdr:col>19</xdr:col>
          <xdr:colOff>219075</xdr:colOff>
          <xdr:row>153</xdr:row>
          <xdr:rowOff>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158</xdr:row>
          <xdr:rowOff>0</xdr:rowOff>
        </xdr:from>
        <xdr:to>
          <xdr:col>19</xdr:col>
          <xdr:colOff>219075</xdr:colOff>
          <xdr:row>159</xdr:row>
          <xdr:rowOff>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164</xdr:row>
          <xdr:rowOff>0</xdr:rowOff>
        </xdr:from>
        <xdr:to>
          <xdr:col>19</xdr:col>
          <xdr:colOff>219075</xdr:colOff>
          <xdr:row>165</xdr:row>
          <xdr:rowOff>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170</xdr:row>
          <xdr:rowOff>0</xdr:rowOff>
        </xdr:from>
        <xdr:to>
          <xdr:col>19</xdr:col>
          <xdr:colOff>219075</xdr:colOff>
          <xdr:row>171</xdr:row>
          <xdr:rowOff>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176</xdr:row>
          <xdr:rowOff>0</xdr:rowOff>
        </xdr:from>
        <xdr:to>
          <xdr:col>19</xdr:col>
          <xdr:colOff>219075</xdr:colOff>
          <xdr:row>177</xdr:row>
          <xdr:rowOff>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182</xdr:row>
          <xdr:rowOff>0</xdr:rowOff>
        </xdr:from>
        <xdr:to>
          <xdr:col>19</xdr:col>
          <xdr:colOff>219075</xdr:colOff>
          <xdr:row>183</xdr:row>
          <xdr:rowOff>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188</xdr:row>
          <xdr:rowOff>0</xdr:rowOff>
        </xdr:from>
        <xdr:to>
          <xdr:col>19</xdr:col>
          <xdr:colOff>219075</xdr:colOff>
          <xdr:row>189</xdr:row>
          <xdr:rowOff>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194</xdr:row>
          <xdr:rowOff>0</xdr:rowOff>
        </xdr:from>
        <xdr:to>
          <xdr:col>19</xdr:col>
          <xdr:colOff>219075</xdr:colOff>
          <xdr:row>195</xdr:row>
          <xdr:rowOff>0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200</xdr:row>
          <xdr:rowOff>0</xdr:rowOff>
        </xdr:from>
        <xdr:to>
          <xdr:col>19</xdr:col>
          <xdr:colOff>219075</xdr:colOff>
          <xdr:row>201</xdr:row>
          <xdr:rowOff>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206</xdr:row>
          <xdr:rowOff>0</xdr:rowOff>
        </xdr:from>
        <xdr:to>
          <xdr:col>19</xdr:col>
          <xdr:colOff>219075</xdr:colOff>
          <xdr:row>207</xdr:row>
          <xdr:rowOff>0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212</xdr:row>
          <xdr:rowOff>0</xdr:rowOff>
        </xdr:from>
        <xdr:to>
          <xdr:col>19</xdr:col>
          <xdr:colOff>219075</xdr:colOff>
          <xdr:row>213</xdr:row>
          <xdr:rowOff>0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218</xdr:row>
          <xdr:rowOff>0</xdr:rowOff>
        </xdr:from>
        <xdr:to>
          <xdr:col>19</xdr:col>
          <xdr:colOff>219075</xdr:colOff>
          <xdr:row>219</xdr:row>
          <xdr:rowOff>0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224</xdr:row>
          <xdr:rowOff>0</xdr:rowOff>
        </xdr:from>
        <xdr:to>
          <xdr:col>19</xdr:col>
          <xdr:colOff>219075</xdr:colOff>
          <xdr:row>225</xdr:row>
          <xdr:rowOff>0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230</xdr:row>
          <xdr:rowOff>0</xdr:rowOff>
        </xdr:from>
        <xdr:to>
          <xdr:col>19</xdr:col>
          <xdr:colOff>219075</xdr:colOff>
          <xdr:row>231</xdr:row>
          <xdr:rowOff>0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236</xdr:row>
          <xdr:rowOff>0</xdr:rowOff>
        </xdr:from>
        <xdr:to>
          <xdr:col>19</xdr:col>
          <xdr:colOff>219075</xdr:colOff>
          <xdr:row>237</xdr:row>
          <xdr:rowOff>0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242</xdr:row>
          <xdr:rowOff>0</xdr:rowOff>
        </xdr:from>
        <xdr:to>
          <xdr:col>19</xdr:col>
          <xdr:colOff>219075</xdr:colOff>
          <xdr:row>243</xdr:row>
          <xdr:rowOff>0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248</xdr:row>
          <xdr:rowOff>0</xdr:rowOff>
        </xdr:from>
        <xdr:to>
          <xdr:col>19</xdr:col>
          <xdr:colOff>219075</xdr:colOff>
          <xdr:row>249</xdr:row>
          <xdr:rowOff>0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254</xdr:row>
          <xdr:rowOff>0</xdr:rowOff>
        </xdr:from>
        <xdr:to>
          <xdr:col>19</xdr:col>
          <xdr:colOff>219075</xdr:colOff>
          <xdr:row>255</xdr:row>
          <xdr:rowOff>0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260</xdr:row>
          <xdr:rowOff>0</xdr:rowOff>
        </xdr:from>
        <xdr:to>
          <xdr:col>19</xdr:col>
          <xdr:colOff>219075</xdr:colOff>
          <xdr:row>261</xdr:row>
          <xdr:rowOff>0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266</xdr:row>
          <xdr:rowOff>0</xdr:rowOff>
        </xdr:from>
        <xdr:to>
          <xdr:col>19</xdr:col>
          <xdr:colOff>219075</xdr:colOff>
          <xdr:row>267</xdr:row>
          <xdr:rowOff>0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272</xdr:row>
          <xdr:rowOff>0</xdr:rowOff>
        </xdr:from>
        <xdr:to>
          <xdr:col>19</xdr:col>
          <xdr:colOff>219075</xdr:colOff>
          <xdr:row>273</xdr:row>
          <xdr:rowOff>0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278</xdr:row>
          <xdr:rowOff>0</xdr:rowOff>
        </xdr:from>
        <xdr:to>
          <xdr:col>19</xdr:col>
          <xdr:colOff>219075</xdr:colOff>
          <xdr:row>279</xdr:row>
          <xdr:rowOff>0</xdr:rowOff>
        </xdr:to>
        <xdr:sp macro="" textlink="">
          <xdr:nvSpPr>
            <xdr:cNvPr id="2096" name="Check Box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284</xdr:row>
          <xdr:rowOff>0</xdr:rowOff>
        </xdr:from>
        <xdr:to>
          <xdr:col>19</xdr:col>
          <xdr:colOff>219075</xdr:colOff>
          <xdr:row>285</xdr:row>
          <xdr:rowOff>0</xdr:rowOff>
        </xdr:to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290</xdr:row>
          <xdr:rowOff>0</xdr:rowOff>
        </xdr:from>
        <xdr:to>
          <xdr:col>19</xdr:col>
          <xdr:colOff>219075</xdr:colOff>
          <xdr:row>291</xdr:row>
          <xdr:rowOff>0</xdr:rowOff>
        </xdr:to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296</xdr:row>
          <xdr:rowOff>0</xdr:rowOff>
        </xdr:from>
        <xdr:to>
          <xdr:col>19</xdr:col>
          <xdr:colOff>219075</xdr:colOff>
          <xdr:row>297</xdr:row>
          <xdr:rowOff>0</xdr:rowOff>
        </xdr:to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302</xdr:row>
          <xdr:rowOff>0</xdr:rowOff>
        </xdr:from>
        <xdr:to>
          <xdr:col>19</xdr:col>
          <xdr:colOff>219075</xdr:colOff>
          <xdr:row>303</xdr:row>
          <xdr:rowOff>0</xdr:rowOff>
        </xdr:to>
        <xdr:sp macro="" textlink="">
          <xdr:nvSpPr>
            <xdr:cNvPr id="2100" name="Check Box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308</xdr:row>
          <xdr:rowOff>0</xdr:rowOff>
        </xdr:from>
        <xdr:to>
          <xdr:col>19</xdr:col>
          <xdr:colOff>219075</xdr:colOff>
          <xdr:row>309</xdr:row>
          <xdr:rowOff>0</xdr:rowOff>
        </xdr:to>
        <xdr:sp macro="" textlink="">
          <xdr:nvSpPr>
            <xdr:cNvPr id="2101" name="Check Box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314</xdr:row>
          <xdr:rowOff>0</xdr:rowOff>
        </xdr:from>
        <xdr:to>
          <xdr:col>19</xdr:col>
          <xdr:colOff>219075</xdr:colOff>
          <xdr:row>315</xdr:row>
          <xdr:rowOff>0</xdr:rowOff>
        </xdr:to>
        <xdr:sp macro="" textlink="">
          <xdr:nvSpPr>
            <xdr:cNvPr id="2102" name="Check Box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320</xdr:row>
          <xdr:rowOff>0</xdr:rowOff>
        </xdr:from>
        <xdr:to>
          <xdr:col>19</xdr:col>
          <xdr:colOff>219075</xdr:colOff>
          <xdr:row>321</xdr:row>
          <xdr:rowOff>0</xdr:rowOff>
        </xdr:to>
        <xdr:sp macro="" textlink="">
          <xdr:nvSpPr>
            <xdr:cNvPr id="2103" name="Check Box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326</xdr:row>
          <xdr:rowOff>0</xdr:rowOff>
        </xdr:from>
        <xdr:to>
          <xdr:col>19</xdr:col>
          <xdr:colOff>219075</xdr:colOff>
          <xdr:row>327</xdr:row>
          <xdr:rowOff>0</xdr:rowOff>
        </xdr:to>
        <xdr:sp macro="" textlink="">
          <xdr:nvSpPr>
            <xdr:cNvPr id="2104" name="Check Box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11</xdr:row>
          <xdr:rowOff>133350</xdr:rowOff>
        </xdr:from>
        <xdr:to>
          <xdr:col>19</xdr:col>
          <xdr:colOff>228600</xdr:colOff>
          <xdr:row>11</xdr:row>
          <xdr:rowOff>381000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1</xdr:row>
          <xdr:rowOff>9525</xdr:rowOff>
        </xdr:from>
        <xdr:to>
          <xdr:col>13</xdr:col>
          <xdr:colOff>142875</xdr:colOff>
          <xdr:row>2</xdr:row>
          <xdr:rowOff>133350</xdr:rowOff>
        </xdr:to>
        <xdr:sp macro="" textlink="">
          <xdr:nvSpPr>
            <xdr:cNvPr id="3073" name="Bt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21</xdr:col>
      <xdr:colOff>685800</xdr:colOff>
      <xdr:row>3</xdr:row>
      <xdr:rowOff>76200</xdr:rowOff>
    </xdr:from>
    <xdr:to>
      <xdr:col>28</xdr:col>
      <xdr:colOff>523875</xdr:colOff>
      <xdr:row>23</xdr:row>
      <xdr:rowOff>133350</xdr:rowOff>
    </xdr:to>
    <xdr:sp macro="" textlink="">
      <xdr:nvSpPr>
        <xdr:cNvPr id="2" name="ZoneTexte 1"/>
        <xdr:cNvSpPr txBox="1"/>
      </xdr:nvSpPr>
      <xdr:spPr>
        <a:xfrm>
          <a:off x="5495925" y="647700"/>
          <a:ext cx="5172075" cy="3867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Bonjour Titi32600</a:t>
          </a:r>
        </a:p>
        <a:p>
          <a:r>
            <a:rPr lang="fr-FR" sz="1800"/>
            <a:t>Voilà tu cliques sur le bouton Sauvegarder</a:t>
          </a:r>
          <a:r>
            <a:rPr lang="fr-FR" sz="1800" baseline="0"/>
            <a:t> et tu auras la sauvegarde qui va se créer dans la feuille sauve et aussi une copie au format .xlsx qui se fera dans le même dossier que ton fichier Titi32600 </a:t>
          </a:r>
        </a:p>
        <a:p>
          <a:r>
            <a:rPr lang="fr-FR" sz="1800" baseline="0"/>
            <a:t>teste et redis moi</a:t>
          </a:r>
        </a:p>
        <a:p>
          <a:r>
            <a:rPr lang="fr-FR" sz="1800" baseline="0"/>
            <a:t>a+</a:t>
          </a:r>
        </a:p>
        <a:p>
          <a:r>
            <a:rPr lang="fr-FR" sz="1800" baseline="0"/>
            <a:t>papou</a:t>
          </a:r>
        </a:p>
        <a:p>
          <a:endParaRPr lang="fr-FR" sz="1800" baseline="0"/>
        </a:p>
        <a:p>
          <a:r>
            <a:rPr lang="fr-FR" sz="1800" baseline="0"/>
            <a:t>PS : avec cette sauvegarde, tu peux refaire  ton tableau pointage sans aucun problème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W941"/>
  <sheetViews>
    <sheetView showGridLines="0" zoomScaleNormal="100" zoomScaleSheetLayoutView="100" workbookViewId="0">
      <selection activeCell="V11" sqref="V11"/>
    </sheetView>
  </sheetViews>
  <sheetFormatPr baseColWidth="10" defaultRowHeight="15" x14ac:dyDescent="0.25"/>
  <cols>
    <col min="1" max="1" width="7" style="31" customWidth="1"/>
    <col min="2" max="2" width="7.42578125" style="31" customWidth="1"/>
    <col min="3" max="3" width="12.42578125" style="31" customWidth="1"/>
    <col min="4" max="4" width="11.28515625" style="31" customWidth="1"/>
    <col min="5" max="5" width="22.5703125" style="31" customWidth="1"/>
    <col min="6" max="12" width="13.7109375" style="32" customWidth="1"/>
    <col min="13" max="15" width="10.7109375" style="32" customWidth="1"/>
    <col min="16" max="16" width="11.42578125" style="32"/>
    <col min="17" max="17" width="11.42578125" style="31"/>
    <col min="18" max="18" width="6.5703125" style="31" hidden="1" customWidth="1"/>
    <col min="19" max="19" width="7.28515625" style="31" hidden="1" customWidth="1"/>
    <col min="20" max="20" width="3.7109375" style="31" customWidth="1"/>
    <col min="21" max="16384" width="11.42578125" style="31"/>
  </cols>
  <sheetData>
    <row r="1" spans="1:22" s="70" customFormat="1" ht="15.75" thickBot="1" x14ac:dyDescent="0.3">
      <c r="A1" s="70">
        <v>1</v>
      </c>
      <c r="B1" s="70">
        <v>2</v>
      </c>
      <c r="C1" s="70">
        <v>3</v>
      </c>
      <c r="D1" s="70">
        <v>4</v>
      </c>
      <c r="E1" s="70">
        <v>5</v>
      </c>
      <c r="F1" s="70">
        <v>6</v>
      </c>
      <c r="G1" s="70">
        <v>7</v>
      </c>
      <c r="H1" s="70">
        <v>8</v>
      </c>
      <c r="I1" s="70">
        <v>9</v>
      </c>
      <c r="J1" s="70">
        <v>10</v>
      </c>
      <c r="K1" s="70">
        <v>11</v>
      </c>
      <c r="L1" s="70">
        <v>12</v>
      </c>
      <c r="M1" s="84"/>
      <c r="N1" s="84"/>
      <c r="O1" s="84"/>
      <c r="P1" s="84"/>
    </row>
    <row r="2" spans="1:22" x14ac:dyDescent="0.25">
      <c r="A2" s="124" t="s">
        <v>18</v>
      </c>
      <c r="B2" s="125"/>
      <c r="C2" s="126"/>
      <c r="D2" s="33"/>
      <c r="E2" s="135" t="s">
        <v>30</v>
      </c>
      <c r="F2" s="136"/>
      <c r="G2" s="137"/>
      <c r="H2" s="131" t="s">
        <v>53</v>
      </c>
      <c r="I2" s="125"/>
      <c r="J2" s="132"/>
    </row>
    <row r="3" spans="1:22" x14ac:dyDescent="0.25">
      <c r="A3" s="34"/>
      <c r="B3" s="35"/>
      <c r="C3" s="36"/>
      <c r="D3" s="35"/>
      <c r="E3" s="37"/>
      <c r="F3" s="38"/>
      <c r="G3" s="39"/>
      <c r="H3" s="40"/>
      <c r="I3" s="41"/>
      <c r="J3" s="42"/>
    </row>
    <row r="4" spans="1:22" x14ac:dyDescent="0.25">
      <c r="A4" s="34"/>
      <c r="B4" s="43" t="s">
        <v>19</v>
      </c>
      <c r="C4" s="4">
        <v>43101</v>
      </c>
      <c r="D4" s="44"/>
      <c r="E4" s="133" t="s">
        <v>25</v>
      </c>
      <c r="F4" s="134"/>
      <c r="G4" s="45">
        <f>DATEDIF(C4,C5,"d")+1</f>
        <v>365</v>
      </c>
      <c r="H4" s="133" t="s">
        <v>54</v>
      </c>
      <c r="I4" s="134"/>
      <c r="J4" s="21">
        <v>35</v>
      </c>
      <c r="L4" s="140" t="s">
        <v>55</v>
      </c>
      <c r="M4" s="140"/>
      <c r="N4" s="140"/>
      <c r="O4" s="25"/>
    </row>
    <row r="5" spans="1:22" x14ac:dyDescent="0.25">
      <c r="A5" s="34"/>
      <c r="B5" s="43" t="s">
        <v>20</v>
      </c>
      <c r="C5" s="4">
        <v>43465</v>
      </c>
      <c r="D5" s="44"/>
      <c r="E5" s="133" t="s">
        <v>24</v>
      </c>
      <c r="F5" s="134"/>
      <c r="G5" s="46">
        <f ca="1">SUMPRODUCT((WEEKDAY(ROW(INDIRECT(C4&amp;":"&amp;C5)),2)&gt;5)*1)</f>
        <v>104</v>
      </c>
      <c r="H5" s="133" t="s">
        <v>51</v>
      </c>
      <c r="I5" s="134"/>
      <c r="J5" s="47">
        <f>J4+2</f>
        <v>37</v>
      </c>
      <c r="L5" s="143" t="s">
        <v>48</v>
      </c>
      <c r="M5" s="143"/>
      <c r="N5" s="143"/>
    </row>
    <row r="6" spans="1:22" ht="15.75" thickBot="1" x14ac:dyDescent="0.3">
      <c r="A6" s="48"/>
      <c r="B6" s="49"/>
      <c r="C6" s="50"/>
      <c r="D6" s="35"/>
      <c r="E6" s="133" t="s">
        <v>23</v>
      </c>
      <c r="F6" s="134"/>
      <c r="G6" s="46">
        <f>Data!D31</f>
        <v>9</v>
      </c>
      <c r="H6" s="51"/>
      <c r="I6" s="52"/>
      <c r="J6" s="53"/>
    </row>
    <row r="7" spans="1:22" ht="15.75" x14ac:dyDescent="0.25">
      <c r="B7" s="35"/>
      <c r="C7" s="35"/>
      <c r="D7" s="35"/>
      <c r="E7" s="133" t="s">
        <v>22</v>
      </c>
      <c r="F7" s="134"/>
      <c r="G7" s="20">
        <v>25</v>
      </c>
      <c r="L7" s="140" t="s">
        <v>50</v>
      </c>
      <c r="M7" s="140"/>
      <c r="N7" s="140"/>
      <c r="O7" s="101">
        <f>SUM(S14:S327)</f>
        <v>6</v>
      </c>
    </row>
    <row r="8" spans="1:22" ht="15.75" thickBot="1" x14ac:dyDescent="0.3">
      <c r="E8" s="133" t="s">
        <v>21</v>
      </c>
      <c r="F8" s="134"/>
      <c r="G8" s="54">
        <f ca="1">G4-G5-G6-G7</f>
        <v>227</v>
      </c>
    </row>
    <row r="9" spans="1:22" ht="15.75" thickBot="1" x14ac:dyDescent="0.3">
      <c r="C9" s="55"/>
      <c r="D9" s="55"/>
      <c r="E9" s="56"/>
      <c r="F9" s="57"/>
      <c r="G9" s="58"/>
      <c r="J9" s="59"/>
      <c r="Q9" s="60" t="s">
        <v>10</v>
      </c>
    </row>
    <row r="10" spans="1:22" ht="24.75" customHeight="1" x14ac:dyDescent="0.3">
      <c r="B10" s="129" t="str">
        <f>"Fiche de pointage dans la période "&amp;Data!A1&amp;""</f>
        <v>Fiche de pointage dans la période 2018</v>
      </c>
      <c r="C10" s="129"/>
      <c r="D10" s="129"/>
      <c r="E10" s="129"/>
      <c r="G10" s="31"/>
      <c r="H10" s="100" t="s">
        <v>49</v>
      </c>
      <c r="I10" s="144"/>
      <c r="J10" s="144"/>
      <c r="K10" s="144"/>
      <c r="Q10" s="61" t="s">
        <v>52</v>
      </c>
    </row>
    <row r="11" spans="1:22" ht="26.25" customHeight="1" thickBot="1" x14ac:dyDescent="0.3">
      <c r="F11" s="142"/>
      <c r="G11" s="142"/>
      <c r="H11" s="142"/>
      <c r="I11" s="142"/>
      <c r="J11" s="142"/>
      <c r="K11" s="142"/>
      <c r="L11" s="142"/>
      <c r="M11" s="141"/>
      <c r="N11" s="141"/>
      <c r="O11" s="141"/>
      <c r="Q11" s="62">
        <f>SUM(R15:R337)</f>
        <v>0</v>
      </c>
    </row>
    <row r="12" spans="1:22" s="70" customFormat="1" ht="38.25" customHeight="1" thickBot="1" x14ac:dyDescent="0.3">
      <c r="A12" s="138" t="s">
        <v>0</v>
      </c>
      <c r="B12" s="139"/>
      <c r="C12" s="127" t="s">
        <v>1</v>
      </c>
      <c r="D12" s="127"/>
      <c r="E12" s="128"/>
      <c r="F12" s="63" t="s">
        <v>2</v>
      </c>
      <c r="G12" s="103" t="s">
        <v>3</v>
      </c>
      <c r="H12" s="63" t="s">
        <v>4</v>
      </c>
      <c r="I12" s="63" t="s">
        <v>5</v>
      </c>
      <c r="J12" s="63" t="s">
        <v>6</v>
      </c>
      <c r="K12" s="63" t="s">
        <v>7</v>
      </c>
      <c r="L12" s="64" t="s">
        <v>8</v>
      </c>
      <c r="M12" s="65" t="s">
        <v>11</v>
      </c>
      <c r="N12" s="66" t="s">
        <v>28</v>
      </c>
      <c r="O12" s="67" t="s">
        <v>29</v>
      </c>
      <c r="P12" s="68" t="s">
        <v>10</v>
      </c>
      <c r="Q12" s="69" t="s">
        <v>52</v>
      </c>
      <c r="T12" s="106"/>
    </row>
    <row r="13" spans="1:22" s="71" customFormat="1" ht="21" customHeight="1" x14ac:dyDescent="0.2">
      <c r="B13" s="72"/>
      <c r="C13" s="72"/>
      <c r="D13" s="72"/>
      <c r="E13" s="72"/>
      <c r="F13" s="73">
        <f>A15</f>
        <v>43101</v>
      </c>
      <c r="G13" s="105">
        <f>F13+1</f>
        <v>43102</v>
      </c>
      <c r="H13" s="73">
        <f>G13+1</f>
        <v>43103</v>
      </c>
      <c r="I13" s="73">
        <f>H13+1</f>
        <v>43104</v>
      </c>
      <c r="J13" s="73">
        <f>I13+1</f>
        <v>43105</v>
      </c>
      <c r="K13" s="73">
        <f>J13+1</f>
        <v>43106</v>
      </c>
      <c r="L13" s="73">
        <f>B15</f>
        <v>43107</v>
      </c>
      <c r="M13" s="74"/>
      <c r="N13" s="75"/>
      <c r="O13" s="75"/>
      <c r="P13" s="76"/>
      <c r="T13" s="107"/>
    </row>
    <row r="14" spans="1:22" s="70" customFormat="1" ht="20.25" customHeight="1" x14ac:dyDescent="0.25">
      <c r="A14" s="121" t="str">
        <f>Data!$K3&amp;" - "&amp;Data!$L3</f>
        <v>2018 - 1</v>
      </c>
      <c r="B14" s="121"/>
      <c r="C14" s="122" t="s">
        <v>9</v>
      </c>
      <c r="D14" s="122"/>
      <c r="E14" s="123"/>
      <c r="F14" s="6"/>
      <c r="G14" s="104">
        <v>8</v>
      </c>
      <c r="H14" s="6">
        <v>7</v>
      </c>
      <c r="I14" s="6"/>
      <c r="J14" s="6"/>
      <c r="K14" s="110"/>
      <c r="L14" s="110"/>
      <c r="M14" s="111">
        <f>SUM(F14:K14)</f>
        <v>15</v>
      </c>
      <c r="N14" s="77">
        <f>K14+L14</f>
        <v>0</v>
      </c>
      <c r="O14" s="77"/>
      <c r="P14" s="117">
        <f>M14+N14+O15</f>
        <v>36</v>
      </c>
      <c r="Q14" s="78">
        <f>IF($O$4="X",P14,P14-N14)</f>
        <v>36</v>
      </c>
      <c r="S14" s="70">
        <f>COUNTA(F14:J14,K15:L15)</f>
        <v>2</v>
      </c>
      <c r="T14" s="108"/>
      <c r="U14" s="79"/>
      <c r="V14" s="80"/>
    </row>
    <row r="15" spans="1:22" s="70" customFormat="1" ht="20.25" customHeight="1" x14ac:dyDescent="0.25">
      <c r="A15" s="81">
        <f>Data!M3</f>
        <v>43101</v>
      </c>
      <c r="B15" s="82">
        <f>Data!N3</f>
        <v>43107</v>
      </c>
      <c r="C15" s="119" t="s">
        <v>27</v>
      </c>
      <c r="D15" s="119"/>
      <c r="E15" s="120"/>
      <c r="F15" s="6">
        <v>7</v>
      </c>
      <c r="G15" s="104"/>
      <c r="H15" s="6"/>
      <c r="I15" s="6">
        <v>7</v>
      </c>
      <c r="J15" s="6">
        <v>7</v>
      </c>
      <c r="K15" s="115"/>
      <c r="L15" s="115"/>
      <c r="M15" s="111"/>
      <c r="N15" s="112"/>
      <c r="O15" s="77">
        <f>SUM(F15:J15)</f>
        <v>21</v>
      </c>
      <c r="P15" s="118"/>
      <c r="Q15" s="114">
        <f>IF(T15=TRUE,IF(Q14=0,0,MIN(Q14-$J$4,$J$5-$J$4)),0)</f>
        <v>0</v>
      </c>
      <c r="R15" s="84">
        <f>Q15</f>
        <v>0</v>
      </c>
      <c r="T15" s="109" t="b">
        <v>0</v>
      </c>
    </row>
    <row r="16" spans="1:22" s="70" customFormat="1" ht="20.25" hidden="1" customHeight="1" x14ac:dyDescent="0.25">
      <c r="C16" s="89"/>
      <c r="D16" s="89"/>
      <c r="E16" s="89"/>
      <c r="F16" s="26" t="s">
        <v>34</v>
      </c>
      <c r="G16" s="27"/>
      <c r="H16" s="27"/>
      <c r="I16" s="27"/>
      <c r="J16" s="27"/>
      <c r="K16" s="27"/>
      <c r="L16" s="28">
        <f>IF(K15&gt;0,K15,0)</f>
        <v>0</v>
      </c>
      <c r="M16" s="83"/>
      <c r="O16" s="83"/>
      <c r="P16" s="83"/>
      <c r="Q16" s="91"/>
      <c r="T16" s="108"/>
    </row>
    <row r="17" spans="1:20" s="70" customFormat="1" ht="20.25" hidden="1" customHeight="1" x14ac:dyDescent="0.25">
      <c r="C17" s="89"/>
      <c r="D17" s="89"/>
      <c r="E17" s="89"/>
      <c r="F17" s="29" t="s">
        <v>35</v>
      </c>
      <c r="G17" s="30"/>
      <c r="H17" s="30"/>
      <c r="I17" s="30"/>
      <c r="J17" s="30"/>
      <c r="K17" s="30"/>
      <c r="L17" s="28">
        <f>IF(K15&gt;0,K15*Data!$B$35,0)</f>
        <v>0</v>
      </c>
      <c r="M17" s="83"/>
      <c r="O17" s="83"/>
      <c r="P17" s="83"/>
      <c r="Q17" s="91"/>
      <c r="T17" s="108"/>
    </row>
    <row r="18" spans="1:20" s="70" customFormat="1" ht="20.25" customHeight="1" x14ac:dyDescent="0.25">
      <c r="C18" s="89"/>
      <c r="D18" s="89"/>
      <c r="E18" s="89"/>
      <c r="F18" s="92"/>
      <c r="G18" s="92"/>
      <c r="H18" s="92"/>
      <c r="I18" s="92"/>
      <c r="J18" s="92"/>
      <c r="K18" s="92"/>
      <c r="L18" s="83"/>
      <c r="M18" s="83"/>
      <c r="N18" s="83"/>
      <c r="O18" s="83"/>
      <c r="P18" s="83"/>
      <c r="Q18" s="91"/>
      <c r="T18" s="108"/>
    </row>
    <row r="19" spans="1:20" s="70" customFormat="1" ht="20.25" customHeight="1" x14ac:dyDescent="0.2">
      <c r="A19" s="71"/>
      <c r="B19" s="72"/>
      <c r="C19" s="72"/>
      <c r="D19" s="72"/>
      <c r="E19" s="72"/>
      <c r="F19" s="73">
        <f>A21</f>
        <v>43108</v>
      </c>
      <c r="G19" s="102">
        <f>F19+1</f>
        <v>43109</v>
      </c>
      <c r="H19" s="73">
        <f>G19+1</f>
        <v>43110</v>
      </c>
      <c r="I19" s="73">
        <f>H19+1</f>
        <v>43111</v>
      </c>
      <c r="J19" s="73">
        <f>I19+1</f>
        <v>43112</v>
      </c>
      <c r="K19" s="73">
        <f>J19+1</f>
        <v>43113</v>
      </c>
      <c r="L19" s="73">
        <f>B21</f>
        <v>43114</v>
      </c>
      <c r="M19" s="76"/>
      <c r="N19" s="76"/>
      <c r="O19" s="76"/>
      <c r="P19" s="76"/>
      <c r="Q19" s="71"/>
      <c r="T19" s="106"/>
    </row>
    <row r="20" spans="1:20" s="70" customFormat="1" ht="20.25" customHeight="1" x14ac:dyDescent="0.25">
      <c r="A20" s="121" t="str">
        <f>Data!$K4&amp;" - "&amp;Data!$L4</f>
        <v>2018 - 2</v>
      </c>
      <c r="B20" s="121"/>
      <c r="C20" s="122" t="s">
        <v>9</v>
      </c>
      <c r="D20" s="122"/>
      <c r="E20" s="123"/>
      <c r="F20" s="6">
        <v>7</v>
      </c>
      <c r="G20" s="104">
        <v>7</v>
      </c>
      <c r="H20" s="6">
        <v>7</v>
      </c>
      <c r="I20" s="6"/>
      <c r="J20" s="6">
        <v>7</v>
      </c>
      <c r="K20" s="110"/>
      <c r="L20" s="110"/>
      <c r="M20" s="77">
        <f>SUM(F20:J20)</f>
        <v>28</v>
      </c>
      <c r="N20" s="77">
        <f>K20+L20</f>
        <v>0</v>
      </c>
      <c r="O20" s="77"/>
      <c r="P20" s="116">
        <f>M20+N20+O21</f>
        <v>35</v>
      </c>
      <c r="Q20" s="78">
        <f>IF($O$4="X",P20,P20-N20)</f>
        <v>35</v>
      </c>
      <c r="S20" s="70">
        <f>COUNTA(F20:J20,K20:L20)</f>
        <v>4</v>
      </c>
      <c r="T20" s="106"/>
    </row>
    <row r="21" spans="1:20" s="70" customFormat="1" ht="20.25" customHeight="1" x14ac:dyDescent="0.25">
      <c r="A21" s="81">
        <f>Data!M4</f>
        <v>43108</v>
      </c>
      <c r="B21" s="82">
        <f>Data!N4</f>
        <v>43114</v>
      </c>
      <c r="C21" s="119" t="s">
        <v>27</v>
      </c>
      <c r="D21" s="119"/>
      <c r="E21" s="120"/>
      <c r="F21" s="6"/>
      <c r="G21" s="104"/>
      <c r="H21" s="6"/>
      <c r="I21" s="6">
        <v>7</v>
      </c>
      <c r="J21" s="6"/>
      <c r="K21" s="115"/>
      <c r="L21" s="115"/>
      <c r="M21" s="77"/>
      <c r="N21" s="112"/>
      <c r="O21" s="77">
        <f>SUM(F21:J21)</f>
        <v>7</v>
      </c>
      <c r="P21" s="116"/>
      <c r="Q21" s="114">
        <f>IF(T21=TRUE,IF(Q20=0,0,MIN(Q20-$J$4,$J$5-$J$4)),0)</f>
        <v>0</v>
      </c>
      <c r="R21" s="84">
        <f>Q21</f>
        <v>0</v>
      </c>
      <c r="T21" s="109" t="b">
        <v>0</v>
      </c>
    </row>
    <row r="22" spans="1:20" s="70" customFormat="1" ht="20.25" hidden="1" customHeight="1" x14ac:dyDescent="0.25">
      <c r="C22" s="89"/>
      <c r="D22" s="89"/>
      <c r="E22" s="89"/>
      <c r="F22" s="26" t="s">
        <v>34</v>
      </c>
      <c r="G22" s="27"/>
      <c r="H22" s="27"/>
      <c r="I22" s="27"/>
      <c r="J22" s="27"/>
      <c r="K22" s="27"/>
      <c r="L22" s="113">
        <f>IF(K20&gt;0,K20,0)</f>
        <v>0</v>
      </c>
      <c r="M22" s="83"/>
      <c r="O22" s="83"/>
      <c r="P22" s="83"/>
      <c r="Q22" s="91"/>
      <c r="T22" s="106"/>
    </row>
    <row r="23" spans="1:20" s="70" customFormat="1" ht="20.25" hidden="1" customHeight="1" x14ac:dyDescent="0.25">
      <c r="C23" s="89"/>
      <c r="D23" s="89"/>
      <c r="E23" s="89"/>
      <c r="F23" s="29" t="s">
        <v>35</v>
      </c>
      <c r="G23" s="30"/>
      <c r="H23" s="30"/>
      <c r="I23" s="30"/>
      <c r="J23" s="30"/>
      <c r="K23" s="30"/>
      <c r="L23" s="28">
        <f>IF(K20&gt;0,K20*Data!$B$35,0)</f>
        <v>0</v>
      </c>
      <c r="M23" s="83"/>
      <c r="O23" s="83"/>
      <c r="P23" s="83"/>
      <c r="Q23" s="91"/>
      <c r="T23" s="106"/>
    </row>
    <row r="24" spans="1:20" s="70" customFormat="1" ht="20.25" customHeight="1" x14ac:dyDescent="0.25">
      <c r="A24" s="130"/>
      <c r="B24" s="130"/>
      <c r="C24" s="93"/>
      <c r="D24" s="93"/>
      <c r="E24" s="93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71"/>
      <c r="Q24" s="71"/>
      <c r="T24" s="106"/>
    </row>
    <row r="25" spans="1:20" s="70" customFormat="1" ht="20.25" customHeight="1" x14ac:dyDescent="0.2">
      <c r="A25" s="71"/>
      <c r="B25" s="72"/>
      <c r="C25" s="72"/>
      <c r="D25" s="72"/>
      <c r="E25" s="72"/>
      <c r="F25" s="73">
        <f>A27</f>
        <v>43115</v>
      </c>
      <c r="G25" s="102">
        <f>F25+1</f>
        <v>43116</v>
      </c>
      <c r="H25" s="73">
        <f>G25+1</f>
        <v>43117</v>
      </c>
      <c r="I25" s="73">
        <f>H25+1</f>
        <v>43118</v>
      </c>
      <c r="J25" s="73">
        <f>I25+1</f>
        <v>43119</v>
      </c>
      <c r="K25" s="73">
        <f>J25+1</f>
        <v>43120</v>
      </c>
      <c r="L25" s="73">
        <f>B27</f>
        <v>43121</v>
      </c>
      <c r="M25" s="76"/>
      <c r="N25" s="76"/>
      <c r="O25" s="76"/>
      <c r="P25" s="76"/>
      <c r="Q25" s="71"/>
      <c r="T25" s="106"/>
    </row>
    <row r="26" spans="1:20" s="70" customFormat="1" ht="20.25" customHeight="1" x14ac:dyDescent="0.25">
      <c r="A26" s="121" t="str">
        <f>Data!$K5&amp;" - "&amp;Data!$L5</f>
        <v>2018 - 3</v>
      </c>
      <c r="B26" s="121"/>
      <c r="C26" s="122" t="s">
        <v>9</v>
      </c>
      <c r="D26" s="122"/>
      <c r="E26" s="123"/>
      <c r="F26" s="6"/>
      <c r="G26" s="104"/>
      <c r="H26" s="6"/>
      <c r="I26" s="6"/>
      <c r="J26" s="6"/>
      <c r="K26" s="110"/>
      <c r="L26" s="110"/>
      <c r="M26" s="77">
        <f>SUM(F26:J26)</f>
        <v>0</v>
      </c>
      <c r="N26" s="77">
        <f>K26+L26</f>
        <v>0</v>
      </c>
      <c r="O26" s="77"/>
      <c r="P26" s="116">
        <f>M26+N26+O27</f>
        <v>0</v>
      </c>
      <c r="Q26" s="78">
        <f>IF($O$4="X",P26,P26-N26)</f>
        <v>0</v>
      </c>
      <c r="S26" s="70">
        <f>COUNTA(F26:J26,K27:L27)</f>
        <v>0</v>
      </c>
      <c r="T26" s="106"/>
    </row>
    <row r="27" spans="1:20" s="70" customFormat="1" ht="20.25" customHeight="1" x14ac:dyDescent="0.25">
      <c r="A27" s="81">
        <f>Data!M5</f>
        <v>43115</v>
      </c>
      <c r="B27" s="82">
        <f>Data!N5</f>
        <v>43121</v>
      </c>
      <c r="C27" s="119" t="s">
        <v>27</v>
      </c>
      <c r="D27" s="119"/>
      <c r="E27" s="120"/>
      <c r="F27" s="6"/>
      <c r="G27" s="104"/>
      <c r="H27" s="6"/>
      <c r="I27" s="6"/>
      <c r="J27" s="6"/>
      <c r="K27" s="115"/>
      <c r="L27" s="115"/>
      <c r="M27" s="77"/>
      <c r="N27" s="112"/>
      <c r="O27" s="77">
        <f>SUM(F27:J27)</f>
        <v>0</v>
      </c>
      <c r="P27" s="116"/>
      <c r="Q27" s="114">
        <f>IF(T27=TRUE,IF(Q26=0,0,MIN(Q26-$J$4,$J$5-$J$4)),0)</f>
        <v>0</v>
      </c>
      <c r="R27" s="84">
        <f>Q27</f>
        <v>0</v>
      </c>
      <c r="T27" s="109" t="b">
        <v>0</v>
      </c>
    </row>
    <row r="28" spans="1:20" s="70" customFormat="1" ht="20.25" hidden="1" customHeight="1" x14ac:dyDescent="0.25">
      <c r="C28" s="89"/>
      <c r="D28" s="89"/>
      <c r="E28" s="89"/>
      <c r="F28" s="26" t="s">
        <v>34</v>
      </c>
      <c r="G28" s="27"/>
      <c r="H28" s="27"/>
      <c r="I28" s="27"/>
      <c r="J28" s="27"/>
      <c r="K28" s="27"/>
      <c r="L28" s="28">
        <f>IF(K27&gt;0,K27,0)</f>
        <v>0</v>
      </c>
      <c r="M28" s="83"/>
      <c r="O28" s="90"/>
      <c r="P28" s="83"/>
      <c r="Q28" s="91"/>
      <c r="T28" s="106"/>
    </row>
    <row r="29" spans="1:20" s="70" customFormat="1" ht="20.25" hidden="1" customHeight="1" x14ac:dyDescent="0.25">
      <c r="C29" s="89"/>
      <c r="D29" s="89"/>
      <c r="E29" s="89"/>
      <c r="F29" s="29" t="s">
        <v>35</v>
      </c>
      <c r="G29" s="30"/>
      <c r="H29" s="30"/>
      <c r="I29" s="30"/>
      <c r="J29" s="30"/>
      <c r="K29" s="30"/>
      <c r="L29" s="28">
        <f>IF(K27&gt;0,K27*Data!$B$35,0)</f>
        <v>0</v>
      </c>
      <c r="M29" s="83"/>
      <c r="O29" s="83"/>
      <c r="P29" s="83"/>
      <c r="Q29" s="91"/>
      <c r="T29" s="106"/>
    </row>
    <row r="30" spans="1:20" s="70" customFormat="1" ht="20.25" customHeight="1" x14ac:dyDescent="0.25">
      <c r="A30" s="71"/>
      <c r="B30" s="94"/>
      <c r="C30" s="93"/>
      <c r="D30" s="93"/>
      <c r="E30" s="93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71"/>
      <c r="T30" s="106"/>
    </row>
    <row r="31" spans="1:20" s="70" customFormat="1" ht="20.25" customHeight="1" x14ac:dyDescent="0.2">
      <c r="A31" s="71"/>
      <c r="B31" s="72"/>
      <c r="C31" s="72"/>
      <c r="D31" s="72"/>
      <c r="E31" s="72"/>
      <c r="F31" s="73">
        <f>A33</f>
        <v>43122</v>
      </c>
      <c r="G31" s="102">
        <f>F31+1</f>
        <v>43123</v>
      </c>
      <c r="H31" s="73">
        <f>G31+1</f>
        <v>43124</v>
      </c>
      <c r="I31" s="73">
        <f>H31+1</f>
        <v>43125</v>
      </c>
      <c r="J31" s="73">
        <f>I31+1</f>
        <v>43126</v>
      </c>
      <c r="K31" s="73">
        <f>J31+1</f>
        <v>43127</v>
      </c>
      <c r="L31" s="73">
        <f>B33</f>
        <v>43128</v>
      </c>
      <c r="M31" s="76"/>
      <c r="N31" s="76"/>
      <c r="O31" s="76"/>
      <c r="P31" s="76"/>
      <c r="Q31" s="71"/>
      <c r="T31" s="106"/>
    </row>
    <row r="32" spans="1:20" s="70" customFormat="1" ht="20.25" customHeight="1" x14ac:dyDescent="0.25">
      <c r="A32" s="121" t="str">
        <f>Data!$K6&amp;" - "&amp;Data!$L6</f>
        <v>2018 - 4</v>
      </c>
      <c r="B32" s="121"/>
      <c r="C32" s="122" t="s">
        <v>9</v>
      </c>
      <c r="D32" s="122"/>
      <c r="E32" s="123"/>
      <c r="F32" s="6"/>
      <c r="G32" s="104"/>
      <c r="H32" s="6"/>
      <c r="I32" s="6"/>
      <c r="J32" s="6"/>
      <c r="K32" s="110"/>
      <c r="L32" s="110"/>
      <c r="M32" s="77">
        <f>SUM(F32:J32)</f>
        <v>0</v>
      </c>
      <c r="N32" s="77">
        <f>K32+L32</f>
        <v>0</v>
      </c>
      <c r="O32" s="77"/>
      <c r="P32" s="116">
        <f>M32+N32+O33</f>
        <v>0</v>
      </c>
      <c r="Q32" s="78">
        <f>IF($O$4="X",P32,P32-N32)</f>
        <v>0</v>
      </c>
      <c r="S32" s="70">
        <f>COUNTA(F32:J32,K33:L33)</f>
        <v>0</v>
      </c>
      <c r="T32" s="106"/>
    </row>
    <row r="33" spans="1:23" s="70" customFormat="1" ht="20.25" customHeight="1" x14ac:dyDescent="0.25">
      <c r="A33" s="81">
        <f>Data!M6</f>
        <v>43122</v>
      </c>
      <c r="B33" s="82">
        <f>Data!N6</f>
        <v>43128</v>
      </c>
      <c r="C33" s="119" t="s">
        <v>27</v>
      </c>
      <c r="D33" s="119"/>
      <c r="E33" s="120"/>
      <c r="F33" s="6"/>
      <c r="G33" s="104"/>
      <c r="H33" s="6"/>
      <c r="I33" s="6"/>
      <c r="J33" s="6"/>
      <c r="K33" s="115"/>
      <c r="L33" s="115"/>
      <c r="M33" s="77"/>
      <c r="N33" s="112"/>
      <c r="O33" s="77">
        <f>SUM(F33:J33)</f>
        <v>0</v>
      </c>
      <c r="P33" s="116"/>
      <c r="Q33" s="114">
        <f>IF(T33=TRUE,IF(Q32=0,0,MIN(Q32-$J$4,$J$5-$J$4)),0)</f>
        <v>0</v>
      </c>
      <c r="R33" s="84">
        <f>Q33</f>
        <v>0</v>
      </c>
      <c r="T33" s="109" t="b">
        <v>0</v>
      </c>
    </row>
    <row r="34" spans="1:23" s="70" customFormat="1" ht="20.25" hidden="1" customHeight="1" x14ac:dyDescent="0.25">
      <c r="C34" s="89"/>
      <c r="D34" s="89"/>
      <c r="E34" s="89"/>
      <c r="F34" s="26" t="s">
        <v>34</v>
      </c>
      <c r="G34" s="27"/>
      <c r="H34" s="27"/>
      <c r="I34" s="27"/>
      <c r="J34" s="27"/>
      <c r="K34" s="27"/>
      <c r="L34" s="28">
        <f>IF(K33&gt;0,K33,0)</f>
        <v>0</v>
      </c>
      <c r="M34" s="83"/>
      <c r="O34" s="90"/>
      <c r="P34" s="83"/>
      <c r="Q34" s="91"/>
      <c r="T34" s="106"/>
    </row>
    <row r="35" spans="1:23" s="70" customFormat="1" ht="20.25" hidden="1" customHeight="1" x14ac:dyDescent="0.25">
      <c r="C35" s="89"/>
      <c r="D35" s="89"/>
      <c r="E35" s="89"/>
      <c r="F35" s="29" t="s">
        <v>35</v>
      </c>
      <c r="G35" s="30"/>
      <c r="H35" s="30"/>
      <c r="I35" s="30"/>
      <c r="J35" s="30"/>
      <c r="K35" s="30"/>
      <c r="L35" s="28">
        <f>IF(K33&gt;0,K33*Data!$B$35,0)</f>
        <v>0</v>
      </c>
      <c r="M35" s="83"/>
      <c r="O35" s="83"/>
      <c r="P35" s="83"/>
      <c r="Q35" s="91"/>
      <c r="T35" s="106"/>
    </row>
    <row r="36" spans="1:23" s="70" customFormat="1" ht="20.25" customHeight="1" x14ac:dyDescent="0.25">
      <c r="A36" s="71"/>
      <c r="B36" s="94"/>
      <c r="C36" s="93"/>
      <c r="D36" s="93"/>
      <c r="E36" s="93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71"/>
      <c r="T36" s="106"/>
    </row>
    <row r="37" spans="1:23" s="70" customFormat="1" ht="20.25" customHeight="1" x14ac:dyDescent="0.2">
      <c r="A37" s="71"/>
      <c r="B37" s="72"/>
      <c r="C37" s="72"/>
      <c r="D37" s="72"/>
      <c r="E37" s="72"/>
      <c r="F37" s="73">
        <f>A39</f>
        <v>43129</v>
      </c>
      <c r="G37" s="102">
        <f>F37+1</f>
        <v>43130</v>
      </c>
      <c r="H37" s="73">
        <f>G37+1</f>
        <v>43131</v>
      </c>
      <c r="I37" s="73">
        <f>H37+1</f>
        <v>43132</v>
      </c>
      <c r="J37" s="73">
        <f>I37+1</f>
        <v>43133</v>
      </c>
      <c r="K37" s="73">
        <f>J37+1</f>
        <v>43134</v>
      </c>
      <c r="L37" s="73">
        <f>B39</f>
        <v>43135</v>
      </c>
      <c r="M37" s="76"/>
      <c r="N37" s="76"/>
      <c r="O37" s="76"/>
      <c r="P37" s="76"/>
      <c r="Q37" s="71"/>
      <c r="T37" s="106"/>
    </row>
    <row r="38" spans="1:23" s="70" customFormat="1" ht="20.25" customHeight="1" x14ac:dyDescent="0.25">
      <c r="A38" s="121" t="str">
        <f>Data!$K7&amp;" - "&amp;Data!$L7</f>
        <v>2018 - 5</v>
      </c>
      <c r="B38" s="121"/>
      <c r="C38" s="122" t="s">
        <v>9</v>
      </c>
      <c r="D38" s="122"/>
      <c r="E38" s="123"/>
      <c r="F38" s="6"/>
      <c r="G38" s="104"/>
      <c r="H38" s="6"/>
      <c r="I38" s="6"/>
      <c r="J38" s="6"/>
      <c r="K38" s="110"/>
      <c r="L38" s="110"/>
      <c r="M38" s="77">
        <f>SUM(F38:J38)</f>
        <v>0</v>
      </c>
      <c r="N38" s="77">
        <f>K38+L38</f>
        <v>0</v>
      </c>
      <c r="O38" s="77"/>
      <c r="P38" s="116">
        <f>M38+N38+O39</f>
        <v>0</v>
      </c>
      <c r="Q38" s="78">
        <f>IF($O$4="X",P38,P38-N38)</f>
        <v>0</v>
      </c>
      <c r="S38" s="70">
        <f>COUNTA(F38:J38,K39:L39)</f>
        <v>0</v>
      </c>
      <c r="T38" s="106"/>
    </row>
    <row r="39" spans="1:23" s="70" customFormat="1" ht="20.25" customHeight="1" x14ac:dyDescent="0.25">
      <c r="A39" s="81">
        <f>Data!M7</f>
        <v>43129</v>
      </c>
      <c r="B39" s="82">
        <f>Data!N7</f>
        <v>43135</v>
      </c>
      <c r="C39" s="119" t="s">
        <v>27</v>
      </c>
      <c r="D39" s="119"/>
      <c r="E39" s="120"/>
      <c r="F39" s="6"/>
      <c r="G39" s="104"/>
      <c r="H39" s="6"/>
      <c r="I39" s="6"/>
      <c r="J39" s="6"/>
      <c r="K39" s="115"/>
      <c r="L39" s="115"/>
      <c r="M39" s="77"/>
      <c r="N39" s="112"/>
      <c r="O39" s="77">
        <f>SUM(F39:J39)</f>
        <v>0</v>
      </c>
      <c r="P39" s="116"/>
      <c r="Q39" s="114">
        <f>IF(T39=TRUE,IF(Q38=0,0,MIN(Q38-$J$4,$J$5-$J$4)),0)</f>
        <v>0</v>
      </c>
      <c r="R39" s="84">
        <f>Q39</f>
        <v>0</v>
      </c>
      <c r="T39" s="109" t="b">
        <v>0</v>
      </c>
    </row>
    <row r="40" spans="1:23" s="70" customFormat="1" ht="20.25" hidden="1" customHeight="1" x14ac:dyDescent="0.25">
      <c r="C40" s="89"/>
      <c r="D40" s="89"/>
      <c r="E40" s="89"/>
      <c r="F40" s="26" t="s">
        <v>34</v>
      </c>
      <c r="G40" s="27"/>
      <c r="H40" s="27"/>
      <c r="I40" s="27"/>
      <c r="J40" s="27"/>
      <c r="K40" s="27"/>
      <c r="L40" s="28">
        <f>IF(K39&gt;0,K39,0)</f>
        <v>0</v>
      </c>
      <c r="M40" s="83"/>
      <c r="O40" s="90"/>
      <c r="P40" s="83"/>
      <c r="Q40" s="91"/>
      <c r="T40" s="106"/>
    </row>
    <row r="41" spans="1:23" s="70" customFormat="1" ht="20.25" hidden="1" customHeight="1" x14ac:dyDescent="0.25">
      <c r="C41" s="89"/>
      <c r="D41" s="89"/>
      <c r="E41" s="89"/>
      <c r="F41" s="29" t="s">
        <v>35</v>
      </c>
      <c r="G41" s="30"/>
      <c r="H41" s="30"/>
      <c r="I41" s="30"/>
      <c r="J41" s="30"/>
      <c r="K41" s="30"/>
      <c r="L41" s="28">
        <f>IF(K39&gt;0,K39*Data!$B$35,0)</f>
        <v>0</v>
      </c>
      <c r="M41" s="83"/>
      <c r="O41" s="83"/>
      <c r="P41" s="83"/>
      <c r="Q41" s="91"/>
      <c r="T41" s="106"/>
    </row>
    <row r="42" spans="1:23" s="70" customFormat="1" ht="20.25" customHeight="1" x14ac:dyDescent="0.25">
      <c r="A42" s="95"/>
      <c r="B42" s="96"/>
      <c r="C42" s="93"/>
      <c r="D42" s="93"/>
      <c r="E42" s="93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7"/>
      <c r="Q42" s="98"/>
      <c r="T42" s="106"/>
      <c r="W42" s="79"/>
    </row>
    <row r="43" spans="1:23" s="70" customFormat="1" ht="20.25" customHeight="1" x14ac:dyDescent="0.2">
      <c r="A43" s="71"/>
      <c r="B43" s="72"/>
      <c r="C43" s="72"/>
      <c r="D43" s="72"/>
      <c r="E43" s="72"/>
      <c r="F43" s="73">
        <f>A45</f>
        <v>43136</v>
      </c>
      <c r="G43" s="102">
        <f>F43+1</f>
        <v>43137</v>
      </c>
      <c r="H43" s="73">
        <f>G43+1</f>
        <v>43138</v>
      </c>
      <c r="I43" s="73">
        <f>H43+1</f>
        <v>43139</v>
      </c>
      <c r="J43" s="73">
        <f>I43+1</f>
        <v>43140</v>
      </c>
      <c r="K43" s="73">
        <f>J43+1</f>
        <v>43141</v>
      </c>
      <c r="L43" s="73">
        <f>B45</f>
        <v>43142</v>
      </c>
      <c r="M43" s="76"/>
      <c r="N43" s="76"/>
      <c r="O43" s="76"/>
      <c r="P43" s="76"/>
      <c r="Q43" s="71"/>
      <c r="T43" s="106"/>
      <c r="W43" s="79"/>
    </row>
    <row r="44" spans="1:23" s="70" customFormat="1" ht="20.25" customHeight="1" x14ac:dyDescent="0.25">
      <c r="A44" s="121" t="str">
        <f>Data!$K8&amp;" - "&amp;Data!$L8</f>
        <v>2018 - 6</v>
      </c>
      <c r="B44" s="121"/>
      <c r="C44" s="122" t="s">
        <v>9</v>
      </c>
      <c r="D44" s="122"/>
      <c r="E44" s="123"/>
      <c r="F44" s="6"/>
      <c r="G44" s="104"/>
      <c r="H44" s="6"/>
      <c r="I44" s="6"/>
      <c r="J44" s="6"/>
      <c r="K44" s="110"/>
      <c r="L44" s="77">
        <f>I44+J44</f>
        <v>0</v>
      </c>
      <c r="M44" s="77">
        <f>SUM(F44:J44)</f>
        <v>0</v>
      </c>
      <c r="N44" s="77">
        <f>K44+L44</f>
        <v>0</v>
      </c>
      <c r="O44" s="77"/>
      <c r="P44" s="116">
        <f>M44+N44+O45</f>
        <v>0</v>
      </c>
      <c r="Q44" s="78">
        <f>IF($O$4="X",P44,P44-N44)</f>
        <v>0</v>
      </c>
      <c r="S44" s="70">
        <f>COUNTA(F44:J44,K45:L45)</f>
        <v>0</v>
      </c>
      <c r="T44" s="106"/>
      <c r="W44" s="79"/>
    </row>
    <row r="45" spans="1:23" s="70" customFormat="1" ht="20.25" customHeight="1" x14ac:dyDescent="0.25">
      <c r="A45" s="81">
        <f>Data!M8</f>
        <v>43136</v>
      </c>
      <c r="B45" s="82">
        <f>Data!N8</f>
        <v>43142</v>
      </c>
      <c r="C45" s="119" t="s">
        <v>27</v>
      </c>
      <c r="D45" s="119"/>
      <c r="E45" s="120"/>
      <c r="F45" s="6"/>
      <c r="G45" s="104"/>
      <c r="H45" s="6"/>
      <c r="I45" s="6"/>
      <c r="J45" s="6"/>
      <c r="K45" s="115"/>
      <c r="L45" s="115"/>
      <c r="M45" s="77"/>
      <c r="N45" s="112"/>
      <c r="O45" s="77">
        <f>SUM(F45:J45)</f>
        <v>0</v>
      </c>
      <c r="P45" s="116"/>
      <c r="Q45" s="114">
        <f>IF(T45=TRUE,IF(Q44=0,0,MIN(Q44-$J$4,$J$5-$J$4)),0)</f>
        <v>0</v>
      </c>
      <c r="R45" s="84">
        <f>Q45</f>
        <v>0</v>
      </c>
      <c r="T45" s="109" t="b">
        <v>0</v>
      </c>
      <c r="W45" s="79"/>
    </row>
    <row r="46" spans="1:23" s="70" customFormat="1" ht="20.25" hidden="1" customHeight="1" x14ac:dyDescent="0.25">
      <c r="C46" s="89"/>
      <c r="D46" s="89"/>
      <c r="E46" s="89"/>
      <c r="F46" s="26" t="s">
        <v>34</v>
      </c>
      <c r="G46" s="27"/>
      <c r="H46" s="27"/>
      <c r="I46" s="27"/>
      <c r="J46" s="27"/>
      <c r="K46" s="27"/>
      <c r="L46" s="28">
        <f>IF(K45&gt;0,K45,0)</f>
        <v>0</v>
      </c>
      <c r="M46" s="83"/>
      <c r="O46" s="90"/>
      <c r="P46" s="83"/>
      <c r="Q46" s="91"/>
      <c r="T46" s="106"/>
    </row>
    <row r="47" spans="1:23" s="70" customFormat="1" ht="20.25" hidden="1" customHeight="1" x14ac:dyDescent="0.25">
      <c r="C47" s="89"/>
      <c r="D47" s="89"/>
      <c r="E47" s="89"/>
      <c r="F47" s="29" t="s">
        <v>35</v>
      </c>
      <c r="G47" s="30"/>
      <c r="H47" s="30"/>
      <c r="I47" s="30"/>
      <c r="J47" s="30"/>
      <c r="K47" s="30"/>
      <c r="L47" s="28">
        <f>IF(K45&gt;0,K45*Data!$B$35,0)</f>
        <v>0</v>
      </c>
      <c r="M47" s="83"/>
      <c r="O47" s="83"/>
      <c r="P47" s="83"/>
      <c r="Q47" s="91"/>
      <c r="T47" s="106"/>
    </row>
    <row r="48" spans="1:23" s="70" customFormat="1" ht="20.25" customHeight="1" x14ac:dyDescent="0.25">
      <c r="A48" s="130"/>
      <c r="B48" s="130"/>
      <c r="C48" s="93"/>
      <c r="D48" s="93"/>
      <c r="E48" s="93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71"/>
      <c r="Q48" s="71"/>
      <c r="T48" s="106"/>
    </row>
    <row r="49" spans="1:20" s="70" customFormat="1" ht="20.25" customHeight="1" x14ac:dyDescent="0.2">
      <c r="A49" s="71"/>
      <c r="B49" s="72"/>
      <c r="C49" s="72"/>
      <c r="D49" s="72"/>
      <c r="E49" s="72"/>
      <c r="F49" s="73">
        <f>A51</f>
        <v>43143</v>
      </c>
      <c r="G49" s="102">
        <f>F49+1</f>
        <v>43144</v>
      </c>
      <c r="H49" s="73">
        <f>G49+1</f>
        <v>43145</v>
      </c>
      <c r="I49" s="73">
        <f>H49+1</f>
        <v>43146</v>
      </c>
      <c r="J49" s="73">
        <f>I49+1</f>
        <v>43147</v>
      </c>
      <c r="K49" s="73">
        <f>J49+1</f>
        <v>43148</v>
      </c>
      <c r="L49" s="73">
        <f>B51</f>
        <v>43149</v>
      </c>
      <c r="M49" s="76"/>
      <c r="N49" s="76"/>
      <c r="O49" s="76"/>
      <c r="P49" s="76"/>
      <c r="Q49" s="71"/>
      <c r="T49" s="106"/>
    </row>
    <row r="50" spans="1:20" s="70" customFormat="1" ht="20.25" customHeight="1" x14ac:dyDescent="0.25">
      <c r="A50" s="121" t="str">
        <f>Data!$K9&amp;" - "&amp;Data!$L9</f>
        <v>2018 - 7</v>
      </c>
      <c r="B50" s="121"/>
      <c r="C50" s="122" t="s">
        <v>9</v>
      </c>
      <c r="D50" s="122"/>
      <c r="E50" s="123"/>
      <c r="F50" s="6"/>
      <c r="G50" s="104"/>
      <c r="H50" s="6"/>
      <c r="I50" s="6"/>
      <c r="J50" s="6"/>
      <c r="K50" s="110"/>
      <c r="L50" s="110"/>
      <c r="M50" s="77">
        <f>SUM(F50:J50)</f>
        <v>0</v>
      </c>
      <c r="N50" s="77">
        <f>K50+L50</f>
        <v>0</v>
      </c>
      <c r="O50" s="77"/>
      <c r="P50" s="116">
        <f>M50+N50+O51</f>
        <v>0</v>
      </c>
      <c r="Q50" s="78">
        <f>IF($O$4="X",P50,P50-N50)</f>
        <v>0</v>
      </c>
      <c r="S50" s="70">
        <f>COUNTA(F50:J50,K51:L51)</f>
        <v>0</v>
      </c>
      <c r="T50" s="106"/>
    </row>
    <row r="51" spans="1:20" s="70" customFormat="1" ht="20.25" customHeight="1" x14ac:dyDescent="0.25">
      <c r="A51" s="81">
        <f>Data!M9</f>
        <v>43143</v>
      </c>
      <c r="B51" s="82">
        <f>Data!N9</f>
        <v>43149</v>
      </c>
      <c r="C51" s="119" t="s">
        <v>27</v>
      </c>
      <c r="D51" s="119"/>
      <c r="E51" s="120"/>
      <c r="F51" s="6"/>
      <c r="G51" s="104"/>
      <c r="H51" s="6"/>
      <c r="I51" s="6"/>
      <c r="J51" s="6"/>
      <c r="K51" s="115"/>
      <c r="L51" s="115"/>
      <c r="M51" s="77"/>
      <c r="N51" s="112"/>
      <c r="O51" s="77">
        <f>SUM(F51:J51)</f>
        <v>0</v>
      </c>
      <c r="P51" s="116"/>
      <c r="Q51" s="114">
        <f>IF(T51=TRUE,IF(Q50=0,0,MIN(Q50-$J$4,$J$5-$J$4)),0)</f>
        <v>0</v>
      </c>
      <c r="R51" s="84">
        <f>Q51</f>
        <v>0</v>
      </c>
      <c r="T51" s="109" t="b">
        <v>0</v>
      </c>
    </row>
    <row r="52" spans="1:20" s="70" customFormat="1" ht="20.25" hidden="1" customHeight="1" x14ac:dyDescent="0.25">
      <c r="C52" s="89"/>
      <c r="D52" s="89"/>
      <c r="E52" s="89"/>
      <c r="F52" s="26" t="s">
        <v>34</v>
      </c>
      <c r="G52" s="27"/>
      <c r="H52" s="27"/>
      <c r="I52" s="27"/>
      <c r="J52" s="27"/>
      <c r="K52" s="27"/>
      <c r="L52" s="28">
        <f>IF(K51&gt;0,K51,0)</f>
        <v>0</v>
      </c>
      <c r="M52" s="83"/>
      <c r="O52" s="90"/>
      <c r="P52" s="83"/>
      <c r="Q52" s="91"/>
      <c r="T52" s="106"/>
    </row>
    <row r="53" spans="1:20" s="70" customFormat="1" ht="20.25" hidden="1" customHeight="1" x14ac:dyDescent="0.25">
      <c r="C53" s="89"/>
      <c r="D53" s="89"/>
      <c r="E53" s="89"/>
      <c r="F53" s="29" t="s">
        <v>35</v>
      </c>
      <c r="G53" s="30"/>
      <c r="H53" s="30"/>
      <c r="I53" s="30"/>
      <c r="J53" s="30"/>
      <c r="K53" s="30"/>
      <c r="L53" s="28">
        <f>IF(K51&gt;0,K51*Data!$B$35,0)</f>
        <v>0</v>
      </c>
      <c r="M53" s="83"/>
      <c r="O53" s="83"/>
      <c r="P53" s="83"/>
      <c r="Q53" s="91"/>
      <c r="T53" s="106"/>
    </row>
    <row r="54" spans="1:20" s="70" customFormat="1" ht="20.25" customHeight="1" x14ac:dyDescent="0.25">
      <c r="A54" s="71"/>
      <c r="B54" s="94"/>
      <c r="C54" s="93"/>
      <c r="D54" s="93"/>
      <c r="E54" s="93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71"/>
      <c r="T54" s="106"/>
    </row>
    <row r="55" spans="1:20" s="70" customFormat="1" ht="20.25" customHeight="1" x14ac:dyDescent="0.2">
      <c r="A55" s="71"/>
      <c r="B55" s="72"/>
      <c r="C55" s="72"/>
      <c r="D55" s="72"/>
      <c r="E55" s="72"/>
      <c r="F55" s="73">
        <f>A57</f>
        <v>43150</v>
      </c>
      <c r="G55" s="102">
        <f>F55+1</f>
        <v>43151</v>
      </c>
      <c r="H55" s="73">
        <f>G55+1</f>
        <v>43152</v>
      </c>
      <c r="I55" s="73">
        <f>H55+1</f>
        <v>43153</v>
      </c>
      <c r="J55" s="73">
        <f>I55+1</f>
        <v>43154</v>
      </c>
      <c r="K55" s="73">
        <f>J55+1</f>
        <v>43155</v>
      </c>
      <c r="L55" s="73">
        <f>B57</f>
        <v>43156</v>
      </c>
      <c r="M55" s="76"/>
      <c r="N55" s="76"/>
      <c r="O55" s="76"/>
      <c r="P55" s="76"/>
      <c r="Q55" s="71"/>
      <c r="T55" s="106"/>
    </row>
    <row r="56" spans="1:20" s="70" customFormat="1" ht="20.25" customHeight="1" x14ac:dyDescent="0.25">
      <c r="A56" s="121" t="str">
        <f>Data!$K10&amp;" - "&amp;Data!$L10</f>
        <v>2018 - 8</v>
      </c>
      <c r="B56" s="121"/>
      <c r="C56" s="122" t="s">
        <v>9</v>
      </c>
      <c r="D56" s="122"/>
      <c r="E56" s="123"/>
      <c r="F56" s="6"/>
      <c r="G56" s="104"/>
      <c r="H56" s="6"/>
      <c r="I56" s="6"/>
      <c r="J56" s="6"/>
      <c r="K56" s="110"/>
      <c r="L56" s="110"/>
      <c r="M56" s="77">
        <f>SUM(F56:J56)</f>
        <v>0</v>
      </c>
      <c r="N56" s="77">
        <f>K56+L56</f>
        <v>0</v>
      </c>
      <c r="O56" s="77"/>
      <c r="P56" s="116">
        <f>M56+N56+O57</f>
        <v>0</v>
      </c>
      <c r="Q56" s="78">
        <f>IF($O$4="X",P56,P56-N56)</f>
        <v>0</v>
      </c>
      <c r="S56" s="70">
        <f>COUNTA(F56:J56,K57:L57)</f>
        <v>0</v>
      </c>
      <c r="T56" s="106"/>
    </row>
    <row r="57" spans="1:20" s="70" customFormat="1" ht="20.25" customHeight="1" x14ac:dyDescent="0.25">
      <c r="A57" s="81">
        <f>Data!M10</f>
        <v>43150</v>
      </c>
      <c r="B57" s="82">
        <f>Data!N10</f>
        <v>43156</v>
      </c>
      <c r="C57" s="119" t="s">
        <v>27</v>
      </c>
      <c r="D57" s="119"/>
      <c r="E57" s="120"/>
      <c r="F57" s="6"/>
      <c r="G57" s="104"/>
      <c r="H57" s="6"/>
      <c r="I57" s="6"/>
      <c r="J57" s="6"/>
      <c r="K57" s="115"/>
      <c r="L57" s="115"/>
      <c r="M57" s="77"/>
      <c r="N57" s="112"/>
      <c r="O57" s="77">
        <f>SUM(F57:J57)</f>
        <v>0</v>
      </c>
      <c r="P57" s="116"/>
      <c r="Q57" s="114">
        <f>IF(T57=TRUE,IF(Q56=0,0,MIN(Q56-$J$4,$J$5-$J$4)),0)</f>
        <v>0</v>
      </c>
      <c r="R57" s="84">
        <f>Q57</f>
        <v>0</v>
      </c>
      <c r="T57" s="109" t="b">
        <v>0</v>
      </c>
    </row>
    <row r="58" spans="1:20" s="70" customFormat="1" ht="20.25" hidden="1" customHeight="1" x14ac:dyDescent="0.25">
      <c r="C58" s="89"/>
      <c r="D58" s="89"/>
      <c r="E58" s="89"/>
      <c r="F58" s="26" t="s">
        <v>34</v>
      </c>
      <c r="G58" s="27"/>
      <c r="H58" s="27"/>
      <c r="I58" s="27"/>
      <c r="J58" s="27"/>
      <c r="K58" s="27"/>
      <c r="L58" s="28">
        <f>IF(K57&gt;0,K57,0)</f>
        <v>0</v>
      </c>
      <c r="M58" s="83"/>
      <c r="O58" s="90"/>
      <c r="P58" s="83"/>
      <c r="Q58" s="91"/>
      <c r="T58" s="106"/>
    </row>
    <row r="59" spans="1:20" s="70" customFormat="1" ht="20.25" hidden="1" customHeight="1" x14ac:dyDescent="0.25">
      <c r="C59" s="89"/>
      <c r="D59" s="89"/>
      <c r="E59" s="89"/>
      <c r="F59" s="29" t="s">
        <v>35</v>
      </c>
      <c r="G59" s="30"/>
      <c r="H59" s="30"/>
      <c r="I59" s="30"/>
      <c r="J59" s="30"/>
      <c r="K59" s="30"/>
      <c r="L59" s="28">
        <f>IF(K57&gt;0,K57*Data!$B$35,0)</f>
        <v>0</v>
      </c>
      <c r="M59" s="83"/>
      <c r="O59" s="83"/>
      <c r="P59" s="83"/>
      <c r="Q59" s="91"/>
      <c r="T59" s="106"/>
    </row>
    <row r="60" spans="1:20" s="70" customFormat="1" ht="20.25" customHeight="1" x14ac:dyDescent="0.25">
      <c r="A60" s="71"/>
      <c r="B60" s="94"/>
      <c r="C60" s="93"/>
      <c r="D60" s="93"/>
      <c r="E60" s="93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71"/>
      <c r="T60" s="106"/>
    </row>
    <row r="61" spans="1:20" s="70" customFormat="1" ht="20.25" customHeight="1" x14ac:dyDescent="0.2">
      <c r="A61" s="71"/>
      <c r="B61" s="72"/>
      <c r="C61" s="72"/>
      <c r="D61" s="72"/>
      <c r="E61" s="72"/>
      <c r="F61" s="73">
        <f>A63</f>
        <v>43157</v>
      </c>
      <c r="G61" s="102">
        <f>F61+1</f>
        <v>43158</v>
      </c>
      <c r="H61" s="73">
        <f>G61+1</f>
        <v>43159</v>
      </c>
      <c r="I61" s="73">
        <f>H61+1</f>
        <v>43160</v>
      </c>
      <c r="J61" s="73">
        <f>I61+1</f>
        <v>43161</v>
      </c>
      <c r="K61" s="73">
        <f>J61+1</f>
        <v>43162</v>
      </c>
      <c r="L61" s="73">
        <f>B63</f>
        <v>43163</v>
      </c>
      <c r="M61" s="76"/>
      <c r="N61" s="76"/>
      <c r="O61" s="76"/>
      <c r="P61" s="76"/>
      <c r="Q61" s="71"/>
      <c r="T61" s="106"/>
    </row>
    <row r="62" spans="1:20" s="70" customFormat="1" ht="20.25" customHeight="1" x14ac:dyDescent="0.25">
      <c r="A62" s="121" t="str">
        <f>Data!$K11&amp;" - "&amp;Data!$L11</f>
        <v>2018 - 9</v>
      </c>
      <c r="B62" s="121"/>
      <c r="C62" s="122" t="s">
        <v>9</v>
      </c>
      <c r="D62" s="122"/>
      <c r="E62" s="123"/>
      <c r="F62" s="6"/>
      <c r="G62" s="104"/>
      <c r="H62" s="6"/>
      <c r="I62" s="6"/>
      <c r="J62" s="6"/>
      <c r="K62" s="110"/>
      <c r="L62" s="110"/>
      <c r="M62" s="77">
        <f>SUM(F62:J62)</f>
        <v>0</v>
      </c>
      <c r="N62" s="77">
        <f>K62+L62</f>
        <v>0</v>
      </c>
      <c r="O62" s="77"/>
      <c r="P62" s="116">
        <f>M62+N62+O63</f>
        <v>0</v>
      </c>
      <c r="Q62" s="78">
        <f>IF($O$4="X",P62,P62-N62)</f>
        <v>0</v>
      </c>
      <c r="S62" s="70">
        <f>COUNTA(F62:J62,K63:L63)</f>
        <v>0</v>
      </c>
      <c r="T62" s="106"/>
    </row>
    <row r="63" spans="1:20" s="70" customFormat="1" ht="20.25" customHeight="1" x14ac:dyDescent="0.25">
      <c r="A63" s="81">
        <f>Data!M11</f>
        <v>43157</v>
      </c>
      <c r="B63" s="82">
        <f>Data!N11</f>
        <v>43163</v>
      </c>
      <c r="C63" s="119" t="s">
        <v>27</v>
      </c>
      <c r="D63" s="119"/>
      <c r="E63" s="120"/>
      <c r="F63" s="6"/>
      <c r="G63" s="104"/>
      <c r="H63" s="6"/>
      <c r="I63" s="6"/>
      <c r="J63" s="6"/>
      <c r="K63" s="115"/>
      <c r="L63" s="115"/>
      <c r="M63" s="77"/>
      <c r="N63" s="112"/>
      <c r="O63" s="77">
        <f>SUM(F63:J63)</f>
        <v>0</v>
      </c>
      <c r="P63" s="116"/>
      <c r="Q63" s="114">
        <f>IF(T63=TRUE,IF(Q62=0,0,MIN(Q62-$J$4,$J$5-$J$4)),0)</f>
        <v>0</v>
      </c>
      <c r="R63" s="84">
        <f>Q63</f>
        <v>0</v>
      </c>
      <c r="T63" s="109" t="b">
        <v>0</v>
      </c>
    </row>
    <row r="64" spans="1:20" s="70" customFormat="1" ht="20.25" hidden="1" customHeight="1" x14ac:dyDescent="0.25">
      <c r="C64" s="89"/>
      <c r="D64" s="89"/>
      <c r="E64" s="89"/>
      <c r="F64" s="26" t="s">
        <v>34</v>
      </c>
      <c r="G64" s="27"/>
      <c r="H64" s="27"/>
      <c r="I64" s="27"/>
      <c r="J64" s="27"/>
      <c r="K64" s="27"/>
      <c r="L64" s="28">
        <f>IF(K63&gt;0,K63,0)</f>
        <v>0</v>
      </c>
      <c r="M64" s="83"/>
      <c r="O64" s="90"/>
      <c r="P64" s="83"/>
      <c r="Q64" s="91"/>
      <c r="T64" s="106"/>
    </row>
    <row r="65" spans="1:20" s="70" customFormat="1" ht="20.25" hidden="1" customHeight="1" x14ac:dyDescent="0.25">
      <c r="C65" s="89"/>
      <c r="D65" s="89"/>
      <c r="E65" s="89"/>
      <c r="F65" s="29" t="s">
        <v>35</v>
      </c>
      <c r="G65" s="30"/>
      <c r="H65" s="30"/>
      <c r="I65" s="30"/>
      <c r="J65" s="30"/>
      <c r="K65" s="30"/>
      <c r="L65" s="28">
        <f>IF(K63&gt;0,K63*Data!$B$35,0)</f>
        <v>0</v>
      </c>
      <c r="M65" s="83"/>
      <c r="O65" s="83"/>
      <c r="P65" s="83"/>
      <c r="Q65" s="91"/>
      <c r="T65" s="106"/>
    </row>
    <row r="66" spans="1:20" s="70" customFormat="1" ht="20.25" customHeight="1" x14ac:dyDescent="0.25">
      <c r="A66" s="95"/>
      <c r="B66" s="96"/>
      <c r="C66" s="93"/>
      <c r="D66" s="93"/>
      <c r="E66" s="93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7"/>
      <c r="Q66" s="98"/>
      <c r="T66" s="106"/>
    </row>
    <row r="67" spans="1:20" s="70" customFormat="1" ht="20.25" customHeight="1" x14ac:dyDescent="0.2">
      <c r="A67" s="71"/>
      <c r="B67" s="72"/>
      <c r="C67" s="72"/>
      <c r="D67" s="72"/>
      <c r="E67" s="72"/>
      <c r="F67" s="73">
        <f>A69</f>
        <v>43164</v>
      </c>
      <c r="G67" s="102">
        <f>F67+1</f>
        <v>43165</v>
      </c>
      <c r="H67" s="73">
        <f>G67+1</f>
        <v>43166</v>
      </c>
      <c r="I67" s="73">
        <f>H67+1</f>
        <v>43167</v>
      </c>
      <c r="J67" s="73">
        <f>I67+1</f>
        <v>43168</v>
      </c>
      <c r="K67" s="73">
        <f>J67+1</f>
        <v>43169</v>
      </c>
      <c r="L67" s="73">
        <f>B69</f>
        <v>43170</v>
      </c>
      <c r="M67" s="76"/>
      <c r="N67" s="76"/>
      <c r="O67" s="76"/>
      <c r="P67" s="76"/>
      <c r="Q67" s="71"/>
      <c r="T67" s="106"/>
    </row>
    <row r="68" spans="1:20" s="70" customFormat="1" ht="20.25" customHeight="1" x14ac:dyDescent="0.25">
      <c r="A68" s="121" t="str">
        <f>Data!$K12&amp;" - "&amp;Data!$L12</f>
        <v>2018 - 10</v>
      </c>
      <c r="B68" s="121"/>
      <c r="C68" s="122" t="s">
        <v>9</v>
      </c>
      <c r="D68" s="122"/>
      <c r="E68" s="123"/>
      <c r="F68" s="6"/>
      <c r="G68" s="104"/>
      <c r="H68" s="6"/>
      <c r="I68" s="6"/>
      <c r="J68" s="6"/>
      <c r="K68" s="110"/>
      <c r="L68" s="110"/>
      <c r="M68" s="77">
        <f>SUM(F68:J68)</f>
        <v>0</v>
      </c>
      <c r="N68" s="77">
        <f>K68+L68</f>
        <v>0</v>
      </c>
      <c r="O68" s="77"/>
      <c r="P68" s="116">
        <f>M68+N68+O69</f>
        <v>0</v>
      </c>
      <c r="Q68" s="78">
        <f>IF($O$4="X",P68,P68-N68)</f>
        <v>0</v>
      </c>
      <c r="S68" s="70">
        <f>COUNTA(F68:J68,K69:L69)</f>
        <v>0</v>
      </c>
      <c r="T68" s="106"/>
    </row>
    <row r="69" spans="1:20" s="70" customFormat="1" ht="20.25" customHeight="1" x14ac:dyDescent="0.25">
      <c r="A69" s="81">
        <f>Data!M12</f>
        <v>43164</v>
      </c>
      <c r="B69" s="82">
        <f>Data!N12</f>
        <v>43170</v>
      </c>
      <c r="C69" s="119" t="s">
        <v>27</v>
      </c>
      <c r="D69" s="119"/>
      <c r="E69" s="120"/>
      <c r="F69" s="6"/>
      <c r="G69" s="104"/>
      <c r="H69" s="6"/>
      <c r="I69" s="6"/>
      <c r="J69" s="6"/>
      <c r="K69" s="115"/>
      <c r="L69" s="115"/>
      <c r="M69" s="77"/>
      <c r="N69" s="112"/>
      <c r="O69" s="77">
        <f>SUM(F69:J69)</f>
        <v>0</v>
      </c>
      <c r="P69" s="116"/>
      <c r="Q69" s="114">
        <f>IF(T69=TRUE,IF(Q68=0,0,MIN(Q68-$J$4,$J$5-$J$4)),0)</f>
        <v>0</v>
      </c>
      <c r="R69" s="83">
        <f>Q69</f>
        <v>0</v>
      </c>
      <c r="T69" s="109" t="b">
        <v>0</v>
      </c>
    </row>
    <row r="70" spans="1:20" s="70" customFormat="1" ht="20.25" hidden="1" customHeight="1" x14ac:dyDescent="0.25">
      <c r="C70" s="89"/>
      <c r="D70" s="89"/>
      <c r="E70" s="89"/>
      <c r="F70" s="26" t="s">
        <v>34</v>
      </c>
      <c r="G70" s="27"/>
      <c r="H70" s="27"/>
      <c r="I70" s="27"/>
      <c r="J70" s="27"/>
      <c r="K70" s="27"/>
      <c r="L70" s="28">
        <f>IF(K69&gt;0,K69,0)</f>
        <v>0</v>
      </c>
      <c r="M70" s="83"/>
      <c r="O70" s="90"/>
      <c r="P70" s="83"/>
      <c r="Q70" s="91"/>
      <c r="R70" s="91"/>
      <c r="T70" s="106"/>
    </row>
    <row r="71" spans="1:20" s="70" customFormat="1" ht="20.25" hidden="1" customHeight="1" x14ac:dyDescent="0.25">
      <c r="C71" s="89"/>
      <c r="D71" s="89"/>
      <c r="E71" s="89"/>
      <c r="F71" s="29" t="s">
        <v>35</v>
      </c>
      <c r="G71" s="30"/>
      <c r="H71" s="30"/>
      <c r="I71" s="30"/>
      <c r="J71" s="30"/>
      <c r="K71" s="30"/>
      <c r="L71" s="28">
        <f>IF(K69&gt;0,K69*Data!$B$35,0)</f>
        <v>0</v>
      </c>
      <c r="M71" s="83"/>
      <c r="O71" s="83"/>
      <c r="P71" s="83"/>
      <c r="Q71" s="91"/>
      <c r="T71" s="106"/>
    </row>
    <row r="72" spans="1:20" s="70" customFormat="1" ht="20.25" customHeight="1" x14ac:dyDescent="0.25">
      <c r="A72" s="130"/>
      <c r="B72" s="130"/>
      <c r="C72" s="93"/>
      <c r="D72" s="93"/>
      <c r="E72" s="93"/>
      <c r="F72" s="92"/>
      <c r="G72" s="92"/>
      <c r="H72" s="92"/>
      <c r="I72" s="92"/>
      <c r="J72" s="92"/>
      <c r="K72" s="92"/>
      <c r="L72" s="92"/>
      <c r="M72" s="92"/>
      <c r="N72" s="92"/>
      <c r="O72" s="92"/>
      <c r="P72" s="71"/>
      <c r="Q72" s="71"/>
      <c r="T72" s="106"/>
    </row>
    <row r="73" spans="1:20" s="70" customFormat="1" ht="20.25" customHeight="1" x14ac:dyDescent="0.2">
      <c r="A73" s="71"/>
      <c r="B73" s="72"/>
      <c r="C73" s="72"/>
      <c r="D73" s="72"/>
      <c r="E73" s="72"/>
      <c r="F73" s="73">
        <f>A75</f>
        <v>43171</v>
      </c>
      <c r="G73" s="102">
        <f>F73+1</f>
        <v>43172</v>
      </c>
      <c r="H73" s="73">
        <f>G73+1</f>
        <v>43173</v>
      </c>
      <c r="I73" s="73">
        <f>H73+1</f>
        <v>43174</v>
      </c>
      <c r="J73" s="73">
        <f>I73+1</f>
        <v>43175</v>
      </c>
      <c r="K73" s="73">
        <f>J73+1</f>
        <v>43176</v>
      </c>
      <c r="L73" s="73">
        <f>B75</f>
        <v>43177</v>
      </c>
      <c r="M73" s="76"/>
      <c r="N73" s="76"/>
      <c r="O73" s="76"/>
      <c r="P73" s="76"/>
      <c r="Q73" s="71"/>
      <c r="T73" s="106"/>
    </row>
    <row r="74" spans="1:20" s="70" customFormat="1" ht="20.25" customHeight="1" x14ac:dyDescent="0.25">
      <c r="A74" s="121" t="str">
        <f>Data!$K13&amp;" - "&amp;Data!$L13</f>
        <v>2018 - 11</v>
      </c>
      <c r="B74" s="121"/>
      <c r="C74" s="122" t="s">
        <v>9</v>
      </c>
      <c r="D74" s="122"/>
      <c r="E74" s="123"/>
      <c r="F74" s="6"/>
      <c r="G74" s="104"/>
      <c r="H74" s="6"/>
      <c r="I74" s="6"/>
      <c r="J74" s="6"/>
      <c r="K74" s="110"/>
      <c r="L74" s="110"/>
      <c r="M74" s="77">
        <f>SUM(F74:J74)</f>
        <v>0</v>
      </c>
      <c r="N74" s="77">
        <f>K74+L74</f>
        <v>0</v>
      </c>
      <c r="O74" s="77"/>
      <c r="P74" s="116">
        <f>M74+N74+O75</f>
        <v>0</v>
      </c>
      <c r="Q74" s="78">
        <f>IF($O$4="X",P74,P74-N74)</f>
        <v>0</v>
      </c>
      <c r="S74" s="70">
        <f>COUNTA(F74:J74,K75:L75)</f>
        <v>0</v>
      </c>
      <c r="T74" s="106"/>
    </row>
    <row r="75" spans="1:20" s="70" customFormat="1" ht="20.25" customHeight="1" x14ac:dyDescent="0.25">
      <c r="A75" s="81">
        <f>Data!M13</f>
        <v>43171</v>
      </c>
      <c r="B75" s="82">
        <f>Data!N13</f>
        <v>43177</v>
      </c>
      <c r="C75" s="119" t="s">
        <v>27</v>
      </c>
      <c r="D75" s="119"/>
      <c r="E75" s="120"/>
      <c r="F75" s="6"/>
      <c r="G75" s="104"/>
      <c r="H75" s="6"/>
      <c r="I75" s="6"/>
      <c r="J75" s="6"/>
      <c r="K75" s="115"/>
      <c r="L75" s="115"/>
      <c r="M75" s="77"/>
      <c r="N75" s="112"/>
      <c r="O75" s="77">
        <f>SUM(F75:J75)</f>
        <v>0</v>
      </c>
      <c r="P75" s="116"/>
      <c r="Q75" s="114">
        <f>IF(T75=TRUE,IF(Q74=0,0,MIN(Q74-$J$4,$J$5-$J$4)),0)</f>
        <v>0</v>
      </c>
      <c r="R75" s="84">
        <f>Q75</f>
        <v>0</v>
      </c>
      <c r="T75" s="109" t="b">
        <v>0</v>
      </c>
    </row>
    <row r="76" spans="1:20" s="70" customFormat="1" ht="20.25" hidden="1" customHeight="1" x14ac:dyDescent="0.25">
      <c r="C76" s="89"/>
      <c r="D76" s="89"/>
      <c r="E76" s="89"/>
      <c r="F76" s="26" t="s">
        <v>34</v>
      </c>
      <c r="G76" s="27"/>
      <c r="H76" s="27"/>
      <c r="I76" s="27"/>
      <c r="J76" s="27"/>
      <c r="K76" s="27"/>
      <c r="L76" s="28">
        <f>IF(K75&gt;0,K75,0)</f>
        <v>0</v>
      </c>
      <c r="M76" s="83"/>
      <c r="O76" s="90"/>
      <c r="P76" s="83"/>
      <c r="Q76" s="91"/>
      <c r="T76" s="106"/>
    </row>
    <row r="77" spans="1:20" s="70" customFormat="1" ht="20.25" hidden="1" customHeight="1" x14ac:dyDescent="0.25">
      <c r="C77" s="89"/>
      <c r="D77" s="89"/>
      <c r="E77" s="89"/>
      <c r="F77" s="29" t="s">
        <v>35</v>
      </c>
      <c r="G77" s="30"/>
      <c r="H77" s="30"/>
      <c r="I77" s="30"/>
      <c r="J77" s="30"/>
      <c r="K77" s="30"/>
      <c r="L77" s="28">
        <f>IF(K75&gt;0,K75*Data!$B$35,0)</f>
        <v>0</v>
      </c>
      <c r="M77" s="83"/>
      <c r="O77" s="83"/>
      <c r="P77" s="83"/>
      <c r="Q77" s="91"/>
      <c r="T77" s="106"/>
    </row>
    <row r="78" spans="1:20" s="70" customFormat="1" ht="20.25" customHeight="1" x14ac:dyDescent="0.25">
      <c r="B78" s="99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T78" s="106"/>
    </row>
    <row r="79" spans="1:20" s="70" customFormat="1" ht="20.25" customHeight="1" x14ac:dyDescent="0.2">
      <c r="A79" s="71"/>
      <c r="B79" s="72"/>
      <c r="C79" s="72"/>
      <c r="D79" s="72"/>
      <c r="E79" s="72"/>
      <c r="F79" s="73">
        <f>A81</f>
        <v>43178</v>
      </c>
      <c r="G79" s="102">
        <f>F79+1</f>
        <v>43179</v>
      </c>
      <c r="H79" s="73">
        <f>G79+1</f>
        <v>43180</v>
      </c>
      <c r="I79" s="73">
        <f>H79+1</f>
        <v>43181</v>
      </c>
      <c r="J79" s="73">
        <f>I79+1</f>
        <v>43182</v>
      </c>
      <c r="K79" s="73">
        <f>J79+1</f>
        <v>43183</v>
      </c>
      <c r="L79" s="73">
        <f>B81</f>
        <v>43184</v>
      </c>
      <c r="M79" s="76"/>
      <c r="N79" s="76"/>
      <c r="O79" s="76"/>
      <c r="P79" s="76"/>
      <c r="Q79" s="71"/>
      <c r="T79" s="106"/>
    </row>
    <row r="80" spans="1:20" s="70" customFormat="1" ht="20.25" customHeight="1" x14ac:dyDescent="0.25">
      <c r="A80" s="121" t="str">
        <f>Data!$K14&amp;" - "&amp;Data!$L14</f>
        <v>2018 - 12</v>
      </c>
      <c r="B80" s="121"/>
      <c r="C80" s="122" t="s">
        <v>9</v>
      </c>
      <c r="D80" s="122"/>
      <c r="E80" s="123"/>
      <c r="F80" s="6"/>
      <c r="G80" s="104"/>
      <c r="H80" s="6"/>
      <c r="I80" s="6"/>
      <c r="J80" s="6"/>
      <c r="K80" s="110"/>
      <c r="L80" s="110"/>
      <c r="M80" s="77">
        <f>SUM(F80:J80)</f>
        <v>0</v>
      </c>
      <c r="N80" s="77">
        <f>K80+L80</f>
        <v>0</v>
      </c>
      <c r="O80" s="77"/>
      <c r="P80" s="116">
        <f>M80+N80+O81</f>
        <v>0</v>
      </c>
      <c r="Q80" s="78">
        <f>IF($O$4="X",P80,P80-N80)</f>
        <v>0</v>
      </c>
      <c r="S80" s="70">
        <f>COUNTA(F80:J80,K81:L81)</f>
        <v>0</v>
      </c>
      <c r="T80" s="106"/>
    </row>
    <row r="81" spans="1:20" s="70" customFormat="1" ht="20.25" customHeight="1" x14ac:dyDescent="0.25">
      <c r="A81" s="81">
        <f>Data!M14</f>
        <v>43178</v>
      </c>
      <c r="B81" s="82">
        <f>Data!N14</f>
        <v>43184</v>
      </c>
      <c r="C81" s="119" t="s">
        <v>27</v>
      </c>
      <c r="D81" s="119"/>
      <c r="E81" s="120"/>
      <c r="F81" s="6"/>
      <c r="G81" s="104"/>
      <c r="H81" s="6"/>
      <c r="I81" s="6"/>
      <c r="J81" s="6"/>
      <c r="K81" s="115"/>
      <c r="L81" s="115"/>
      <c r="M81" s="77"/>
      <c r="N81" s="112"/>
      <c r="O81" s="77">
        <f>SUM(F81:J81)</f>
        <v>0</v>
      </c>
      <c r="P81" s="116"/>
      <c r="Q81" s="114">
        <f>IF(T81=TRUE,IF(Q80=0,0,MIN(Q80-$J$4,$J$5-$J$4)),0)</f>
        <v>0</v>
      </c>
      <c r="R81" s="84">
        <f>Q81</f>
        <v>0</v>
      </c>
      <c r="T81" s="109" t="b">
        <v>0</v>
      </c>
    </row>
    <row r="82" spans="1:20" s="70" customFormat="1" ht="20.25" hidden="1" customHeight="1" x14ac:dyDescent="0.25">
      <c r="C82" s="89"/>
      <c r="D82" s="89"/>
      <c r="E82" s="89"/>
      <c r="F82" s="26" t="s">
        <v>34</v>
      </c>
      <c r="G82" s="27"/>
      <c r="H82" s="27"/>
      <c r="I82" s="27"/>
      <c r="J82" s="27"/>
      <c r="K82" s="27"/>
      <c r="L82" s="28">
        <f>IF(K81&gt;0,K81,0)</f>
        <v>0</v>
      </c>
      <c r="M82" s="83"/>
      <c r="O82" s="90"/>
      <c r="P82" s="83"/>
      <c r="Q82" s="91"/>
      <c r="T82" s="106"/>
    </row>
    <row r="83" spans="1:20" s="70" customFormat="1" ht="20.25" hidden="1" customHeight="1" x14ac:dyDescent="0.25">
      <c r="C83" s="89"/>
      <c r="D83" s="89"/>
      <c r="E83" s="89"/>
      <c r="F83" s="29" t="s">
        <v>35</v>
      </c>
      <c r="G83" s="30"/>
      <c r="H83" s="30"/>
      <c r="I83" s="30"/>
      <c r="J83" s="30"/>
      <c r="K83" s="30"/>
      <c r="L83" s="28">
        <f>IF(K81&gt;0,K81*Data!$B$35,0)</f>
        <v>0</v>
      </c>
      <c r="M83" s="83"/>
      <c r="O83" s="83"/>
      <c r="P83" s="83"/>
      <c r="Q83" s="91"/>
      <c r="T83" s="106"/>
    </row>
    <row r="84" spans="1:20" s="70" customFormat="1" ht="20.25" customHeight="1" x14ac:dyDescent="0.25">
      <c r="B84" s="99"/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4"/>
      <c r="T84" s="106"/>
    </row>
    <row r="85" spans="1:20" s="70" customFormat="1" ht="20.25" customHeight="1" x14ac:dyDescent="0.2">
      <c r="A85" s="71"/>
      <c r="B85" s="72"/>
      <c r="C85" s="72"/>
      <c r="D85" s="72"/>
      <c r="E85" s="72"/>
      <c r="F85" s="73">
        <f>A87</f>
        <v>43185</v>
      </c>
      <c r="G85" s="102">
        <f>F85+1</f>
        <v>43186</v>
      </c>
      <c r="H85" s="73">
        <f>G85+1</f>
        <v>43187</v>
      </c>
      <c r="I85" s="73">
        <f>H85+1</f>
        <v>43188</v>
      </c>
      <c r="J85" s="73">
        <f>I85+1</f>
        <v>43189</v>
      </c>
      <c r="K85" s="73">
        <f>J85+1</f>
        <v>43190</v>
      </c>
      <c r="L85" s="73">
        <f>B87</f>
        <v>43191</v>
      </c>
      <c r="M85" s="76"/>
      <c r="N85" s="76"/>
      <c r="O85" s="76"/>
      <c r="P85" s="76"/>
      <c r="Q85" s="71"/>
      <c r="T85" s="106"/>
    </row>
    <row r="86" spans="1:20" s="70" customFormat="1" ht="20.25" customHeight="1" x14ac:dyDescent="0.25">
      <c r="A86" s="121" t="str">
        <f>Data!$K15&amp;" - "&amp;Data!$L15</f>
        <v>2018 - 13</v>
      </c>
      <c r="B86" s="121"/>
      <c r="C86" s="122" t="s">
        <v>9</v>
      </c>
      <c r="D86" s="122"/>
      <c r="E86" s="123"/>
      <c r="F86" s="6"/>
      <c r="G86" s="104"/>
      <c r="H86" s="6"/>
      <c r="I86" s="6"/>
      <c r="J86" s="6"/>
      <c r="K86" s="110"/>
      <c r="L86" s="110"/>
      <c r="M86" s="77">
        <f>SUM(F86:J86)</f>
        <v>0</v>
      </c>
      <c r="N86" s="77">
        <f>K86+L86</f>
        <v>0</v>
      </c>
      <c r="O86" s="77"/>
      <c r="P86" s="116">
        <f>M86+N86+O87</f>
        <v>0</v>
      </c>
      <c r="Q86" s="78">
        <f>IF($O$4="X",P86,P86-N86)</f>
        <v>0</v>
      </c>
      <c r="S86" s="70">
        <f>COUNTA(F86:J86,K87:L87)</f>
        <v>0</v>
      </c>
      <c r="T86" s="106"/>
    </row>
    <row r="87" spans="1:20" s="70" customFormat="1" ht="20.25" customHeight="1" x14ac:dyDescent="0.25">
      <c r="A87" s="81">
        <f>Data!M15</f>
        <v>43185</v>
      </c>
      <c r="B87" s="82">
        <f>Data!N15</f>
        <v>43191</v>
      </c>
      <c r="C87" s="119" t="s">
        <v>27</v>
      </c>
      <c r="D87" s="119"/>
      <c r="E87" s="120"/>
      <c r="F87" s="6"/>
      <c r="G87" s="104"/>
      <c r="H87" s="6"/>
      <c r="I87" s="6"/>
      <c r="J87" s="6"/>
      <c r="K87" s="115"/>
      <c r="L87" s="115"/>
      <c r="M87" s="77"/>
      <c r="N87" s="112"/>
      <c r="O87" s="77">
        <f>SUM(F87:J87)</f>
        <v>0</v>
      </c>
      <c r="P87" s="116"/>
      <c r="Q87" s="114">
        <f>IF(T87=TRUE,IF(Q86=0,0,MIN(Q86-$J$4,$J$5-$J$4)),0)</f>
        <v>0</v>
      </c>
      <c r="R87" s="84">
        <f>Q87</f>
        <v>0</v>
      </c>
      <c r="T87" s="109" t="b">
        <v>0</v>
      </c>
    </row>
    <row r="88" spans="1:20" s="70" customFormat="1" ht="20.25" hidden="1" customHeight="1" x14ac:dyDescent="0.25">
      <c r="C88" s="89"/>
      <c r="D88" s="89"/>
      <c r="E88" s="89"/>
      <c r="F88" s="26" t="s">
        <v>34</v>
      </c>
      <c r="G88" s="27"/>
      <c r="H88" s="27"/>
      <c r="I88" s="27"/>
      <c r="J88" s="27"/>
      <c r="K88" s="27"/>
      <c r="L88" s="28">
        <f>IF(K87&gt;0,K87,0)</f>
        <v>0</v>
      </c>
      <c r="M88" s="83"/>
      <c r="O88" s="90"/>
      <c r="P88" s="83"/>
      <c r="Q88" s="91"/>
      <c r="T88" s="106"/>
    </row>
    <row r="89" spans="1:20" s="70" customFormat="1" ht="20.25" hidden="1" customHeight="1" x14ac:dyDescent="0.25">
      <c r="C89" s="89"/>
      <c r="D89" s="89"/>
      <c r="E89" s="89"/>
      <c r="F89" s="29" t="s">
        <v>35</v>
      </c>
      <c r="G89" s="30"/>
      <c r="H89" s="30"/>
      <c r="I89" s="30"/>
      <c r="J89" s="30"/>
      <c r="K89" s="30"/>
      <c r="L89" s="28">
        <f>IF(K87&gt;0,K87*Data!$B$35,0)</f>
        <v>0</v>
      </c>
      <c r="M89" s="83"/>
      <c r="O89" s="83"/>
      <c r="P89" s="83"/>
      <c r="Q89" s="91"/>
      <c r="T89" s="106"/>
    </row>
    <row r="90" spans="1:20" s="70" customFormat="1" ht="20.25" customHeight="1" x14ac:dyDescent="0.25">
      <c r="B90" s="99"/>
      <c r="F90" s="84"/>
      <c r="G90" s="84"/>
      <c r="H90" s="84"/>
      <c r="I90" s="84"/>
      <c r="J90" s="84"/>
      <c r="K90" s="84"/>
      <c r="L90" s="84"/>
      <c r="M90" s="84"/>
      <c r="N90" s="84"/>
      <c r="O90" s="84"/>
      <c r="P90" s="84"/>
      <c r="T90" s="106"/>
    </row>
    <row r="91" spans="1:20" s="70" customFormat="1" ht="20.25" customHeight="1" x14ac:dyDescent="0.2">
      <c r="A91" s="71"/>
      <c r="B91" s="72"/>
      <c r="C91" s="72"/>
      <c r="D91" s="72"/>
      <c r="E91" s="72"/>
      <c r="F91" s="73">
        <f>A93</f>
        <v>43192</v>
      </c>
      <c r="G91" s="102">
        <f>F91+1</f>
        <v>43193</v>
      </c>
      <c r="H91" s="73">
        <f>G91+1</f>
        <v>43194</v>
      </c>
      <c r="I91" s="73">
        <f>H91+1</f>
        <v>43195</v>
      </c>
      <c r="J91" s="73">
        <f>I91+1</f>
        <v>43196</v>
      </c>
      <c r="K91" s="73">
        <f>J91+1</f>
        <v>43197</v>
      </c>
      <c r="L91" s="73">
        <f>B93</f>
        <v>43198</v>
      </c>
      <c r="M91" s="76"/>
      <c r="N91" s="76"/>
      <c r="O91" s="76"/>
      <c r="P91" s="76"/>
      <c r="Q91" s="71"/>
      <c r="T91" s="106"/>
    </row>
    <row r="92" spans="1:20" s="70" customFormat="1" ht="20.25" customHeight="1" x14ac:dyDescent="0.25">
      <c r="A92" s="121" t="str">
        <f>Data!$K16&amp;" - "&amp;Data!$L16</f>
        <v>2018 - 14</v>
      </c>
      <c r="B92" s="121"/>
      <c r="C92" s="122" t="s">
        <v>9</v>
      </c>
      <c r="D92" s="122"/>
      <c r="E92" s="123"/>
      <c r="F92" s="6"/>
      <c r="G92" s="104"/>
      <c r="H92" s="6"/>
      <c r="I92" s="6"/>
      <c r="J92" s="6"/>
      <c r="K92" s="110"/>
      <c r="L92" s="110"/>
      <c r="M92" s="77">
        <f>SUM(F92:J92)</f>
        <v>0</v>
      </c>
      <c r="N92" s="77">
        <f>K92+L92</f>
        <v>0</v>
      </c>
      <c r="O92" s="77"/>
      <c r="P92" s="116">
        <f>M92+N92+O93</f>
        <v>0</v>
      </c>
      <c r="Q92" s="78">
        <f>IF($O$4="X",P92,P92-N92)</f>
        <v>0</v>
      </c>
      <c r="S92" s="70">
        <f>COUNTA(F92:J92,K93:L93)</f>
        <v>0</v>
      </c>
      <c r="T92" s="106"/>
    </row>
    <row r="93" spans="1:20" s="70" customFormat="1" ht="20.25" customHeight="1" x14ac:dyDescent="0.25">
      <c r="A93" s="81">
        <f>Data!M16</f>
        <v>43192</v>
      </c>
      <c r="B93" s="82">
        <f>Data!N16</f>
        <v>43198</v>
      </c>
      <c r="C93" s="119" t="s">
        <v>27</v>
      </c>
      <c r="D93" s="119"/>
      <c r="E93" s="120"/>
      <c r="F93" s="6"/>
      <c r="G93" s="104"/>
      <c r="H93" s="6"/>
      <c r="I93" s="6"/>
      <c r="J93" s="6"/>
      <c r="K93" s="115"/>
      <c r="L93" s="115"/>
      <c r="M93" s="77"/>
      <c r="N93" s="112"/>
      <c r="O93" s="77">
        <f>SUM(F93:J93)</f>
        <v>0</v>
      </c>
      <c r="P93" s="116"/>
      <c r="Q93" s="114">
        <f>IF(T93=TRUE,IF(Q92=0,0,MIN(Q92-$J$4,$J$5-$J$4)),0)</f>
        <v>0</v>
      </c>
      <c r="R93" s="84">
        <f>Q93</f>
        <v>0</v>
      </c>
      <c r="T93" s="109" t="b">
        <v>0</v>
      </c>
    </row>
    <row r="94" spans="1:20" s="70" customFormat="1" ht="20.25" hidden="1" customHeight="1" x14ac:dyDescent="0.25">
      <c r="C94" s="89"/>
      <c r="D94" s="89"/>
      <c r="E94" s="89"/>
      <c r="F94" s="26" t="s">
        <v>34</v>
      </c>
      <c r="G94" s="27"/>
      <c r="H94" s="27"/>
      <c r="I94" s="27"/>
      <c r="J94" s="27"/>
      <c r="K94" s="27"/>
      <c r="L94" s="28">
        <f>IF(K93&gt;0,K93,0)</f>
        <v>0</v>
      </c>
      <c r="M94" s="83"/>
      <c r="O94" s="90"/>
      <c r="P94" s="83"/>
      <c r="Q94" s="91"/>
      <c r="T94" s="106"/>
    </row>
    <row r="95" spans="1:20" s="70" customFormat="1" ht="20.25" hidden="1" customHeight="1" x14ac:dyDescent="0.25">
      <c r="C95" s="89"/>
      <c r="D95" s="89"/>
      <c r="E95" s="89"/>
      <c r="F95" s="29" t="s">
        <v>35</v>
      </c>
      <c r="G95" s="30"/>
      <c r="H95" s="30"/>
      <c r="I95" s="30"/>
      <c r="J95" s="30"/>
      <c r="K95" s="30"/>
      <c r="L95" s="28">
        <f>IF(K93&gt;0,K93*Data!$B$35,0)</f>
        <v>0</v>
      </c>
      <c r="M95" s="83"/>
      <c r="O95" s="83"/>
      <c r="P95" s="83"/>
      <c r="Q95" s="91"/>
      <c r="T95" s="106"/>
    </row>
    <row r="96" spans="1:20" s="70" customFormat="1" ht="20.25" customHeight="1" x14ac:dyDescent="0.25">
      <c r="F96" s="84"/>
      <c r="G96" s="84"/>
      <c r="H96" s="84"/>
      <c r="I96" s="84"/>
      <c r="J96" s="84"/>
      <c r="K96" s="84"/>
      <c r="L96" s="84"/>
      <c r="M96" s="84"/>
      <c r="N96" s="84"/>
      <c r="O96" s="84"/>
      <c r="P96" s="84"/>
      <c r="T96" s="106"/>
    </row>
    <row r="97" spans="1:20" s="70" customFormat="1" ht="20.25" customHeight="1" x14ac:dyDescent="0.2">
      <c r="A97" s="71"/>
      <c r="B97" s="72"/>
      <c r="C97" s="72"/>
      <c r="D97" s="72"/>
      <c r="E97" s="72"/>
      <c r="F97" s="73">
        <f>A99</f>
        <v>43199</v>
      </c>
      <c r="G97" s="102">
        <f>F97+1</f>
        <v>43200</v>
      </c>
      <c r="H97" s="73">
        <f>G97+1</f>
        <v>43201</v>
      </c>
      <c r="I97" s="73">
        <f>H97+1</f>
        <v>43202</v>
      </c>
      <c r="J97" s="73">
        <f>I97+1</f>
        <v>43203</v>
      </c>
      <c r="K97" s="73">
        <f>J97+1</f>
        <v>43204</v>
      </c>
      <c r="L97" s="73">
        <f>B99</f>
        <v>43205</v>
      </c>
      <c r="M97" s="76"/>
      <c r="N97" s="76"/>
      <c r="O97" s="76"/>
      <c r="P97" s="76"/>
      <c r="Q97" s="71"/>
      <c r="T97" s="106"/>
    </row>
    <row r="98" spans="1:20" s="70" customFormat="1" ht="20.25" customHeight="1" x14ac:dyDescent="0.25">
      <c r="A98" s="121" t="str">
        <f>Data!$K17&amp;" - "&amp;Data!$L17</f>
        <v>2018 - 15</v>
      </c>
      <c r="B98" s="121"/>
      <c r="C98" s="122" t="s">
        <v>9</v>
      </c>
      <c r="D98" s="122"/>
      <c r="E98" s="123"/>
      <c r="F98" s="6"/>
      <c r="G98" s="104"/>
      <c r="H98" s="6"/>
      <c r="I98" s="6"/>
      <c r="J98" s="6"/>
      <c r="K98" s="110"/>
      <c r="L98" s="110"/>
      <c r="M98" s="77">
        <f>SUM(F98:J98)</f>
        <v>0</v>
      </c>
      <c r="N98" s="77">
        <f>K98+L98</f>
        <v>0</v>
      </c>
      <c r="O98" s="77"/>
      <c r="P98" s="116">
        <f>M98+N98+O99</f>
        <v>0</v>
      </c>
      <c r="Q98" s="78">
        <f>IF($O$4="X",P98,P98-N98)</f>
        <v>0</v>
      </c>
      <c r="S98" s="70">
        <f>COUNTA(F98:J98,K99:L99)</f>
        <v>0</v>
      </c>
      <c r="T98" s="106"/>
    </row>
    <row r="99" spans="1:20" s="70" customFormat="1" ht="20.25" customHeight="1" x14ac:dyDescent="0.25">
      <c r="A99" s="81">
        <f>Data!M17</f>
        <v>43199</v>
      </c>
      <c r="B99" s="82">
        <f>Data!N17</f>
        <v>43205</v>
      </c>
      <c r="C99" s="119" t="s">
        <v>27</v>
      </c>
      <c r="D99" s="119"/>
      <c r="E99" s="120"/>
      <c r="F99" s="6"/>
      <c r="G99" s="104"/>
      <c r="H99" s="6"/>
      <c r="I99" s="6"/>
      <c r="J99" s="6"/>
      <c r="K99" s="115"/>
      <c r="L99" s="115"/>
      <c r="M99" s="77"/>
      <c r="N99" s="112"/>
      <c r="O99" s="77">
        <f>SUM(F99:J99)</f>
        <v>0</v>
      </c>
      <c r="P99" s="116"/>
      <c r="Q99" s="114">
        <f>IF(T99=TRUE,IF(Q98=0,0,MIN(Q98-$J$4,$J$5-$J$4)),0)</f>
        <v>0</v>
      </c>
      <c r="R99" s="84">
        <f>Q99</f>
        <v>0</v>
      </c>
      <c r="T99" s="109" t="b">
        <v>0</v>
      </c>
    </row>
    <row r="100" spans="1:20" s="70" customFormat="1" ht="20.25" hidden="1" customHeight="1" x14ac:dyDescent="0.25">
      <c r="C100" s="89"/>
      <c r="D100" s="89"/>
      <c r="E100" s="89"/>
      <c r="F100" s="26" t="s">
        <v>34</v>
      </c>
      <c r="G100" s="27"/>
      <c r="H100" s="27"/>
      <c r="I100" s="27"/>
      <c r="J100" s="27"/>
      <c r="K100" s="27"/>
      <c r="L100" s="28">
        <f>IF(K99&gt;0,K99,0)</f>
        <v>0</v>
      </c>
      <c r="M100" s="83"/>
      <c r="O100" s="90"/>
      <c r="P100" s="83"/>
      <c r="Q100" s="91"/>
      <c r="T100" s="106"/>
    </row>
    <row r="101" spans="1:20" s="70" customFormat="1" ht="20.25" hidden="1" customHeight="1" x14ac:dyDescent="0.25">
      <c r="C101" s="89"/>
      <c r="D101" s="89"/>
      <c r="E101" s="89"/>
      <c r="F101" s="29" t="s">
        <v>35</v>
      </c>
      <c r="G101" s="30"/>
      <c r="H101" s="30"/>
      <c r="I101" s="30"/>
      <c r="J101" s="30"/>
      <c r="K101" s="30"/>
      <c r="L101" s="28">
        <f>IF(K99&gt;0,K99*Data!$B$35,0)</f>
        <v>0</v>
      </c>
      <c r="M101" s="83"/>
      <c r="O101" s="83"/>
      <c r="P101" s="83"/>
      <c r="Q101" s="91"/>
      <c r="T101" s="106"/>
    </row>
    <row r="102" spans="1:20" s="70" customFormat="1" ht="20.25" customHeight="1" x14ac:dyDescent="0.25"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T102" s="106"/>
    </row>
    <row r="103" spans="1:20" s="70" customFormat="1" ht="20.25" customHeight="1" x14ac:dyDescent="0.2">
      <c r="A103" s="71"/>
      <c r="B103" s="72"/>
      <c r="C103" s="72"/>
      <c r="D103" s="72"/>
      <c r="E103" s="72"/>
      <c r="F103" s="73">
        <f>A105</f>
        <v>43206</v>
      </c>
      <c r="G103" s="102">
        <f>F103+1</f>
        <v>43207</v>
      </c>
      <c r="H103" s="73">
        <f>G103+1</f>
        <v>43208</v>
      </c>
      <c r="I103" s="73">
        <f>H103+1</f>
        <v>43209</v>
      </c>
      <c r="J103" s="73">
        <f>I103+1</f>
        <v>43210</v>
      </c>
      <c r="K103" s="73">
        <f>J103+1</f>
        <v>43211</v>
      </c>
      <c r="L103" s="73">
        <f>B105</f>
        <v>43212</v>
      </c>
      <c r="M103" s="76"/>
      <c r="N103" s="76"/>
      <c r="O103" s="76"/>
      <c r="P103" s="76"/>
      <c r="Q103" s="71"/>
      <c r="T103" s="106"/>
    </row>
    <row r="104" spans="1:20" s="70" customFormat="1" ht="20.25" customHeight="1" x14ac:dyDescent="0.25">
      <c r="A104" s="121" t="str">
        <f>Data!$K18&amp;" - "&amp;Data!$L18</f>
        <v>2018 - 16</v>
      </c>
      <c r="B104" s="121"/>
      <c r="C104" s="122" t="s">
        <v>9</v>
      </c>
      <c r="D104" s="122"/>
      <c r="E104" s="123"/>
      <c r="F104" s="6"/>
      <c r="G104" s="104"/>
      <c r="H104" s="6"/>
      <c r="I104" s="6"/>
      <c r="J104" s="6"/>
      <c r="K104" s="110"/>
      <c r="L104" s="110"/>
      <c r="M104" s="77">
        <f>SUM(F104:J104)</f>
        <v>0</v>
      </c>
      <c r="N104" s="77">
        <f>K104+L104</f>
        <v>0</v>
      </c>
      <c r="O104" s="77"/>
      <c r="P104" s="116">
        <f>M104+N104+O105</f>
        <v>0</v>
      </c>
      <c r="Q104" s="78">
        <f>IF($O$4="X",P104,P104-N104)</f>
        <v>0</v>
      </c>
      <c r="S104" s="70">
        <f>COUNTA(F104:J104,K105:L105)</f>
        <v>0</v>
      </c>
      <c r="T104" s="106"/>
    </row>
    <row r="105" spans="1:20" s="70" customFormat="1" ht="20.25" customHeight="1" x14ac:dyDescent="0.25">
      <c r="A105" s="81">
        <f>Data!M18</f>
        <v>43206</v>
      </c>
      <c r="B105" s="82">
        <f>Data!N18</f>
        <v>43212</v>
      </c>
      <c r="C105" s="119" t="s">
        <v>27</v>
      </c>
      <c r="D105" s="119"/>
      <c r="E105" s="120"/>
      <c r="F105" s="6"/>
      <c r="G105" s="104"/>
      <c r="H105" s="6"/>
      <c r="I105" s="6"/>
      <c r="J105" s="6"/>
      <c r="K105" s="115"/>
      <c r="L105" s="115"/>
      <c r="M105" s="77"/>
      <c r="N105" s="112"/>
      <c r="O105" s="77">
        <f>SUM(F105:J105)</f>
        <v>0</v>
      </c>
      <c r="P105" s="116"/>
      <c r="Q105" s="114">
        <f>IF(T105=TRUE,IF(Q104=0,0,MIN(Q104-$J$4,$J$5-$J$4)),0)</f>
        <v>0</v>
      </c>
      <c r="R105" s="84">
        <f>Q105</f>
        <v>0</v>
      </c>
      <c r="T105" s="109" t="b">
        <v>0</v>
      </c>
    </row>
    <row r="106" spans="1:20" s="70" customFormat="1" ht="20.25" hidden="1" customHeight="1" x14ac:dyDescent="0.25">
      <c r="C106" s="89"/>
      <c r="D106" s="89"/>
      <c r="E106" s="89"/>
      <c r="F106" s="26" t="s">
        <v>34</v>
      </c>
      <c r="G106" s="27"/>
      <c r="H106" s="27"/>
      <c r="I106" s="27"/>
      <c r="J106" s="27"/>
      <c r="K106" s="27"/>
      <c r="L106" s="28">
        <f>IF(K105&gt;0,K105,0)</f>
        <v>0</v>
      </c>
      <c r="M106" s="83"/>
      <c r="O106" s="90"/>
      <c r="P106" s="83"/>
      <c r="Q106" s="91"/>
      <c r="T106" s="106"/>
    </row>
    <row r="107" spans="1:20" s="70" customFormat="1" ht="20.25" hidden="1" customHeight="1" x14ac:dyDescent="0.25">
      <c r="C107" s="89"/>
      <c r="D107" s="89"/>
      <c r="E107" s="89"/>
      <c r="F107" s="29" t="s">
        <v>35</v>
      </c>
      <c r="G107" s="30"/>
      <c r="H107" s="30"/>
      <c r="I107" s="30"/>
      <c r="J107" s="30"/>
      <c r="K107" s="30"/>
      <c r="L107" s="28">
        <f>IF(K105&gt;0,K105*Data!$B$35,0)</f>
        <v>0</v>
      </c>
      <c r="M107" s="83"/>
      <c r="O107" s="83"/>
      <c r="P107" s="83"/>
      <c r="Q107" s="91"/>
      <c r="T107" s="106"/>
    </row>
    <row r="108" spans="1:20" s="70" customFormat="1" ht="20.25" customHeight="1" x14ac:dyDescent="0.25">
      <c r="F108" s="84"/>
      <c r="G108" s="84"/>
      <c r="H108" s="84"/>
      <c r="I108" s="84"/>
      <c r="J108" s="84"/>
      <c r="K108" s="84"/>
      <c r="L108" s="84"/>
      <c r="M108" s="84"/>
      <c r="N108" s="84"/>
      <c r="O108" s="84"/>
      <c r="P108" s="84"/>
      <c r="T108" s="106"/>
    </row>
    <row r="109" spans="1:20" s="70" customFormat="1" ht="20.25" customHeight="1" x14ac:dyDescent="0.2">
      <c r="A109" s="71"/>
      <c r="B109" s="72"/>
      <c r="C109" s="72"/>
      <c r="D109" s="72"/>
      <c r="E109" s="72"/>
      <c r="F109" s="73">
        <f>A111</f>
        <v>43213</v>
      </c>
      <c r="G109" s="102">
        <f>F109+1</f>
        <v>43214</v>
      </c>
      <c r="H109" s="73">
        <f>G109+1</f>
        <v>43215</v>
      </c>
      <c r="I109" s="73">
        <f>H109+1</f>
        <v>43216</v>
      </c>
      <c r="J109" s="73">
        <f>I109+1</f>
        <v>43217</v>
      </c>
      <c r="K109" s="73">
        <f>J109+1</f>
        <v>43218</v>
      </c>
      <c r="L109" s="73">
        <f>B111</f>
        <v>43219</v>
      </c>
      <c r="M109" s="76"/>
      <c r="N109" s="76"/>
      <c r="O109" s="76"/>
      <c r="P109" s="76"/>
      <c r="Q109" s="71"/>
      <c r="T109" s="106"/>
    </row>
    <row r="110" spans="1:20" s="70" customFormat="1" ht="20.25" customHeight="1" x14ac:dyDescent="0.25">
      <c r="A110" s="121" t="str">
        <f>Data!$K19&amp;" - "&amp;Data!$L19</f>
        <v>2018 - 17</v>
      </c>
      <c r="B110" s="121"/>
      <c r="C110" s="122" t="s">
        <v>9</v>
      </c>
      <c r="D110" s="122"/>
      <c r="E110" s="123"/>
      <c r="F110" s="6"/>
      <c r="G110" s="104"/>
      <c r="H110" s="6"/>
      <c r="I110" s="6"/>
      <c r="J110" s="6"/>
      <c r="K110" s="110"/>
      <c r="L110" s="110"/>
      <c r="M110" s="77">
        <f>SUM(F110:J110)</f>
        <v>0</v>
      </c>
      <c r="N110" s="77">
        <f>K110+L110</f>
        <v>0</v>
      </c>
      <c r="O110" s="77"/>
      <c r="P110" s="116">
        <f>M110+N110+O111</f>
        <v>0</v>
      </c>
      <c r="Q110" s="78">
        <f>IF($O$4="X",P110,P110-N110)</f>
        <v>0</v>
      </c>
      <c r="S110" s="70">
        <f>COUNTA(F110:J110,K111:L111)</f>
        <v>0</v>
      </c>
      <c r="T110" s="106"/>
    </row>
    <row r="111" spans="1:20" s="70" customFormat="1" ht="20.25" customHeight="1" x14ac:dyDescent="0.25">
      <c r="A111" s="81">
        <f>Data!M19</f>
        <v>43213</v>
      </c>
      <c r="B111" s="82">
        <f>Data!N19</f>
        <v>43219</v>
      </c>
      <c r="C111" s="119" t="s">
        <v>27</v>
      </c>
      <c r="D111" s="119"/>
      <c r="E111" s="120"/>
      <c r="F111" s="6"/>
      <c r="G111" s="104"/>
      <c r="H111" s="6"/>
      <c r="I111" s="6"/>
      <c r="J111" s="6"/>
      <c r="K111" s="115"/>
      <c r="L111" s="115"/>
      <c r="M111" s="77"/>
      <c r="N111" s="112"/>
      <c r="O111" s="77">
        <f>SUM(F111:J111)</f>
        <v>0</v>
      </c>
      <c r="P111" s="116"/>
      <c r="Q111" s="114">
        <f>IF(T111=TRUE,IF(Q110=0,0,MIN(Q110-$J$4,$J$5-$J$4)),0)</f>
        <v>0</v>
      </c>
      <c r="R111" s="84">
        <f>Q111</f>
        <v>0</v>
      </c>
      <c r="T111" s="109" t="b">
        <v>0</v>
      </c>
    </row>
    <row r="112" spans="1:20" s="70" customFormat="1" ht="20.25" hidden="1" customHeight="1" x14ac:dyDescent="0.25">
      <c r="C112" s="89"/>
      <c r="D112" s="89"/>
      <c r="E112" s="89"/>
      <c r="F112" s="26" t="s">
        <v>34</v>
      </c>
      <c r="G112" s="27"/>
      <c r="H112" s="27"/>
      <c r="I112" s="27"/>
      <c r="J112" s="27"/>
      <c r="K112" s="27"/>
      <c r="L112" s="28">
        <f>IF(K111&gt;0,K111,0)</f>
        <v>0</v>
      </c>
      <c r="M112" s="83"/>
      <c r="O112" s="90"/>
      <c r="P112" s="83"/>
      <c r="Q112" s="91"/>
      <c r="T112" s="106"/>
    </row>
    <row r="113" spans="1:20" s="70" customFormat="1" ht="20.25" hidden="1" customHeight="1" x14ac:dyDescent="0.25">
      <c r="C113" s="89"/>
      <c r="D113" s="89"/>
      <c r="E113" s="89"/>
      <c r="F113" s="29" t="s">
        <v>35</v>
      </c>
      <c r="G113" s="30"/>
      <c r="H113" s="30"/>
      <c r="I113" s="30"/>
      <c r="J113" s="30"/>
      <c r="K113" s="30"/>
      <c r="L113" s="28">
        <f>IF(K111&gt;0,K111*Data!$B$35,0)</f>
        <v>0</v>
      </c>
      <c r="M113" s="83"/>
      <c r="O113" s="83"/>
      <c r="P113" s="83"/>
      <c r="Q113" s="91"/>
      <c r="T113" s="106"/>
    </row>
    <row r="114" spans="1:20" s="70" customFormat="1" ht="20.25" customHeight="1" x14ac:dyDescent="0.25">
      <c r="F114" s="84"/>
      <c r="G114" s="84"/>
      <c r="H114" s="84"/>
      <c r="I114" s="84"/>
      <c r="J114" s="84"/>
      <c r="K114" s="84"/>
      <c r="L114" s="84"/>
      <c r="M114" s="84"/>
      <c r="N114" s="84"/>
      <c r="O114" s="84"/>
      <c r="P114" s="84"/>
      <c r="T114" s="106"/>
    </row>
    <row r="115" spans="1:20" s="70" customFormat="1" ht="20.25" customHeight="1" x14ac:dyDescent="0.2">
      <c r="A115" s="71"/>
      <c r="B115" s="72"/>
      <c r="C115" s="72"/>
      <c r="D115" s="72"/>
      <c r="E115" s="72"/>
      <c r="F115" s="73">
        <f>A117</f>
        <v>43220</v>
      </c>
      <c r="G115" s="102">
        <f>F115+1</f>
        <v>43221</v>
      </c>
      <c r="H115" s="73">
        <f>G115+1</f>
        <v>43222</v>
      </c>
      <c r="I115" s="73">
        <f>H115+1</f>
        <v>43223</v>
      </c>
      <c r="J115" s="73">
        <f>I115+1</f>
        <v>43224</v>
      </c>
      <c r="K115" s="73">
        <f>J115+1</f>
        <v>43225</v>
      </c>
      <c r="L115" s="73">
        <f>B117</f>
        <v>43226</v>
      </c>
      <c r="M115" s="76"/>
      <c r="N115" s="76"/>
      <c r="O115" s="76"/>
      <c r="P115" s="76"/>
      <c r="Q115" s="71"/>
      <c r="T115" s="106"/>
    </row>
    <row r="116" spans="1:20" s="70" customFormat="1" ht="20.25" customHeight="1" x14ac:dyDescent="0.25">
      <c r="A116" s="121" t="str">
        <f>Data!$K20&amp;" - "&amp;Data!$L20</f>
        <v>2018 - 18</v>
      </c>
      <c r="B116" s="121"/>
      <c r="C116" s="122" t="s">
        <v>9</v>
      </c>
      <c r="D116" s="122"/>
      <c r="E116" s="123"/>
      <c r="F116" s="6"/>
      <c r="G116" s="104"/>
      <c r="H116" s="6"/>
      <c r="I116" s="6"/>
      <c r="J116" s="6"/>
      <c r="K116" s="110"/>
      <c r="L116" s="110"/>
      <c r="M116" s="77">
        <f>SUM(F116:J116)</f>
        <v>0</v>
      </c>
      <c r="N116" s="77">
        <f>K116+L116</f>
        <v>0</v>
      </c>
      <c r="O116" s="77"/>
      <c r="P116" s="116">
        <f>M116+N116+O117</f>
        <v>0</v>
      </c>
      <c r="Q116" s="78">
        <f>IF($O$4="X",P116,P116-N116)</f>
        <v>0</v>
      </c>
      <c r="S116" s="70">
        <f>COUNTA(F116:J116,K117:L117)</f>
        <v>0</v>
      </c>
      <c r="T116" s="106"/>
    </row>
    <row r="117" spans="1:20" s="70" customFormat="1" ht="20.25" customHeight="1" x14ac:dyDescent="0.25">
      <c r="A117" s="81">
        <f>Data!M20</f>
        <v>43220</v>
      </c>
      <c r="B117" s="82">
        <f>Data!N20</f>
        <v>43226</v>
      </c>
      <c r="C117" s="119" t="s">
        <v>27</v>
      </c>
      <c r="D117" s="119"/>
      <c r="E117" s="120"/>
      <c r="F117" s="6"/>
      <c r="G117" s="104"/>
      <c r="H117" s="6"/>
      <c r="I117" s="6"/>
      <c r="J117" s="6"/>
      <c r="K117" s="115"/>
      <c r="L117" s="115"/>
      <c r="M117" s="77"/>
      <c r="N117" s="112"/>
      <c r="O117" s="77">
        <f>SUM(F117:J117)</f>
        <v>0</v>
      </c>
      <c r="P117" s="116"/>
      <c r="Q117" s="114">
        <f>IF(T117=TRUE,IF(Q116=0,0,MIN(Q116-$J$4,$J$5-$J$4)),0)</f>
        <v>0</v>
      </c>
      <c r="R117" s="84">
        <f>Q117</f>
        <v>0</v>
      </c>
      <c r="T117" s="109" t="b">
        <v>0</v>
      </c>
    </row>
    <row r="118" spans="1:20" s="70" customFormat="1" ht="20.25" hidden="1" customHeight="1" x14ac:dyDescent="0.25">
      <c r="C118" s="89"/>
      <c r="D118" s="89"/>
      <c r="E118" s="89"/>
      <c r="F118" s="26" t="s">
        <v>34</v>
      </c>
      <c r="G118" s="27"/>
      <c r="H118" s="27"/>
      <c r="I118" s="27"/>
      <c r="J118" s="27"/>
      <c r="K118" s="27"/>
      <c r="L118" s="28">
        <f>IF(K117&gt;0,K117,0)</f>
        <v>0</v>
      </c>
      <c r="M118" s="83"/>
      <c r="O118" s="90"/>
      <c r="P118" s="83"/>
      <c r="Q118" s="91"/>
      <c r="T118" s="106"/>
    </row>
    <row r="119" spans="1:20" s="70" customFormat="1" ht="20.25" hidden="1" customHeight="1" x14ac:dyDescent="0.25">
      <c r="C119" s="89"/>
      <c r="D119" s="89"/>
      <c r="E119" s="89"/>
      <c r="F119" s="29" t="s">
        <v>35</v>
      </c>
      <c r="G119" s="30"/>
      <c r="H119" s="30"/>
      <c r="I119" s="30"/>
      <c r="J119" s="30"/>
      <c r="K119" s="30"/>
      <c r="L119" s="28">
        <f>IF(K117&gt;0,K117*Data!$B$35,0)</f>
        <v>0</v>
      </c>
      <c r="M119" s="83"/>
      <c r="O119" s="83"/>
      <c r="P119" s="83"/>
      <c r="Q119" s="91"/>
      <c r="T119" s="106"/>
    </row>
    <row r="120" spans="1:20" s="70" customFormat="1" ht="20.25" customHeight="1" x14ac:dyDescent="0.25"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T120" s="106"/>
    </row>
    <row r="121" spans="1:20" s="70" customFormat="1" ht="20.25" customHeight="1" x14ac:dyDescent="0.2">
      <c r="A121" s="71"/>
      <c r="B121" s="72"/>
      <c r="C121" s="72"/>
      <c r="D121" s="72"/>
      <c r="E121" s="72"/>
      <c r="F121" s="73">
        <f>A123</f>
        <v>43227</v>
      </c>
      <c r="G121" s="102">
        <f>F121+1</f>
        <v>43228</v>
      </c>
      <c r="H121" s="73">
        <f>G121+1</f>
        <v>43229</v>
      </c>
      <c r="I121" s="73">
        <f>H121+1</f>
        <v>43230</v>
      </c>
      <c r="J121" s="73">
        <f>I121+1</f>
        <v>43231</v>
      </c>
      <c r="K121" s="73">
        <f>J121+1</f>
        <v>43232</v>
      </c>
      <c r="L121" s="73">
        <f>B123</f>
        <v>43233</v>
      </c>
      <c r="M121" s="76"/>
      <c r="N121" s="76"/>
      <c r="O121" s="76"/>
      <c r="P121" s="76"/>
      <c r="Q121" s="71"/>
      <c r="T121" s="106"/>
    </row>
    <row r="122" spans="1:20" s="70" customFormat="1" ht="20.25" customHeight="1" x14ac:dyDescent="0.25">
      <c r="A122" s="121" t="str">
        <f>Data!$K21&amp;" - "&amp;Data!$L21</f>
        <v>2018 - 19</v>
      </c>
      <c r="B122" s="121"/>
      <c r="C122" s="122" t="s">
        <v>9</v>
      </c>
      <c r="D122" s="122"/>
      <c r="E122" s="123"/>
      <c r="F122" s="6"/>
      <c r="G122" s="104"/>
      <c r="H122" s="6"/>
      <c r="I122" s="6"/>
      <c r="J122" s="6"/>
      <c r="K122" s="110"/>
      <c r="L122" s="110"/>
      <c r="M122" s="77">
        <f>SUM(F122:J122)</f>
        <v>0</v>
      </c>
      <c r="N122" s="77">
        <f>K122+L122</f>
        <v>0</v>
      </c>
      <c r="O122" s="77"/>
      <c r="P122" s="116">
        <f>M122+N122+O123</f>
        <v>0</v>
      </c>
      <c r="Q122" s="78">
        <f>IF($O$4="X",P122,P122-N122)</f>
        <v>0</v>
      </c>
      <c r="S122" s="70">
        <f>COUNTA(F122:J122,K123:L123)</f>
        <v>0</v>
      </c>
      <c r="T122" s="106"/>
    </row>
    <row r="123" spans="1:20" s="70" customFormat="1" ht="20.25" customHeight="1" x14ac:dyDescent="0.25">
      <c r="A123" s="81">
        <f>Data!M21</f>
        <v>43227</v>
      </c>
      <c r="B123" s="82">
        <f>Data!N21</f>
        <v>43233</v>
      </c>
      <c r="C123" s="119" t="s">
        <v>27</v>
      </c>
      <c r="D123" s="119"/>
      <c r="E123" s="120"/>
      <c r="F123" s="6"/>
      <c r="G123" s="104"/>
      <c r="H123" s="6"/>
      <c r="I123" s="6"/>
      <c r="J123" s="6"/>
      <c r="K123" s="115"/>
      <c r="L123" s="115"/>
      <c r="M123" s="77"/>
      <c r="N123" s="112"/>
      <c r="O123" s="77">
        <f>SUM(F123:J123)</f>
        <v>0</v>
      </c>
      <c r="P123" s="116"/>
      <c r="Q123" s="114">
        <f>IF(T123=TRUE,IF(Q122=0,0,MIN(Q122-$J$4,$J$5-$J$4)),0)</f>
        <v>0</v>
      </c>
      <c r="R123" s="84">
        <f>Q123</f>
        <v>0</v>
      </c>
      <c r="T123" s="109" t="b">
        <v>0</v>
      </c>
    </row>
    <row r="124" spans="1:20" s="70" customFormat="1" ht="20.100000000000001" hidden="1" customHeight="1" x14ac:dyDescent="0.25">
      <c r="C124" s="89"/>
      <c r="D124" s="89"/>
      <c r="E124" s="89"/>
      <c r="F124" s="26" t="s">
        <v>34</v>
      </c>
      <c r="G124" s="27"/>
      <c r="H124" s="27"/>
      <c r="I124" s="27"/>
      <c r="J124" s="27"/>
      <c r="K124" s="27"/>
      <c r="L124" s="28">
        <f>IF(K123&gt;0,K123,0)</f>
        <v>0</v>
      </c>
      <c r="M124" s="83"/>
      <c r="O124" s="90"/>
      <c r="P124" s="83"/>
      <c r="Q124" s="91"/>
      <c r="T124" s="106"/>
    </row>
    <row r="125" spans="1:20" s="70" customFormat="1" ht="20.100000000000001" hidden="1" customHeight="1" x14ac:dyDescent="0.25">
      <c r="C125" s="89"/>
      <c r="D125" s="89"/>
      <c r="E125" s="89"/>
      <c r="F125" s="29" t="s">
        <v>35</v>
      </c>
      <c r="G125" s="30"/>
      <c r="H125" s="30"/>
      <c r="I125" s="30"/>
      <c r="J125" s="30"/>
      <c r="K125" s="30"/>
      <c r="L125" s="28">
        <f>IF(K123&gt;0,K123*Data!$B$35,0)</f>
        <v>0</v>
      </c>
      <c r="M125" s="83"/>
      <c r="O125" s="83"/>
      <c r="P125" s="83"/>
      <c r="Q125" s="91"/>
      <c r="T125" s="106"/>
    </row>
    <row r="126" spans="1:20" s="70" customFormat="1" ht="20.100000000000001" customHeight="1" x14ac:dyDescent="0.25">
      <c r="F126" s="84"/>
      <c r="G126" s="84"/>
      <c r="H126" s="84"/>
      <c r="I126" s="84"/>
      <c r="J126" s="84"/>
      <c r="K126" s="84"/>
      <c r="L126" s="84"/>
      <c r="M126" s="84"/>
      <c r="N126" s="84"/>
      <c r="O126" s="84"/>
      <c r="P126" s="84"/>
      <c r="T126" s="106"/>
    </row>
    <row r="127" spans="1:20" s="70" customFormat="1" ht="20.100000000000001" customHeight="1" x14ac:dyDescent="0.2">
      <c r="A127" s="71"/>
      <c r="B127" s="72"/>
      <c r="C127" s="72"/>
      <c r="D127" s="72"/>
      <c r="E127" s="72"/>
      <c r="F127" s="73">
        <f>A129</f>
        <v>43234</v>
      </c>
      <c r="G127" s="102">
        <f>F127+1</f>
        <v>43235</v>
      </c>
      <c r="H127" s="73">
        <f>G127+1</f>
        <v>43236</v>
      </c>
      <c r="I127" s="73">
        <f>H127+1</f>
        <v>43237</v>
      </c>
      <c r="J127" s="73">
        <f>I127+1</f>
        <v>43238</v>
      </c>
      <c r="K127" s="73">
        <f>J127+1</f>
        <v>43239</v>
      </c>
      <c r="L127" s="73">
        <f>B129</f>
        <v>43240</v>
      </c>
      <c r="M127" s="76"/>
      <c r="N127" s="76"/>
      <c r="O127" s="76"/>
      <c r="P127" s="76"/>
      <c r="Q127" s="71"/>
      <c r="T127" s="106"/>
    </row>
    <row r="128" spans="1:20" s="70" customFormat="1" ht="20.100000000000001" customHeight="1" x14ac:dyDescent="0.25">
      <c r="A128" s="121" t="str">
        <f>Data!$K22&amp;" - "&amp;Data!$L22</f>
        <v>2018 - 20</v>
      </c>
      <c r="B128" s="121"/>
      <c r="C128" s="122" t="s">
        <v>9</v>
      </c>
      <c r="D128" s="122"/>
      <c r="E128" s="123"/>
      <c r="F128" s="6"/>
      <c r="G128" s="104"/>
      <c r="H128" s="6"/>
      <c r="I128" s="6"/>
      <c r="J128" s="6"/>
      <c r="K128" s="110"/>
      <c r="L128" s="110"/>
      <c r="M128" s="77">
        <f>SUM(F128:J128)</f>
        <v>0</v>
      </c>
      <c r="N128" s="77">
        <f>K128+L128</f>
        <v>0</v>
      </c>
      <c r="O128" s="77"/>
      <c r="P128" s="116">
        <f>M128+N128+O129</f>
        <v>0</v>
      </c>
      <c r="Q128" s="78">
        <f>IF($O$4="X",P128,P128-N128)</f>
        <v>0</v>
      </c>
      <c r="S128" s="70">
        <f>COUNTA(F128:J128,K129:L129)</f>
        <v>0</v>
      </c>
      <c r="T128" s="106"/>
    </row>
    <row r="129" spans="1:20" s="70" customFormat="1" ht="20.100000000000001" customHeight="1" x14ac:dyDescent="0.25">
      <c r="A129" s="81">
        <f>Data!M22</f>
        <v>43234</v>
      </c>
      <c r="B129" s="82">
        <f>Data!N22</f>
        <v>43240</v>
      </c>
      <c r="C129" s="119" t="s">
        <v>27</v>
      </c>
      <c r="D129" s="119"/>
      <c r="E129" s="120"/>
      <c r="F129" s="6"/>
      <c r="G129" s="104"/>
      <c r="H129" s="6"/>
      <c r="I129" s="6"/>
      <c r="J129" s="6"/>
      <c r="K129" s="115"/>
      <c r="L129" s="115"/>
      <c r="M129" s="77"/>
      <c r="N129" s="112"/>
      <c r="O129" s="77">
        <f>SUM(F129:J129)</f>
        <v>0</v>
      </c>
      <c r="P129" s="116"/>
      <c r="Q129" s="114">
        <f>IF(T129=TRUE,IF(Q128=0,0,MIN(Q128-$J$4,$J$5-$J$4)),0)</f>
        <v>0</v>
      </c>
      <c r="R129" s="84">
        <f>Q129</f>
        <v>0</v>
      </c>
      <c r="T129" s="109" t="b">
        <v>0</v>
      </c>
    </row>
    <row r="130" spans="1:20" s="70" customFormat="1" ht="20.100000000000001" hidden="1" customHeight="1" x14ac:dyDescent="0.25">
      <c r="C130" s="89"/>
      <c r="D130" s="89"/>
      <c r="E130" s="89"/>
      <c r="F130" s="26" t="s">
        <v>34</v>
      </c>
      <c r="G130" s="27"/>
      <c r="H130" s="27"/>
      <c r="I130" s="27"/>
      <c r="J130" s="27"/>
      <c r="K130" s="27"/>
      <c r="L130" s="28">
        <f>IF(K129&gt;0,K129,0)</f>
        <v>0</v>
      </c>
      <c r="M130" s="83"/>
      <c r="O130" s="90"/>
      <c r="P130" s="83"/>
      <c r="Q130" s="91"/>
      <c r="T130" s="106"/>
    </row>
    <row r="131" spans="1:20" s="70" customFormat="1" ht="20.100000000000001" hidden="1" customHeight="1" x14ac:dyDescent="0.25">
      <c r="C131" s="89"/>
      <c r="D131" s="89"/>
      <c r="E131" s="89"/>
      <c r="F131" s="29" t="s">
        <v>35</v>
      </c>
      <c r="G131" s="30"/>
      <c r="H131" s="30"/>
      <c r="I131" s="30"/>
      <c r="J131" s="30"/>
      <c r="K131" s="30"/>
      <c r="L131" s="28">
        <f>IF(K129&gt;0,K129*Data!$B$35,0)</f>
        <v>0</v>
      </c>
      <c r="M131" s="83"/>
      <c r="O131" s="83"/>
      <c r="P131" s="83"/>
      <c r="Q131" s="91"/>
      <c r="T131" s="106"/>
    </row>
    <row r="132" spans="1:20" s="70" customFormat="1" ht="20.100000000000001" customHeight="1" x14ac:dyDescent="0.25"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4"/>
      <c r="T132" s="106"/>
    </row>
    <row r="133" spans="1:20" s="70" customFormat="1" ht="20.100000000000001" customHeight="1" x14ac:dyDescent="0.2">
      <c r="A133" s="71"/>
      <c r="B133" s="72"/>
      <c r="C133" s="72"/>
      <c r="D133" s="72"/>
      <c r="E133" s="72"/>
      <c r="F133" s="73">
        <f>A135</f>
        <v>43241</v>
      </c>
      <c r="G133" s="102">
        <f>F133+1</f>
        <v>43242</v>
      </c>
      <c r="H133" s="73">
        <f>G133+1</f>
        <v>43243</v>
      </c>
      <c r="I133" s="73">
        <f>H133+1</f>
        <v>43244</v>
      </c>
      <c r="J133" s="73">
        <f>I133+1</f>
        <v>43245</v>
      </c>
      <c r="K133" s="73">
        <f>J133+1</f>
        <v>43246</v>
      </c>
      <c r="L133" s="73">
        <f>B135</f>
        <v>43247</v>
      </c>
      <c r="M133" s="76"/>
      <c r="N133" s="76"/>
      <c r="O133" s="76"/>
      <c r="P133" s="76"/>
      <c r="Q133" s="71"/>
      <c r="T133" s="106"/>
    </row>
    <row r="134" spans="1:20" s="70" customFormat="1" ht="20.100000000000001" customHeight="1" x14ac:dyDescent="0.25">
      <c r="A134" s="121" t="str">
        <f>Data!$K23&amp;" - "&amp;Data!$L23</f>
        <v>2018 - 21</v>
      </c>
      <c r="B134" s="121"/>
      <c r="C134" s="122" t="s">
        <v>9</v>
      </c>
      <c r="D134" s="122"/>
      <c r="E134" s="123"/>
      <c r="F134" s="6"/>
      <c r="G134" s="104"/>
      <c r="H134" s="6"/>
      <c r="I134" s="6"/>
      <c r="J134" s="6"/>
      <c r="K134" s="110"/>
      <c r="L134" s="110"/>
      <c r="M134" s="77">
        <f>SUM(F134:J134)</f>
        <v>0</v>
      </c>
      <c r="N134" s="77">
        <f>K134+L134</f>
        <v>0</v>
      </c>
      <c r="O134" s="77"/>
      <c r="P134" s="116">
        <f>M134+N134+O135</f>
        <v>0</v>
      </c>
      <c r="Q134" s="78">
        <f>IF($O$4="X",P134,P134-N134)</f>
        <v>0</v>
      </c>
      <c r="S134" s="70">
        <f>COUNTA(F134:J134,K135:L135)</f>
        <v>0</v>
      </c>
      <c r="T134" s="106"/>
    </row>
    <row r="135" spans="1:20" s="70" customFormat="1" ht="20.100000000000001" customHeight="1" x14ac:dyDescent="0.25">
      <c r="A135" s="81">
        <f>Data!M23</f>
        <v>43241</v>
      </c>
      <c r="B135" s="82">
        <f>Data!N23</f>
        <v>43247</v>
      </c>
      <c r="C135" s="119" t="s">
        <v>27</v>
      </c>
      <c r="D135" s="119"/>
      <c r="E135" s="120"/>
      <c r="F135" s="6"/>
      <c r="G135" s="104"/>
      <c r="H135" s="6"/>
      <c r="I135" s="6"/>
      <c r="J135" s="6"/>
      <c r="K135" s="115"/>
      <c r="L135" s="115"/>
      <c r="M135" s="77"/>
      <c r="N135" s="112"/>
      <c r="O135" s="77">
        <f>SUM(F135:J135)</f>
        <v>0</v>
      </c>
      <c r="P135" s="116"/>
      <c r="Q135" s="114">
        <f>IF(T135=TRUE,IF(Q134=0,0,MIN(Q134-$J$4,$J$5-$J$4)),0)</f>
        <v>0</v>
      </c>
      <c r="R135" s="84">
        <f>Q135</f>
        <v>0</v>
      </c>
      <c r="T135" s="109" t="b">
        <v>0</v>
      </c>
    </row>
    <row r="136" spans="1:20" s="70" customFormat="1" ht="20.100000000000001" hidden="1" customHeight="1" x14ac:dyDescent="0.25">
      <c r="C136" s="89"/>
      <c r="D136" s="89"/>
      <c r="E136" s="89"/>
      <c r="F136" s="26" t="s">
        <v>34</v>
      </c>
      <c r="G136" s="27"/>
      <c r="H136" s="27"/>
      <c r="I136" s="27"/>
      <c r="J136" s="27"/>
      <c r="K136" s="27"/>
      <c r="L136" s="28">
        <f>IF(K135&gt;0,K135,0)</f>
        <v>0</v>
      </c>
      <c r="M136" s="83"/>
      <c r="O136" s="90"/>
      <c r="P136" s="83"/>
      <c r="Q136" s="91"/>
      <c r="T136" s="106"/>
    </row>
    <row r="137" spans="1:20" s="70" customFormat="1" ht="20.100000000000001" hidden="1" customHeight="1" x14ac:dyDescent="0.25">
      <c r="C137" s="89"/>
      <c r="D137" s="89"/>
      <c r="E137" s="89"/>
      <c r="F137" s="29" t="s">
        <v>35</v>
      </c>
      <c r="G137" s="30"/>
      <c r="H137" s="30"/>
      <c r="I137" s="30"/>
      <c r="J137" s="30"/>
      <c r="K137" s="30"/>
      <c r="L137" s="28">
        <f>IF(K135&gt;0,K135*Data!$B$35,0)</f>
        <v>0</v>
      </c>
      <c r="M137" s="83"/>
      <c r="O137" s="83"/>
      <c r="P137" s="83"/>
      <c r="Q137" s="91"/>
      <c r="T137" s="106"/>
    </row>
    <row r="138" spans="1:20" s="70" customFormat="1" ht="20.100000000000001" customHeight="1" x14ac:dyDescent="0.25"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T138" s="106"/>
    </row>
    <row r="139" spans="1:20" s="70" customFormat="1" ht="20.100000000000001" customHeight="1" x14ac:dyDescent="0.2">
      <c r="A139" s="71"/>
      <c r="B139" s="72"/>
      <c r="C139" s="72"/>
      <c r="D139" s="72"/>
      <c r="E139" s="72"/>
      <c r="F139" s="73">
        <f>A141</f>
        <v>43248</v>
      </c>
      <c r="G139" s="102">
        <f>F139+1</f>
        <v>43249</v>
      </c>
      <c r="H139" s="73">
        <f>G139+1</f>
        <v>43250</v>
      </c>
      <c r="I139" s="73">
        <f>H139+1</f>
        <v>43251</v>
      </c>
      <c r="J139" s="73">
        <f>I139+1</f>
        <v>43252</v>
      </c>
      <c r="K139" s="73">
        <f>J139+1</f>
        <v>43253</v>
      </c>
      <c r="L139" s="73">
        <f>B141</f>
        <v>43254</v>
      </c>
      <c r="M139" s="76"/>
      <c r="N139" s="76"/>
      <c r="O139" s="76"/>
      <c r="P139" s="76"/>
      <c r="Q139" s="71"/>
      <c r="T139" s="106"/>
    </row>
    <row r="140" spans="1:20" s="70" customFormat="1" ht="20.100000000000001" customHeight="1" x14ac:dyDescent="0.25">
      <c r="A140" s="121" t="str">
        <f>Data!$K24&amp;" - "&amp;Data!$L24</f>
        <v>2018 - 22</v>
      </c>
      <c r="B140" s="121"/>
      <c r="C140" s="122" t="s">
        <v>9</v>
      </c>
      <c r="D140" s="122"/>
      <c r="E140" s="123"/>
      <c r="F140" s="6"/>
      <c r="G140" s="104"/>
      <c r="H140" s="6"/>
      <c r="I140" s="6"/>
      <c r="J140" s="6"/>
      <c r="K140" s="110"/>
      <c r="L140" s="110"/>
      <c r="M140" s="77">
        <f>SUM(F140:J140)</f>
        <v>0</v>
      </c>
      <c r="N140" s="77">
        <f>K140+L140</f>
        <v>0</v>
      </c>
      <c r="O140" s="77"/>
      <c r="P140" s="116">
        <f>M140+N140+O141</f>
        <v>0</v>
      </c>
      <c r="Q140" s="78">
        <f>IF($O$4="X",P140,P140-N140)</f>
        <v>0</v>
      </c>
      <c r="S140" s="70">
        <f>COUNTA(F140:J140,K141:L141)</f>
        <v>0</v>
      </c>
      <c r="T140" s="106"/>
    </row>
    <row r="141" spans="1:20" s="70" customFormat="1" ht="20.100000000000001" customHeight="1" x14ac:dyDescent="0.25">
      <c r="A141" s="81">
        <f>Data!M24</f>
        <v>43248</v>
      </c>
      <c r="B141" s="82">
        <f>Data!N24</f>
        <v>43254</v>
      </c>
      <c r="C141" s="119" t="s">
        <v>27</v>
      </c>
      <c r="D141" s="119"/>
      <c r="E141" s="120"/>
      <c r="F141" s="6"/>
      <c r="G141" s="104"/>
      <c r="H141" s="6"/>
      <c r="I141" s="6"/>
      <c r="J141" s="6"/>
      <c r="K141" s="115"/>
      <c r="L141" s="115"/>
      <c r="M141" s="77"/>
      <c r="N141" s="112"/>
      <c r="O141" s="77">
        <f>SUM(F141:J141)</f>
        <v>0</v>
      </c>
      <c r="P141" s="116"/>
      <c r="Q141" s="114">
        <f>IF(T141=TRUE,IF(Q140=0,0,MIN(Q140-$J$4,$J$5-$J$4)),0)</f>
        <v>0</v>
      </c>
      <c r="R141" s="84">
        <f>Q141</f>
        <v>0</v>
      </c>
      <c r="T141" s="109" t="b">
        <v>0</v>
      </c>
    </row>
    <row r="142" spans="1:20" s="70" customFormat="1" ht="20.100000000000001" hidden="1" customHeight="1" x14ac:dyDescent="0.25">
      <c r="C142" s="89"/>
      <c r="D142" s="89"/>
      <c r="E142" s="89"/>
      <c r="F142" s="26" t="s">
        <v>34</v>
      </c>
      <c r="G142" s="27"/>
      <c r="H142" s="27"/>
      <c r="I142" s="27"/>
      <c r="J142" s="27"/>
      <c r="K142" s="27"/>
      <c r="L142" s="28">
        <f>IF(K141&gt;0,K141,0)</f>
        <v>0</v>
      </c>
      <c r="M142" s="83"/>
      <c r="O142" s="90"/>
      <c r="P142" s="83"/>
      <c r="Q142" s="91"/>
      <c r="T142" s="106"/>
    </row>
    <row r="143" spans="1:20" s="70" customFormat="1" ht="20.100000000000001" hidden="1" customHeight="1" x14ac:dyDescent="0.25">
      <c r="C143" s="89"/>
      <c r="D143" s="89"/>
      <c r="E143" s="89"/>
      <c r="F143" s="29" t="s">
        <v>35</v>
      </c>
      <c r="G143" s="30"/>
      <c r="H143" s="30"/>
      <c r="I143" s="30"/>
      <c r="J143" s="30"/>
      <c r="K143" s="30"/>
      <c r="L143" s="28">
        <f>IF(K141&gt;0,K141*Data!$B$35,0)</f>
        <v>0</v>
      </c>
      <c r="M143" s="83"/>
      <c r="O143" s="83"/>
      <c r="P143" s="83"/>
      <c r="Q143" s="91"/>
      <c r="T143" s="106"/>
    </row>
    <row r="144" spans="1:20" s="70" customFormat="1" ht="20.100000000000001" customHeight="1" x14ac:dyDescent="0.25"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T144" s="106"/>
    </row>
    <row r="145" spans="1:20" s="70" customFormat="1" ht="20.100000000000001" customHeight="1" x14ac:dyDescent="0.2">
      <c r="A145" s="71"/>
      <c r="B145" s="72"/>
      <c r="C145" s="72"/>
      <c r="D145" s="72"/>
      <c r="E145" s="72"/>
      <c r="F145" s="73">
        <f>A147</f>
        <v>43255</v>
      </c>
      <c r="G145" s="102">
        <f>F145+1</f>
        <v>43256</v>
      </c>
      <c r="H145" s="73">
        <f>G145+1</f>
        <v>43257</v>
      </c>
      <c r="I145" s="73">
        <f>H145+1</f>
        <v>43258</v>
      </c>
      <c r="J145" s="73">
        <f>I145+1</f>
        <v>43259</v>
      </c>
      <c r="K145" s="73">
        <f>J145+1</f>
        <v>43260</v>
      </c>
      <c r="L145" s="73">
        <f>B147</f>
        <v>43261</v>
      </c>
      <c r="M145" s="76"/>
      <c r="N145" s="76"/>
      <c r="O145" s="76"/>
      <c r="P145" s="76"/>
      <c r="Q145" s="71"/>
      <c r="T145" s="106"/>
    </row>
    <row r="146" spans="1:20" s="70" customFormat="1" ht="20.100000000000001" customHeight="1" x14ac:dyDescent="0.25">
      <c r="A146" s="121" t="str">
        <f>Data!$K25&amp;" - "&amp;Data!$L25</f>
        <v>2018 - 23</v>
      </c>
      <c r="B146" s="121"/>
      <c r="C146" s="122" t="s">
        <v>9</v>
      </c>
      <c r="D146" s="122"/>
      <c r="E146" s="123"/>
      <c r="F146" s="6"/>
      <c r="G146" s="104"/>
      <c r="H146" s="6"/>
      <c r="I146" s="6"/>
      <c r="J146" s="6"/>
      <c r="K146" s="110"/>
      <c r="L146" s="110"/>
      <c r="M146" s="77">
        <f>SUM(F146:J146)</f>
        <v>0</v>
      </c>
      <c r="N146" s="77">
        <f>K146+L146</f>
        <v>0</v>
      </c>
      <c r="O146" s="77"/>
      <c r="P146" s="116">
        <f>M146+N146+O147</f>
        <v>0</v>
      </c>
      <c r="Q146" s="78">
        <f>IF($O$4="X",P146,P146-N146)</f>
        <v>0</v>
      </c>
      <c r="S146" s="70">
        <f>COUNTA(F146:J146,K147:L147)</f>
        <v>0</v>
      </c>
      <c r="T146" s="106"/>
    </row>
    <row r="147" spans="1:20" s="70" customFormat="1" ht="20.100000000000001" customHeight="1" x14ac:dyDescent="0.25">
      <c r="A147" s="81">
        <f>Data!M25</f>
        <v>43255</v>
      </c>
      <c r="B147" s="82">
        <f>Data!N25</f>
        <v>43261</v>
      </c>
      <c r="C147" s="119" t="s">
        <v>27</v>
      </c>
      <c r="D147" s="119"/>
      <c r="E147" s="120"/>
      <c r="F147" s="6"/>
      <c r="G147" s="104"/>
      <c r="H147" s="6"/>
      <c r="I147" s="6"/>
      <c r="J147" s="6"/>
      <c r="K147" s="115"/>
      <c r="L147" s="115"/>
      <c r="M147" s="77"/>
      <c r="N147" s="112"/>
      <c r="O147" s="77">
        <f>SUM(F147:J147)</f>
        <v>0</v>
      </c>
      <c r="P147" s="116"/>
      <c r="Q147" s="114">
        <f>IF(T147=TRUE,IF(Q146=0,0,MIN(Q146-$J$4,$J$5-$J$4)),0)</f>
        <v>0</v>
      </c>
      <c r="R147" s="84">
        <f>Q147</f>
        <v>0</v>
      </c>
      <c r="T147" s="109" t="b">
        <v>0</v>
      </c>
    </row>
    <row r="148" spans="1:20" s="70" customFormat="1" ht="20.100000000000001" hidden="1" customHeight="1" x14ac:dyDescent="0.25">
      <c r="C148" s="89"/>
      <c r="D148" s="89"/>
      <c r="E148" s="89"/>
      <c r="F148" s="26" t="s">
        <v>34</v>
      </c>
      <c r="G148" s="27"/>
      <c r="H148" s="27"/>
      <c r="I148" s="27"/>
      <c r="J148" s="27"/>
      <c r="K148" s="27"/>
      <c r="L148" s="28">
        <f>IF(K147&gt;0,K147,0)</f>
        <v>0</v>
      </c>
      <c r="M148" s="83"/>
      <c r="O148" s="90"/>
      <c r="P148" s="83"/>
      <c r="Q148" s="91"/>
      <c r="T148" s="106"/>
    </row>
    <row r="149" spans="1:20" s="70" customFormat="1" ht="20.100000000000001" hidden="1" customHeight="1" x14ac:dyDescent="0.25">
      <c r="C149" s="89"/>
      <c r="D149" s="89"/>
      <c r="E149" s="89"/>
      <c r="F149" s="29" t="s">
        <v>35</v>
      </c>
      <c r="G149" s="30"/>
      <c r="H149" s="30"/>
      <c r="I149" s="30"/>
      <c r="J149" s="30"/>
      <c r="K149" s="30"/>
      <c r="L149" s="28">
        <f>IF(K147&gt;0,K147*Data!$B$35,0)</f>
        <v>0</v>
      </c>
      <c r="M149" s="83"/>
      <c r="O149" s="83"/>
      <c r="P149" s="83"/>
      <c r="Q149" s="91"/>
      <c r="T149" s="106"/>
    </row>
    <row r="150" spans="1:20" s="70" customFormat="1" ht="20.100000000000001" customHeight="1" x14ac:dyDescent="0.25"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T150" s="106"/>
    </row>
    <row r="151" spans="1:20" s="70" customFormat="1" ht="20.100000000000001" customHeight="1" x14ac:dyDescent="0.2">
      <c r="A151" s="71"/>
      <c r="B151" s="72"/>
      <c r="C151" s="72"/>
      <c r="D151" s="72"/>
      <c r="E151" s="72"/>
      <c r="F151" s="73">
        <f>A153</f>
        <v>43262</v>
      </c>
      <c r="G151" s="102">
        <f>F151+1</f>
        <v>43263</v>
      </c>
      <c r="H151" s="73">
        <f>G151+1</f>
        <v>43264</v>
      </c>
      <c r="I151" s="73">
        <f>H151+1</f>
        <v>43265</v>
      </c>
      <c r="J151" s="73">
        <f>I151+1</f>
        <v>43266</v>
      </c>
      <c r="K151" s="73">
        <f>J151+1</f>
        <v>43267</v>
      </c>
      <c r="L151" s="73">
        <f>B153</f>
        <v>43268</v>
      </c>
      <c r="M151" s="76"/>
      <c r="N151" s="76"/>
      <c r="O151" s="76"/>
      <c r="P151" s="76"/>
      <c r="Q151" s="71"/>
      <c r="T151" s="106"/>
    </row>
    <row r="152" spans="1:20" s="70" customFormat="1" ht="20.100000000000001" customHeight="1" x14ac:dyDescent="0.25">
      <c r="A152" s="121" t="str">
        <f>Data!$K26&amp;" - "&amp;Data!$L26</f>
        <v>2018 - 24</v>
      </c>
      <c r="B152" s="121"/>
      <c r="C152" s="122" t="s">
        <v>9</v>
      </c>
      <c r="D152" s="122"/>
      <c r="E152" s="123"/>
      <c r="F152" s="6"/>
      <c r="G152" s="104"/>
      <c r="H152" s="6"/>
      <c r="I152" s="6"/>
      <c r="J152" s="6"/>
      <c r="K152" s="110"/>
      <c r="L152" s="110"/>
      <c r="M152" s="77">
        <f>SUM(F152:J152)</f>
        <v>0</v>
      </c>
      <c r="N152" s="77">
        <f>K152+L152</f>
        <v>0</v>
      </c>
      <c r="O152" s="77"/>
      <c r="P152" s="116">
        <f>M152+N152+O153</f>
        <v>0</v>
      </c>
      <c r="Q152" s="78">
        <f>IF($O$4="X",P152,P152-N152)</f>
        <v>0</v>
      </c>
      <c r="S152" s="70">
        <f>COUNTA(F152:J152,K153:L153)</f>
        <v>0</v>
      </c>
      <c r="T152" s="106"/>
    </row>
    <row r="153" spans="1:20" s="70" customFormat="1" ht="20.100000000000001" customHeight="1" x14ac:dyDescent="0.25">
      <c r="A153" s="81">
        <f>Data!M26</f>
        <v>43262</v>
      </c>
      <c r="B153" s="82">
        <f>Data!N26</f>
        <v>43268</v>
      </c>
      <c r="C153" s="119" t="s">
        <v>27</v>
      </c>
      <c r="D153" s="119"/>
      <c r="E153" s="120"/>
      <c r="F153" s="6"/>
      <c r="G153" s="104"/>
      <c r="H153" s="6"/>
      <c r="I153" s="6"/>
      <c r="J153" s="6"/>
      <c r="K153" s="115"/>
      <c r="L153" s="115"/>
      <c r="M153" s="77"/>
      <c r="N153" s="112"/>
      <c r="O153" s="77">
        <f>SUM(F153:J153)</f>
        <v>0</v>
      </c>
      <c r="P153" s="116"/>
      <c r="Q153" s="114">
        <f>IF(T153=TRUE,IF(Q152=0,0,MIN(Q152-$J$4,$J$5-$J$4)),0)</f>
        <v>0</v>
      </c>
      <c r="R153" s="84">
        <f>Q153</f>
        <v>0</v>
      </c>
      <c r="T153" s="109" t="b">
        <v>0</v>
      </c>
    </row>
    <row r="154" spans="1:20" s="70" customFormat="1" ht="20.100000000000001" hidden="1" customHeight="1" x14ac:dyDescent="0.25">
      <c r="C154" s="89"/>
      <c r="D154" s="89"/>
      <c r="E154" s="89"/>
      <c r="F154" s="26" t="s">
        <v>34</v>
      </c>
      <c r="G154" s="27"/>
      <c r="H154" s="27"/>
      <c r="I154" s="27"/>
      <c r="J154" s="27"/>
      <c r="K154" s="27"/>
      <c r="L154" s="28">
        <f>IF(K153&gt;0,K153,0)</f>
        <v>0</v>
      </c>
      <c r="M154" s="83"/>
      <c r="O154" s="90"/>
      <c r="P154" s="83"/>
      <c r="Q154" s="91"/>
      <c r="T154" s="106"/>
    </row>
    <row r="155" spans="1:20" s="70" customFormat="1" ht="20.100000000000001" hidden="1" customHeight="1" x14ac:dyDescent="0.25">
      <c r="C155" s="89"/>
      <c r="D155" s="89"/>
      <c r="E155" s="89"/>
      <c r="F155" s="29" t="s">
        <v>35</v>
      </c>
      <c r="G155" s="30"/>
      <c r="H155" s="30"/>
      <c r="I155" s="30"/>
      <c r="J155" s="30"/>
      <c r="K155" s="30"/>
      <c r="L155" s="28">
        <f>IF(K153&gt;0,K153*Data!$B$35,0)</f>
        <v>0</v>
      </c>
      <c r="M155" s="83"/>
      <c r="O155" s="83"/>
      <c r="P155" s="83"/>
      <c r="Q155" s="91"/>
      <c r="T155" s="106"/>
    </row>
    <row r="156" spans="1:20" s="70" customFormat="1" ht="20.100000000000001" customHeight="1" x14ac:dyDescent="0.25"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T156" s="106"/>
    </row>
    <row r="157" spans="1:20" s="70" customFormat="1" ht="20.100000000000001" customHeight="1" x14ac:dyDescent="0.2">
      <c r="A157" s="71"/>
      <c r="B157" s="72"/>
      <c r="C157" s="72"/>
      <c r="D157" s="72"/>
      <c r="E157" s="72"/>
      <c r="F157" s="73">
        <f>A159</f>
        <v>43269</v>
      </c>
      <c r="G157" s="102">
        <f>F157+1</f>
        <v>43270</v>
      </c>
      <c r="H157" s="73">
        <f>G157+1</f>
        <v>43271</v>
      </c>
      <c r="I157" s="73">
        <f>H157+1</f>
        <v>43272</v>
      </c>
      <c r="J157" s="73">
        <f>I157+1</f>
        <v>43273</v>
      </c>
      <c r="K157" s="73">
        <f>J157+1</f>
        <v>43274</v>
      </c>
      <c r="L157" s="73">
        <f>B159</f>
        <v>43275</v>
      </c>
      <c r="M157" s="76"/>
      <c r="N157" s="76"/>
      <c r="O157" s="76"/>
      <c r="P157" s="76"/>
      <c r="Q157" s="71"/>
      <c r="T157" s="106"/>
    </row>
    <row r="158" spans="1:20" s="70" customFormat="1" ht="20.100000000000001" customHeight="1" x14ac:dyDescent="0.25">
      <c r="A158" s="121" t="str">
        <f>Data!$K27&amp;" - "&amp;Data!$L27</f>
        <v>2018 - 25</v>
      </c>
      <c r="B158" s="121"/>
      <c r="C158" s="122" t="s">
        <v>9</v>
      </c>
      <c r="D158" s="122"/>
      <c r="E158" s="123"/>
      <c r="F158" s="6"/>
      <c r="G158" s="104"/>
      <c r="H158" s="6"/>
      <c r="I158" s="6"/>
      <c r="J158" s="6"/>
      <c r="K158" s="110"/>
      <c r="L158" s="110"/>
      <c r="M158" s="77">
        <f>SUM(F158:J158)</f>
        <v>0</v>
      </c>
      <c r="N158" s="77">
        <f>K158+L158</f>
        <v>0</v>
      </c>
      <c r="O158" s="77"/>
      <c r="P158" s="116">
        <f>M158+N158+O159</f>
        <v>0</v>
      </c>
      <c r="Q158" s="78">
        <f>IF($O$4="X",P158,P158-N158)</f>
        <v>0</v>
      </c>
      <c r="S158" s="70">
        <f>COUNTA(F158:J158,K159:L159)</f>
        <v>0</v>
      </c>
      <c r="T158" s="106"/>
    </row>
    <row r="159" spans="1:20" s="70" customFormat="1" ht="20.100000000000001" customHeight="1" x14ac:dyDescent="0.25">
      <c r="A159" s="81">
        <f>Data!M27</f>
        <v>43269</v>
      </c>
      <c r="B159" s="82">
        <f>Data!N27</f>
        <v>43275</v>
      </c>
      <c r="C159" s="119" t="s">
        <v>27</v>
      </c>
      <c r="D159" s="119"/>
      <c r="E159" s="120"/>
      <c r="F159" s="6"/>
      <c r="G159" s="104"/>
      <c r="H159" s="6"/>
      <c r="I159" s="6"/>
      <c r="J159" s="6"/>
      <c r="K159" s="115"/>
      <c r="L159" s="115"/>
      <c r="M159" s="77"/>
      <c r="N159" s="112"/>
      <c r="O159" s="77">
        <f>SUM(F159:J159)</f>
        <v>0</v>
      </c>
      <c r="P159" s="116"/>
      <c r="Q159" s="114">
        <f>IF(T159=TRUE,IF(Q158=0,0,MIN(Q158-$J$4,$J$5-$J$4)),0)</f>
        <v>0</v>
      </c>
      <c r="R159" s="84">
        <f>Q159</f>
        <v>0</v>
      </c>
      <c r="T159" s="109" t="b">
        <v>0</v>
      </c>
    </row>
    <row r="160" spans="1:20" s="70" customFormat="1" ht="20.100000000000001" hidden="1" customHeight="1" x14ac:dyDescent="0.25">
      <c r="C160" s="89"/>
      <c r="D160" s="89"/>
      <c r="E160" s="89"/>
      <c r="F160" s="26" t="s">
        <v>34</v>
      </c>
      <c r="G160" s="27"/>
      <c r="H160" s="27"/>
      <c r="I160" s="27"/>
      <c r="J160" s="27"/>
      <c r="K160" s="27"/>
      <c r="L160" s="28">
        <f>IF(K159&gt;0,K159,0)</f>
        <v>0</v>
      </c>
      <c r="M160" s="83"/>
      <c r="O160" s="90"/>
      <c r="P160" s="83"/>
      <c r="Q160" s="91"/>
      <c r="T160" s="106"/>
    </row>
    <row r="161" spans="1:20" s="70" customFormat="1" ht="20.100000000000001" hidden="1" customHeight="1" x14ac:dyDescent="0.25">
      <c r="C161" s="89"/>
      <c r="D161" s="89"/>
      <c r="E161" s="89"/>
      <c r="F161" s="29" t="s">
        <v>35</v>
      </c>
      <c r="G161" s="30"/>
      <c r="H161" s="30"/>
      <c r="I161" s="30"/>
      <c r="J161" s="30"/>
      <c r="K161" s="30"/>
      <c r="L161" s="28">
        <f>IF(K159&gt;0,K159*Data!$B$35,0)</f>
        <v>0</v>
      </c>
      <c r="M161" s="83"/>
      <c r="O161" s="83"/>
      <c r="P161" s="83"/>
      <c r="Q161" s="91"/>
      <c r="T161" s="106"/>
    </row>
    <row r="162" spans="1:20" s="70" customFormat="1" ht="20.100000000000001" customHeight="1" x14ac:dyDescent="0.25">
      <c r="F162" s="84"/>
      <c r="G162" s="84"/>
      <c r="H162" s="84"/>
      <c r="I162" s="84"/>
      <c r="J162" s="84"/>
      <c r="K162" s="84"/>
      <c r="L162" s="84"/>
      <c r="M162" s="84"/>
      <c r="N162" s="84"/>
      <c r="O162" s="84"/>
      <c r="P162" s="84"/>
      <c r="T162" s="106"/>
    </row>
    <row r="163" spans="1:20" s="70" customFormat="1" ht="20.100000000000001" customHeight="1" x14ac:dyDescent="0.2">
      <c r="A163" s="71"/>
      <c r="B163" s="72"/>
      <c r="C163" s="72"/>
      <c r="D163" s="72"/>
      <c r="E163" s="72"/>
      <c r="F163" s="73">
        <f>A165</f>
        <v>43276</v>
      </c>
      <c r="G163" s="102">
        <f>F163+1</f>
        <v>43277</v>
      </c>
      <c r="H163" s="73">
        <f>G163+1</f>
        <v>43278</v>
      </c>
      <c r="I163" s="73">
        <f>H163+1</f>
        <v>43279</v>
      </c>
      <c r="J163" s="73">
        <f>I163+1</f>
        <v>43280</v>
      </c>
      <c r="K163" s="73">
        <f>J163+1</f>
        <v>43281</v>
      </c>
      <c r="L163" s="73">
        <f>B165</f>
        <v>43282</v>
      </c>
      <c r="M163" s="76"/>
      <c r="N163" s="76"/>
      <c r="O163" s="76"/>
      <c r="P163" s="76"/>
      <c r="Q163" s="71"/>
      <c r="T163" s="106"/>
    </row>
    <row r="164" spans="1:20" s="70" customFormat="1" ht="20.100000000000001" customHeight="1" x14ac:dyDescent="0.25">
      <c r="A164" s="121" t="str">
        <f>Data!$K28&amp;" - "&amp;Data!$L28</f>
        <v>2018 - 26</v>
      </c>
      <c r="B164" s="121"/>
      <c r="C164" s="122" t="s">
        <v>9</v>
      </c>
      <c r="D164" s="122"/>
      <c r="E164" s="123"/>
      <c r="F164" s="6"/>
      <c r="G164" s="104"/>
      <c r="H164" s="6"/>
      <c r="I164" s="6"/>
      <c r="J164" s="6"/>
      <c r="K164" s="110"/>
      <c r="L164" s="110"/>
      <c r="M164" s="77">
        <f>SUM(F164:J164)</f>
        <v>0</v>
      </c>
      <c r="N164" s="77">
        <f>K164+L164</f>
        <v>0</v>
      </c>
      <c r="O164" s="77"/>
      <c r="P164" s="116">
        <f>M164+N164+O165</f>
        <v>0</v>
      </c>
      <c r="Q164" s="78">
        <f>IF($O$4="X",P164,P164-N164)</f>
        <v>0</v>
      </c>
      <c r="S164" s="70">
        <f>COUNTA(F164:J164,K165:L165)</f>
        <v>0</v>
      </c>
      <c r="T164" s="106"/>
    </row>
    <row r="165" spans="1:20" s="70" customFormat="1" ht="20.100000000000001" customHeight="1" x14ac:dyDescent="0.25">
      <c r="A165" s="81">
        <f>Data!M28</f>
        <v>43276</v>
      </c>
      <c r="B165" s="82">
        <f>Data!N28</f>
        <v>43282</v>
      </c>
      <c r="C165" s="119" t="s">
        <v>27</v>
      </c>
      <c r="D165" s="119"/>
      <c r="E165" s="120"/>
      <c r="F165" s="6"/>
      <c r="G165" s="104"/>
      <c r="H165" s="6"/>
      <c r="I165" s="6"/>
      <c r="J165" s="6"/>
      <c r="K165" s="115"/>
      <c r="L165" s="115"/>
      <c r="M165" s="77"/>
      <c r="N165" s="112"/>
      <c r="O165" s="77">
        <f>SUM(F165:J165)</f>
        <v>0</v>
      </c>
      <c r="P165" s="116"/>
      <c r="Q165" s="114">
        <f>IF(T165=TRUE,IF(Q164=0,0,MIN(Q164-$J$4,$J$5-$J$4)),0)</f>
        <v>0</v>
      </c>
      <c r="R165" s="84">
        <f>Q165</f>
        <v>0</v>
      </c>
      <c r="T165" s="109" t="b">
        <v>0</v>
      </c>
    </row>
    <row r="166" spans="1:20" s="70" customFormat="1" ht="20.100000000000001" hidden="1" customHeight="1" x14ac:dyDescent="0.25">
      <c r="C166" s="89"/>
      <c r="D166" s="89"/>
      <c r="E166" s="89"/>
      <c r="F166" s="26" t="s">
        <v>34</v>
      </c>
      <c r="G166" s="27"/>
      <c r="H166" s="27"/>
      <c r="I166" s="27"/>
      <c r="J166" s="27"/>
      <c r="K166" s="27"/>
      <c r="L166" s="28">
        <f>IF(K165&gt;0,K165,0)</f>
        <v>0</v>
      </c>
      <c r="M166" s="83"/>
      <c r="O166" s="90"/>
      <c r="P166" s="83"/>
      <c r="Q166" s="91"/>
      <c r="T166" s="106"/>
    </row>
    <row r="167" spans="1:20" s="70" customFormat="1" ht="20.100000000000001" hidden="1" customHeight="1" x14ac:dyDescent="0.25">
      <c r="C167" s="89"/>
      <c r="D167" s="89"/>
      <c r="E167" s="89"/>
      <c r="F167" s="29" t="s">
        <v>35</v>
      </c>
      <c r="G167" s="30"/>
      <c r="H167" s="30"/>
      <c r="I167" s="30"/>
      <c r="J167" s="30"/>
      <c r="K167" s="30"/>
      <c r="L167" s="28">
        <f>IF(K165&gt;0,K165*Data!$B$35,0)</f>
        <v>0</v>
      </c>
      <c r="M167" s="83"/>
      <c r="O167" s="83"/>
      <c r="P167" s="83"/>
      <c r="Q167" s="91"/>
      <c r="T167" s="106"/>
    </row>
    <row r="168" spans="1:20" s="70" customFormat="1" ht="20.100000000000001" customHeight="1" x14ac:dyDescent="0.25">
      <c r="F168" s="84"/>
      <c r="G168" s="84"/>
      <c r="H168" s="84"/>
      <c r="I168" s="84"/>
      <c r="J168" s="84"/>
      <c r="K168" s="84"/>
      <c r="L168" s="84"/>
      <c r="M168" s="84"/>
      <c r="N168" s="84"/>
      <c r="O168" s="84"/>
      <c r="P168" s="84"/>
      <c r="T168" s="106"/>
    </row>
    <row r="169" spans="1:20" s="70" customFormat="1" ht="20.100000000000001" customHeight="1" x14ac:dyDescent="0.2">
      <c r="A169" s="71"/>
      <c r="B169" s="72"/>
      <c r="C169" s="72"/>
      <c r="D169" s="72"/>
      <c r="E169" s="72"/>
      <c r="F169" s="73">
        <f>A171</f>
        <v>43283</v>
      </c>
      <c r="G169" s="102">
        <f>F169+1</f>
        <v>43284</v>
      </c>
      <c r="H169" s="73">
        <f>G169+1</f>
        <v>43285</v>
      </c>
      <c r="I169" s="73">
        <f>H169+1</f>
        <v>43286</v>
      </c>
      <c r="J169" s="73">
        <f>I169+1</f>
        <v>43287</v>
      </c>
      <c r="K169" s="73">
        <f>J169+1</f>
        <v>43288</v>
      </c>
      <c r="L169" s="73">
        <f>B171</f>
        <v>43289</v>
      </c>
      <c r="M169" s="76"/>
      <c r="N169" s="76"/>
      <c r="O169" s="76"/>
      <c r="P169" s="76"/>
      <c r="Q169" s="71"/>
      <c r="T169" s="106"/>
    </row>
    <row r="170" spans="1:20" s="70" customFormat="1" ht="20.100000000000001" customHeight="1" x14ac:dyDescent="0.25">
      <c r="A170" s="121" t="str">
        <f>Data!$K29&amp;" - "&amp;Data!$L29</f>
        <v>2018 - 27</v>
      </c>
      <c r="B170" s="121"/>
      <c r="C170" s="122" t="s">
        <v>9</v>
      </c>
      <c r="D170" s="122"/>
      <c r="E170" s="123"/>
      <c r="F170" s="6"/>
      <c r="G170" s="104"/>
      <c r="H170" s="6"/>
      <c r="I170" s="6"/>
      <c r="J170" s="6"/>
      <c r="K170" s="110"/>
      <c r="L170" s="110"/>
      <c r="M170" s="77">
        <f>SUM(F170:J170)</f>
        <v>0</v>
      </c>
      <c r="N170" s="77">
        <f>K170+L170</f>
        <v>0</v>
      </c>
      <c r="O170" s="77"/>
      <c r="P170" s="116">
        <f>M170+N170+O171</f>
        <v>0</v>
      </c>
      <c r="Q170" s="78">
        <f>IF($O$4="X",P170,P170-N170)</f>
        <v>0</v>
      </c>
      <c r="S170" s="70">
        <f>COUNTA(F170:J170,K171:L171)</f>
        <v>0</v>
      </c>
      <c r="T170" s="106"/>
    </row>
    <row r="171" spans="1:20" s="70" customFormat="1" ht="20.100000000000001" customHeight="1" x14ac:dyDescent="0.25">
      <c r="A171" s="81">
        <f>Data!M29</f>
        <v>43283</v>
      </c>
      <c r="B171" s="82">
        <f>Data!N29</f>
        <v>43289</v>
      </c>
      <c r="C171" s="119" t="s">
        <v>27</v>
      </c>
      <c r="D171" s="119"/>
      <c r="E171" s="120"/>
      <c r="F171" s="6"/>
      <c r="G171" s="104"/>
      <c r="H171" s="6"/>
      <c r="I171" s="6"/>
      <c r="J171" s="6"/>
      <c r="K171" s="115"/>
      <c r="L171" s="115"/>
      <c r="M171" s="77"/>
      <c r="N171" s="112"/>
      <c r="O171" s="77">
        <f>SUM(F171:J171)</f>
        <v>0</v>
      </c>
      <c r="P171" s="116"/>
      <c r="Q171" s="114">
        <f>IF(T171=TRUE,IF(Q170=0,0,MIN(Q170-$J$4,$J$5-$J$4)),0)</f>
        <v>0</v>
      </c>
      <c r="R171" s="84">
        <f>Q171</f>
        <v>0</v>
      </c>
      <c r="T171" s="109" t="b">
        <v>0</v>
      </c>
    </row>
    <row r="172" spans="1:20" s="70" customFormat="1" ht="20.100000000000001" hidden="1" customHeight="1" x14ac:dyDescent="0.25">
      <c r="C172" s="89"/>
      <c r="D172" s="89"/>
      <c r="E172" s="89"/>
      <c r="F172" s="26" t="s">
        <v>34</v>
      </c>
      <c r="G172" s="27"/>
      <c r="H172" s="27"/>
      <c r="I172" s="27"/>
      <c r="J172" s="27"/>
      <c r="K172" s="27"/>
      <c r="L172" s="28">
        <f>IF(K171&gt;0,K171,0)</f>
        <v>0</v>
      </c>
      <c r="M172" s="83"/>
      <c r="O172" s="90"/>
      <c r="P172" s="83"/>
      <c r="Q172" s="91"/>
      <c r="T172" s="106"/>
    </row>
    <row r="173" spans="1:20" s="70" customFormat="1" ht="20.100000000000001" hidden="1" customHeight="1" x14ac:dyDescent="0.25">
      <c r="C173" s="89"/>
      <c r="D173" s="89"/>
      <c r="E173" s="89"/>
      <c r="F173" s="29" t="s">
        <v>35</v>
      </c>
      <c r="G173" s="30"/>
      <c r="H173" s="30"/>
      <c r="I173" s="30"/>
      <c r="J173" s="30"/>
      <c r="K173" s="30"/>
      <c r="L173" s="28">
        <f>IF(K171&gt;0,K171*Data!$B$35,0)</f>
        <v>0</v>
      </c>
      <c r="M173" s="83"/>
      <c r="O173" s="83"/>
      <c r="P173" s="83"/>
      <c r="Q173" s="91"/>
      <c r="T173" s="106"/>
    </row>
    <row r="174" spans="1:20" s="70" customFormat="1" ht="20.100000000000001" customHeight="1" x14ac:dyDescent="0.25">
      <c r="F174" s="84"/>
      <c r="G174" s="84"/>
      <c r="H174" s="84"/>
      <c r="I174" s="84"/>
      <c r="J174" s="84"/>
      <c r="K174" s="84"/>
      <c r="L174" s="84"/>
      <c r="M174" s="84"/>
      <c r="N174" s="84"/>
      <c r="O174" s="84"/>
      <c r="P174" s="84"/>
      <c r="T174" s="106"/>
    </row>
    <row r="175" spans="1:20" s="70" customFormat="1" ht="20.100000000000001" customHeight="1" x14ac:dyDescent="0.2">
      <c r="A175" s="71"/>
      <c r="B175" s="72"/>
      <c r="C175" s="72"/>
      <c r="D175" s="72"/>
      <c r="E175" s="72"/>
      <c r="F175" s="73">
        <f>A177</f>
        <v>43290</v>
      </c>
      <c r="G175" s="102">
        <f>F175+1</f>
        <v>43291</v>
      </c>
      <c r="H175" s="73">
        <f>G175+1</f>
        <v>43292</v>
      </c>
      <c r="I175" s="73">
        <f>H175+1</f>
        <v>43293</v>
      </c>
      <c r="J175" s="73">
        <f>I175+1</f>
        <v>43294</v>
      </c>
      <c r="K175" s="73">
        <f>J175+1</f>
        <v>43295</v>
      </c>
      <c r="L175" s="73">
        <f>B177</f>
        <v>43296</v>
      </c>
      <c r="M175" s="76"/>
      <c r="N175" s="76"/>
      <c r="O175" s="76"/>
      <c r="P175" s="76"/>
      <c r="Q175" s="71"/>
      <c r="T175" s="106"/>
    </row>
    <row r="176" spans="1:20" s="70" customFormat="1" ht="20.100000000000001" customHeight="1" x14ac:dyDescent="0.25">
      <c r="A176" s="121" t="str">
        <f>Data!$K30&amp;" - "&amp;Data!$L30</f>
        <v>2018 - 28</v>
      </c>
      <c r="B176" s="121"/>
      <c r="C176" s="122" t="s">
        <v>9</v>
      </c>
      <c r="D176" s="122"/>
      <c r="E176" s="123"/>
      <c r="F176" s="6"/>
      <c r="G176" s="104"/>
      <c r="H176" s="6"/>
      <c r="I176" s="6"/>
      <c r="J176" s="6"/>
      <c r="K176" s="110"/>
      <c r="L176" s="110"/>
      <c r="M176" s="77">
        <f>SUM(F176:J176)</f>
        <v>0</v>
      </c>
      <c r="N176" s="77">
        <f>K176+L176</f>
        <v>0</v>
      </c>
      <c r="O176" s="77"/>
      <c r="P176" s="116">
        <f>M176+N176+O177</f>
        <v>0</v>
      </c>
      <c r="Q176" s="78">
        <f>IF($O$4="X",P176,P176-N176)</f>
        <v>0</v>
      </c>
      <c r="S176" s="70">
        <f>COUNTA(F176:J176,K177:L177)</f>
        <v>0</v>
      </c>
      <c r="T176" s="106"/>
    </row>
    <row r="177" spans="1:20" s="70" customFormat="1" ht="20.100000000000001" customHeight="1" x14ac:dyDescent="0.25">
      <c r="A177" s="81">
        <f>Data!M30</f>
        <v>43290</v>
      </c>
      <c r="B177" s="82">
        <f>Data!N30</f>
        <v>43296</v>
      </c>
      <c r="C177" s="119" t="s">
        <v>27</v>
      </c>
      <c r="D177" s="119"/>
      <c r="E177" s="120"/>
      <c r="F177" s="6"/>
      <c r="G177" s="104"/>
      <c r="H177" s="6"/>
      <c r="I177" s="6"/>
      <c r="J177" s="6"/>
      <c r="K177" s="115"/>
      <c r="L177" s="115"/>
      <c r="M177" s="77"/>
      <c r="N177" s="112"/>
      <c r="O177" s="77">
        <f>SUM(F177:J177)</f>
        <v>0</v>
      </c>
      <c r="P177" s="116"/>
      <c r="Q177" s="114">
        <f>IF(T177=TRUE,IF(Q176=0,0,MIN(Q176-$J$4,$J$5-$J$4)),0)</f>
        <v>0</v>
      </c>
      <c r="R177" s="84">
        <f>Q177</f>
        <v>0</v>
      </c>
      <c r="T177" s="109" t="b">
        <v>0</v>
      </c>
    </row>
    <row r="178" spans="1:20" s="70" customFormat="1" ht="20.100000000000001" hidden="1" customHeight="1" x14ac:dyDescent="0.25">
      <c r="C178" s="89"/>
      <c r="D178" s="89"/>
      <c r="E178" s="89"/>
      <c r="F178" s="26" t="s">
        <v>34</v>
      </c>
      <c r="G178" s="27"/>
      <c r="H178" s="27"/>
      <c r="I178" s="27"/>
      <c r="J178" s="27"/>
      <c r="K178" s="27"/>
      <c r="L178" s="28">
        <f>IF(K177&gt;0,K177,0)</f>
        <v>0</v>
      </c>
      <c r="M178" s="83"/>
      <c r="O178" s="90"/>
      <c r="P178" s="83"/>
      <c r="Q178" s="91"/>
      <c r="T178" s="106"/>
    </row>
    <row r="179" spans="1:20" s="70" customFormat="1" ht="20.100000000000001" hidden="1" customHeight="1" x14ac:dyDescent="0.25">
      <c r="C179" s="89"/>
      <c r="D179" s="89"/>
      <c r="E179" s="89"/>
      <c r="F179" s="29" t="s">
        <v>35</v>
      </c>
      <c r="G179" s="30"/>
      <c r="H179" s="30"/>
      <c r="I179" s="30"/>
      <c r="J179" s="30"/>
      <c r="K179" s="30"/>
      <c r="L179" s="28">
        <f>IF(K177&gt;0,K177*Data!$B$35,0)</f>
        <v>0</v>
      </c>
      <c r="M179" s="83"/>
      <c r="O179" s="83"/>
      <c r="P179" s="83"/>
      <c r="Q179" s="91"/>
      <c r="T179" s="106"/>
    </row>
    <row r="180" spans="1:20" s="70" customFormat="1" ht="20.100000000000001" customHeight="1" x14ac:dyDescent="0.25"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T180" s="106"/>
    </row>
    <row r="181" spans="1:20" s="70" customFormat="1" ht="20.100000000000001" customHeight="1" x14ac:dyDescent="0.2">
      <c r="A181" s="71"/>
      <c r="B181" s="72"/>
      <c r="C181" s="72"/>
      <c r="D181" s="72"/>
      <c r="E181" s="72"/>
      <c r="F181" s="73">
        <f>A183</f>
        <v>43297</v>
      </c>
      <c r="G181" s="102">
        <f>F181+1</f>
        <v>43298</v>
      </c>
      <c r="H181" s="73">
        <f>G181+1</f>
        <v>43299</v>
      </c>
      <c r="I181" s="73">
        <f>H181+1</f>
        <v>43300</v>
      </c>
      <c r="J181" s="73">
        <f>I181+1</f>
        <v>43301</v>
      </c>
      <c r="K181" s="73">
        <f>J181+1</f>
        <v>43302</v>
      </c>
      <c r="L181" s="73">
        <f>B183</f>
        <v>43303</v>
      </c>
      <c r="M181" s="76"/>
      <c r="N181" s="76"/>
      <c r="O181" s="76"/>
      <c r="P181" s="76"/>
      <c r="Q181" s="71"/>
      <c r="T181" s="106"/>
    </row>
    <row r="182" spans="1:20" s="70" customFormat="1" ht="20.100000000000001" customHeight="1" x14ac:dyDescent="0.25">
      <c r="A182" s="121" t="str">
        <f>Data!$K31&amp;" - "&amp;Data!$L31</f>
        <v>2018 - 29</v>
      </c>
      <c r="B182" s="121"/>
      <c r="C182" s="122" t="s">
        <v>9</v>
      </c>
      <c r="D182" s="122"/>
      <c r="E182" s="123"/>
      <c r="F182" s="6"/>
      <c r="G182" s="104"/>
      <c r="H182" s="6"/>
      <c r="I182" s="6"/>
      <c r="J182" s="6"/>
      <c r="K182" s="110"/>
      <c r="L182" s="110"/>
      <c r="M182" s="77">
        <f>SUM(F182:J182)</f>
        <v>0</v>
      </c>
      <c r="N182" s="77">
        <f>K182+L182</f>
        <v>0</v>
      </c>
      <c r="O182" s="77"/>
      <c r="P182" s="116">
        <f>M182+N182+O183</f>
        <v>0</v>
      </c>
      <c r="Q182" s="78">
        <f>IF($O$4="X",P182,P182-N182)</f>
        <v>0</v>
      </c>
      <c r="S182" s="70">
        <f>COUNTA(F182:J182,K183:L183)</f>
        <v>0</v>
      </c>
      <c r="T182" s="106"/>
    </row>
    <row r="183" spans="1:20" s="70" customFormat="1" ht="20.100000000000001" customHeight="1" x14ac:dyDescent="0.25">
      <c r="A183" s="81">
        <f>Data!M31</f>
        <v>43297</v>
      </c>
      <c r="B183" s="82">
        <f>Data!N31</f>
        <v>43303</v>
      </c>
      <c r="C183" s="119" t="s">
        <v>27</v>
      </c>
      <c r="D183" s="119"/>
      <c r="E183" s="120"/>
      <c r="F183" s="6"/>
      <c r="G183" s="104"/>
      <c r="H183" s="6"/>
      <c r="I183" s="6"/>
      <c r="J183" s="6"/>
      <c r="K183" s="115"/>
      <c r="L183" s="115"/>
      <c r="M183" s="77"/>
      <c r="N183" s="112"/>
      <c r="O183" s="77">
        <f>SUM(F183:J183)</f>
        <v>0</v>
      </c>
      <c r="P183" s="116"/>
      <c r="Q183" s="114">
        <f>IF(T183=TRUE,IF(Q182=0,0,MIN(Q182-$J$4,$J$5-$J$4)),0)</f>
        <v>0</v>
      </c>
      <c r="R183" s="84">
        <f>Q183</f>
        <v>0</v>
      </c>
      <c r="T183" s="109" t="b">
        <v>0</v>
      </c>
    </row>
    <row r="184" spans="1:20" s="70" customFormat="1" ht="20.100000000000001" hidden="1" customHeight="1" x14ac:dyDescent="0.25">
      <c r="C184" s="89"/>
      <c r="D184" s="89"/>
      <c r="E184" s="89"/>
      <c r="F184" s="26" t="s">
        <v>34</v>
      </c>
      <c r="G184" s="27"/>
      <c r="H184" s="27"/>
      <c r="I184" s="27"/>
      <c r="J184" s="27"/>
      <c r="K184" s="27"/>
      <c r="L184" s="28">
        <f>IF(K183&gt;0,K183,0)</f>
        <v>0</v>
      </c>
      <c r="M184" s="83"/>
      <c r="O184" s="90"/>
      <c r="P184" s="83"/>
      <c r="Q184" s="91"/>
      <c r="T184" s="106"/>
    </row>
    <row r="185" spans="1:20" s="70" customFormat="1" ht="20.100000000000001" hidden="1" customHeight="1" x14ac:dyDescent="0.25">
      <c r="C185" s="89"/>
      <c r="D185" s="89"/>
      <c r="E185" s="89"/>
      <c r="F185" s="29" t="s">
        <v>35</v>
      </c>
      <c r="G185" s="30"/>
      <c r="H185" s="30"/>
      <c r="I185" s="30"/>
      <c r="J185" s="30"/>
      <c r="K185" s="30"/>
      <c r="L185" s="28">
        <f>IF(K183&gt;0,K183*Data!$B$35,0)</f>
        <v>0</v>
      </c>
      <c r="M185" s="83"/>
      <c r="O185" s="83"/>
      <c r="P185" s="83"/>
      <c r="Q185" s="91"/>
      <c r="T185" s="106"/>
    </row>
    <row r="186" spans="1:20" s="70" customFormat="1" ht="20.100000000000001" customHeight="1" x14ac:dyDescent="0.25">
      <c r="F186" s="84"/>
      <c r="G186" s="84"/>
      <c r="H186" s="84"/>
      <c r="I186" s="84"/>
      <c r="J186" s="84"/>
      <c r="K186" s="84"/>
      <c r="L186" s="84"/>
      <c r="M186" s="84"/>
      <c r="N186" s="84"/>
      <c r="O186" s="84"/>
      <c r="P186" s="84"/>
      <c r="T186" s="106"/>
    </row>
    <row r="187" spans="1:20" s="70" customFormat="1" ht="20.100000000000001" customHeight="1" x14ac:dyDescent="0.2">
      <c r="A187" s="71"/>
      <c r="B187" s="72"/>
      <c r="C187" s="72"/>
      <c r="D187" s="72"/>
      <c r="E187" s="72"/>
      <c r="F187" s="73">
        <f>A189</f>
        <v>43304</v>
      </c>
      <c r="G187" s="102">
        <f>F187+1</f>
        <v>43305</v>
      </c>
      <c r="H187" s="73">
        <f>G187+1</f>
        <v>43306</v>
      </c>
      <c r="I187" s="73">
        <f>H187+1</f>
        <v>43307</v>
      </c>
      <c r="J187" s="73">
        <f>I187+1</f>
        <v>43308</v>
      </c>
      <c r="K187" s="73">
        <f>J187+1</f>
        <v>43309</v>
      </c>
      <c r="L187" s="73">
        <f>B189</f>
        <v>43310</v>
      </c>
      <c r="M187" s="76"/>
      <c r="N187" s="76"/>
      <c r="O187" s="76"/>
      <c r="P187" s="76"/>
      <c r="Q187" s="71"/>
      <c r="T187" s="106"/>
    </row>
    <row r="188" spans="1:20" s="70" customFormat="1" ht="20.100000000000001" customHeight="1" x14ac:dyDescent="0.25">
      <c r="A188" s="121" t="str">
        <f>Data!$K32&amp;" - "&amp;Data!$L32</f>
        <v>2018 - 30</v>
      </c>
      <c r="B188" s="121"/>
      <c r="C188" s="122" t="s">
        <v>9</v>
      </c>
      <c r="D188" s="122"/>
      <c r="E188" s="123"/>
      <c r="F188" s="6"/>
      <c r="G188" s="104"/>
      <c r="H188" s="6"/>
      <c r="I188" s="6"/>
      <c r="J188" s="6"/>
      <c r="K188" s="110"/>
      <c r="L188" s="110"/>
      <c r="M188" s="77">
        <f>SUM(F188:J188)</f>
        <v>0</v>
      </c>
      <c r="N188" s="77">
        <f>K188+L188</f>
        <v>0</v>
      </c>
      <c r="O188" s="77"/>
      <c r="P188" s="116">
        <f>M188+N188+O189</f>
        <v>0</v>
      </c>
      <c r="Q188" s="78">
        <f>IF($O$4="X",P188,P188-N188)</f>
        <v>0</v>
      </c>
      <c r="S188" s="70">
        <f>COUNTA(F188:J188,K189:L189)</f>
        <v>0</v>
      </c>
      <c r="T188" s="106"/>
    </row>
    <row r="189" spans="1:20" s="70" customFormat="1" ht="20.100000000000001" customHeight="1" x14ac:dyDescent="0.25">
      <c r="A189" s="81">
        <f>Data!M32</f>
        <v>43304</v>
      </c>
      <c r="B189" s="82">
        <f>Data!N32</f>
        <v>43310</v>
      </c>
      <c r="C189" s="119" t="s">
        <v>27</v>
      </c>
      <c r="D189" s="119"/>
      <c r="E189" s="120"/>
      <c r="F189" s="6"/>
      <c r="G189" s="104"/>
      <c r="H189" s="6"/>
      <c r="I189" s="6"/>
      <c r="J189" s="6"/>
      <c r="K189" s="115"/>
      <c r="L189" s="115"/>
      <c r="M189" s="77"/>
      <c r="N189" s="112"/>
      <c r="O189" s="77">
        <f>SUM(F189:J189)</f>
        <v>0</v>
      </c>
      <c r="P189" s="116"/>
      <c r="Q189" s="114">
        <f>IF(T189=TRUE,IF(Q188=0,0,MIN(Q188-$J$4,$J$5-$J$4)),0)</f>
        <v>0</v>
      </c>
      <c r="R189" s="84">
        <f>Q189</f>
        <v>0</v>
      </c>
      <c r="T189" s="109" t="b">
        <v>0</v>
      </c>
    </row>
    <row r="190" spans="1:20" s="70" customFormat="1" ht="20.100000000000001" hidden="1" customHeight="1" x14ac:dyDescent="0.25">
      <c r="C190" s="89"/>
      <c r="D190" s="89"/>
      <c r="E190" s="89"/>
      <c r="F190" s="26" t="s">
        <v>34</v>
      </c>
      <c r="G190" s="27"/>
      <c r="H190" s="27"/>
      <c r="I190" s="27"/>
      <c r="J190" s="27"/>
      <c r="K190" s="27"/>
      <c r="L190" s="28">
        <f>IF(K189&gt;0,K189,0)</f>
        <v>0</v>
      </c>
      <c r="M190" s="83"/>
      <c r="O190" s="90"/>
      <c r="P190" s="83"/>
      <c r="Q190" s="91"/>
      <c r="T190" s="106"/>
    </row>
    <row r="191" spans="1:20" s="70" customFormat="1" ht="20.100000000000001" hidden="1" customHeight="1" x14ac:dyDescent="0.25">
      <c r="C191" s="89"/>
      <c r="D191" s="89"/>
      <c r="E191" s="89"/>
      <c r="F191" s="29" t="s">
        <v>35</v>
      </c>
      <c r="G191" s="30"/>
      <c r="H191" s="30"/>
      <c r="I191" s="30"/>
      <c r="J191" s="30"/>
      <c r="K191" s="30"/>
      <c r="L191" s="28">
        <f>IF(K189&gt;0,K189*Data!$B$35,0)</f>
        <v>0</v>
      </c>
      <c r="M191" s="83"/>
      <c r="O191" s="83"/>
      <c r="P191" s="83"/>
      <c r="Q191" s="91"/>
      <c r="T191" s="106"/>
    </row>
    <row r="192" spans="1:20" s="70" customFormat="1" ht="20.100000000000001" customHeight="1" x14ac:dyDescent="0.25"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84"/>
      <c r="T192" s="106"/>
    </row>
    <row r="193" spans="1:20" s="70" customFormat="1" ht="20.100000000000001" customHeight="1" x14ac:dyDescent="0.2">
      <c r="A193" s="71"/>
      <c r="B193" s="72"/>
      <c r="C193" s="72"/>
      <c r="D193" s="72"/>
      <c r="E193" s="72"/>
      <c r="F193" s="73">
        <f>A195</f>
        <v>43311</v>
      </c>
      <c r="G193" s="102">
        <f>F193+1</f>
        <v>43312</v>
      </c>
      <c r="H193" s="73">
        <f>G193+1</f>
        <v>43313</v>
      </c>
      <c r="I193" s="73">
        <f>H193+1</f>
        <v>43314</v>
      </c>
      <c r="J193" s="73">
        <f>I193+1</f>
        <v>43315</v>
      </c>
      <c r="K193" s="73">
        <f>J193+1</f>
        <v>43316</v>
      </c>
      <c r="L193" s="73">
        <f>B195</f>
        <v>43317</v>
      </c>
      <c r="M193" s="76"/>
      <c r="N193" s="76"/>
      <c r="O193" s="76"/>
      <c r="P193" s="76"/>
      <c r="Q193" s="71"/>
      <c r="T193" s="106"/>
    </row>
    <row r="194" spans="1:20" s="70" customFormat="1" ht="20.100000000000001" customHeight="1" x14ac:dyDescent="0.25">
      <c r="A194" s="121" t="str">
        <f>Data!$K33&amp;" - "&amp;Data!$L33</f>
        <v>2018 - 31</v>
      </c>
      <c r="B194" s="121"/>
      <c r="C194" s="122" t="s">
        <v>9</v>
      </c>
      <c r="D194" s="122"/>
      <c r="E194" s="123"/>
      <c r="F194" s="6"/>
      <c r="G194" s="104"/>
      <c r="H194" s="6"/>
      <c r="I194" s="6"/>
      <c r="J194" s="6"/>
      <c r="K194" s="110"/>
      <c r="L194" s="110"/>
      <c r="M194" s="77">
        <f>SUM(F194:J194)</f>
        <v>0</v>
      </c>
      <c r="N194" s="77">
        <f>K194+L194</f>
        <v>0</v>
      </c>
      <c r="O194" s="77"/>
      <c r="P194" s="116">
        <f>M194+N194+O195</f>
        <v>0</v>
      </c>
      <c r="Q194" s="78">
        <f>IF($O$4="X",P194,P194-N194)</f>
        <v>0</v>
      </c>
      <c r="S194" s="70">
        <f>COUNTA(F194:J194,K195:L195)</f>
        <v>0</v>
      </c>
      <c r="T194" s="106"/>
    </row>
    <row r="195" spans="1:20" s="70" customFormat="1" ht="20.100000000000001" customHeight="1" x14ac:dyDescent="0.25">
      <c r="A195" s="81">
        <f>Data!M33</f>
        <v>43311</v>
      </c>
      <c r="B195" s="82">
        <f>Data!N33</f>
        <v>43317</v>
      </c>
      <c r="C195" s="119" t="s">
        <v>27</v>
      </c>
      <c r="D195" s="119"/>
      <c r="E195" s="120"/>
      <c r="F195" s="6"/>
      <c r="G195" s="104"/>
      <c r="H195" s="6"/>
      <c r="I195" s="6"/>
      <c r="J195" s="6"/>
      <c r="K195" s="115"/>
      <c r="L195" s="115"/>
      <c r="M195" s="77"/>
      <c r="N195" s="112"/>
      <c r="O195" s="77">
        <f>SUM(F195:J195)</f>
        <v>0</v>
      </c>
      <c r="P195" s="116"/>
      <c r="Q195" s="114">
        <f>IF(T195=TRUE,IF(Q194=0,0,MIN(Q194-$J$4,$J$5-$J$4)),0)</f>
        <v>0</v>
      </c>
      <c r="R195" s="84">
        <f>Q195</f>
        <v>0</v>
      </c>
      <c r="T195" s="109" t="b">
        <v>0</v>
      </c>
    </row>
    <row r="196" spans="1:20" s="70" customFormat="1" ht="20.100000000000001" hidden="1" customHeight="1" x14ac:dyDescent="0.25">
      <c r="C196" s="89"/>
      <c r="D196" s="89"/>
      <c r="E196" s="89"/>
      <c r="F196" s="26" t="s">
        <v>34</v>
      </c>
      <c r="G196" s="27"/>
      <c r="H196" s="27"/>
      <c r="I196" s="27"/>
      <c r="J196" s="27"/>
      <c r="K196" s="27"/>
      <c r="L196" s="28">
        <f>IF(K195&gt;0,K195,0)</f>
        <v>0</v>
      </c>
      <c r="M196" s="83"/>
      <c r="O196" s="90"/>
      <c r="P196" s="83"/>
      <c r="Q196" s="91"/>
      <c r="T196" s="106"/>
    </row>
    <row r="197" spans="1:20" s="70" customFormat="1" ht="20.100000000000001" hidden="1" customHeight="1" x14ac:dyDescent="0.25">
      <c r="C197" s="89"/>
      <c r="D197" s="89"/>
      <c r="E197" s="89"/>
      <c r="F197" s="29" t="s">
        <v>35</v>
      </c>
      <c r="G197" s="30"/>
      <c r="H197" s="30"/>
      <c r="I197" s="30"/>
      <c r="J197" s="30"/>
      <c r="K197" s="30"/>
      <c r="L197" s="28">
        <f>IF(K195&gt;0,K195*Data!$B$35,0)</f>
        <v>0</v>
      </c>
      <c r="M197" s="83"/>
      <c r="O197" s="83"/>
      <c r="P197" s="83"/>
      <c r="Q197" s="91"/>
      <c r="T197" s="106"/>
    </row>
    <row r="198" spans="1:20" s="70" customFormat="1" ht="20.100000000000001" customHeight="1" x14ac:dyDescent="0.25">
      <c r="F198" s="84"/>
      <c r="G198" s="84"/>
      <c r="H198" s="84"/>
      <c r="I198" s="84"/>
      <c r="J198" s="84"/>
      <c r="K198" s="84"/>
      <c r="L198" s="84"/>
      <c r="M198" s="84"/>
      <c r="N198" s="84"/>
      <c r="O198" s="84"/>
      <c r="P198" s="84"/>
      <c r="T198" s="106"/>
    </row>
    <row r="199" spans="1:20" s="70" customFormat="1" ht="20.100000000000001" customHeight="1" x14ac:dyDescent="0.2">
      <c r="A199" s="71"/>
      <c r="B199" s="72"/>
      <c r="C199" s="72"/>
      <c r="D199" s="72"/>
      <c r="E199" s="72"/>
      <c r="F199" s="73">
        <f>A201</f>
        <v>43318</v>
      </c>
      <c r="G199" s="102">
        <f>F199+1</f>
        <v>43319</v>
      </c>
      <c r="H199" s="73">
        <f>G199+1</f>
        <v>43320</v>
      </c>
      <c r="I199" s="73">
        <f>H199+1</f>
        <v>43321</v>
      </c>
      <c r="J199" s="73">
        <f>I199+1</f>
        <v>43322</v>
      </c>
      <c r="K199" s="73">
        <f>J199+1</f>
        <v>43323</v>
      </c>
      <c r="L199" s="73">
        <f>B201</f>
        <v>43324</v>
      </c>
      <c r="M199" s="76"/>
      <c r="N199" s="76"/>
      <c r="O199" s="76"/>
      <c r="P199" s="76"/>
      <c r="Q199" s="71"/>
      <c r="T199" s="106"/>
    </row>
    <row r="200" spans="1:20" s="70" customFormat="1" ht="20.100000000000001" customHeight="1" x14ac:dyDescent="0.25">
      <c r="A200" s="121" t="str">
        <f>Data!$K34&amp;" - "&amp;Data!$L34</f>
        <v>2018 - 32</v>
      </c>
      <c r="B200" s="121"/>
      <c r="C200" s="122" t="s">
        <v>9</v>
      </c>
      <c r="D200" s="122"/>
      <c r="E200" s="123"/>
      <c r="F200" s="6"/>
      <c r="G200" s="104"/>
      <c r="H200" s="6"/>
      <c r="I200" s="6"/>
      <c r="J200" s="6"/>
      <c r="K200" s="110"/>
      <c r="L200" s="110"/>
      <c r="M200" s="77">
        <f>SUM(F200:J200)</f>
        <v>0</v>
      </c>
      <c r="N200" s="77">
        <f>K200+L200</f>
        <v>0</v>
      </c>
      <c r="O200" s="77"/>
      <c r="P200" s="116">
        <f>M200+N200+O201</f>
        <v>0</v>
      </c>
      <c r="Q200" s="78">
        <f>IF($O$4="X",P200,P200-N200)</f>
        <v>0</v>
      </c>
      <c r="S200" s="70">
        <f>COUNTA(F200:J200,K201:L201)</f>
        <v>0</v>
      </c>
      <c r="T200" s="106"/>
    </row>
    <row r="201" spans="1:20" s="70" customFormat="1" ht="20.100000000000001" customHeight="1" x14ac:dyDescent="0.25">
      <c r="A201" s="81">
        <f>Data!M34</f>
        <v>43318</v>
      </c>
      <c r="B201" s="82">
        <f>Data!N34</f>
        <v>43324</v>
      </c>
      <c r="C201" s="119" t="s">
        <v>27</v>
      </c>
      <c r="D201" s="119"/>
      <c r="E201" s="120"/>
      <c r="F201" s="6"/>
      <c r="G201" s="104"/>
      <c r="H201" s="6"/>
      <c r="I201" s="6"/>
      <c r="J201" s="6"/>
      <c r="K201" s="115"/>
      <c r="L201" s="115"/>
      <c r="M201" s="77"/>
      <c r="N201" s="112"/>
      <c r="O201" s="77">
        <f>SUM(F201:J201)</f>
        <v>0</v>
      </c>
      <c r="P201" s="116"/>
      <c r="Q201" s="114">
        <f>IF(T201=TRUE,IF(Q200=0,0,MIN(Q200-$J$4,$J$5-$J$4)),0)</f>
        <v>0</v>
      </c>
      <c r="R201" s="84">
        <f>Q201</f>
        <v>0</v>
      </c>
      <c r="T201" s="109" t="b">
        <v>0</v>
      </c>
    </row>
    <row r="202" spans="1:20" s="70" customFormat="1" ht="20.100000000000001" hidden="1" customHeight="1" x14ac:dyDescent="0.25">
      <c r="C202" s="89"/>
      <c r="D202" s="89"/>
      <c r="E202" s="89"/>
      <c r="F202" s="26" t="s">
        <v>34</v>
      </c>
      <c r="G202" s="27"/>
      <c r="H202" s="27"/>
      <c r="I202" s="27"/>
      <c r="J202" s="27"/>
      <c r="K202" s="27"/>
      <c r="L202" s="28">
        <f>IF(K201&gt;0,K201,0)</f>
        <v>0</v>
      </c>
      <c r="M202" s="83"/>
      <c r="O202" s="90"/>
      <c r="P202" s="83"/>
      <c r="Q202" s="91"/>
      <c r="T202" s="106"/>
    </row>
    <row r="203" spans="1:20" s="70" customFormat="1" ht="20.100000000000001" hidden="1" customHeight="1" x14ac:dyDescent="0.25">
      <c r="C203" s="89"/>
      <c r="D203" s="89"/>
      <c r="E203" s="89"/>
      <c r="F203" s="29" t="s">
        <v>35</v>
      </c>
      <c r="G203" s="30"/>
      <c r="H203" s="30"/>
      <c r="I203" s="30"/>
      <c r="J203" s="30"/>
      <c r="K203" s="30"/>
      <c r="L203" s="28">
        <f>IF(K201&gt;0,K201*Data!$B$35,0)</f>
        <v>0</v>
      </c>
      <c r="M203" s="83"/>
      <c r="O203" s="83"/>
      <c r="P203" s="83"/>
      <c r="Q203" s="91"/>
      <c r="T203" s="106"/>
    </row>
    <row r="204" spans="1:20" s="70" customFormat="1" ht="20.100000000000001" customHeight="1" x14ac:dyDescent="0.25"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4"/>
      <c r="T204" s="106"/>
    </row>
    <row r="205" spans="1:20" s="70" customFormat="1" ht="20.100000000000001" customHeight="1" x14ac:dyDescent="0.2">
      <c r="A205" s="71"/>
      <c r="B205" s="72"/>
      <c r="C205" s="72"/>
      <c r="D205" s="72"/>
      <c r="E205" s="72"/>
      <c r="F205" s="73">
        <f>A207</f>
        <v>43325</v>
      </c>
      <c r="G205" s="102">
        <f>F205+1</f>
        <v>43326</v>
      </c>
      <c r="H205" s="73">
        <f>G205+1</f>
        <v>43327</v>
      </c>
      <c r="I205" s="73">
        <f>H205+1</f>
        <v>43328</v>
      </c>
      <c r="J205" s="73">
        <f>I205+1</f>
        <v>43329</v>
      </c>
      <c r="K205" s="73">
        <f>J205+1</f>
        <v>43330</v>
      </c>
      <c r="L205" s="73">
        <f>B207</f>
        <v>43331</v>
      </c>
      <c r="M205" s="76"/>
      <c r="N205" s="76"/>
      <c r="O205" s="76"/>
      <c r="P205" s="76"/>
      <c r="Q205" s="71"/>
      <c r="T205" s="106"/>
    </row>
    <row r="206" spans="1:20" s="70" customFormat="1" ht="20.100000000000001" customHeight="1" x14ac:dyDescent="0.25">
      <c r="A206" s="121" t="str">
        <f>Data!$K35&amp;" - "&amp;Data!$L35</f>
        <v>2018 - 33</v>
      </c>
      <c r="B206" s="121"/>
      <c r="C206" s="122" t="s">
        <v>9</v>
      </c>
      <c r="D206" s="122"/>
      <c r="E206" s="123"/>
      <c r="F206" s="6"/>
      <c r="G206" s="104"/>
      <c r="H206" s="6"/>
      <c r="I206" s="6"/>
      <c r="J206" s="6"/>
      <c r="K206" s="110"/>
      <c r="L206" s="110"/>
      <c r="M206" s="77">
        <f>SUM(F206:J206)</f>
        <v>0</v>
      </c>
      <c r="N206" s="77">
        <f>K206+L206</f>
        <v>0</v>
      </c>
      <c r="O206" s="77"/>
      <c r="P206" s="116">
        <f>M206+N206+O207</f>
        <v>0</v>
      </c>
      <c r="Q206" s="78">
        <f>IF($O$4="X",P206,P206-N206)</f>
        <v>0</v>
      </c>
      <c r="S206" s="70">
        <f>COUNTA(F206:J206,K207:L207)</f>
        <v>0</v>
      </c>
      <c r="T206" s="106"/>
    </row>
    <row r="207" spans="1:20" s="70" customFormat="1" ht="20.100000000000001" customHeight="1" x14ac:dyDescent="0.25">
      <c r="A207" s="81">
        <f>Data!M35</f>
        <v>43325</v>
      </c>
      <c r="B207" s="82">
        <f>Data!N35</f>
        <v>43331</v>
      </c>
      <c r="C207" s="119" t="s">
        <v>27</v>
      </c>
      <c r="D207" s="119"/>
      <c r="E207" s="120"/>
      <c r="F207" s="6"/>
      <c r="G207" s="104"/>
      <c r="H207" s="6"/>
      <c r="I207" s="6"/>
      <c r="J207" s="6"/>
      <c r="K207" s="115"/>
      <c r="L207" s="115"/>
      <c r="M207" s="77"/>
      <c r="N207" s="112"/>
      <c r="O207" s="77">
        <f>SUM(F207:J207)</f>
        <v>0</v>
      </c>
      <c r="P207" s="116"/>
      <c r="Q207" s="114">
        <f>IF(T207=TRUE,IF(Q206=0,0,MIN(Q206-$J$4,$J$5-$J$4)),0)</f>
        <v>0</v>
      </c>
      <c r="R207" s="84">
        <f>Q207</f>
        <v>0</v>
      </c>
      <c r="T207" s="109" t="b">
        <v>0</v>
      </c>
    </row>
    <row r="208" spans="1:20" s="70" customFormat="1" ht="20.100000000000001" hidden="1" customHeight="1" x14ac:dyDescent="0.25">
      <c r="C208" s="89"/>
      <c r="D208" s="89"/>
      <c r="E208" s="89"/>
      <c r="F208" s="26" t="s">
        <v>34</v>
      </c>
      <c r="G208" s="27"/>
      <c r="H208" s="27"/>
      <c r="I208" s="27"/>
      <c r="J208" s="27"/>
      <c r="K208" s="27"/>
      <c r="L208" s="28">
        <f>IF(K207&gt;0,K207,0)</f>
        <v>0</v>
      </c>
      <c r="M208" s="83"/>
      <c r="O208" s="90"/>
      <c r="P208" s="83"/>
      <c r="Q208" s="91"/>
      <c r="T208" s="106"/>
    </row>
    <row r="209" spans="1:20" s="70" customFormat="1" ht="20.100000000000001" hidden="1" customHeight="1" x14ac:dyDescent="0.25">
      <c r="C209" s="89"/>
      <c r="D209" s="89"/>
      <c r="E209" s="89"/>
      <c r="F209" s="29" t="s">
        <v>35</v>
      </c>
      <c r="G209" s="30"/>
      <c r="H209" s="30"/>
      <c r="I209" s="30"/>
      <c r="J209" s="30"/>
      <c r="K209" s="30"/>
      <c r="L209" s="28">
        <f>IF(K207&gt;0,K207*Data!$B$35,0)</f>
        <v>0</v>
      </c>
      <c r="M209" s="83"/>
      <c r="O209" s="83"/>
      <c r="P209" s="83"/>
      <c r="Q209" s="91"/>
      <c r="T209" s="106"/>
    </row>
    <row r="210" spans="1:20" s="70" customFormat="1" ht="20.100000000000001" customHeight="1" x14ac:dyDescent="0.25">
      <c r="F210" s="84"/>
      <c r="G210" s="84"/>
      <c r="H210" s="84"/>
      <c r="I210" s="84"/>
      <c r="J210" s="84"/>
      <c r="K210" s="84"/>
      <c r="L210" s="84"/>
      <c r="M210" s="84"/>
      <c r="N210" s="84"/>
      <c r="O210" s="84"/>
      <c r="P210" s="84"/>
      <c r="T210" s="106"/>
    </row>
    <row r="211" spans="1:20" s="70" customFormat="1" ht="20.100000000000001" customHeight="1" x14ac:dyDescent="0.2">
      <c r="A211" s="71"/>
      <c r="B211" s="72"/>
      <c r="C211" s="72"/>
      <c r="D211" s="72"/>
      <c r="E211" s="72"/>
      <c r="F211" s="73">
        <f>A213</f>
        <v>43332</v>
      </c>
      <c r="G211" s="102">
        <f>F211+1</f>
        <v>43333</v>
      </c>
      <c r="H211" s="73">
        <f>G211+1</f>
        <v>43334</v>
      </c>
      <c r="I211" s="73">
        <f>H211+1</f>
        <v>43335</v>
      </c>
      <c r="J211" s="73">
        <f>I211+1</f>
        <v>43336</v>
      </c>
      <c r="K211" s="73">
        <f>J211+1</f>
        <v>43337</v>
      </c>
      <c r="L211" s="73">
        <f>B213</f>
        <v>43338</v>
      </c>
      <c r="M211" s="76"/>
      <c r="N211" s="76"/>
      <c r="O211" s="76"/>
      <c r="P211" s="76"/>
      <c r="Q211" s="71"/>
      <c r="T211" s="106"/>
    </row>
    <row r="212" spans="1:20" s="70" customFormat="1" ht="20.100000000000001" customHeight="1" x14ac:dyDescent="0.25">
      <c r="A212" s="121" t="str">
        <f>Data!$K36&amp;" - "&amp;Data!$L36</f>
        <v>2018 - 34</v>
      </c>
      <c r="B212" s="121"/>
      <c r="C212" s="122" t="s">
        <v>9</v>
      </c>
      <c r="D212" s="122"/>
      <c r="E212" s="123"/>
      <c r="F212" s="6"/>
      <c r="G212" s="104"/>
      <c r="H212" s="6"/>
      <c r="I212" s="6"/>
      <c r="J212" s="6"/>
      <c r="K212" s="110"/>
      <c r="L212" s="110"/>
      <c r="M212" s="77">
        <f>SUM(F212:J212)</f>
        <v>0</v>
      </c>
      <c r="N212" s="77">
        <f>K212+L212</f>
        <v>0</v>
      </c>
      <c r="O212" s="77"/>
      <c r="P212" s="116">
        <f>M212+N212+O213</f>
        <v>0</v>
      </c>
      <c r="Q212" s="78">
        <f>IF($O$4="X",P212,P212-N212)</f>
        <v>0</v>
      </c>
      <c r="S212" s="70">
        <f>COUNTA(F212:J212,K213:L213)</f>
        <v>0</v>
      </c>
      <c r="T212" s="106"/>
    </row>
    <row r="213" spans="1:20" s="70" customFormat="1" ht="20.100000000000001" customHeight="1" x14ac:dyDescent="0.25">
      <c r="A213" s="81">
        <f>Data!M36</f>
        <v>43332</v>
      </c>
      <c r="B213" s="82">
        <f>Data!N36</f>
        <v>43338</v>
      </c>
      <c r="C213" s="119" t="s">
        <v>27</v>
      </c>
      <c r="D213" s="119"/>
      <c r="E213" s="120"/>
      <c r="F213" s="6"/>
      <c r="G213" s="104"/>
      <c r="H213" s="6"/>
      <c r="I213" s="6"/>
      <c r="J213" s="6"/>
      <c r="K213" s="115"/>
      <c r="L213" s="115"/>
      <c r="M213" s="77"/>
      <c r="N213" s="112"/>
      <c r="O213" s="77">
        <f>SUM(F213:J213)</f>
        <v>0</v>
      </c>
      <c r="P213" s="116"/>
      <c r="Q213" s="114">
        <f>IF(T213=TRUE,IF(Q212=0,0,MIN(Q212-$J$4,$J$5-$J$4)),0)</f>
        <v>0</v>
      </c>
      <c r="R213" s="84">
        <f>Q213</f>
        <v>0</v>
      </c>
      <c r="T213" s="109" t="b">
        <v>0</v>
      </c>
    </row>
    <row r="214" spans="1:20" s="70" customFormat="1" ht="20.100000000000001" hidden="1" customHeight="1" x14ac:dyDescent="0.25">
      <c r="C214" s="89"/>
      <c r="D214" s="89"/>
      <c r="E214" s="89"/>
      <c r="F214" s="26" t="s">
        <v>34</v>
      </c>
      <c r="G214" s="27"/>
      <c r="H214" s="27"/>
      <c r="I214" s="27"/>
      <c r="J214" s="27"/>
      <c r="K214" s="27"/>
      <c r="L214" s="28">
        <f>IF(K213&gt;0,K213,0)</f>
        <v>0</v>
      </c>
      <c r="M214" s="83"/>
      <c r="O214" s="90"/>
      <c r="P214" s="83"/>
      <c r="Q214" s="91"/>
      <c r="T214" s="106"/>
    </row>
    <row r="215" spans="1:20" s="70" customFormat="1" ht="20.100000000000001" hidden="1" customHeight="1" x14ac:dyDescent="0.25">
      <c r="C215" s="89"/>
      <c r="D215" s="89"/>
      <c r="E215" s="89"/>
      <c r="F215" s="29" t="s">
        <v>35</v>
      </c>
      <c r="G215" s="30"/>
      <c r="H215" s="30"/>
      <c r="I215" s="30"/>
      <c r="J215" s="30"/>
      <c r="K215" s="30"/>
      <c r="L215" s="28">
        <f>IF(K213&gt;0,K213*Data!$B$35,0)</f>
        <v>0</v>
      </c>
      <c r="M215" s="83"/>
      <c r="O215" s="83"/>
      <c r="P215" s="83"/>
      <c r="Q215" s="91"/>
      <c r="T215" s="106"/>
    </row>
    <row r="216" spans="1:20" s="70" customFormat="1" ht="20.100000000000001" customHeight="1" x14ac:dyDescent="0.25">
      <c r="F216" s="84"/>
      <c r="G216" s="84"/>
      <c r="H216" s="84"/>
      <c r="I216" s="84"/>
      <c r="J216" s="84"/>
      <c r="K216" s="84"/>
      <c r="L216" s="84"/>
      <c r="M216" s="84"/>
      <c r="N216" s="84"/>
      <c r="O216" s="84"/>
      <c r="P216" s="84"/>
      <c r="T216" s="106"/>
    </row>
    <row r="217" spans="1:20" s="70" customFormat="1" ht="20.100000000000001" customHeight="1" x14ac:dyDescent="0.2">
      <c r="A217" s="71"/>
      <c r="B217" s="72"/>
      <c r="C217" s="72"/>
      <c r="D217" s="72"/>
      <c r="E217" s="72"/>
      <c r="F217" s="73">
        <f>A219</f>
        <v>43339</v>
      </c>
      <c r="G217" s="102">
        <f>F217+1</f>
        <v>43340</v>
      </c>
      <c r="H217" s="73">
        <f>G217+1</f>
        <v>43341</v>
      </c>
      <c r="I217" s="73">
        <f>H217+1</f>
        <v>43342</v>
      </c>
      <c r="J217" s="73">
        <f>I217+1</f>
        <v>43343</v>
      </c>
      <c r="K217" s="73">
        <f>J217+1</f>
        <v>43344</v>
      </c>
      <c r="L217" s="73">
        <f>B219</f>
        <v>43345</v>
      </c>
      <c r="M217" s="76"/>
      <c r="N217" s="76"/>
      <c r="O217" s="76"/>
      <c r="P217" s="76"/>
      <c r="Q217" s="71"/>
      <c r="T217" s="106"/>
    </row>
    <row r="218" spans="1:20" s="70" customFormat="1" ht="20.100000000000001" customHeight="1" x14ac:dyDescent="0.25">
      <c r="A218" s="121" t="str">
        <f>Data!$K37&amp;" - "&amp;Data!$L37</f>
        <v>2018 - 35</v>
      </c>
      <c r="B218" s="121"/>
      <c r="C218" s="122" t="s">
        <v>9</v>
      </c>
      <c r="D218" s="122"/>
      <c r="E218" s="123"/>
      <c r="F218" s="6"/>
      <c r="G218" s="104"/>
      <c r="H218" s="6"/>
      <c r="I218" s="6"/>
      <c r="J218" s="6"/>
      <c r="K218" s="110"/>
      <c r="L218" s="110"/>
      <c r="M218" s="77">
        <f>SUM(F218:J218)</f>
        <v>0</v>
      </c>
      <c r="N218" s="77">
        <f>K218+L218</f>
        <v>0</v>
      </c>
      <c r="O218" s="77"/>
      <c r="P218" s="116">
        <f>M218+N218+O219</f>
        <v>0</v>
      </c>
      <c r="Q218" s="78">
        <f>IF($O$4="X",P218,P218-N218)</f>
        <v>0</v>
      </c>
      <c r="S218" s="70">
        <f>COUNTA(F218:J218,K219:L219)</f>
        <v>0</v>
      </c>
      <c r="T218" s="106"/>
    </row>
    <row r="219" spans="1:20" s="70" customFormat="1" ht="20.100000000000001" customHeight="1" x14ac:dyDescent="0.25">
      <c r="A219" s="81">
        <f>Data!M37</f>
        <v>43339</v>
      </c>
      <c r="B219" s="82">
        <f>Data!N37</f>
        <v>43345</v>
      </c>
      <c r="C219" s="119" t="s">
        <v>27</v>
      </c>
      <c r="D219" s="119"/>
      <c r="E219" s="120"/>
      <c r="F219" s="6"/>
      <c r="G219" s="104"/>
      <c r="H219" s="6"/>
      <c r="I219" s="6"/>
      <c r="J219" s="6"/>
      <c r="K219" s="115"/>
      <c r="L219" s="115"/>
      <c r="M219" s="77"/>
      <c r="N219" s="112"/>
      <c r="O219" s="77">
        <f>SUM(F219:J219)</f>
        <v>0</v>
      </c>
      <c r="P219" s="116"/>
      <c r="Q219" s="114">
        <f>IF(T219=TRUE,IF(Q218=0,0,MIN(Q218-$J$4,$J$5-$J$4)),0)</f>
        <v>0</v>
      </c>
      <c r="R219" s="84">
        <f>Q219</f>
        <v>0</v>
      </c>
      <c r="T219" s="109" t="b">
        <v>0</v>
      </c>
    </row>
    <row r="220" spans="1:20" s="70" customFormat="1" ht="20.100000000000001" hidden="1" customHeight="1" x14ac:dyDescent="0.25">
      <c r="C220" s="89"/>
      <c r="D220" s="89"/>
      <c r="E220" s="89"/>
      <c r="F220" s="26" t="s">
        <v>34</v>
      </c>
      <c r="G220" s="27"/>
      <c r="H220" s="27"/>
      <c r="I220" s="27"/>
      <c r="J220" s="27"/>
      <c r="K220" s="27"/>
      <c r="L220" s="28">
        <f>IF(K219&gt;0,K219,0)</f>
        <v>0</v>
      </c>
      <c r="M220" s="83"/>
      <c r="O220" s="90"/>
      <c r="P220" s="83"/>
      <c r="Q220" s="91"/>
      <c r="T220" s="106"/>
    </row>
    <row r="221" spans="1:20" s="70" customFormat="1" ht="20.100000000000001" hidden="1" customHeight="1" x14ac:dyDescent="0.25">
      <c r="C221" s="89"/>
      <c r="D221" s="89"/>
      <c r="E221" s="89"/>
      <c r="F221" s="29" t="s">
        <v>35</v>
      </c>
      <c r="G221" s="30"/>
      <c r="H221" s="30"/>
      <c r="I221" s="30"/>
      <c r="J221" s="30"/>
      <c r="K221" s="30"/>
      <c r="L221" s="28">
        <f>IF(K219&gt;0,K219*Data!$B$35,0)</f>
        <v>0</v>
      </c>
      <c r="M221" s="83"/>
      <c r="O221" s="83"/>
      <c r="P221" s="83"/>
      <c r="Q221" s="91"/>
      <c r="T221" s="106"/>
    </row>
    <row r="222" spans="1:20" s="70" customFormat="1" ht="20.100000000000001" customHeight="1" x14ac:dyDescent="0.25">
      <c r="F222" s="84"/>
      <c r="G222" s="84"/>
      <c r="H222" s="84"/>
      <c r="I222" s="84"/>
      <c r="J222" s="84"/>
      <c r="K222" s="84"/>
      <c r="L222" s="84"/>
      <c r="M222" s="84"/>
      <c r="N222" s="84"/>
      <c r="O222" s="84"/>
      <c r="P222" s="84"/>
      <c r="T222" s="106"/>
    </row>
    <row r="223" spans="1:20" s="70" customFormat="1" ht="20.100000000000001" customHeight="1" x14ac:dyDescent="0.2">
      <c r="A223" s="71"/>
      <c r="B223" s="72"/>
      <c r="C223" s="72"/>
      <c r="D223" s="72"/>
      <c r="E223" s="72"/>
      <c r="F223" s="73">
        <f>A225</f>
        <v>43346</v>
      </c>
      <c r="G223" s="102">
        <f>F223+1</f>
        <v>43347</v>
      </c>
      <c r="H223" s="73">
        <f>G223+1</f>
        <v>43348</v>
      </c>
      <c r="I223" s="73">
        <f>H223+1</f>
        <v>43349</v>
      </c>
      <c r="J223" s="73">
        <f>I223+1</f>
        <v>43350</v>
      </c>
      <c r="K223" s="73">
        <f>J223+1</f>
        <v>43351</v>
      </c>
      <c r="L223" s="73">
        <f>B225</f>
        <v>43352</v>
      </c>
      <c r="M223" s="76"/>
      <c r="N223" s="76"/>
      <c r="O223" s="76"/>
      <c r="P223" s="76"/>
      <c r="Q223" s="71"/>
      <c r="T223" s="106"/>
    </row>
    <row r="224" spans="1:20" s="70" customFormat="1" ht="20.100000000000001" customHeight="1" x14ac:dyDescent="0.25">
      <c r="A224" s="121" t="str">
        <f>Data!$K38&amp;" - "&amp;Data!$L38</f>
        <v>2018 - 36</v>
      </c>
      <c r="B224" s="121"/>
      <c r="C224" s="122" t="s">
        <v>9</v>
      </c>
      <c r="D224" s="122"/>
      <c r="E224" s="123"/>
      <c r="F224" s="6"/>
      <c r="G224" s="104"/>
      <c r="H224" s="6"/>
      <c r="I224" s="6"/>
      <c r="J224" s="6"/>
      <c r="K224" s="110"/>
      <c r="L224" s="110"/>
      <c r="M224" s="77">
        <f>SUM(F224:J224)</f>
        <v>0</v>
      </c>
      <c r="N224" s="77">
        <f>K224+L224</f>
        <v>0</v>
      </c>
      <c r="O224" s="77"/>
      <c r="P224" s="116">
        <f>M224+N224+O225</f>
        <v>0</v>
      </c>
      <c r="Q224" s="78">
        <f>IF($O$4="X",P224,P224-N224)</f>
        <v>0</v>
      </c>
      <c r="S224" s="70">
        <f>COUNTA(F224:J224,K225:L225)</f>
        <v>0</v>
      </c>
      <c r="T224" s="106"/>
    </row>
    <row r="225" spans="1:20" s="70" customFormat="1" ht="20.100000000000001" customHeight="1" x14ac:dyDescent="0.25">
      <c r="A225" s="81">
        <f>Data!M38</f>
        <v>43346</v>
      </c>
      <c r="B225" s="82">
        <f>Data!N38</f>
        <v>43352</v>
      </c>
      <c r="C225" s="119" t="s">
        <v>27</v>
      </c>
      <c r="D225" s="119"/>
      <c r="E225" s="120"/>
      <c r="F225" s="6"/>
      <c r="G225" s="104"/>
      <c r="H225" s="6"/>
      <c r="I225" s="6"/>
      <c r="J225" s="6"/>
      <c r="K225" s="115"/>
      <c r="L225" s="115"/>
      <c r="M225" s="77"/>
      <c r="N225" s="112"/>
      <c r="O225" s="77">
        <f>SUM(F225:J225)</f>
        <v>0</v>
      </c>
      <c r="P225" s="116"/>
      <c r="Q225" s="114">
        <f>IF(T225=TRUE,IF(Q224=0,0,MIN(Q224-$J$4,$J$5-$J$4)),0)</f>
        <v>0</v>
      </c>
      <c r="R225" s="84">
        <f>Q225</f>
        <v>0</v>
      </c>
      <c r="T225" s="109" t="b">
        <v>0</v>
      </c>
    </row>
    <row r="226" spans="1:20" s="70" customFormat="1" ht="20.100000000000001" hidden="1" customHeight="1" x14ac:dyDescent="0.25">
      <c r="C226" s="89"/>
      <c r="D226" s="89"/>
      <c r="E226" s="89"/>
      <c r="F226" s="26" t="s">
        <v>34</v>
      </c>
      <c r="G226" s="27"/>
      <c r="H226" s="27"/>
      <c r="I226" s="27"/>
      <c r="J226" s="27"/>
      <c r="K226" s="27"/>
      <c r="L226" s="28">
        <f>IF(K225&gt;0,K225,0)</f>
        <v>0</v>
      </c>
      <c r="M226" s="83"/>
      <c r="O226" s="90"/>
      <c r="P226" s="83"/>
      <c r="Q226" s="91"/>
      <c r="T226" s="106"/>
    </row>
    <row r="227" spans="1:20" s="70" customFormat="1" ht="20.100000000000001" hidden="1" customHeight="1" x14ac:dyDescent="0.25">
      <c r="C227" s="89"/>
      <c r="D227" s="89"/>
      <c r="E227" s="89"/>
      <c r="F227" s="29" t="s">
        <v>35</v>
      </c>
      <c r="G227" s="30"/>
      <c r="H227" s="30"/>
      <c r="I227" s="30"/>
      <c r="J227" s="30"/>
      <c r="K227" s="30"/>
      <c r="L227" s="28">
        <f>IF(K225&gt;0,K225*Data!$B$35,0)</f>
        <v>0</v>
      </c>
      <c r="M227" s="83"/>
      <c r="O227" s="83"/>
      <c r="P227" s="83"/>
      <c r="Q227" s="91"/>
      <c r="T227" s="106"/>
    </row>
    <row r="228" spans="1:20" s="70" customFormat="1" ht="20.100000000000001" customHeight="1" x14ac:dyDescent="0.25">
      <c r="F228" s="84"/>
      <c r="G228" s="84"/>
      <c r="H228" s="84"/>
      <c r="I228" s="84"/>
      <c r="J228" s="84"/>
      <c r="K228" s="84"/>
      <c r="L228" s="84"/>
      <c r="M228" s="84"/>
      <c r="N228" s="84"/>
      <c r="O228" s="84"/>
      <c r="P228" s="84"/>
      <c r="T228" s="106"/>
    </row>
    <row r="229" spans="1:20" s="70" customFormat="1" ht="20.100000000000001" customHeight="1" x14ac:dyDescent="0.2">
      <c r="A229" s="71"/>
      <c r="B229" s="72"/>
      <c r="C229" s="72"/>
      <c r="D229" s="72"/>
      <c r="E229" s="72"/>
      <c r="F229" s="73">
        <f>A231</f>
        <v>43353</v>
      </c>
      <c r="G229" s="102">
        <f>F229+1</f>
        <v>43354</v>
      </c>
      <c r="H229" s="73">
        <f>G229+1</f>
        <v>43355</v>
      </c>
      <c r="I229" s="73">
        <f>H229+1</f>
        <v>43356</v>
      </c>
      <c r="J229" s="73">
        <f>I229+1</f>
        <v>43357</v>
      </c>
      <c r="K229" s="73">
        <f>J229+1</f>
        <v>43358</v>
      </c>
      <c r="L229" s="73">
        <f>B231</f>
        <v>43359</v>
      </c>
      <c r="M229" s="76"/>
      <c r="N229" s="76"/>
      <c r="O229" s="76"/>
      <c r="P229" s="76"/>
      <c r="Q229" s="71"/>
      <c r="T229" s="106"/>
    </row>
    <row r="230" spans="1:20" s="70" customFormat="1" ht="20.100000000000001" customHeight="1" x14ac:dyDescent="0.25">
      <c r="A230" s="121" t="str">
        <f>Data!$K39&amp;" - "&amp;Data!$L39</f>
        <v>2018 - 37</v>
      </c>
      <c r="B230" s="121"/>
      <c r="C230" s="122" t="s">
        <v>9</v>
      </c>
      <c r="D230" s="122"/>
      <c r="E230" s="123"/>
      <c r="F230" s="6"/>
      <c r="G230" s="104"/>
      <c r="H230" s="6"/>
      <c r="I230" s="6"/>
      <c r="J230" s="6"/>
      <c r="K230" s="110"/>
      <c r="L230" s="110"/>
      <c r="M230" s="77">
        <f>SUM(F230:J230)</f>
        <v>0</v>
      </c>
      <c r="N230" s="77">
        <f>K230+L230</f>
        <v>0</v>
      </c>
      <c r="O230" s="77"/>
      <c r="P230" s="116">
        <f>M230+N230+O231</f>
        <v>0</v>
      </c>
      <c r="Q230" s="78">
        <f>IF($O$4="X",P230,P230-N230)</f>
        <v>0</v>
      </c>
      <c r="S230" s="70">
        <f>COUNTA(F230:J230,K231:L231)</f>
        <v>0</v>
      </c>
      <c r="T230" s="106"/>
    </row>
    <row r="231" spans="1:20" s="70" customFormat="1" ht="20.100000000000001" customHeight="1" x14ac:dyDescent="0.25">
      <c r="A231" s="81">
        <f>Data!M39</f>
        <v>43353</v>
      </c>
      <c r="B231" s="82">
        <f>Data!N39</f>
        <v>43359</v>
      </c>
      <c r="C231" s="119" t="s">
        <v>27</v>
      </c>
      <c r="D231" s="119"/>
      <c r="E231" s="120"/>
      <c r="F231" s="6"/>
      <c r="G231" s="104"/>
      <c r="H231" s="6"/>
      <c r="I231" s="6"/>
      <c r="J231" s="6"/>
      <c r="K231" s="115"/>
      <c r="L231" s="115"/>
      <c r="M231" s="77"/>
      <c r="N231" s="112"/>
      <c r="O231" s="77">
        <f>SUM(F231:J231)</f>
        <v>0</v>
      </c>
      <c r="P231" s="116"/>
      <c r="Q231" s="114">
        <f>IF(T231=TRUE,IF(Q230=0,0,MIN(Q230-$J$4,$J$5-$J$4)),0)</f>
        <v>0</v>
      </c>
      <c r="R231" s="84">
        <f>Q231</f>
        <v>0</v>
      </c>
      <c r="T231" s="109" t="b">
        <v>0</v>
      </c>
    </row>
    <row r="232" spans="1:20" s="70" customFormat="1" ht="20.100000000000001" hidden="1" customHeight="1" x14ac:dyDescent="0.25">
      <c r="C232" s="89"/>
      <c r="D232" s="89"/>
      <c r="E232" s="89"/>
      <c r="F232" s="26" t="s">
        <v>34</v>
      </c>
      <c r="G232" s="27"/>
      <c r="H232" s="27"/>
      <c r="I232" s="27"/>
      <c r="J232" s="27"/>
      <c r="K232" s="27"/>
      <c r="L232" s="28">
        <f>IF(K231&gt;0,K231,0)</f>
        <v>0</v>
      </c>
      <c r="M232" s="83"/>
      <c r="O232" s="90"/>
      <c r="P232" s="83"/>
      <c r="Q232" s="91"/>
      <c r="T232" s="106"/>
    </row>
    <row r="233" spans="1:20" s="70" customFormat="1" ht="20.100000000000001" hidden="1" customHeight="1" x14ac:dyDescent="0.25">
      <c r="C233" s="89"/>
      <c r="D233" s="89"/>
      <c r="E233" s="89"/>
      <c r="F233" s="29" t="s">
        <v>35</v>
      </c>
      <c r="G233" s="30"/>
      <c r="H233" s="30"/>
      <c r="I233" s="30"/>
      <c r="J233" s="30"/>
      <c r="K233" s="30"/>
      <c r="L233" s="28">
        <f>IF(K231&gt;0,K231*Data!$B$35,0)</f>
        <v>0</v>
      </c>
      <c r="M233" s="83"/>
      <c r="O233" s="83"/>
      <c r="P233" s="83"/>
      <c r="Q233" s="91"/>
      <c r="T233" s="106"/>
    </row>
    <row r="234" spans="1:20" s="70" customFormat="1" ht="20.100000000000001" customHeight="1" x14ac:dyDescent="0.25">
      <c r="F234" s="84"/>
      <c r="G234" s="84"/>
      <c r="H234" s="84"/>
      <c r="I234" s="84"/>
      <c r="J234" s="84"/>
      <c r="K234" s="84"/>
      <c r="L234" s="84"/>
      <c r="M234" s="84"/>
      <c r="N234" s="84"/>
      <c r="O234" s="84"/>
      <c r="P234" s="84"/>
      <c r="T234" s="106"/>
    </row>
    <row r="235" spans="1:20" s="70" customFormat="1" ht="20.100000000000001" customHeight="1" x14ac:dyDescent="0.2">
      <c r="A235" s="71"/>
      <c r="B235" s="72"/>
      <c r="C235" s="72"/>
      <c r="D235" s="72"/>
      <c r="E235" s="72"/>
      <c r="F235" s="73">
        <f>A237</f>
        <v>43360</v>
      </c>
      <c r="G235" s="102">
        <f>F235+1</f>
        <v>43361</v>
      </c>
      <c r="H235" s="73">
        <f>G235+1</f>
        <v>43362</v>
      </c>
      <c r="I235" s="73">
        <f>H235+1</f>
        <v>43363</v>
      </c>
      <c r="J235" s="73">
        <f>I235+1</f>
        <v>43364</v>
      </c>
      <c r="K235" s="73">
        <f>J235+1</f>
        <v>43365</v>
      </c>
      <c r="L235" s="73">
        <f>B237</f>
        <v>43366</v>
      </c>
      <c r="M235" s="76"/>
      <c r="N235" s="76"/>
      <c r="O235" s="76"/>
      <c r="P235" s="76"/>
      <c r="Q235" s="71"/>
      <c r="T235" s="106"/>
    </row>
    <row r="236" spans="1:20" s="70" customFormat="1" ht="20.100000000000001" customHeight="1" x14ac:dyDescent="0.25">
      <c r="A236" s="121" t="str">
        <f>Data!$K40&amp;" - "&amp;Data!$L40</f>
        <v>2018 - 38</v>
      </c>
      <c r="B236" s="121"/>
      <c r="C236" s="122" t="s">
        <v>9</v>
      </c>
      <c r="D236" s="122"/>
      <c r="E236" s="123"/>
      <c r="F236" s="6"/>
      <c r="G236" s="104"/>
      <c r="H236" s="6"/>
      <c r="I236" s="6"/>
      <c r="J236" s="6"/>
      <c r="K236" s="110"/>
      <c r="L236" s="110"/>
      <c r="M236" s="77">
        <f>SUM(F236:J236)</f>
        <v>0</v>
      </c>
      <c r="N236" s="77">
        <f>K236+L236</f>
        <v>0</v>
      </c>
      <c r="O236" s="77"/>
      <c r="P236" s="116">
        <f>M236+N236+O237</f>
        <v>0</v>
      </c>
      <c r="Q236" s="78">
        <f>IF($O$4="X",P236,P236-N236)</f>
        <v>0</v>
      </c>
      <c r="S236" s="70">
        <f>COUNTA(F236:J236,K237:L237)</f>
        <v>0</v>
      </c>
      <c r="T236" s="106"/>
    </row>
    <row r="237" spans="1:20" s="70" customFormat="1" ht="20.100000000000001" customHeight="1" x14ac:dyDescent="0.25">
      <c r="A237" s="81">
        <f>Data!M40</f>
        <v>43360</v>
      </c>
      <c r="B237" s="82">
        <f>Data!N40</f>
        <v>43366</v>
      </c>
      <c r="C237" s="119" t="s">
        <v>27</v>
      </c>
      <c r="D237" s="119"/>
      <c r="E237" s="120"/>
      <c r="F237" s="6"/>
      <c r="G237" s="104"/>
      <c r="H237" s="6"/>
      <c r="I237" s="6"/>
      <c r="J237" s="6"/>
      <c r="K237" s="115"/>
      <c r="L237" s="115"/>
      <c r="M237" s="77"/>
      <c r="N237" s="112"/>
      <c r="O237" s="77">
        <f>SUM(F237:J237)</f>
        <v>0</v>
      </c>
      <c r="P237" s="116"/>
      <c r="Q237" s="114">
        <f>IF(T237=TRUE,IF(Q236=0,0,MIN(Q236-$J$4,$J$5-$J$4)),0)</f>
        <v>0</v>
      </c>
      <c r="R237" s="84">
        <f>Q237</f>
        <v>0</v>
      </c>
      <c r="T237" s="109" t="b">
        <v>0</v>
      </c>
    </row>
    <row r="238" spans="1:20" s="70" customFormat="1" ht="20.100000000000001" hidden="1" customHeight="1" x14ac:dyDescent="0.25">
      <c r="C238" s="89"/>
      <c r="D238" s="89"/>
      <c r="E238" s="89"/>
      <c r="F238" s="26" t="s">
        <v>34</v>
      </c>
      <c r="G238" s="27"/>
      <c r="H238" s="27"/>
      <c r="I238" s="27"/>
      <c r="J238" s="27"/>
      <c r="K238" s="27"/>
      <c r="L238" s="28">
        <f>IF(K237&gt;0,K237,0)</f>
        <v>0</v>
      </c>
      <c r="M238" s="83"/>
      <c r="O238" s="90"/>
      <c r="P238" s="83"/>
      <c r="Q238" s="91"/>
      <c r="T238" s="106"/>
    </row>
    <row r="239" spans="1:20" s="70" customFormat="1" ht="20.100000000000001" hidden="1" customHeight="1" x14ac:dyDescent="0.25">
      <c r="C239" s="89"/>
      <c r="D239" s="89"/>
      <c r="E239" s="89"/>
      <c r="F239" s="29" t="s">
        <v>35</v>
      </c>
      <c r="G239" s="30"/>
      <c r="H239" s="30"/>
      <c r="I239" s="30"/>
      <c r="J239" s="30"/>
      <c r="K239" s="30"/>
      <c r="L239" s="28">
        <f>IF(K237&gt;0,K237*Data!$B$35,0)</f>
        <v>0</v>
      </c>
      <c r="M239" s="83"/>
      <c r="O239" s="83"/>
      <c r="P239" s="83"/>
      <c r="Q239" s="91"/>
      <c r="T239" s="106"/>
    </row>
    <row r="240" spans="1:20" s="70" customFormat="1" ht="20.100000000000001" customHeight="1" x14ac:dyDescent="0.25">
      <c r="F240" s="84"/>
      <c r="G240" s="84"/>
      <c r="H240" s="84"/>
      <c r="I240" s="84"/>
      <c r="J240" s="84"/>
      <c r="K240" s="84"/>
      <c r="L240" s="84"/>
      <c r="M240" s="84"/>
      <c r="N240" s="84"/>
      <c r="O240" s="84"/>
      <c r="P240" s="84"/>
      <c r="T240" s="106"/>
    </row>
    <row r="241" spans="1:20" s="70" customFormat="1" ht="20.100000000000001" customHeight="1" x14ac:dyDescent="0.2">
      <c r="A241" s="71"/>
      <c r="B241" s="72"/>
      <c r="C241" s="72"/>
      <c r="D241" s="72"/>
      <c r="E241" s="72"/>
      <c r="F241" s="73">
        <f>A243</f>
        <v>43367</v>
      </c>
      <c r="G241" s="102">
        <f>F241+1</f>
        <v>43368</v>
      </c>
      <c r="H241" s="73">
        <f>G241+1</f>
        <v>43369</v>
      </c>
      <c r="I241" s="73">
        <f>H241+1</f>
        <v>43370</v>
      </c>
      <c r="J241" s="73">
        <f>I241+1</f>
        <v>43371</v>
      </c>
      <c r="K241" s="73">
        <f>J241+1</f>
        <v>43372</v>
      </c>
      <c r="L241" s="73">
        <f>B243</f>
        <v>43373</v>
      </c>
      <c r="M241" s="76"/>
      <c r="N241" s="76"/>
      <c r="O241" s="76"/>
      <c r="P241" s="76"/>
      <c r="Q241" s="71"/>
      <c r="T241" s="106"/>
    </row>
    <row r="242" spans="1:20" s="70" customFormat="1" ht="20.100000000000001" customHeight="1" x14ac:dyDescent="0.25">
      <c r="A242" s="121" t="str">
        <f>Data!$K41&amp;" - "&amp;Data!$L41</f>
        <v>2018 - 39</v>
      </c>
      <c r="B242" s="121"/>
      <c r="C242" s="122" t="s">
        <v>9</v>
      </c>
      <c r="D242" s="122"/>
      <c r="E242" s="123"/>
      <c r="F242" s="6"/>
      <c r="G242" s="104"/>
      <c r="H242" s="6"/>
      <c r="I242" s="6"/>
      <c r="J242" s="6"/>
      <c r="K242" s="110"/>
      <c r="L242" s="110"/>
      <c r="M242" s="77">
        <f>SUM(F242:J242)</f>
        <v>0</v>
      </c>
      <c r="N242" s="77">
        <f>K242+L242</f>
        <v>0</v>
      </c>
      <c r="O242" s="77"/>
      <c r="P242" s="116">
        <f>M242+N242+O243</f>
        <v>0</v>
      </c>
      <c r="Q242" s="78">
        <f>IF($O$4="X",P242,P242-N242)</f>
        <v>0</v>
      </c>
      <c r="S242" s="70">
        <f>COUNTA(F242:J242,K243:L243)</f>
        <v>0</v>
      </c>
      <c r="T242" s="106"/>
    </row>
    <row r="243" spans="1:20" s="70" customFormat="1" ht="20.100000000000001" customHeight="1" x14ac:dyDescent="0.25">
      <c r="A243" s="81">
        <f>Data!M41</f>
        <v>43367</v>
      </c>
      <c r="B243" s="82">
        <f>Data!N41</f>
        <v>43373</v>
      </c>
      <c r="C243" s="119" t="s">
        <v>27</v>
      </c>
      <c r="D243" s="119"/>
      <c r="E243" s="120"/>
      <c r="F243" s="6"/>
      <c r="G243" s="104"/>
      <c r="H243" s="6"/>
      <c r="I243" s="6"/>
      <c r="J243" s="6"/>
      <c r="K243" s="115"/>
      <c r="L243" s="115"/>
      <c r="M243" s="77"/>
      <c r="N243" s="112"/>
      <c r="O243" s="77">
        <f>SUM(F243:J243)</f>
        <v>0</v>
      </c>
      <c r="P243" s="116"/>
      <c r="Q243" s="114">
        <f>IF(T243=TRUE,IF(Q242=0,0,MIN(Q242-$J$4,$J$5-$J$4)),0)</f>
        <v>0</v>
      </c>
      <c r="R243" s="84">
        <f>Q243</f>
        <v>0</v>
      </c>
      <c r="T243" s="109" t="b">
        <v>0</v>
      </c>
    </row>
    <row r="244" spans="1:20" s="70" customFormat="1" ht="20.100000000000001" hidden="1" customHeight="1" x14ac:dyDescent="0.25">
      <c r="C244" s="89"/>
      <c r="D244" s="89"/>
      <c r="E244" s="89"/>
      <c r="F244" s="26" t="s">
        <v>34</v>
      </c>
      <c r="G244" s="27"/>
      <c r="H244" s="27"/>
      <c r="I244" s="27"/>
      <c r="J244" s="27"/>
      <c r="K244" s="27"/>
      <c r="L244" s="28">
        <f>IF(K243&gt;0,K243,0)</f>
        <v>0</v>
      </c>
      <c r="M244" s="83"/>
      <c r="O244" s="90"/>
      <c r="P244" s="83"/>
      <c r="Q244" s="91"/>
      <c r="T244" s="106"/>
    </row>
    <row r="245" spans="1:20" s="70" customFormat="1" ht="20.100000000000001" hidden="1" customHeight="1" x14ac:dyDescent="0.25">
      <c r="C245" s="89"/>
      <c r="D245" s="89"/>
      <c r="E245" s="89"/>
      <c r="F245" s="29" t="s">
        <v>35</v>
      </c>
      <c r="G245" s="30"/>
      <c r="H245" s="30"/>
      <c r="I245" s="30"/>
      <c r="J245" s="30"/>
      <c r="K245" s="30"/>
      <c r="L245" s="28">
        <f>IF(K243&gt;0,K243*Data!$B$35,0)</f>
        <v>0</v>
      </c>
      <c r="M245" s="83"/>
      <c r="O245" s="83"/>
      <c r="P245" s="83"/>
      <c r="Q245" s="91"/>
      <c r="T245" s="106"/>
    </row>
    <row r="246" spans="1:20" s="70" customFormat="1" ht="20.100000000000001" customHeight="1" x14ac:dyDescent="0.25">
      <c r="F246" s="84"/>
      <c r="G246" s="84"/>
      <c r="H246" s="84"/>
      <c r="I246" s="84"/>
      <c r="J246" s="84"/>
      <c r="K246" s="84"/>
      <c r="L246" s="84"/>
      <c r="M246" s="84"/>
      <c r="N246" s="84"/>
      <c r="O246" s="84"/>
      <c r="P246" s="84"/>
      <c r="T246" s="106"/>
    </row>
    <row r="247" spans="1:20" s="70" customFormat="1" ht="20.100000000000001" customHeight="1" x14ac:dyDescent="0.2">
      <c r="A247" s="71"/>
      <c r="B247" s="72"/>
      <c r="C247" s="72"/>
      <c r="D247" s="72"/>
      <c r="E247" s="72"/>
      <c r="F247" s="73">
        <f>A249</f>
        <v>43374</v>
      </c>
      <c r="G247" s="102">
        <f>F247+1</f>
        <v>43375</v>
      </c>
      <c r="H247" s="73">
        <f>G247+1</f>
        <v>43376</v>
      </c>
      <c r="I247" s="73">
        <f>H247+1</f>
        <v>43377</v>
      </c>
      <c r="J247" s="73">
        <f>I247+1</f>
        <v>43378</v>
      </c>
      <c r="K247" s="73">
        <f>J247+1</f>
        <v>43379</v>
      </c>
      <c r="L247" s="73">
        <f>B249</f>
        <v>43380</v>
      </c>
      <c r="M247" s="76"/>
      <c r="N247" s="76"/>
      <c r="O247" s="76"/>
      <c r="P247" s="76"/>
      <c r="Q247" s="71"/>
      <c r="T247" s="106"/>
    </row>
    <row r="248" spans="1:20" s="70" customFormat="1" ht="20.100000000000001" customHeight="1" x14ac:dyDescent="0.25">
      <c r="A248" s="121" t="str">
        <f>Data!$K42&amp;" - "&amp;Data!$L42</f>
        <v>2018 - 40</v>
      </c>
      <c r="B248" s="121"/>
      <c r="C248" s="122" t="s">
        <v>9</v>
      </c>
      <c r="D248" s="122"/>
      <c r="E248" s="123"/>
      <c r="F248" s="6"/>
      <c r="G248" s="104"/>
      <c r="H248" s="6"/>
      <c r="I248" s="6"/>
      <c r="J248" s="6"/>
      <c r="K248" s="110"/>
      <c r="L248" s="110"/>
      <c r="M248" s="77">
        <f>SUM(F248:J248)</f>
        <v>0</v>
      </c>
      <c r="N248" s="77">
        <f>K248+L248</f>
        <v>0</v>
      </c>
      <c r="O248" s="77"/>
      <c r="P248" s="116">
        <f>M248+N248+O249</f>
        <v>0</v>
      </c>
      <c r="Q248" s="78">
        <f>IF($O$4="X",P248,P248-N248)</f>
        <v>0</v>
      </c>
      <c r="S248" s="70">
        <f>COUNTA(F248:J248,K249:L249)</f>
        <v>0</v>
      </c>
      <c r="T248" s="106"/>
    </row>
    <row r="249" spans="1:20" s="70" customFormat="1" ht="20.100000000000001" customHeight="1" x14ac:dyDescent="0.25">
      <c r="A249" s="81">
        <f>Data!M42</f>
        <v>43374</v>
      </c>
      <c r="B249" s="82">
        <f>Data!N42</f>
        <v>43380</v>
      </c>
      <c r="C249" s="119" t="s">
        <v>27</v>
      </c>
      <c r="D249" s="119"/>
      <c r="E249" s="120"/>
      <c r="F249" s="6"/>
      <c r="G249" s="104"/>
      <c r="H249" s="6"/>
      <c r="I249" s="6"/>
      <c r="J249" s="6"/>
      <c r="K249" s="115"/>
      <c r="L249" s="115"/>
      <c r="M249" s="77"/>
      <c r="N249" s="112"/>
      <c r="O249" s="77">
        <f>SUM(F249:J249)</f>
        <v>0</v>
      </c>
      <c r="P249" s="116"/>
      <c r="Q249" s="114">
        <f>IF(T249=TRUE,IF(Q248=0,0,MIN(Q248-$J$4,$J$5-$J$4)),0)</f>
        <v>0</v>
      </c>
      <c r="R249" s="84">
        <f>Q249</f>
        <v>0</v>
      </c>
      <c r="T249" s="109" t="b">
        <v>0</v>
      </c>
    </row>
    <row r="250" spans="1:20" s="70" customFormat="1" ht="20.100000000000001" customHeight="1" x14ac:dyDescent="0.25">
      <c r="C250" s="119" t="s">
        <v>27</v>
      </c>
      <c r="D250" s="119"/>
      <c r="E250" s="120"/>
      <c r="F250" s="6"/>
      <c r="G250" s="104"/>
      <c r="H250" s="6"/>
      <c r="I250" s="6"/>
      <c r="J250" s="6"/>
      <c r="K250" s="85"/>
      <c r="L250" s="86"/>
      <c r="M250" s="77"/>
      <c r="N250" s="77"/>
      <c r="O250" s="77">
        <f>SUM(F250:J250)</f>
        <v>0</v>
      </c>
      <c r="P250" s="87"/>
      <c r="Q250" s="88"/>
      <c r="T250" s="106"/>
    </row>
    <row r="251" spans="1:20" s="70" customFormat="1" ht="20.100000000000001" hidden="1" customHeight="1" x14ac:dyDescent="0.25">
      <c r="C251" s="89"/>
      <c r="D251" s="89"/>
      <c r="E251" s="89"/>
      <c r="F251" s="26" t="s">
        <v>34</v>
      </c>
      <c r="G251" s="27"/>
      <c r="H251" s="27"/>
      <c r="I251" s="27"/>
      <c r="J251" s="27"/>
      <c r="K251" s="27"/>
      <c r="L251" s="28">
        <f>IF(K249&gt;0,K249,0)</f>
        <v>0</v>
      </c>
      <c r="M251" s="83"/>
      <c r="O251" s="90"/>
      <c r="P251" s="83"/>
      <c r="Q251" s="91"/>
      <c r="T251" s="106"/>
    </row>
    <row r="252" spans="1:20" s="70" customFormat="1" ht="20.100000000000001" hidden="1" customHeight="1" x14ac:dyDescent="0.25">
      <c r="C252" s="89"/>
      <c r="D252" s="89"/>
      <c r="E252" s="89"/>
      <c r="F252" s="29" t="s">
        <v>35</v>
      </c>
      <c r="G252" s="30"/>
      <c r="H252" s="30"/>
      <c r="I252" s="30"/>
      <c r="J252" s="30"/>
      <c r="K252" s="30"/>
      <c r="L252" s="28">
        <f>IF(K249&gt;0,K249*Data!$B$35,0)</f>
        <v>0</v>
      </c>
      <c r="M252" s="83"/>
      <c r="O252" s="83"/>
      <c r="P252" s="83"/>
      <c r="Q252" s="91"/>
      <c r="T252" s="106"/>
    </row>
    <row r="253" spans="1:20" s="70" customFormat="1" ht="20.100000000000001" customHeight="1" x14ac:dyDescent="0.2">
      <c r="A253" s="71"/>
      <c r="B253" s="72"/>
      <c r="C253" s="72"/>
      <c r="D253" s="72"/>
      <c r="E253" s="72"/>
      <c r="F253" s="73">
        <f>A255</f>
        <v>43381</v>
      </c>
      <c r="G253" s="102">
        <f>F253+1</f>
        <v>43382</v>
      </c>
      <c r="H253" s="73">
        <f>G253+1</f>
        <v>43383</v>
      </c>
      <c r="I253" s="73">
        <f>H253+1</f>
        <v>43384</v>
      </c>
      <c r="J253" s="73">
        <f>I253+1</f>
        <v>43385</v>
      </c>
      <c r="K253" s="73">
        <f>J253+1</f>
        <v>43386</v>
      </c>
      <c r="L253" s="73">
        <f>B255</f>
        <v>43387</v>
      </c>
      <c r="M253" s="76"/>
      <c r="N253" s="76"/>
      <c r="O253" s="76"/>
      <c r="P253" s="76"/>
      <c r="Q253" s="71"/>
      <c r="T253" s="106"/>
    </row>
    <row r="254" spans="1:20" s="70" customFormat="1" ht="20.100000000000001" customHeight="1" x14ac:dyDescent="0.25">
      <c r="A254" s="121" t="str">
        <f>Data!$K43&amp;" - "&amp;Data!$L43</f>
        <v>2018 - 41</v>
      </c>
      <c r="B254" s="121"/>
      <c r="C254" s="122" t="s">
        <v>9</v>
      </c>
      <c r="D254" s="122"/>
      <c r="E254" s="123"/>
      <c r="F254" s="6"/>
      <c r="G254" s="104"/>
      <c r="H254" s="6"/>
      <c r="I254" s="6"/>
      <c r="J254" s="6"/>
      <c r="K254" s="110"/>
      <c r="L254" s="110"/>
      <c r="M254" s="77">
        <f>SUM(F254:J254)</f>
        <v>0</v>
      </c>
      <c r="N254" s="77">
        <f>K254+L254</f>
        <v>0</v>
      </c>
      <c r="O254" s="77"/>
      <c r="P254" s="116">
        <f>M254+N254+O255</f>
        <v>0</v>
      </c>
      <c r="Q254" s="78">
        <f>IF($O$4="X",P254,P254-N254)</f>
        <v>0</v>
      </c>
      <c r="S254" s="70">
        <f>COUNTA(F254:J254,K255:L255)</f>
        <v>0</v>
      </c>
      <c r="T254" s="106"/>
    </row>
    <row r="255" spans="1:20" s="70" customFormat="1" ht="20.100000000000001" customHeight="1" x14ac:dyDescent="0.25">
      <c r="A255" s="81">
        <f>Data!M43</f>
        <v>43381</v>
      </c>
      <c r="B255" s="82">
        <f>Data!N43</f>
        <v>43387</v>
      </c>
      <c r="C255" s="119" t="s">
        <v>27</v>
      </c>
      <c r="D255" s="119"/>
      <c r="E255" s="120"/>
      <c r="F255" s="6"/>
      <c r="G255" s="104"/>
      <c r="H255" s="6"/>
      <c r="I255" s="6"/>
      <c r="J255" s="6"/>
      <c r="K255" s="115"/>
      <c r="L255" s="115"/>
      <c r="M255" s="77"/>
      <c r="N255" s="112"/>
      <c r="O255" s="77">
        <f>SUM(F255:J255)</f>
        <v>0</v>
      </c>
      <c r="P255" s="116"/>
      <c r="Q255" s="114">
        <f>IF(T255=TRUE,IF(Q254=0,0,MIN(Q254-$J$4,$J$5-$J$4)),0)</f>
        <v>0</v>
      </c>
      <c r="R255" s="84">
        <f>Q255</f>
        <v>0</v>
      </c>
      <c r="T255" s="109" t="b">
        <v>0</v>
      </c>
    </row>
    <row r="256" spans="1:20" s="70" customFormat="1" ht="20.100000000000001" hidden="1" customHeight="1" x14ac:dyDescent="0.25">
      <c r="C256" s="89"/>
      <c r="D256" s="89"/>
      <c r="E256" s="89"/>
      <c r="F256" s="26" t="s">
        <v>34</v>
      </c>
      <c r="G256" s="27"/>
      <c r="H256" s="27"/>
      <c r="I256" s="27"/>
      <c r="J256" s="27"/>
      <c r="K256" s="27"/>
      <c r="L256" s="28">
        <f>IF(K255&gt;0,K255,0)</f>
        <v>0</v>
      </c>
      <c r="M256" s="83"/>
      <c r="O256" s="90"/>
      <c r="P256" s="83"/>
      <c r="Q256" s="91"/>
      <c r="T256" s="106"/>
    </row>
    <row r="257" spans="1:20" s="70" customFormat="1" ht="20.100000000000001" hidden="1" customHeight="1" x14ac:dyDescent="0.25">
      <c r="C257" s="89"/>
      <c r="D257" s="89"/>
      <c r="E257" s="89"/>
      <c r="F257" s="29" t="s">
        <v>35</v>
      </c>
      <c r="G257" s="30"/>
      <c r="H257" s="30"/>
      <c r="I257" s="30"/>
      <c r="J257" s="30"/>
      <c r="K257" s="30"/>
      <c r="L257" s="28">
        <f>IF(K255&gt;0,K255*Data!$B$35,0)</f>
        <v>0</v>
      </c>
      <c r="M257" s="83"/>
      <c r="O257" s="83"/>
      <c r="P257" s="83"/>
      <c r="Q257" s="91"/>
      <c r="T257" s="106"/>
    </row>
    <row r="258" spans="1:20" s="70" customFormat="1" ht="20.100000000000001" customHeight="1" x14ac:dyDescent="0.25">
      <c r="F258" s="84"/>
      <c r="G258" s="84"/>
      <c r="H258" s="84"/>
      <c r="I258" s="84"/>
      <c r="J258" s="84"/>
      <c r="K258" s="84"/>
      <c r="L258" s="84"/>
      <c r="M258" s="84"/>
      <c r="N258" s="84"/>
      <c r="O258" s="84"/>
      <c r="P258" s="84"/>
      <c r="T258" s="106"/>
    </row>
    <row r="259" spans="1:20" s="70" customFormat="1" ht="20.100000000000001" customHeight="1" x14ac:dyDescent="0.2">
      <c r="A259" s="71"/>
      <c r="B259" s="72"/>
      <c r="C259" s="72"/>
      <c r="D259" s="72"/>
      <c r="E259" s="72"/>
      <c r="F259" s="73">
        <f>A261</f>
        <v>43388</v>
      </c>
      <c r="G259" s="102">
        <f>F259+1</f>
        <v>43389</v>
      </c>
      <c r="H259" s="73">
        <f>G259+1</f>
        <v>43390</v>
      </c>
      <c r="I259" s="73">
        <f>H259+1</f>
        <v>43391</v>
      </c>
      <c r="J259" s="73">
        <f>I259+1</f>
        <v>43392</v>
      </c>
      <c r="K259" s="73">
        <f>J259+1</f>
        <v>43393</v>
      </c>
      <c r="L259" s="73">
        <f>B261</f>
        <v>43394</v>
      </c>
      <c r="M259" s="76"/>
      <c r="N259" s="76"/>
      <c r="O259" s="76"/>
      <c r="P259" s="76"/>
      <c r="Q259" s="71"/>
      <c r="T259" s="106"/>
    </row>
    <row r="260" spans="1:20" s="70" customFormat="1" ht="20.100000000000001" customHeight="1" x14ac:dyDescent="0.25">
      <c r="A260" s="121" t="str">
        <f>Data!$K44&amp;" - "&amp;Data!$L44</f>
        <v>2018 - 42</v>
      </c>
      <c r="B260" s="121"/>
      <c r="C260" s="122" t="s">
        <v>9</v>
      </c>
      <c r="D260" s="122"/>
      <c r="E260" s="123"/>
      <c r="F260" s="6"/>
      <c r="G260" s="104"/>
      <c r="H260" s="6"/>
      <c r="I260" s="6"/>
      <c r="J260" s="6"/>
      <c r="K260" s="110"/>
      <c r="L260" s="110"/>
      <c r="M260" s="77">
        <f>SUM(F260:J260)</f>
        <v>0</v>
      </c>
      <c r="N260" s="77">
        <f>K260+L260</f>
        <v>0</v>
      </c>
      <c r="O260" s="77"/>
      <c r="P260" s="116">
        <f>M260+N260+O261</f>
        <v>0</v>
      </c>
      <c r="Q260" s="78">
        <f>IF($O$4="X",P260,P260-N260)</f>
        <v>0</v>
      </c>
      <c r="S260" s="70">
        <f>COUNTA(F260:J260,K261:L261)</f>
        <v>0</v>
      </c>
      <c r="T260" s="106"/>
    </row>
    <row r="261" spans="1:20" s="70" customFormat="1" ht="20.100000000000001" customHeight="1" x14ac:dyDescent="0.25">
      <c r="A261" s="81">
        <f>Data!M44</f>
        <v>43388</v>
      </c>
      <c r="B261" s="82">
        <f>Data!N44</f>
        <v>43394</v>
      </c>
      <c r="C261" s="119" t="s">
        <v>27</v>
      </c>
      <c r="D261" s="119"/>
      <c r="E261" s="120"/>
      <c r="F261" s="6"/>
      <c r="G261" s="104"/>
      <c r="H261" s="6"/>
      <c r="I261" s="6"/>
      <c r="J261" s="6"/>
      <c r="K261" s="115"/>
      <c r="L261" s="115"/>
      <c r="M261" s="77"/>
      <c r="N261" s="112"/>
      <c r="O261" s="77">
        <f>SUM(F261:J261)</f>
        <v>0</v>
      </c>
      <c r="P261" s="116"/>
      <c r="Q261" s="114">
        <f>IF(T261=TRUE,IF(Q260=0,0,MIN(Q260-$J$4,$J$5-$J$4)),0)</f>
        <v>0</v>
      </c>
      <c r="R261" s="84">
        <f>Q261</f>
        <v>0</v>
      </c>
      <c r="T261" s="109" t="b">
        <v>0</v>
      </c>
    </row>
    <row r="262" spans="1:20" s="70" customFormat="1" ht="20.100000000000001" hidden="1" customHeight="1" x14ac:dyDescent="0.25">
      <c r="C262" s="89"/>
      <c r="D262" s="89"/>
      <c r="E262" s="89"/>
      <c r="F262" s="26" t="s">
        <v>34</v>
      </c>
      <c r="G262" s="27"/>
      <c r="H262" s="27"/>
      <c r="I262" s="27"/>
      <c r="J262" s="27"/>
      <c r="K262" s="27"/>
      <c r="L262" s="28">
        <f>IF(K261&gt;0,K261,0)</f>
        <v>0</v>
      </c>
      <c r="M262" s="83"/>
      <c r="O262" s="90"/>
      <c r="P262" s="83"/>
      <c r="Q262" s="91"/>
      <c r="T262" s="106"/>
    </row>
    <row r="263" spans="1:20" s="70" customFormat="1" ht="20.100000000000001" hidden="1" customHeight="1" x14ac:dyDescent="0.25">
      <c r="C263" s="89"/>
      <c r="D263" s="89"/>
      <c r="E263" s="89"/>
      <c r="F263" s="29" t="s">
        <v>35</v>
      </c>
      <c r="G263" s="30"/>
      <c r="H263" s="30"/>
      <c r="I263" s="30"/>
      <c r="J263" s="30"/>
      <c r="K263" s="30"/>
      <c r="L263" s="28">
        <f>IF(K261&gt;0,K261*Data!$B$35,0)</f>
        <v>0</v>
      </c>
      <c r="M263" s="83"/>
      <c r="O263" s="83"/>
      <c r="P263" s="83"/>
      <c r="Q263" s="91"/>
      <c r="T263" s="106"/>
    </row>
    <row r="264" spans="1:20" s="70" customFormat="1" ht="20.100000000000001" customHeight="1" x14ac:dyDescent="0.25">
      <c r="F264" s="84"/>
      <c r="G264" s="84"/>
      <c r="H264" s="84"/>
      <c r="I264" s="84"/>
      <c r="J264" s="84"/>
      <c r="K264" s="84"/>
      <c r="L264" s="84"/>
      <c r="M264" s="84"/>
      <c r="N264" s="84"/>
      <c r="O264" s="84"/>
      <c r="P264" s="84"/>
      <c r="T264" s="106"/>
    </row>
    <row r="265" spans="1:20" s="70" customFormat="1" ht="20.100000000000001" customHeight="1" x14ac:dyDescent="0.2">
      <c r="A265" s="71"/>
      <c r="B265" s="72"/>
      <c r="C265" s="72"/>
      <c r="D265" s="72"/>
      <c r="E265" s="72"/>
      <c r="F265" s="73">
        <f>A267</f>
        <v>43395</v>
      </c>
      <c r="G265" s="102">
        <f>F265+1</f>
        <v>43396</v>
      </c>
      <c r="H265" s="73">
        <f>G265+1</f>
        <v>43397</v>
      </c>
      <c r="I265" s="73">
        <f>H265+1</f>
        <v>43398</v>
      </c>
      <c r="J265" s="73">
        <f>I265+1</f>
        <v>43399</v>
      </c>
      <c r="K265" s="73">
        <f>J265+1</f>
        <v>43400</v>
      </c>
      <c r="L265" s="73">
        <f>B267</f>
        <v>43401</v>
      </c>
      <c r="M265" s="76"/>
      <c r="N265" s="76"/>
      <c r="O265" s="76"/>
      <c r="P265" s="76"/>
      <c r="Q265" s="71"/>
      <c r="T265" s="106"/>
    </row>
    <row r="266" spans="1:20" s="70" customFormat="1" ht="20.100000000000001" customHeight="1" x14ac:dyDescent="0.25">
      <c r="A266" s="121" t="str">
        <f>Data!$K45&amp;" - "&amp;Data!$L45</f>
        <v>2018 - 43</v>
      </c>
      <c r="B266" s="121"/>
      <c r="C266" s="122" t="s">
        <v>9</v>
      </c>
      <c r="D266" s="122"/>
      <c r="E266" s="123"/>
      <c r="F266" s="6"/>
      <c r="G266" s="104"/>
      <c r="H266" s="6"/>
      <c r="I266" s="6"/>
      <c r="J266" s="6"/>
      <c r="K266" s="110"/>
      <c r="L266" s="110"/>
      <c r="M266" s="77">
        <f>SUM(F266:J266)</f>
        <v>0</v>
      </c>
      <c r="N266" s="77">
        <f>K266+L266</f>
        <v>0</v>
      </c>
      <c r="O266" s="77"/>
      <c r="P266" s="116">
        <f>M266+N266+O267</f>
        <v>0</v>
      </c>
      <c r="Q266" s="78">
        <f>IF($O$4="X",P266,P266-N266)</f>
        <v>0</v>
      </c>
      <c r="S266" s="70">
        <f>COUNTA(F266:J266,K267:L267)</f>
        <v>0</v>
      </c>
      <c r="T266" s="106"/>
    </row>
    <row r="267" spans="1:20" s="70" customFormat="1" ht="20.100000000000001" customHeight="1" x14ac:dyDescent="0.25">
      <c r="A267" s="81">
        <f>Data!M45</f>
        <v>43395</v>
      </c>
      <c r="B267" s="82">
        <f>Data!N45</f>
        <v>43401</v>
      </c>
      <c r="C267" s="119" t="s">
        <v>27</v>
      </c>
      <c r="D267" s="119"/>
      <c r="E267" s="120"/>
      <c r="F267" s="6"/>
      <c r="G267" s="104"/>
      <c r="H267" s="6"/>
      <c r="I267" s="6"/>
      <c r="J267" s="6"/>
      <c r="K267" s="115"/>
      <c r="L267" s="115"/>
      <c r="M267" s="77"/>
      <c r="N267" s="112"/>
      <c r="O267" s="77">
        <f>SUM(F267:J267)</f>
        <v>0</v>
      </c>
      <c r="P267" s="116"/>
      <c r="Q267" s="114">
        <f>IF(T267=TRUE,IF(Q266=0,0,MIN(Q266-$J$4,$J$5-$J$4)),0)</f>
        <v>0</v>
      </c>
      <c r="R267" s="84">
        <f>Q267</f>
        <v>0</v>
      </c>
      <c r="T267" s="109" t="b">
        <v>0</v>
      </c>
    </row>
    <row r="268" spans="1:20" s="70" customFormat="1" ht="20.100000000000001" hidden="1" customHeight="1" x14ac:dyDescent="0.25">
      <c r="C268" s="89"/>
      <c r="D268" s="89"/>
      <c r="E268" s="89"/>
      <c r="F268" s="26" t="s">
        <v>34</v>
      </c>
      <c r="G268" s="27"/>
      <c r="H268" s="27"/>
      <c r="I268" s="27"/>
      <c r="J268" s="27"/>
      <c r="K268" s="27"/>
      <c r="L268" s="28">
        <f>IF(K267&gt;0,K267,0)</f>
        <v>0</v>
      </c>
      <c r="M268" s="83"/>
      <c r="O268" s="90"/>
      <c r="P268" s="83"/>
      <c r="Q268" s="91"/>
      <c r="T268" s="106"/>
    </row>
    <row r="269" spans="1:20" s="70" customFormat="1" ht="20.100000000000001" hidden="1" customHeight="1" x14ac:dyDescent="0.25">
      <c r="C269" s="89"/>
      <c r="D269" s="89"/>
      <c r="E269" s="89"/>
      <c r="F269" s="29" t="s">
        <v>35</v>
      </c>
      <c r="G269" s="30"/>
      <c r="H269" s="30"/>
      <c r="I269" s="30"/>
      <c r="J269" s="30"/>
      <c r="K269" s="30"/>
      <c r="L269" s="28">
        <f>IF(K267&gt;0,K267*Data!$B$35,0)</f>
        <v>0</v>
      </c>
      <c r="M269" s="83"/>
      <c r="O269" s="83"/>
      <c r="P269" s="83"/>
      <c r="Q269" s="91"/>
      <c r="T269" s="106"/>
    </row>
    <row r="270" spans="1:20" s="70" customFormat="1" ht="20.100000000000001" customHeight="1" x14ac:dyDescent="0.25">
      <c r="F270" s="84"/>
      <c r="G270" s="84"/>
      <c r="H270" s="84"/>
      <c r="I270" s="84"/>
      <c r="J270" s="84"/>
      <c r="K270" s="84"/>
      <c r="L270" s="84"/>
      <c r="M270" s="84"/>
      <c r="N270" s="84"/>
      <c r="O270" s="84"/>
      <c r="P270" s="84"/>
      <c r="T270" s="106"/>
    </row>
    <row r="271" spans="1:20" s="70" customFormat="1" ht="20.100000000000001" customHeight="1" x14ac:dyDescent="0.2">
      <c r="A271" s="71"/>
      <c r="B271" s="72"/>
      <c r="C271" s="72"/>
      <c r="D271" s="72"/>
      <c r="E271" s="72"/>
      <c r="F271" s="73">
        <f>A273</f>
        <v>43402</v>
      </c>
      <c r="G271" s="102">
        <f>F271+1</f>
        <v>43403</v>
      </c>
      <c r="H271" s="73">
        <f>G271+1</f>
        <v>43404</v>
      </c>
      <c r="I271" s="73">
        <f>H271+1</f>
        <v>43405</v>
      </c>
      <c r="J271" s="73">
        <f>I271+1</f>
        <v>43406</v>
      </c>
      <c r="K271" s="73">
        <f>J271+1</f>
        <v>43407</v>
      </c>
      <c r="L271" s="73">
        <f>B273</f>
        <v>43408</v>
      </c>
      <c r="M271" s="76"/>
      <c r="N271" s="76"/>
      <c r="O271" s="76"/>
      <c r="P271" s="76"/>
      <c r="Q271" s="71"/>
      <c r="T271" s="106"/>
    </row>
    <row r="272" spans="1:20" s="70" customFormat="1" ht="20.100000000000001" customHeight="1" x14ac:dyDescent="0.25">
      <c r="A272" s="121" t="str">
        <f>Data!$K46&amp;" - "&amp;Data!$L46</f>
        <v>2018 - 44</v>
      </c>
      <c r="B272" s="121"/>
      <c r="C272" s="122" t="s">
        <v>9</v>
      </c>
      <c r="D272" s="122"/>
      <c r="E272" s="123"/>
      <c r="F272" s="6"/>
      <c r="G272" s="104"/>
      <c r="H272" s="6"/>
      <c r="I272" s="6"/>
      <c r="J272" s="6"/>
      <c r="K272" s="110"/>
      <c r="L272" s="110"/>
      <c r="M272" s="77">
        <f>SUM(F272:J272)</f>
        <v>0</v>
      </c>
      <c r="N272" s="77">
        <f>K272+L272</f>
        <v>0</v>
      </c>
      <c r="O272" s="77"/>
      <c r="P272" s="116">
        <f>M272+N272+O273</f>
        <v>0</v>
      </c>
      <c r="Q272" s="78">
        <f>IF($O$4="X",P272,P272-N272)</f>
        <v>0</v>
      </c>
      <c r="S272" s="70">
        <f>COUNTA(F272:J272,K273:L273)</f>
        <v>0</v>
      </c>
      <c r="T272" s="106"/>
    </row>
    <row r="273" spans="1:20" s="70" customFormat="1" ht="20.100000000000001" customHeight="1" x14ac:dyDescent="0.25">
      <c r="A273" s="81">
        <f>Data!M46</f>
        <v>43402</v>
      </c>
      <c r="B273" s="82">
        <f>Data!N46</f>
        <v>43408</v>
      </c>
      <c r="C273" s="119" t="s">
        <v>27</v>
      </c>
      <c r="D273" s="119"/>
      <c r="E273" s="120"/>
      <c r="F273" s="6"/>
      <c r="G273" s="104"/>
      <c r="H273" s="6"/>
      <c r="I273" s="6"/>
      <c r="J273" s="6"/>
      <c r="K273" s="115"/>
      <c r="L273" s="115"/>
      <c r="M273" s="77"/>
      <c r="N273" s="112"/>
      <c r="O273" s="77">
        <f>SUM(F273:J273)</f>
        <v>0</v>
      </c>
      <c r="P273" s="116"/>
      <c r="Q273" s="114">
        <f>IF(T273=TRUE,IF(Q272=0,0,MIN(Q272-$J$4,$J$5-$J$4)),0)</f>
        <v>0</v>
      </c>
      <c r="R273" s="84">
        <f>Q273</f>
        <v>0</v>
      </c>
      <c r="T273" s="109" t="b">
        <v>0</v>
      </c>
    </row>
    <row r="274" spans="1:20" s="70" customFormat="1" ht="20.100000000000001" hidden="1" customHeight="1" x14ac:dyDescent="0.25">
      <c r="C274" s="89"/>
      <c r="D274" s="89"/>
      <c r="E274" s="89"/>
      <c r="F274" s="26" t="s">
        <v>34</v>
      </c>
      <c r="G274" s="27"/>
      <c r="H274" s="27"/>
      <c r="I274" s="27"/>
      <c r="J274" s="27"/>
      <c r="K274" s="27"/>
      <c r="L274" s="28">
        <f>IF(K273&gt;0,K273,0)</f>
        <v>0</v>
      </c>
      <c r="M274" s="83"/>
      <c r="O274" s="90"/>
      <c r="P274" s="83"/>
      <c r="Q274" s="91"/>
      <c r="T274" s="106"/>
    </row>
    <row r="275" spans="1:20" s="70" customFormat="1" ht="20.100000000000001" hidden="1" customHeight="1" x14ac:dyDescent="0.25">
      <c r="C275" s="89"/>
      <c r="D275" s="89"/>
      <c r="E275" s="89"/>
      <c r="F275" s="29" t="s">
        <v>35</v>
      </c>
      <c r="G275" s="30"/>
      <c r="H275" s="30"/>
      <c r="I275" s="30"/>
      <c r="J275" s="30"/>
      <c r="K275" s="30"/>
      <c r="L275" s="28">
        <f>IF(K273&gt;0,K273*Data!$B$35,0)</f>
        <v>0</v>
      </c>
      <c r="M275" s="83"/>
      <c r="O275" s="83"/>
      <c r="P275" s="83"/>
      <c r="Q275" s="91"/>
      <c r="T275" s="106"/>
    </row>
    <row r="276" spans="1:20" s="70" customFormat="1" ht="20.100000000000001" customHeight="1" x14ac:dyDescent="0.25">
      <c r="F276" s="84"/>
      <c r="G276" s="84"/>
      <c r="H276" s="84"/>
      <c r="I276" s="84"/>
      <c r="J276" s="84"/>
      <c r="K276" s="84"/>
      <c r="L276" s="84"/>
      <c r="M276" s="84"/>
      <c r="N276" s="84"/>
      <c r="O276" s="84"/>
      <c r="P276" s="84"/>
      <c r="T276" s="106"/>
    </row>
    <row r="277" spans="1:20" s="70" customFormat="1" ht="20.100000000000001" customHeight="1" x14ac:dyDescent="0.2">
      <c r="A277" s="71"/>
      <c r="B277" s="72"/>
      <c r="C277" s="72"/>
      <c r="D277" s="72"/>
      <c r="E277" s="72"/>
      <c r="F277" s="73">
        <f>A279</f>
        <v>43409</v>
      </c>
      <c r="G277" s="102">
        <f>F277+1</f>
        <v>43410</v>
      </c>
      <c r="H277" s="73">
        <f>G277+1</f>
        <v>43411</v>
      </c>
      <c r="I277" s="73">
        <f>H277+1</f>
        <v>43412</v>
      </c>
      <c r="J277" s="73">
        <f>I277+1</f>
        <v>43413</v>
      </c>
      <c r="K277" s="73">
        <f>J277+1</f>
        <v>43414</v>
      </c>
      <c r="L277" s="73">
        <f>B279</f>
        <v>43415</v>
      </c>
      <c r="M277" s="76"/>
      <c r="N277" s="76"/>
      <c r="O277" s="76"/>
      <c r="P277" s="76"/>
      <c r="Q277" s="71"/>
      <c r="T277" s="106"/>
    </row>
    <row r="278" spans="1:20" s="70" customFormat="1" ht="20.100000000000001" customHeight="1" x14ac:dyDescent="0.25">
      <c r="A278" s="121" t="str">
        <f>Data!$K47&amp;" - "&amp;Data!$L47</f>
        <v>2018 - 45</v>
      </c>
      <c r="B278" s="121"/>
      <c r="C278" s="122" t="s">
        <v>9</v>
      </c>
      <c r="D278" s="122"/>
      <c r="E278" s="123"/>
      <c r="F278" s="6"/>
      <c r="G278" s="104"/>
      <c r="H278" s="6"/>
      <c r="I278" s="6"/>
      <c r="J278" s="6"/>
      <c r="K278" s="110"/>
      <c r="L278" s="110"/>
      <c r="M278" s="77">
        <f>SUM(F278:J278)</f>
        <v>0</v>
      </c>
      <c r="N278" s="77">
        <f>K278+L278</f>
        <v>0</v>
      </c>
      <c r="O278" s="77"/>
      <c r="P278" s="116">
        <f>M278+N278+O279</f>
        <v>0</v>
      </c>
      <c r="Q278" s="78">
        <f>IF($O$4="X",P278,P278-N278)</f>
        <v>0</v>
      </c>
      <c r="S278" s="70">
        <f>COUNTA(F278:J278,K279:L279)</f>
        <v>0</v>
      </c>
      <c r="T278" s="106"/>
    </row>
    <row r="279" spans="1:20" s="70" customFormat="1" ht="20.100000000000001" customHeight="1" x14ac:dyDescent="0.25">
      <c r="A279" s="81">
        <f>Data!M47</f>
        <v>43409</v>
      </c>
      <c r="B279" s="82">
        <f>Data!N47</f>
        <v>43415</v>
      </c>
      <c r="C279" s="119" t="s">
        <v>27</v>
      </c>
      <c r="D279" s="119"/>
      <c r="E279" s="120"/>
      <c r="F279" s="6"/>
      <c r="G279" s="104"/>
      <c r="H279" s="6"/>
      <c r="I279" s="6"/>
      <c r="J279" s="6"/>
      <c r="K279" s="115"/>
      <c r="L279" s="115"/>
      <c r="M279" s="77"/>
      <c r="N279" s="112"/>
      <c r="O279" s="77">
        <f>SUM(F279:J279)</f>
        <v>0</v>
      </c>
      <c r="P279" s="116"/>
      <c r="Q279" s="114">
        <f>IF(T279=TRUE,IF(Q278=0,0,MIN(Q278-$J$4,$J$5-$J$4)),0)</f>
        <v>0</v>
      </c>
      <c r="R279" s="84">
        <f>Q279</f>
        <v>0</v>
      </c>
      <c r="T279" s="109" t="b">
        <v>0</v>
      </c>
    </row>
    <row r="280" spans="1:20" s="70" customFormat="1" ht="20.100000000000001" hidden="1" customHeight="1" x14ac:dyDescent="0.25">
      <c r="C280" s="89"/>
      <c r="D280" s="89"/>
      <c r="E280" s="89"/>
      <c r="F280" s="26" t="s">
        <v>34</v>
      </c>
      <c r="G280" s="27"/>
      <c r="H280" s="27"/>
      <c r="I280" s="27"/>
      <c r="J280" s="27"/>
      <c r="K280" s="27"/>
      <c r="L280" s="28">
        <f>IF(K279&gt;0,K279,0)</f>
        <v>0</v>
      </c>
      <c r="M280" s="83"/>
      <c r="O280" s="90"/>
      <c r="P280" s="83"/>
      <c r="Q280" s="91"/>
      <c r="T280" s="106"/>
    </row>
    <row r="281" spans="1:20" s="70" customFormat="1" ht="20.100000000000001" hidden="1" customHeight="1" x14ac:dyDescent="0.25">
      <c r="C281" s="89"/>
      <c r="D281" s="89"/>
      <c r="E281" s="89"/>
      <c r="F281" s="29" t="s">
        <v>35</v>
      </c>
      <c r="G281" s="30"/>
      <c r="H281" s="30"/>
      <c r="I281" s="30"/>
      <c r="J281" s="30"/>
      <c r="K281" s="30"/>
      <c r="L281" s="28">
        <f>IF(K279&gt;0,K279*Data!$B$35,0)</f>
        <v>0</v>
      </c>
      <c r="M281" s="83"/>
      <c r="O281" s="83"/>
      <c r="P281" s="83"/>
      <c r="Q281" s="91"/>
      <c r="T281" s="106"/>
    </row>
    <row r="282" spans="1:20" s="70" customFormat="1" ht="20.100000000000001" customHeight="1" x14ac:dyDescent="0.25">
      <c r="F282" s="84"/>
      <c r="G282" s="84"/>
      <c r="H282" s="84"/>
      <c r="I282" s="84"/>
      <c r="J282" s="84"/>
      <c r="K282" s="84"/>
      <c r="L282" s="84"/>
      <c r="M282" s="84"/>
      <c r="N282" s="84"/>
      <c r="O282" s="84"/>
      <c r="P282" s="84"/>
      <c r="T282" s="106"/>
    </row>
    <row r="283" spans="1:20" s="70" customFormat="1" ht="20.100000000000001" customHeight="1" x14ac:dyDescent="0.2">
      <c r="A283" s="71"/>
      <c r="B283" s="72"/>
      <c r="C283" s="72"/>
      <c r="D283" s="72"/>
      <c r="E283" s="72"/>
      <c r="F283" s="73">
        <f>A285</f>
        <v>43416</v>
      </c>
      <c r="G283" s="102">
        <f>F283+1</f>
        <v>43417</v>
      </c>
      <c r="H283" s="73">
        <f>G283+1</f>
        <v>43418</v>
      </c>
      <c r="I283" s="73">
        <f>H283+1</f>
        <v>43419</v>
      </c>
      <c r="J283" s="73">
        <f>I283+1</f>
        <v>43420</v>
      </c>
      <c r="K283" s="73">
        <f>J283+1</f>
        <v>43421</v>
      </c>
      <c r="L283" s="73">
        <f>B285</f>
        <v>43422</v>
      </c>
      <c r="M283" s="76"/>
      <c r="N283" s="76"/>
      <c r="O283" s="76"/>
      <c r="P283" s="76"/>
      <c r="Q283" s="71"/>
      <c r="T283" s="106"/>
    </row>
    <row r="284" spans="1:20" s="70" customFormat="1" ht="20.100000000000001" customHeight="1" x14ac:dyDescent="0.25">
      <c r="A284" s="121" t="str">
        <f>Data!$K48&amp;" - "&amp;Data!$L48</f>
        <v>2018 - 46</v>
      </c>
      <c r="B284" s="121"/>
      <c r="C284" s="122" t="s">
        <v>9</v>
      </c>
      <c r="D284" s="122"/>
      <c r="E284" s="123"/>
      <c r="F284" s="6"/>
      <c r="G284" s="104"/>
      <c r="H284" s="6"/>
      <c r="I284" s="6"/>
      <c r="J284" s="6"/>
      <c r="K284" s="110"/>
      <c r="L284" s="110"/>
      <c r="M284" s="77">
        <f>SUM(F284:J284)</f>
        <v>0</v>
      </c>
      <c r="N284" s="77">
        <f>K284+L284</f>
        <v>0</v>
      </c>
      <c r="O284" s="77"/>
      <c r="P284" s="116">
        <f>M284+N284+O285</f>
        <v>0</v>
      </c>
      <c r="Q284" s="78">
        <f>IF($O$4="X",P284,P284-N284)</f>
        <v>0</v>
      </c>
      <c r="S284" s="70">
        <f>COUNTA(F284:J284,K285:L285)</f>
        <v>0</v>
      </c>
      <c r="T284" s="106"/>
    </row>
    <row r="285" spans="1:20" s="70" customFormat="1" ht="20.100000000000001" customHeight="1" x14ac:dyDescent="0.25">
      <c r="A285" s="81">
        <f>Data!M48</f>
        <v>43416</v>
      </c>
      <c r="B285" s="82">
        <f>Data!N48</f>
        <v>43422</v>
      </c>
      <c r="C285" s="119" t="s">
        <v>27</v>
      </c>
      <c r="D285" s="119"/>
      <c r="E285" s="120"/>
      <c r="F285" s="6"/>
      <c r="G285" s="104"/>
      <c r="H285" s="6"/>
      <c r="I285" s="6"/>
      <c r="J285" s="6"/>
      <c r="K285" s="115"/>
      <c r="L285" s="115"/>
      <c r="M285" s="77"/>
      <c r="N285" s="112"/>
      <c r="O285" s="77">
        <f>SUM(F285:J285)</f>
        <v>0</v>
      </c>
      <c r="P285" s="116"/>
      <c r="Q285" s="114">
        <f>IF(T285=TRUE,IF(Q284=0,0,MIN(Q284-$J$4,$J$5-$J$4)),0)</f>
        <v>0</v>
      </c>
      <c r="R285" s="84">
        <f>Q285</f>
        <v>0</v>
      </c>
      <c r="T285" s="109" t="b">
        <v>0</v>
      </c>
    </row>
    <row r="286" spans="1:20" s="70" customFormat="1" ht="20.100000000000001" hidden="1" customHeight="1" x14ac:dyDescent="0.25">
      <c r="C286" s="89"/>
      <c r="D286" s="89"/>
      <c r="E286" s="89"/>
      <c r="F286" s="26" t="s">
        <v>34</v>
      </c>
      <c r="G286" s="27"/>
      <c r="H286" s="27"/>
      <c r="I286" s="27"/>
      <c r="J286" s="27"/>
      <c r="K286" s="27"/>
      <c r="L286" s="28">
        <f>IF(K285&gt;0,K285,0)</f>
        <v>0</v>
      </c>
      <c r="M286" s="83"/>
      <c r="O286" s="90"/>
      <c r="P286" s="83"/>
      <c r="Q286" s="91"/>
      <c r="T286" s="106"/>
    </row>
    <row r="287" spans="1:20" s="70" customFormat="1" ht="20.100000000000001" hidden="1" customHeight="1" x14ac:dyDescent="0.25">
      <c r="C287" s="89"/>
      <c r="D287" s="89"/>
      <c r="E287" s="89"/>
      <c r="F287" s="29" t="s">
        <v>35</v>
      </c>
      <c r="G287" s="30"/>
      <c r="H287" s="30"/>
      <c r="I287" s="30"/>
      <c r="J287" s="30"/>
      <c r="K287" s="30"/>
      <c r="L287" s="28">
        <f>IF(K285&gt;0,K285*Data!$B$35,0)</f>
        <v>0</v>
      </c>
      <c r="M287" s="83"/>
      <c r="O287" s="83"/>
      <c r="P287" s="83"/>
      <c r="Q287" s="91"/>
      <c r="T287" s="106"/>
    </row>
    <row r="288" spans="1:20" s="70" customFormat="1" ht="20.100000000000001" customHeight="1" x14ac:dyDescent="0.25">
      <c r="F288" s="84"/>
      <c r="G288" s="84"/>
      <c r="H288" s="84"/>
      <c r="I288" s="84"/>
      <c r="J288" s="84"/>
      <c r="K288" s="84"/>
      <c r="L288" s="84"/>
      <c r="M288" s="84"/>
      <c r="N288" s="84"/>
      <c r="O288" s="84"/>
      <c r="P288" s="84"/>
      <c r="T288" s="106"/>
    </row>
    <row r="289" spans="1:20" s="70" customFormat="1" ht="20.100000000000001" customHeight="1" x14ac:dyDescent="0.2">
      <c r="A289" s="71"/>
      <c r="B289" s="72"/>
      <c r="C289" s="72"/>
      <c r="D289" s="72"/>
      <c r="E289" s="72"/>
      <c r="F289" s="73">
        <f>A291</f>
        <v>43423</v>
      </c>
      <c r="G289" s="102">
        <f>F289+1</f>
        <v>43424</v>
      </c>
      <c r="H289" s="73">
        <f>G289+1</f>
        <v>43425</v>
      </c>
      <c r="I289" s="73">
        <f>H289+1</f>
        <v>43426</v>
      </c>
      <c r="J289" s="73">
        <f>I289+1</f>
        <v>43427</v>
      </c>
      <c r="K289" s="73">
        <f>J289+1</f>
        <v>43428</v>
      </c>
      <c r="L289" s="73">
        <f>B291</f>
        <v>43429</v>
      </c>
      <c r="M289" s="76"/>
      <c r="N289" s="76"/>
      <c r="O289" s="76"/>
      <c r="P289" s="76"/>
      <c r="Q289" s="71"/>
      <c r="T289" s="106"/>
    </row>
    <row r="290" spans="1:20" s="70" customFormat="1" ht="20.100000000000001" customHeight="1" x14ac:dyDescent="0.25">
      <c r="A290" s="121" t="str">
        <f>Data!$K49&amp;" - "&amp;Data!$L49</f>
        <v>2018 - 47</v>
      </c>
      <c r="B290" s="121"/>
      <c r="C290" s="122" t="s">
        <v>9</v>
      </c>
      <c r="D290" s="122"/>
      <c r="E290" s="123"/>
      <c r="F290" s="6"/>
      <c r="G290" s="104"/>
      <c r="H290" s="6"/>
      <c r="I290" s="6"/>
      <c r="J290" s="6"/>
      <c r="K290" s="110"/>
      <c r="L290" s="110"/>
      <c r="M290" s="77">
        <f>SUM(F290:J290)</f>
        <v>0</v>
      </c>
      <c r="N290" s="77">
        <f>K290+L290</f>
        <v>0</v>
      </c>
      <c r="O290" s="77"/>
      <c r="P290" s="116">
        <f>M290+N290+O291</f>
        <v>0</v>
      </c>
      <c r="Q290" s="78">
        <f>IF($O$4="X",P290,P290-N290)</f>
        <v>0</v>
      </c>
      <c r="S290" s="70">
        <f>COUNTA(F290:J290,K291:L291)</f>
        <v>0</v>
      </c>
      <c r="T290" s="106"/>
    </row>
    <row r="291" spans="1:20" s="70" customFormat="1" ht="20.100000000000001" customHeight="1" x14ac:dyDescent="0.25">
      <c r="A291" s="81">
        <f>Data!M49</f>
        <v>43423</v>
      </c>
      <c r="B291" s="82">
        <f>Data!N49</f>
        <v>43429</v>
      </c>
      <c r="C291" s="119" t="s">
        <v>27</v>
      </c>
      <c r="D291" s="119"/>
      <c r="E291" s="120"/>
      <c r="F291" s="6"/>
      <c r="G291" s="104"/>
      <c r="H291" s="6"/>
      <c r="I291" s="6"/>
      <c r="J291" s="6"/>
      <c r="K291" s="115"/>
      <c r="L291" s="115"/>
      <c r="M291" s="77"/>
      <c r="N291" s="112"/>
      <c r="O291" s="77">
        <f>SUM(F291:J291)</f>
        <v>0</v>
      </c>
      <c r="P291" s="116"/>
      <c r="Q291" s="114">
        <f>IF(T291=TRUE,IF(Q290=0,0,MIN(Q290-$J$4,$J$5-$J$4)),0)</f>
        <v>0</v>
      </c>
      <c r="R291" s="84">
        <f>Q291</f>
        <v>0</v>
      </c>
      <c r="T291" s="109" t="b">
        <v>0</v>
      </c>
    </row>
    <row r="292" spans="1:20" s="70" customFormat="1" ht="20.100000000000001" hidden="1" customHeight="1" x14ac:dyDescent="0.25">
      <c r="C292" s="89"/>
      <c r="D292" s="89"/>
      <c r="E292" s="89"/>
      <c r="F292" s="26" t="s">
        <v>34</v>
      </c>
      <c r="G292" s="27"/>
      <c r="H292" s="27"/>
      <c r="I292" s="27"/>
      <c r="J292" s="27"/>
      <c r="K292" s="27"/>
      <c r="L292" s="28">
        <f>IF(K291&gt;0,K291,0)</f>
        <v>0</v>
      </c>
      <c r="M292" s="83"/>
      <c r="O292" s="90"/>
      <c r="P292" s="83"/>
      <c r="Q292" s="91"/>
      <c r="T292" s="106"/>
    </row>
    <row r="293" spans="1:20" s="70" customFormat="1" ht="20.100000000000001" hidden="1" customHeight="1" x14ac:dyDescent="0.25">
      <c r="C293" s="89"/>
      <c r="D293" s="89"/>
      <c r="E293" s="89"/>
      <c r="F293" s="29" t="s">
        <v>35</v>
      </c>
      <c r="G293" s="30"/>
      <c r="H293" s="30"/>
      <c r="I293" s="30"/>
      <c r="J293" s="30"/>
      <c r="K293" s="30"/>
      <c r="L293" s="28">
        <f>IF(K291&gt;0,K291*Data!$B$35,0)</f>
        <v>0</v>
      </c>
      <c r="M293" s="83"/>
      <c r="O293" s="83"/>
      <c r="P293" s="83"/>
      <c r="Q293" s="91"/>
      <c r="T293" s="106"/>
    </row>
    <row r="294" spans="1:20" s="70" customFormat="1" ht="20.100000000000001" customHeight="1" x14ac:dyDescent="0.25">
      <c r="F294" s="84"/>
      <c r="G294" s="84"/>
      <c r="H294" s="84"/>
      <c r="I294" s="84"/>
      <c r="J294" s="84"/>
      <c r="K294" s="84"/>
      <c r="L294" s="84"/>
      <c r="M294" s="84"/>
      <c r="N294" s="84"/>
      <c r="O294" s="84"/>
      <c r="P294" s="84"/>
      <c r="T294" s="106"/>
    </row>
    <row r="295" spans="1:20" s="70" customFormat="1" ht="20.100000000000001" customHeight="1" x14ac:dyDescent="0.2">
      <c r="A295" s="71"/>
      <c r="B295" s="72"/>
      <c r="C295" s="72"/>
      <c r="D295" s="72"/>
      <c r="E295" s="72"/>
      <c r="F295" s="73">
        <f>A297</f>
        <v>43430</v>
      </c>
      <c r="G295" s="102">
        <f>F295+1</f>
        <v>43431</v>
      </c>
      <c r="H295" s="73">
        <f>G295+1</f>
        <v>43432</v>
      </c>
      <c r="I295" s="73">
        <f>H295+1</f>
        <v>43433</v>
      </c>
      <c r="J295" s="73">
        <f>I295+1</f>
        <v>43434</v>
      </c>
      <c r="K295" s="73">
        <f>J295+1</f>
        <v>43435</v>
      </c>
      <c r="L295" s="73">
        <f>B297</f>
        <v>43436</v>
      </c>
      <c r="M295" s="76"/>
      <c r="N295" s="76"/>
      <c r="O295" s="76"/>
      <c r="P295" s="76"/>
      <c r="Q295" s="71"/>
      <c r="T295" s="106"/>
    </row>
    <row r="296" spans="1:20" s="70" customFormat="1" ht="20.100000000000001" customHeight="1" x14ac:dyDescent="0.25">
      <c r="A296" s="121" t="str">
        <f>Data!$K50&amp;" - "&amp;Data!$L50</f>
        <v>2018 - 48</v>
      </c>
      <c r="B296" s="121"/>
      <c r="C296" s="122" t="s">
        <v>9</v>
      </c>
      <c r="D296" s="122"/>
      <c r="E296" s="123"/>
      <c r="F296" s="6"/>
      <c r="G296" s="104"/>
      <c r="H296" s="6"/>
      <c r="I296" s="6"/>
      <c r="J296" s="6"/>
      <c r="K296" s="110"/>
      <c r="L296" s="110"/>
      <c r="M296" s="77">
        <f>SUM(F296:J296)</f>
        <v>0</v>
      </c>
      <c r="N296" s="77">
        <f>K296+L296</f>
        <v>0</v>
      </c>
      <c r="O296" s="77"/>
      <c r="P296" s="116">
        <f>M296+N296+O297</f>
        <v>0</v>
      </c>
      <c r="Q296" s="78">
        <f>IF($O$4="X",P296,P296-N296)</f>
        <v>0</v>
      </c>
      <c r="S296" s="70">
        <f>COUNTA(F296:J296,K297:L297)</f>
        <v>0</v>
      </c>
      <c r="T296" s="106"/>
    </row>
    <row r="297" spans="1:20" s="70" customFormat="1" ht="20.100000000000001" customHeight="1" x14ac:dyDescent="0.25">
      <c r="A297" s="81">
        <f>Data!M50</f>
        <v>43430</v>
      </c>
      <c r="B297" s="82">
        <f>Data!N50</f>
        <v>43436</v>
      </c>
      <c r="C297" s="119" t="s">
        <v>27</v>
      </c>
      <c r="D297" s="119"/>
      <c r="E297" s="120"/>
      <c r="F297" s="6"/>
      <c r="G297" s="104"/>
      <c r="H297" s="6"/>
      <c r="I297" s="6"/>
      <c r="J297" s="6"/>
      <c r="K297" s="115"/>
      <c r="L297" s="115"/>
      <c r="M297" s="77"/>
      <c r="N297" s="112"/>
      <c r="O297" s="77">
        <f>SUM(F297:J297)</f>
        <v>0</v>
      </c>
      <c r="P297" s="116"/>
      <c r="Q297" s="114">
        <f>IF(T297=TRUE,IF(Q296=0,0,MIN(Q296-$J$4,$J$5-$J$4)),0)</f>
        <v>0</v>
      </c>
      <c r="R297" s="84">
        <f>Q297</f>
        <v>0</v>
      </c>
      <c r="T297" s="109" t="b">
        <v>0</v>
      </c>
    </row>
    <row r="298" spans="1:20" s="70" customFormat="1" ht="20.100000000000001" hidden="1" customHeight="1" x14ac:dyDescent="0.25">
      <c r="C298" s="89"/>
      <c r="D298" s="89"/>
      <c r="E298" s="89"/>
      <c r="F298" s="26" t="s">
        <v>34</v>
      </c>
      <c r="G298" s="27"/>
      <c r="H298" s="27"/>
      <c r="I298" s="27"/>
      <c r="J298" s="27"/>
      <c r="K298" s="27"/>
      <c r="L298" s="28">
        <f>IF(K297&gt;0,K297,0)</f>
        <v>0</v>
      </c>
      <c r="M298" s="83"/>
      <c r="O298" s="90"/>
      <c r="P298" s="83"/>
      <c r="Q298" s="91"/>
      <c r="T298" s="106"/>
    </row>
    <row r="299" spans="1:20" s="70" customFormat="1" ht="20.100000000000001" hidden="1" customHeight="1" x14ac:dyDescent="0.25">
      <c r="C299" s="89"/>
      <c r="D299" s="89"/>
      <c r="E299" s="89"/>
      <c r="F299" s="29" t="s">
        <v>35</v>
      </c>
      <c r="G299" s="30"/>
      <c r="H299" s="30"/>
      <c r="I299" s="30"/>
      <c r="J299" s="30"/>
      <c r="K299" s="30"/>
      <c r="L299" s="28">
        <f>IF(K297&gt;0,K297*Data!$B$35,0)</f>
        <v>0</v>
      </c>
      <c r="M299" s="83"/>
      <c r="O299" s="83"/>
      <c r="P299" s="83"/>
      <c r="Q299" s="91"/>
      <c r="T299" s="106"/>
    </row>
    <row r="300" spans="1:20" s="70" customFormat="1" ht="20.100000000000001" customHeight="1" x14ac:dyDescent="0.25">
      <c r="F300" s="84"/>
      <c r="G300" s="84"/>
      <c r="H300" s="84"/>
      <c r="I300" s="84"/>
      <c r="J300" s="84"/>
      <c r="K300" s="84"/>
      <c r="L300" s="84"/>
      <c r="M300" s="84"/>
      <c r="N300" s="84"/>
      <c r="O300" s="84"/>
      <c r="P300" s="84"/>
      <c r="T300" s="106"/>
    </row>
    <row r="301" spans="1:20" s="70" customFormat="1" ht="20.100000000000001" customHeight="1" x14ac:dyDescent="0.2">
      <c r="A301" s="71"/>
      <c r="B301" s="72"/>
      <c r="C301" s="72"/>
      <c r="D301" s="72"/>
      <c r="E301" s="72"/>
      <c r="F301" s="73">
        <f>A303</f>
        <v>43437</v>
      </c>
      <c r="G301" s="102">
        <f>F301+1</f>
        <v>43438</v>
      </c>
      <c r="H301" s="73">
        <f>G301+1</f>
        <v>43439</v>
      </c>
      <c r="I301" s="73">
        <f>H301+1</f>
        <v>43440</v>
      </c>
      <c r="J301" s="73">
        <f>I301+1</f>
        <v>43441</v>
      </c>
      <c r="K301" s="73">
        <f>J301+1</f>
        <v>43442</v>
      </c>
      <c r="L301" s="73">
        <f>B303</f>
        <v>43443</v>
      </c>
      <c r="M301" s="76"/>
      <c r="N301" s="76"/>
      <c r="O301" s="76"/>
      <c r="P301" s="76"/>
      <c r="Q301" s="71"/>
      <c r="T301" s="106"/>
    </row>
    <row r="302" spans="1:20" s="70" customFormat="1" ht="20.100000000000001" customHeight="1" x14ac:dyDescent="0.25">
      <c r="A302" s="121" t="str">
        <f>Data!$K51&amp;" - "&amp;Data!$L51</f>
        <v>2018 - 49</v>
      </c>
      <c r="B302" s="121"/>
      <c r="C302" s="122" t="s">
        <v>9</v>
      </c>
      <c r="D302" s="122"/>
      <c r="E302" s="123"/>
      <c r="F302" s="6"/>
      <c r="G302" s="104"/>
      <c r="H302" s="6"/>
      <c r="I302" s="6"/>
      <c r="J302" s="6"/>
      <c r="K302" s="110"/>
      <c r="L302" s="110"/>
      <c r="M302" s="77">
        <f>SUM(F302:J302)</f>
        <v>0</v>
      </c>
      <c r="N302" s="77">
        <f>K302+L302</f>
        <v>0</v>
      </c>
      <c r="O302" s="77"/>
      <c r="P302" s="116">
        <f>M302+N302+O303</f>
        <v>0</v>
      </c>
      <c r="Q302" s="78">
        <f>IF($O$4="X",P302,P302-N302)</f>
        <v>0</v>
      </c>
      <c r="S302" s="70">
        <f>COUNTA(F302:J302,K303:L303)</f>
        <v>0</v>
      </c>
      <c r="T302" s="106"/>
    </row>
    <row r="303" spans="1:20" s="70" customFormat="1" ht="20.100000000000001" customHeight="1" x14ac:dyDescent="0.25">
      <c r="A303" s="81">
        <f>Data!M51</f>
        <v>43437</v>
      </c>
      <c r="B303" s="82">
        <f>Data!N51</f>
        <v>43443</v>
      </c>
      <c r="C303" s="119" t="s">
        <v>27</v>
      </c>
      <c r="D303" s="119"/>
      <c r="E303" s="120"/>
      <c r="F303" s="6"/>
      <c r="G303" s="104"/>
      <c r="H303" s="6"/>
      <c r="I303" s="6"/>
      <c r="J303" s="6"/>
      <c r="K303" s="115"/>
      <c r="L303" s="115"/>
      <c r="M303" s="77"/>
      <c r="N303" s="112"/>
      <c r="O303" s="77">
        <f>SUM(F303:J303)</f>
        <v>0</v>
      </c>
      <c r="P303" s="116"/>
      <c r="Q303" s="114">
        <f>IF(T303=TRUE,IF(Q302=0,0,MIN(Q302-$J$4,$J$5-$J$4)),0)</f>
        <v>0</v>
      </c>
      <c r="R303" s="84">
        <f>Q303</f>
        <v>0</v>
      </c>
      <c r="T303" s="109" t="b">
        <v>0</v>
      </c>
    </row>
    <row r="304" spans="1:20" s="70" customFormat="1" ht="20.100000000000001" hidden="1" customHeight="1" x14ac:dyDescent="0.25">
      <c r="C304" s="89"/>
      <c r="D304" s="89"/>
      <c r="E304" s="89"/>
      <c r="F304" s="26" t="s">
        <v>34</v>
      </c>
      <c r="G304" s="27"/>
      <c r="H304" s="27"/>
      <c r="I304" s="27"/>
      <c r="J304" s="27"/>
      <c r="K304" s="27"/>
      <c r="L304" s="28">
        <f>IF(K303&gt;0,K303,0)</f>
        <v>0</v>
      </c>
      <c r="M304" s="83"/>
      <c r="O304" s="90"/>
      <c r="P304" s="83"/>
      <c r="Q304" s="91"/>
      <c r="T304" s="106"/>
    </row>
    <row r="305" spans="1:20" s="70" customFormat="1" ht="20.100000000000001" hidden="1" customHeight="1" x14ac:dyDescent="0.25">
      <c r="C305" s="89"/>
      <c r="D305" s="89"/>
      <c r="E305" s="89"/>
      <c r="F305" s="29" t="s">
        <v>35</v>
      </c>
      <c r="G305" s="30"/>
      <c r="H305" s="30"/>
      <c r="I305" s="30"/>
      <c r="J305" s="30"/>
      <c r="K305" s="30"/>
      <c r="L305" s="28">
        <f>IF(K303&gt;0,K303*Data!$B$35,0)</f>
        <v>0</v>
      </c>
      <c r="M305" s="83"/>
      <c r="O305" s="83"/>
      <c r="P305" s="83"/>
      <c r="Q305" s="91"/>
      <c r="T305" s="106"/>
    </row>
    <row r="306" spans="1:20" s="70" customFormat="1" ht="20.100000000000001" customHeight="1" x14ac:dyDescent="0.25">
      <c r="F306" s="84"/>
      <c r="G306" s="84"/>
      <c r="H306" s="84"/>
      <c r="I306" s="84"/>
      <c r="J306" s="84"/>
      <c r="K306" s="84"/>
      <c r="L306" s="84"/>
      <c r="M306" s="84"/>
      <c r="N306" s="84"/>
      <c r="O306" s="84"/>
      <c r="P306" s="84"/>
      <c r="T306" s="106"/>
    </row>
    <row r="307" spans="1:20" s="70" customFormat="1" ht="20.100000000000001" customHeight="1" x14ac:dyDescent="0.2">
      <c r="A307" s="71"/>
      <c r="B307" s="72"/>
      <c r="C307" s="72"/>
      <c r="D307" s="72"/>
      <c r="E307" s="72"/>
      <c r="F307" s="73">
        <f>A309</f>
        <v>43444</v>
      </c>
      <c r="G307" s="102">
        <f>F307+1</f>
        <v>43445</v>
      </c>
      <c r="H307" s="73">
        <f>G307+1</f>
        <v>43446</v>
      </c>
      <c r="I307" s="73">
        <f>H307+1</f>
        <v>43447</v>
      </c>
      <c r="J307" s="73">
        <f>I307+1</f>
        <v>43448</v>
      </c>
      <c r="K307" s="73">
        <f>J307+1</f>
        <v>43449</v>
      </c>
      <c r="L307" s="73">
        <f>B309</f>
        <v>43450</v>
      </c>
      <c r="M307" s="76"/>
      <c r="N307" s="76"/>
      <c r="O307" s="76"/>
      <c r="P307" s="76"/>
      <c r="Q307" s="71"/>
      <c r="T307" s="106"/>
    </row>
    <row r="308" spans="1:20" s="70" customFormat="1" ht="20.100000000000001" customHeight="1" x14ac:dyDescent="0.25">
      <c r="A308" s="121" t="str">
        <f>Data!$K52&amp;" - "&amp;Data!$L52</f>
        <v>2018 - 50</v>
      </c>
      <c r="B308" s="121"/>
      <c r="C308" s="122" t="s">
        <v>9</v>
      </c>
      <c r="D308" s="122"/>
      <c r="E308" s="123"/>
      <c r="F308" s="6"/>
      <c r="G308" s="104"/>
      <c r="H308" s="6"/>
      <c r="I308" s="6"/>
      <c r="J308" s="6"/>
      <c r="K308" s="110"/>
      <c r="L308" s="110"/>
      <c r="M308" s="77">
        <f>SUM(F308:J308)</f>
        <v>0</v>
      </c>
      <c r="N308" s="77">
        <f>K308+L308</f>
        <v>0</v>
      </c>
      <c r="O308" s="77"/>
      <c r="P308" s="116">
        <f>M308+N308+O309</f>
        <v>0</v>
      </c>
      <c r="Q308" s="78">
        <f>IF($O$4="X",P308,P308-N308)</f>
        <v>0</v>
      </c>
      <c r="S308" s="70">
        <f>COUNTA(F308:J308,K309:L309)</f>
        <v>0</v>
      </c>
      <c r="T308" s="106"/>
    </row>
    <row r="309" spans="1:20" s="70" customFormat="1" ht="20.100000000000001" customHeight="1" x14ac:dyDescent="0.25">
      <c r="A309" s="81">
        <f>Data!M52</f>
        <v>43444</v>
      </c>
      <c r="B309" s="82">
        <f>Data!N52</f>
        <v>43450</v>
      </c>
      <c r="C309" s="119" t="s">
        <v>27</v>
      </c>
      <c r="D309" s="119"/>
      <c r="E309" s="120"/>
      <c r="F309" s="6"/>
      <c r="G309" s="104"/>
      <c r="H309" s="6"/>
      <c r="I309" s="6"/>
      <c r="J309" s="6"/>
      <c r="K309" s="115"/>
      <c r="L309" s="115"/>
      <c r="M309" s="77"/>
      <c r="N309" s="112"/>
      <c r="O309" s="77">
        <f>SUM(F309:J309)</f>
        <v>0</v>
      </c>
      <c r="P309" s="116"/>
      <c r="Q309" s="114">
        <f>IF(T309=TRUE,IF(Q308=0,0,MIN(Q308-$J$4,$J$5-$J$4)),0)</f>
        <v>0</v>
      </c>
      <c r="R309" s="84">
        <f>Q309</f>
        <v>0</v>
      </c>
      <c r="T309" s="109" t="b">
        <v>0</v>
      </c>
    </row>
    <row r="310" spans="1:20" s="70" customFormat="1" ht="20.100000000000001" hidden="1" customHeight="1" x14ac:dyDescent="0.25">
      <c r="C310" s="89"/>
      <c r="D310" s="89"/>
      <c r="E310" s="89"/>
      <c r="F310" s="26" t="s">
        <v>34</v>
      </c>
      <c r="G310" s="27"/>
      <c r="H310" s="27"/>
      <c r="I310" s="27"/>
      <c r="J310" s="27"/>
      <c r="K310" s="27"/>
      <c r="L310" s="28">
        <f>IF(K309&gt;0,K309,0)</f>
        <v>0</v>
      </c>
      <c r="M310" s="83"/>
      <c r="O310" s="90"/>
      <c r="P310" s="83"/>
      <c r="Q310" s="91"/>
      <c r="T310" s="106"/>
    </row>
    <row r="311" spans="1:20" s="70" customFormat="1" ht="20.100000000000001" hidden="1" customHeight="1" x14ac:dyDescent="0.25">
      <c r="C311" s="89"/>
      <c r="D311" s="89"/>
      <c r="E311" s="89"/>
      <c r="F311" s="29" t="s">
        <v>35</v>
      </c>
      <c r="G311" s="30"/>
      <c r="H311" s="30"/>
      <c r="I311" s="30"/>
      <c r="J311" s="30"/>
      <c r="K311" s="30"/>
      <c r="L311" s="28">
        <f>IF(K309&gt;0,K309*Data!$B$35,0)</f>
        <v>0</v>
      </c>
      <c r="M311" s="83"/>
      <c r="O311" s="83"/>
      <c r="P311" s="83"/>
      <c r="Q311" s="91"/>
      <c r="T311" s="106"/>
    </row>
    <row r="312" spans="1:20" s="70" customFormat="1" ht="20.100000000000001" customHeight="1" x14ac:dyDescent="0.25">
      <c r="F312" s="84"/>
      <c r="G312" s="84"/>
      <c r="H312" s="84"/>
      <c r="I312" s="84"/>
      <c r="J312" s="84"/>
      <c r="K312" s="84"/>
      <c r="L312" s="84"/>
      <c r="M312" s="84"/>
      <c r="N312" s="84"/>
      <c r="O312" s="84"/>
      <c r="P312" s="84"/>
      <c r="T312" s="106"/>
    </row>
    <row r="313" spans="1:20" s="70" customFormat="1" ht="20.100000000000001" customHeight="1" x14ac:dyDescent="0.2">
      <c r="A313" s="71"/>
      <c r="B313" s="72"/>
      <c r="C313" s="72"/>
      <c r="D313" s="72"/>
      <c r="E313" s="72"/>
      <c r="F313" s="73">
        <f>A315</f>
        <v>43451</v>
      </c>
      <c r="G313" s="102">
        <f>F313+1</f>
        <v>43452</v>
      </c>
      <c r="H313" s="73">
        <f>G313+1</f>
        <v>43453</v>
      </c>
      <c r="I313" s="73">
        <f>H313+1</f>
        <v>43454</v>
      </c>
      <c r="J313" s="73">
        <f>I313+1</f>
        <v>43455</v>
      </c>
      <c r="K313" s="73">
        <f>J313+1</f>
        <v>43456</v>
      </c>
      <c r="L313" s="73">
        <f>B315</f>
        <v>43457</v>
      </c>
      <c r="M313" s="76"/>
      <c r="N313" s="76"/>
      <c r="O313" s="76"/>
      <c r="P313" s="76"/>
      <c r="Q313" s="71"/>
      <c r="T313" s="106"/>
    </row>
    <row r="314" spans="1:20" s="70" customFormat="1" ht="20.100000000000001" customHeight="1" x14ac:dyDescent="0.25">
      <c r="A314" s="121" t="str">
        <f>Data!$K53&amp;" - "&amp;Data!$L53</f>
        <v>2018 - 51</v>
      </c>
      <c r="B314" s="121"/>
      <c r="C314" s="122" t="s">
        <v>9</v>
      </c>
      <c r="D314" s="122"/>
      <c r="E314" s="123"/>
      <c r="F314" s="6"/>
      <c r="G314" s="104"/>
      <c r="H314" s="6"/>
      <c r="I314" s="6"/>
      <c r="J314" s="6"/>
      <c r="K314" s="110"/>
      <c r="L314" s="110"/>
      <c r="M314" s="77">
        <f>SUM(F314:J314)</f>
        <v>0</v>
      </c>
      <c r="N314" s="77">
        <f>K314+L314</f>
        <v>0</v>
      </c>
      <c r="O314" s="77"/>
      <c r="P314" s="116">
        <f>M314+N314+O315</f>
        <v>0</v>
      </c>
      <c r="Q314" s="78">
        <f>IF($O$4="X",P314,P314-N314)</f>
        <v>0</v>
      </c>
      <c r="S314" s="70">
        <f>COUNTA(F314:J314,K315:L315)</f>
        <v>0</v>
      </c>
      <c r="T314" s="106"/>
    </row>
    <row r="315" spans="1:20" s="70" customFormat="1" ht="20.100000000000001" customHeight="1" x14ac:dyDescent="0.25">
      <c r="A315" s="81">
        <f>Data!M53</f>
        <v>43451</v>
      </c>
      <c r="B315" s="82">
        <f>Data!N53</f>
        <v>43457</v>
      </c>
      <c r="C315" s="119" t="s">
        <v>27</v>
      </c>
      <c r="D315" s="119"/>
      <c r="E315" s="120"/>
      <c r="F315" s="6"/>
      <c r="G315" s="104"/>
      <c r="H315" s="6"/>
      <c r="I315" s="6"/>
      <c r="J315" s="6"/>
      <c r="K315" s="115"/>
      <c r="L315" s="115"/>
      <c r="M315" s="77"/>
      <c r="N315" s="112"/>
      <c r="O315" s="77">
        <f>SUM(F315:J315)</f>
        <v>0</v>
      </c>
      <c r="P315" s="116"/>
      <c r="Q315" s="114">
        <f>IF(T315=TRUE,IF(Q314=0,0,MIN(Q314-$J$4,$J$5-$J$4)),0)</f>
        <v>0</v>
      </c>
      <c r="R315" s="84">
        <f>Q315</f>
        <v>0</v>
      </c>
      <c r="T315" s="109" t="b">
        <v>0</v>
      </c>
    </row>
    <row r="316" spans="1:20" s="70" customFormat="1" ht="20.100000000000001" hidden="1" customHeight="1" x14ac:dyDescent="0.25">
      <c r="C316" s="89"/>
      <c r="D316" s="89"/>
      <c r="E316" s="89"/>
      <c r="F316" s="26" t="s">
        <v>34</v>
      </c>
      <c r="G316" s="27"/>
      <c r="H316" s="27"/>
      <c r="I316" s="27"/>
      <c r="J316" s="27"/>
      <c r="K316" s="27"/>
      <c r="L316" s="28">
        <f>IF(K315&gt;0,K315,0)</f>
        <v>0</v>
      </c>
      <c r="M316" s="83"/>
      <c r="O316" s="90"/>
      <c r="P316" s="83"/>
      <c r="Q316" s="91"/>
      <c r="T316" s="106"/>
    </row>
    <row r="317" spans="1:20" s="70" customFormat="1" ht="20.100000000000001" hidden="1" customHeight="1" x14ac:dyDescent="0.25">
      <c r="C317" s="89"/>
      <c r="D317" s="89"/>
      <c r="E317" s="89"/>
      <c r="F317" s="29" t="s">
        <v>35</v>
      </c>
      <c r="G317" s="30"/>
      <c r="H317" s="30"/>
      <c r="I317" s="30"/>
      <c r="J317" s="30"/>
      <c r="K317" s="30"/>
      <c r="L317" s="28">
        <f>IF(K315&gt;0,K315*Data!$B$35,0)</f>
        <v>0</v>
      </c>
      <c r="M317" s="83"/>
      <c r="O317" s="83"/>
      <c r="P317" s="83"/>
      <c r="Q317" s="91"/>
      <c r="T317" s="106"/>
    </row>
    <row r="318" spans="1:20" s="70" customFormat="1" ht="20.100000000000001" customHeight="1" x14ac:dyDescent="0.25">
      <c r="F318" s="84"/>
      <c r="G318" s="84"/>
      <c r="H318" s="84"/>
      <c r="I318" s="84"/>
      <c r="J318" s="84"/>
      <c r="K318" s="84"/>
      <c r="L318" s="84"/>
      <c r="M318" s="84"/>
      <c r="N318" s="84"/>
      <c r="O318" s="84"/>
      <c r="P318" s="84"/>
      <c r="T318" s="106"/>
    </row>
    <row r="319" spans="1:20" s="70" customFormat="1" ht="20.100000000000001" customHeight="1" x14ac:dyDescent="0.2">
      <c r="A319" s="71"/>
      <c r="B319" s="72"/>
      <c r="C319" s="72"/>
      <c r="D319" s="72"/>
      <c r="E319" s="72"/>
      <c r="F319" s="73">
        <f>A321</f>
        <v>43458</v>
      </c>
      <c r="G319" s="102">
        <f>F319+1</f>
        <v>43459</v>
      </c>
      <c r="H319" s="73">
        <f>G319+1</f>
        <v>43460</v>
      </c>
      <c r="I319" s="73">
        <f>H319+1</f>
        <v>43461</v>
      </c>
      <c r="J319" s="73">
        <f>I319+1</f>
        <v>43462</v>
      </c>
      <c r="K319" s="73">
        <f>J319+1</f>
        <v>43463</v>
      </c>
      <c r="L319" s="73">
        <f>B321</f>
        <v>43464</v>
      </c>
      <c r="M319" s="76"/>
      <c r="N319" s="76"/>
      <c r="O319" s="76"/>
      <c r="P319" s="76"/>
      <c r="Q319" s="71"/>
      <c r="T319" s="106"/>
    </row>
    <row r="320" spans="1:20" s="70" customFormat="1" ht="20.100000000000001" customHeight="1" x14ac:dyDescent="0.25">
      <c r="A320" s="121" t="str">
        <f>Data!$K54&amp;" - "&amp;Data!$L54</f>
        <v>2018 - 52</v>
      </c>
      <c r="B320" s="121"/>
      <c r="C320" s="122" t="s">
        <v>9</v>
      </c>
      <c r="D320" s="122"/>
      <c r="E320" s="123"/>
      <c r="F320" s="6"/>
      <c r="G320" s="104"/>
      <c r="H320" s="6"/>
      <c r="I320" s="6"/>
      <c r="J320" s="6"/>
      <c r="K320" s="110"/>
      <c r="L320" s="110"/>
      <c r="M320" s="77">
        <f>SUM(F320:J320)</f>
        <v>0</v>
      </c>
      <c r="N320" s="77">
        <f>K320+L320</f>
        <v>0</v>
      </c>
      <c r="O320" s="77"/>
      <c r="P320" s="116">
        <f>M320+N320+O321</f>
        <v>0</v>
      </c>
      <c r="Q320" s="78">
        <f>IF($O$4="X",P320,P320-N320)</f>
        <v>0</v>
      </c>
      <c r="S320" s="70">
        <f>COUNTA(F320:J320,K321:L321)</f>
        <v>0</v>
      </c>
      <c r="T320" s="106"/>
    </row>
    <row r="321" spans="1:20" s="70" customFormat="1" ht="20.100000000000001" customHeight="1" x14ac:dyDescent="0.25">
      <c r="A321" s="81">
        <f>Data!M54</f>
        <v>43458</v>
      </c>
      <c r="B321" s="82">
        <f>Data!N54</f>
        <v>43464</v>
      </c>
      <c r="C321" s="119" t="s">
        <v>27</v>
      </c>
      <c r="D321" s="119"/>
      <c r="E321" s="120"/>
      <c r="F321" s="6"/>
      <c r="G321" s="104"/>
      <c r="H321" s="6"/>
      <c r="I321" s="6"/>
      <c r="J321" s="6"/>
      <c r="K321" s="115"/>
      <c r="L321" s="115"/>
      <c r="M321" s="77"/>
      <c r="N321" s="112"/>
      <c r="O321" s="77">
        <f>SUM(F321:J321)</f>
        <v>0</v>
      </c>
      <c r="P321" s="116"/>
      <c r="Q321" s="114">
        <f>IF(T321=TRUE,IF(Q320=0,0,MIN(Q320-$J$4,$J$5-$J$4)),0)</f>
        <v>0</v>
      </c>
      <c r="R321" s="84">
        <f>Q321</f>
        <v>0</v>
      </c>
      <c r="T321" s="109" t="b">
        <v>0</v>
      </c>
    </row>
    <row r="322" spans="1:20" s="70" customFormat="1" ht="20.100000000000001" hidden="1" customHeight="1" x14ac:dyDescent="0.25">
      <c r="C322" s="89"/>
      <c r="D322" s="89"/>
      <c r="E322" s="89"/>
      <c r="F322" s="26" t="s">
        <v>34</v>
      </c>
      <c r="G322" s="27"/>
      <c r="H322" s="27"/>
      <c r="I322" s="27"/>
      <c r="J322" s="27"/>
      <c r="K322" s="27"/>
      <c r="L322" s="28">
        <f>IF(K321&gt;0,K321,0)</f>
        <v>0</v>
      </c>
      <c r="M322" s="83"/>
      <c r="O322" s="90"/>
      <c r="P322" s="83"/>
      <c r="Q322" s="91"/>
      <c r="T322" s="106"/>
    </row>
    <row r="323" spans="1:20" s="70" customFormat="1" ht="20.100000000000001" hidden="1" customHeight="1" x14ac:dyDescent="0.25">
      <c r="C323" s="89"/>
      <c r="D323" s="89"/>
      <c r="E323" s="89"/>
      <c r="F323" s="29" t="s">
        <v>35</v>
      </c>
      <c r="G323" s="30"/>
      <c r="H323" s="30"/>
      <c r="I323" s="30"/>
      <c r="J323" s="30"/>
      <c r="K323" s="30"/>
      <c r="L323" s="28">
        <f>IF(K321&gt;0,K321*Data!$B$35,0)</f>
        <v>0</v>
      </c>
      <c r="M323" s="83"/>
      <c r="O323" s="83"/>
      <c r="P323" s="83"/>
      <c r="Q323" s="91"/>
      <c r="T323" s="106"/>
    </row>
    <row r="324" spans="1:20" s="70" customFormat="1" ht="20.100000000000001" customHeight="1" x14ac:dyDescent="0.25">
      <c r="F324" s="84"/>
      <c r="G324" s="84"/>
      <c r="H324" s="84"/>
      <c r="I324" s="84"/>
      <c r="J324" s="84"/>
      <c r="K324" s="84"/>
      <c r="L324" s="84"/>
      <c r="M324" s="84"/>
      <c r="N324" s="84"/>
      <c r="O324" s="84"/>
      <c r="P324" s="84"/>
      <c r="T324" s="106"/>
    </row>
    <row r="325" spans="1:20" s="70" customFormat="1" ht="20.100000000000001" customHeight="1" x14ac:dyDescent="0.2">
      <c r="A325" s="71"/>
      <c r="B325" s="72"/>
      <c r="C325" s="72"/>
      <c r="D325" s="72"/>
      <c r="E325" s="72"/>
      <c r="F325" s="73">
        <f>A327</f>
        <v>0</v>
      </c>
      <c r="G325" s="102">
        <f>F325+1</f>
        <v>1</v>
      </c>
      <c r="H325" s="73">
        <f>G325+1</f>
        <v>2</v>
      </c>
      <c r="I325" s="73">
        <f>H325+1</f>
        <v>3</v>
      </c>
      <c r="J325" s="73">
        <f>I325+1</f>
        <v>4</v>
      </c>
      <c r="K325" s="73">
        <f>J325+1</f>
        <v>5</v>
      </c>
      <c r="L325" s="73">
        <f>B327</f>
        <v>0</v>
      </c>
      <c r="M325" s="76"/>
      <c r="N325" s="76"/>
      <c r="O325" s="76"/>
      <c r="P325" s="76"/>
      <c r="Q325" s="71"/>
      <c r="T325" s="106"/>
    </row>
    <row r="326" spans="1:20" s="70" customFormat="1" ht="20.100000000000001" customHeight="1" x14ac:dyDescent="0.25">
      <c r="A326" s="121" t="str">
        <f>Data!$K55&amp;" - "&amp;Data!$L55</f>
        <v xml:space="preserve"> - </v>
      </c>
      <c r="B326" s="121"/>
      <c r="C326" s="122" t="s">
        <v>9</v>
      </c>
      <c r="D326" s="122"/>
      <c r="E326" s="123"/>
      <c r="F326" s="6"/>
      <c r="G326" s="104"/>
      <c r="H326" s="6"/>
      <c r="I326" s="6"/>
      <c r="J326" s="6"/>
      <c r="K326" s="110"/>
      <c r="L326" s="110"/>
      <c r="M326" s="77">
        <f>SUM(F326:J326)</f>
        <v>0</v>
      </c>
      <c r="N326" s="77">
        <f>K326+L326</f>
        <v>0</v>
      </c>
      <c r="O326" s="77"/>
      <c r="P326" s="116">
        <f>M326+N326+O327</f>
        <v>0</v>
      </c>
      <c r="Q326" s="78">
        <f>IF($O$4="X",P326,P326-N326)</f>
        <v>0</v>
      </c>
      <c r="S326" s="70">
        <f>COUNTA(F326:J326,K327:L327)</f>
        <v>0</v>
      </c>
      <c r="T326" s="106"/>
    </row>
    <row r="327" spans="1:20" s="70" customFormat="1" ht="20.100000000000001" customHeight="1" x14ac:dyDescent="0.25">
      <c r="A327" s="81">
        <f>Data!M55</f>
        <v>0</v>
      </c>
      <c r="B327" s="82">
        <f>Data!N55</f>
        <v>0</v>
      </c>
      <c r="C327" s="119" t="s">
        <v>27</v>
      </c>
      <c r="D327" s="119"/>
      <c r="E327" s="120"/>
      <c r="F327" s="6"/>
      <c r="G327" s="104"/>
      <c r="H327" s="6"/>
      <c r="I327" s="6"/>
      <c r="J327" s="6"/>
      <c r="K327" s="115"/>
      <c r="L327" s="115"/>
      <c r="M327" s="77"/>
      <c r="N327" s="112"/>
      <c r="O327" s="77">
        <f>SUM(F327:J327)</f>
        <v>0</v>
      </c>
      <c r="P327" s="116"/>
      <c r="Q327" s="114">
        <f>IF(T327=TRUE,IF(Q326=0,0,MIN(Q326-$J$4,$J$5-$J$4)),0)</f>
        <v>0</v>
      </c>
      <c r="R327" s="84">
        <f>Q327</f>
        <v>0</v>
      </c>
      <c r="T327" s="109" t="b">
        <v>0</v>
      </c>
    </row>
    <row r="328" spans="1:20" s="70" customFormat="1" ht="20.100000000000001" hidden="1" customHeight="1" x14ac:dyDescent="0.25">
      <c r="C328" s="89"/>
      <c r="D328" s="89"/>
      <c r="E328" s="89"/>
      <c r="F328" s="26" t="s">
        <v>34</v>
      </c>
      <c r="G328" s="27"/>
      <c r="H328" s="27"/>
      <c r="I328" s="27"/>
      <c r="J328" s="27"/>
      <c r="K328" s="27"/>
      <c r="L328" s="28">
        <f>IF(K327&gt;0,K327,0)</f>
        <v>0</v>
      </c>
      <c r="M328" s="83"/>
      <c r="O328" s="90"/>
      <c r="P328" s="83"/>
      <c r="Q328" s="91"/>
    </row>
    <row r="329" spans="1:20" s="70" customFormat="1" ht="20.100000000000001" hidden="1" customHeight="1" x14ac:dyDescent="0.25">
      <c r="C329" s="89"/>
      <c r="D329" s="89"/>
      <c r="E329" s="89"/>
      <c r="F329" s="29" t="s">
        <v>35</v>
      </c>
      <c r="G329" s="30"/>
      <c r="H329" s="30"/>
      <c r="I329" s="30"/>
      <c r="J329" s="30"/>
      <c r="K329" s="30"/>
      <c r="L329" s="28">
        <f>IF(K327&gt;0,K327*Data!$B$35,0)</f>
        <v>0</v>
      </c>
      <c r="M329" s="83"/>
      <c r="O329" s="83"/>
      <c r="P329" s="83"/>
      <c r="Q329" s="91"/>
    </row>
    <row r="330" spans="1:20" s="70" customFormat="1" ht="20.100000000000001" customHeight="1" x14ac:dyDescent="0.25">
      <c r="F330" s="84"/>
      <c r="G330" s="84"/>
      <c r="H330" s="84"/>
      <c r="I330" s="84"/>
      <c r="J330" s="84"/>
      <c r="K330" s="84"/>
      <c r="L330" s="84"/>
      <c r="M330" s="84"/>
      <c r="N330" s="84"/>
      <c r="O330" s="84"/>
      <c r="P330" s="84"/>
    </row>
    <row r="331" spans="1:20" s="70" customFormat="1" ht="20.100000000000001" customHeight="1" x14ac:dyDescent="0.25">
      <c r="F331" s="84"/>
      <c r="G331" s="84"/>
      <c r="H331" s="84"/>
      <c r="I331" s="84"/>
      <c r="J331" s="84"/>
      <c r="K331" s="84"/>
      <c r="L331" s="84"/>
      <c r="M331" s="84"/>
      <c r="N331" s="84"/>
      <c r="O331" s="84"/>
      <c r="P331" s="84"/>
    </row>
    <row r="332" spans="1:20" s="70" customFormat="1" ht="20.100000000000001" customHeight="1" x14ac:dyDescent="0.25">
      <c r="F332" s="84"/>
      <c r="G332" s="84"/>
      <c r="H332" s="84"/>
      <c r="I332" s="84"/>
      <c r="J332" s="84"/>
      <c r="K332" s="84"/>
      <c r="L332" s="84"/>
      <c r="M332" s="84"/>
      <c r="N332" s="84"/>
      <c r="O332" s="84"/>
      <c r="P332" s="84"/>
    </row>
    <row r="333" spans="1:20" s="70" customFormat="1" ht="20.100000000000001" customHeight="1" x14ac:dyDescent="0.25">
      <c r="F333" s="84"/>
      <c r="G333" s="84"/>
      <c r="H333" s="84"/>
      <c r="I333" s="84"/>
      <c r="J333" s="84"/>
      <c r="K333" s="84"/>
      <c r="L333" s="84"/>
      <c r="M333" s="84"/>
      <c r="N333" s="84"/>
      <c r="O333" s="84"/>
      <c r="P333" s="84"/>
    </row>
    <row r="334" spans="1:20" s="70" customFormat="1" ht="20.100000000000001" customHeight="1" x14ac:dyDescent="0.25">
      <c r="F334" s="84"/>
      <c r="G334" s="84"/>
      <c r="H334" s="84"/>
      <c r="I334" s="84"/>
      <c r="J334" s="84"/>
      <c r="K334" s="84"/>
      <c r="L334" s="84"/>
      <c r="M334" s="84"/>
      <c r="N334" s="84"/>
      <c r="O334" s="84"/>
      <c r="P334" s="84"/>
    </row>
    <row r="335" spans="1:20" s="70" customFormat="1" ht="20.100000000000001" customHeight="1" x14ac:dyDescent="0.25">
      <c r="F335" s="84"/>
      <c r="G335" s="84"/>
      <c r="H335" s="84"/>
      <c r="I335" s="84"/>
      <c r="J335" s="84"/>
      <c r="K335" s="84"/>
      <c r="L335" s="84"/>
      <c r="M335" s="84"/>
      <c r="N335" s="84"/>
      <c r="O335" s="84"/>
      <c r="P335" s="84"/>
    </row>
    <row r="336" spans="1:20" s="70" customFormat="1" ht="20.100000000000001" customHeight="1" x14ac:dyDescent="0.25">
      <c r="F336" s="84"/>
      <c r="G336" s="84"/>
      <c r="H336" s="84"/>
      <c r="I336" s="84"/>
      <c r="J336" s="84"/>
      <c r="K336" s="84"/>
      <c r="L336" s="84"/>
      <c r="M336" s="84"/>
      <c r="N336" s="84"/>
      <c r="O336" s="84"/>
      <c r="P336" s="84"/>
    </row>
    <row r="337" spans="6:16" s="70" customFormat="1" ht="20.100000000000001" customHeight="1" x14ac:dyDescent="0.25">
      <c r="F337" s="84"/>
      <c r="G337" s="84"/>
      <c r="H337" s="84"/>
      <c r="I337" s="84"/>
      <c r="J337" s="84"/>
      <c r="K337" s="84"/>
      <c r="L337" s="84"/>
      <c r="M337" s="84"/>
      <c r="N337" s="84"/>
      <c r="O337" s="84"/>
      <c r="P337" s="84"/>
    </row>
    <row r="338" spans="6:16" s="70" customFormat="1" ht="20.100000000000001" customHeight="1" x14ac:dyDescent="0.25">
      <c r="F338" s="84"/>
      <c r="G338" s="84"/>
      <c r="H338" s="84"/>
      <c r="I338" s="84"/>
      <c r="J338" s="84"/>
      <c r="K338" s="84"/>
      <c r="L338" s="84"/>
      <c r="M338" s="84"/>
      <c r="N338" s="84"/>
      <c r="O338" s="84"/>
      <c r="P338" s="84"/>
    </row>
    <row r="339" spans="6:16" s="70" customFormat="1" ht="20.100000000000001" customHeight="1" x14ac:dyDescent="0.25">
      <c r="F339" s="84"/>
      <c r="G339" s="84"/>
      <c r="H339" s="84"/>
      <c r="I339" s="84"/>
      <c r="J339" s="84"/>
      <c r="K339" s="84"/>
      <c r="L339" s="84"/>
      <c r="M339" s="84"/>
      <c r="N339" s="84"/>
      <c r="O339" s="84"/>
      <c r="P339" s="84"/>
    </row>
    <row r="340" spans="6:16" s="70" customFormat="1" ht="20.100000000000001" customHeight="1" x14ac:dyDescent="0.25">
      <c r="F340" s="84"/>
      <c r="G340" s="84"/>
      <c r="H340" s="84"/>
      <c r="I340" s="84"/>
      <c r="J340" s="84"/>
      <c r="K340" s="84"/>
      <c r="L340" s="84"/>
      <c r="M340" s="84"/>
      <c r="N340" s="84"/>
      <c r="O340" s="84"/>
      <c r="P340" s="84"/>
    </row>
    <row r="341" spans="6:16" s="70" customFormat="1" ht="20.100000000000001" customHeight="1" x14ac:dyDescent="0.25">
      <c r="F341" s="84"/>
      <c r="G341" s="84"/>
      <c r="H341" s="84"/>
      <c r="I341" s="84"/>
      <c r="J341" s="84"/>
      <c r="K341" s="84"/>
      <c r="L341" s="84"/>
      <c r="M341" s="84"/>
      <c r="N341" s="84"/>
      <c r="O341" s="84"/>
      <c r="P341" s="84"/>
    </row>
    <row r="342" spans="6:16" s="70" customFormat="1" ht="20.100000000000001" customHeight="1" x14ac:dyDescent="0.25">
      <c r="F342" s="84"/>
      <c r="G342" s="84"/>
      <c r="H342" s="84"/>
      <c r="I342" s="84"/>
      <c r="J342" s="84"/>
      <c r="K342" s="84"/>
      <c r="L342" s="84"/>
      <c r="M342" s="84"/>
      <c r="N342" s="84"/>
      <c r="O342" s="84"/>
      <c r="P342" s="84"/>
    </row>
    <row r="343" spans="6:16" s="70" customFormat="1" ht="20.100000000000001" customHeight="1" x14ac:dyDescent="0.25">
      <c r="F343" s="84"/>
      <c r="G343" s="84"/>
      <c r="H343" s="84"/>
      <c r="I343" s="84"/>
      <c r="J343" s="84"/>
      <c r="K343" s="84"/>
      <c r="L343" s="84"/>
      <c r="M343" s="84"/>
      <c r="N343" s="84"/>
      <c r="O343" s="84"/>
      <c r="P343" s="84"/>
    </row>
    <row r="344" spans="6:16" s="70" customFormat="1" ht="20.100000000000001" customHeight="1" x14ac:dyDescent="0.25">
      <c r="F344" s="84"/>
      <c r="G344" s="84"/>
      <c r="H344" s="84"/>
      <c r="I344" s="84"/>
      <c r="J344" s="84"/>
      <c r="K344" s="84"/>
      <c r="L344" s="84"/>
      <c r="M344" s="84"/>
      <c r="N344" s="84"/>
      <c r="O344" s="84"/>
      <c r="P344" s="84"/>
    </row>
    <row r="345" spans="6:16" s="70" customFormat="1" ht="20.100000000000001" customHeight="1" x14ac:dyDescent="0.25">
      <c r="F345" s="84"/>
      <c r="G345" s="84"/>
      <c r="H345" s="84"/>
      <c r="I345" s="84"/>
      <c r="J345" s="84"/>
      <c r="K345" s="84"/>
      <c r="L345" s="84"/>
      <c r="M345" s="84"/>
      <c r="N345" s="84"/>
      <c r="O345" s="84"/>
      <c r="P345" s="84"/>
    </row>
    <row r="346" spans="6:16" s="70" customFormat="1" ht="20.100000000000001" customHeight="1" x14ac:dyDescent="0.25">
      <c r="F346" s="84"/>
      <c r="G346" s="84"/>
      <c r="H346" s="84"/>
      <c r="I346" s="84"/>
      <c r="J346" s="84"/>
      <c r="K346" s="84"/>
      <c r="L346" s="84"/>
      <c r="M346" s="84"/>
      <c r="N346" s="84"/>
      <c r="O346" s="84"/>
      <c r="P346" s="84"/>
    </row>
    <row r="347" spans="6:16" s="70" customFormat="1" ht="20.100000000000001" customHeight="1" x14ac:dyDescent="0.25">
      <c r="F347" s="84"/>
      <c r="G347" s="84"/>
      <c r="H347" s="84"/>
      <c r="I347" s="84"/>
      <c r="J347" s="84"/>
      <c r="K347" s="84"/>
      <c r="L347" s="84"/>
      <c r="M347" s="84"/>
      <c r="N347" s="84"/>
      <c r="O347" s="84"/>
      <c r="P347" s="84"/>
    </row>
    <row r="348" spans="6:16" s="70" customFormat="1" ht="20.100000000000001" customHeight="1" x14ac:dyDescent="0.25">
      <c r="F348" s="84"/>
      <c r="G348" s="84"/>
      <c r="H348" s="84"/>
      <c r="I348" s="84"/>
      <c r="J348" s="84"/>
      <c r="K348" s="84"/>
      <c r="L348" s="84"/>
      <c r="M348" s="84"/>
      <c r="N348" s="84"/>
      <c r="O348" s="84"/>
      <c r="P348" s="84"/>
    </row>
    <row r="349" spans="6:16" s="70" customFormat="1" ht="20.100000000000001" customHeight="1" x14ac:dyDescent="0.25">
      <c r="F349" s="84"/>
      <c r="G349" s="84"/>
      <c r="H349" s="84"/>
      <c r="I349" s="84"/>
      <c r="J349" s="84"/>
      <c r="K349" s="84"/>
      <c r="L349" s="84"/>
      <c r="M349" s="84"/>
      <c r="N349" s="84"/>
      <c r="O349" s="84"/>
      <c r="P349" s="84"/>
    </row>
    <row r="350" spans="6:16" s="70" customFormat="1" ht="20.100000000000001" customHeight="1" x14ac:dyDescent="0.25">
      <c r="F350" s="84"/>
      <c r="G350" s="84"/>
      <c r="H350" s="84"/>
      <c r="I350" s="84"/>
      <c r="J350" s="84"/>
      <c r="K350" s="84"/>
      <c r="L350" s="84"/>
      <c r="M350" s="84"/>
      <c r="N350" s="84"/>
      <c r="O350" s="84"/>
      <c r="P350" s="84"/>
    </row>
    <row r="351" spans="6:16" s="70" customFormat="1" ht="20.100000000000001" customHeight="1" x14ac:dyDescent="0.25">
      <c r="F351" s="84"/>
      <c r="G351" s="84"/>
      <c r="H351" s="84"/>
      <c r="I351" s="84"/>
      <c r="J351" s="84"/>
      <c r="K351" s="84"/>
      <c r="L351" s="84"/>
      <c r="M351" s="84"/>
      <c r="N351" s="84"/>
      <c r="O351" s="84"/>
      <c r="P351" s="84"/>
    </row>
    <row r="352" spans="6:16" s="70" customFormat="1" ht="20.100000000000001" customHeight="1" x14ac:dyDescent="0.25">
      <c r="F352" s="84"/>
      <c r="G352" s="84"/>
      <c r="H352" s="84"/>
      <c r="I352" s="84"/>
      <c r="J352" s="84"/>
      <c r="K352" s="84"/>
      <c r="L352" s="84"/>
      <c r="M352" s="84"/>
      <c r="N352" s="84"/>
      <c r="O352" s="84"/>
      <c r="P352" s="84"/>
    </row>
    <row r="353" spans="6:16" s="70" customFormat="1" ht="20.100000000000001" customHeight="1" x14ac:dyDescent="0.25">
      <c r="F353" s="84"/>
      <c r="G353" s="84"/>
      <c r="H353" s="84"/>
      <c r="I353" s="84"/>
      <c r="J353" s="84"/>
      <c r="K353" s="84"/>
      <c r="L353" s="84"/>
      <c r="M353" s="84"/>
      <c r="N353" s="84"/>
      <c r="O353" s="84"/>
      <c r="P353" s="84"/>
    </row>
    <row r="354" spans="6:16" s="70" customFormat="1" ht="20.100000000000001" customHeight="1" x14ac:dyDescent="0.25">
      <c r="F354" s="84"/>
      <c r="G354" s="84"/>
      <c r="H354" s="84"/>
      <c r="I354" s="84"/>
      <c r="J354" s="84"/>
      <c r="K354" s="84"/>
      <c r="L354" s="84"/>
      <c r="M354" s="84"/>
      <c r="N354" s="84"/>
      <c r="O354" s="84"/>
      <c r="P354" s="84"/>
    </row>
    <row r="355" spans="6:16" s="70" customFormat="1" ht="20.100000000000001" customHeight="1" x14ac:dyDescent="0.25">
      <c r="F355" s="84"/>
      <c r="G355" s="84"/>
      <c r="H355" s="84"/>
      <c r="I355" s="84"/>
      <c r="J355" s="84"/>
      <c r="K355" s="84"/>
      <c r="L355" s="84"/>
      <c r="M355" s="84"/>
      <c r="N355" s="84"/>
      <c r="O355" s="84"/>
      <c r="P355" s="84"/>
    </row>
    <row r="356" spans="6:16" s="70" customFormat="1" ht="20.100000000000001" customHeight="1" x14ac:dyDescent="0.25">
      <c r="F356" s="84"/>
      <c r="G356" s="84"/>
      <c r="H356" s="84"/>
      <c r="I356" s="84"/>
      <c r="J356" s="84"/>
      <c r="K356" s="84"/>
      <c r="L356" s="84"/>
      <c r="M356" s="84"/>
      <c r="N356" s="84"/>
      <c r="O356" s="84"/>
      <c r="P356" s="84"/>
    </row>
    <row r="357" spans="6:16" s="70" customFormat="1" ht="20.100000000000001" customHeight="1" x14ac:dyDescent="0.25">
      <c r="F357" s="84"/>
      <c r="G357" s="84"/>
      <c r="H357" s="84"/>
      <c r="I357" s="84"/>
      <c r="J357" s="84"/>
      <c r="K357" s="84"/>
      <c r="L357" s="84"/>
      <c r="M357" s="84"/>
      <c r="N357" s="84"/>
      <c r="O357" s="84"/>
      <c r="P357" s="84"/>
    </row>
    <row r="358" spans="6:16" s="70" customFormat="1" ht="20.100000000000001" customHeight="1" x14ac:dyDescent="0.25">
      <c r="F358" s="84"/>
      <c r="G358" s="84"/>
      <c r="H358" s="84"/>
      <c r="I358" s="84"/>
      <c r="J358" s="84"/>
      <c r="K358" s="84"/>
      <c r="L358" s="84"/>
      <c r="M358" s="84"/>
      <c r="N358" s="84"/>
      <c r="O358" s="84"/>
      <c r="P358" s="84"/>
    </row>
    <row r="359" spans="6:16" s="70" customFormat="1" ht="20.100000000000001" customHeight="1" x14ac:dyDescent="0.25">
      <c r="F359" s="84"/>
      <c r="G359" s="84"/>
      <c r="H359" s="84"/>
      <c r="I359" s="84"/>
      <c r="J359" s="84"/>
      <c r="K359" s="84"/>
      <c r="L359" s="84"/>
      <c r="M359" s="84"/>
      <c r="N359" s="84"/>
      <c r="O359" s="84"/>
      <c r="P359" s="84"/>
    </row>
    <row r="360" spans="6:16" s="70" customFormat="1" ht="20.100000000000001" customHeight="1" x14ac:dyDescent="0.25">
      <c r="F360" s="84"/>
      <c r="G360" s="84"/>
      <c r="H360" s="84"/>
      <c r="I360" s="84"/>
      <c r="J360" s="84"/>
      <c r="K360" s="84"/>
      <c r="L360" s="84"/>
      <c r="M360" s="84"/>
      <c r="N360" s="84"/>
      <c r="O360" s="84"/>
      <c r="P360" s="84"/>
    </row>
    <row r="361" spans="6:16" s="70" customFormat="1" ht="20.100000000000001" customHeight="1" x14ac:dyDescent="0.25">
      <c r="F361" s="84"/>
      <c r="G361" s="84"/>
      <c r="H361" s="84"/>
      <c r="I361" s="84"/>
      <c r="J361" s="84"/>
      <c r="K361" s="84"/>
      <c r="L361" s="84"/>
      <c r="M361" s="84"/>
      <c r="N361" s="84"/>
      <c r="O361" s="84"/>
      <c r="P361" s="84"/>
    </row>
    <row r="362" spans="6:16" s="70" customFormat="1" ht="20.100000000000001" customHeight="1" x14ac:dyDescent="0.25">
      <c r="F362" s="84"/>
      <c r="G362" s="84"/>
      <c r="H362" s="84"/>
      <c r="I362" s="84"/>
      <c r="J362" s="84"/>
      <c r="K362" s="84"/>
      <c r="L362" s="84"/>
      <c r="M362" s="84"/>
      <c r="N362" s="84"/>
      <c r="O362" s="84"/>
      <c r="P362" s="84"/>
    </row>
    <row r="363" spans="6:16" s="70" customFormat="1" ht="20.100000000000001" customHeight="1" x14ac:dyDescent="0.25">
      <c r="F363" s="84"/>
      <c r="G363" s="84"/>
      <c r="H363" s="84"/>
      <c r="I363" s="84"/>
      <c r="J363" s="84"/>
      <c r="K363" s="84"/>
      <c r="L363" s="84"/>
      <c r="M363" s="84"/>
      <c r="N363" s="84"/>
      <c r="O363" s="84"/>
      <c r="P363" s="84"/>
    </row>
    <row r="364" spans="6:16" s="70" customFormat="1" ht="20.100000000000001" customHeight="1" x14ac:dyDescent="0.25">
      <c r="F364" s="84"/>
      <c r="G364" s="84"/>
      <c r="H364" s="84"/>
      <c r="I364" s="84"/>
      <c r="J364" s="84"/>
      <c r="K364" s="84"/>
      <c r="L364" s="84"/>
      <c r="M364" s="84"/>
      <c r="N364" s="84"/>
      <c r="O364" s="84"/>
      <c r="P364" s="84"/>
    </row>
    <row r="365" spans="6:16" s="70" customFormat="1" ht="20.100000000000001" customHeight="1" x14ac:dyDescent="0.25">
      <c r="F365" s="84"/>
      <c r="G365" s="84"/>
      <c r="H365" s="84"/>
      <c r="I365" s="84"/>
      <c r="J365" s="84"/>
      <c r="K365" s="84"/>
      <c r="L365" s="84"/>
      <c r="M365" s="84"/>
      <c r="N365" s="84"/>
      <c r="O365" s="84"/>
      <c r="P365" s="84"/>
    </row>
    <row r="366" spans="6:16" s="70" customFormat="1" ht="20.100000000000001" customHeight="1" x14ac:dyDescent="0.25">
      <c r="F366" s="84"/>
      <c r="G366" s="84"/>
      <c r="H366" s="84"/>
      <c r="I366" s="84"/>
      <c r="J366" s="84"/>
      <c r="K366" s="84"/>
      <c r="L366" s="84"/>
      <c r="M366" s="84"/>
      <c r="N366" s="84"/>
      <c r="O366" s="84"/>
      <c r="P366" s="84"/>
    </row>
    <row r="367" spans="6:16" s="70" customFormat="1" ht="20.100000000000001" customHeight="1" x14ac:dyDescent="0.25">
      <c r="F367" s="84"/>
      <c r="G367" s="84"/>
      <c r="H367" s="84"/>
      <c r="I367" s="84"/>
      <c r="J367" s="84"/>
      <c r="K367" s="84"/>
      <c r="L367" s="84"/>
      <c r="M367" s="84"/>
      <c r="N367" s="84"/>
      <c r="O367" s="84"/>
      <c r="P367" s="84"/>
    </row>
    <row r="368" spans="6:16" s="70" customFormat="1" ht="20.100000000000001" customHeight="1" x14ac:dyDescent="0.25">
      <c r="F368" s="84"/>
      <c r="G368" s="84"/>
      <c r="H368" s="84"/>
      <c r="I368" s="84"/>
      <c r="J368" s="84"/>
      <c r="K368" s="84"/>
      <c r="L368" s="84"/>
      <c r="M368" s="84"/>
      <c r="N368" s="84"/>
      <c r="O368" s="84"/>
      <c r="P368" s="84"/>
    </row>
    <row r="369" spans="6:16" s="70" customFormat="1" ht="20.100000000000001" customHeight="1" x14ac:dyDescent="0.25">
      <c r="F369" s="84"/>
      <c r="G369" s="84"/>
      <c r="H369" s="84"/>
      <c r="I369" s="84"/>
      <c r="J369" s="84"/>
      <c r="K369" s="84"/>
      <c r="L369" s="84"/>
      <c r="M369" s="84"/>
      <c r="N369" s="84"/>
      <c r="O369" s="84"/>
      <c r="P369" s="84"/>
    </row>
    <row r="370" spans="6:16" s="70" customFormat="1" ht="20.100000000000001" customHeight="1" x14ac:dyDescent="0.25">
      <c r="F370" s="84"/>
      <c r="G370" s="84"/>
      <c r="H370" s="84"/>
      <c r="I370" s="84"/>
      <c r="J370" s="84"/>
      <c r="K370" s="84"/>
      <c r="L370" s="84"/>
      <c r="M370" s="84"/>
      <c r="N370" s="84"/>
      <c r="O370" s="84"/>
      <c r="P370" s="84"/>
    </row>
    <row r="371" spans="6:16" s="70" customFormat="1" ht="20.100000000000001" customHeight="1" x14ac:dyDescent="0.25">
      <c r="F371" s="84"/>
      <c r="G371" s="84"/>
      <c r="H371" s="84"/>
      <c r="I371" s="84"/>
      <c r="J371" s="84"/>
      <c r="K371" s="84"/>
      <c r="L371" s="84"/>
      <c r="M371" s="84"/>
      <c r="N371" s="84"/>
      <c r="O371" s="84"/>
      <c r="P371" s="84"/>
    </row>
    <row r="372" spans="6:16" s="70" customFormat="1" ht="20.100000000000001" customHeight="1" x14ac:dyDescent="0.25">
      <c r="F372" s="84"/>
      <c r="G372" s="84"/>
      <c r="H372" s="84"/>
      <c r="I372" s="84"/>
      <c r="J372" s="84"/>
      <c r="K372" s="84"/>
      <c r="L372" s="84"/>
      <c r="M372" s="84"/>
      <c r="N372" s="84"/>
      <c r="O372" s="84"/>
      <c r="P372" s="84"/>
    </row>
    <row r="373" spans="6:16" s="70" customFormat="1" ht="20.100000000000001" customHeight="1" x14ac:dyDescent="0.25">
      <c r="F373" s="84"/>
      <c r="G373" s="84"/>
      <c r="H373" s="84"/>
      <c r="I373" s="84"/>
      <c r="J373" s="84"/>
      <c r="K373" s="84"/>
      <c r="L373" s="84"/>
      <c r="M373" s="84"/>
      <c r="N373" s="84"/>
      <c r="O373" s="84"/>
      <c r="P373" s="84"/>
    </row>
    <row r="374" spans="6:16" s="70" customFormat="1" ht="20.100000000000001" customHeight="1" x14ac:dyDescent="0.25">
      <c r="F374" s="84"/>
      <c r="G374" s="84"/>
      <c r="H374" s="84"/>
      <c r="I374" s="84"/>
      <c r="J374" s="84"/>
      <c r="K374" s="84"/>
      <c r="L374" s="84"/>
      <c r="M374" s="84"/>
      <c r="N374" s="84"/>
      <c r="O374" s="84"/>
      <c r="P374" s="84"/>
    </row>
    <row r="375" spans="6:16" s="70" customFormat="1" ht="20.100000000000001" customHeight="1" x14ac:dyDescent="0.25">
      <c r="F375" s="84"/>
      <c r="G375" s="84"/>
      <c r="H375" s="84"/>
      <c r="I375" s="84"/>
      <c r="J375" s="84"/>
      <c r="K375" s="84"/>
      <c r="L375" s="84"/>
      <c r="M375" s="84"/>
      <c r="N375" s="84"/>
      <c r="O375" s="84"/>
      <c r="P375" s="84"/>
    </row>
    <row r="376" spans="6:16" s="70" customFormat="1" ht="20.100000000000001" customHeight="1" x14ac:dyDescent="0.25">
      <c r="F376" s="84"/>
      <c r="G376" s="84"/>
      <c r="H376" s="84"/>
      <c r="I376" s="84"/>
      <c r="J376" s="84"/>
      <c r="K376" s="84"/>
      <c r="L376" s="84"/>
      <c r="M376" s="84"/>
      <c r="N376" s="84"/>
      <c r="O376" s="84"/>
      <c r="P376" s="84"/>
    </row>
    <row r="377" spans="6:16" s="70" customFormat="1" ht="20.100000000000001" customHeight="1" x14ac:dyDescent="0.25">
      <c r="F377" s="84"/>
      <c r="G377" s="84"/>
      <c r="H377" s="84"/>
      <c r="I377" s="84"/>
      <c r="J377" s="84"/>
      <c r="K377" s="84"/>
      <c r="L377" s="84"/>
      <c r="M377" s="84"/>
      <c r="N377" s="84"/>
      <c r="O377" s="84"/>
      <c r="P377" s="84"/>
    </row>
    <row r="378" spans="6:16" s="70" customFormat="1" ht="20.100000000000001" customHeight="1" x14ac:dyDescent="0.25">
      <c r="F378" s="84"/>
      <c r="G378" s="84"/>
      <c r="H378" s="84"/>
      <c r="I378" s="84"/>
      <c r="J378" s="84"/>
      <c r="K378" s="84"/>
      <c r="L378" s="84"/>
      <c r="M378" s="84"/>
      <c r="N378" s="84"/>
      <c r="O378" s="84"/>
      <c r="P378" s="84"/>
    </row>
    <row r="379" spans="6:16" s="70" customFormat="1" ht="20.100000000000001" customHeight="1" x14ac:dyDescent="0.25">
      <c r="F379" s="84"/>
      <c r="G379" s="84"/>
      <c r="H379" s="84"/>
      <c r="I379" s="84"/>
      <c r="J379" s="84"/>
      <c r="K379" s="84"/>
      <c r="L379" s="84"/>
      <c r="M379" s="84"/>
      <c r="N379" s="84"/>
      <c r="O379" s="84"/>
      <c r="P379" s="84"/>
    </row>
    <row r="380" spans="6:16" s="70" customFormat="1" ht="20.100000000000001" customHeight="1" x14ac:dyDescent="0.25">
      <c r="F380" s="84"/>
      <c r="G380" s="84"/>
      <c r="H380" s="84"/>
      <c r="I380" s="84"/>
      <c r="J380" s="84"/>
      <c r="K380" s="84"/>
      <c r="L380" s="84"/>
      <c r="M380" s="84"/>
      <c r="N380" s="84"/>
      <c r="O380" s="84"/>
      <c r="P380" s="84"/>
    </row>
    <row r="381" spans="6:16" s="70" customFormat="1" ht="20.100000000000001" customHeight="1" x14ac:dyDescent="0.25">
      <c r="F381" s="84"/>
      <c r="G381" s="84"/>
      <c r="H381" s="84"/>
      <c r="I381" s="84"/>
      <c r="J381" s="84"/>
      <c r="K381" s="84"/>
      <c r="L381" s="84"/>
      <c r="M381" s="84"/>
      <c r="N381" s="84"/>
      <c r="O381" s="84"/>
      <c r="P381" s="84"/>
    </row>
    <row r="382" spans="6:16" s="70" customFormat="1" ht="20.100000000000001" customHeight="1" x14ac:dyDescent="0.25">
      <c r="F382" s="84"/>
      <c r="G382" s="84"/>
      <c r="H382" s="84"/>
      <c r="I382" s="84"/>
      <c r="J382" s="84"/>
      <c r="K382" s="84"/>
      <c r="L382" s="84"/>
      <c r="M382" s="84"/>
      <c r="N382" s="84"/>
      <c r="O382" s="84"/>
      <c r="P382" s="84"/>
    </row>
    <row r="383" spans="6:16" s="70" customFormat="1" ht="20.100000000000001" customHeight="1" x14ac:dyDescent="0.25">
      <c r="F383" s="84"/>
      <c r="G383" s="84"/>
      <c r="H383" s="84"/>
      <c r="I383" s="84"/>
      <c r="J383" s="84"/>
      <c r="K383" s="84"/>
      <c r="L383" s="84"/>
      <c r="M383" s="84"/>
      <c r="N383" s="84"/>
      <c r="O383" s="84"/>
      <c r="P383" s="84"/>
    </row>
    <row r="384" spans="6:16" s="70" customFormat="1" ht="20.100000000000001" customHeight="1" x14ac:dyDescent="0.25">
      <c r="F384" s="84"/>
      <c r="G384" s="84"/>
      <c r="H384" s="84"/>
      <c r="I384" s="84"/>
      <c r="J384" s="84"/>
      <c r="K384" s="84"/>
      <c r="L384" s="84"/>
      <c r="M384" s="84"/>
      <c r="N384" s="84"/>
      <c r="O384" s="84"/>
      <c r="P384" s="84"/>
    </row>
    <row r="385" spans="6:16" s="70" customFormat="1" ht="20.100000000000001" customHeight="1" x14ac:dyDescent="0.25">
      <c r="F385" s="84"/>
      <c r="G385" s="84"/>
      <c r="H385" s="84"/>
      <c r="I385" s="84"/>
      <c r="J385" s="84"/>
      <c r="K385" s="84"/>
      <c r="L385" s="84"/>
      <c r="M385" s="84"/>
      <c r="N385" s="84"/>
      <c r="O385" s="84"/>
      <c r="P385" s="84"/>
    </row>
    <row r="386" spans="6:16" s="70" customFormat="1" ht="20.100000000000001" customHeight="1" x14ac:dyDescent="0.25">
      <c r="F386" s="84"/>
      <c r="G386" s="84"/>
      <c r="H386" s="84"/>
      <c r="I386" s="84"/>
      <c r="J386" s="84"/>
      <c r="K386" s="84"/>
      <c r="L386" s="84"/>
      <c r="M386" s="84"/>
      <c r="N386" s="84"/>
      <c r="O386" s="84"/>
      <c r="P386" s="84"/>
    </row>
    <row r="387" spans="6:16" s="70" customFormat="1" ht="20.100000000000001" customHeight="1" x14ac:dyDescent="0.25">
      <c r="F387" s="84"/>
      <c r="G387" s="84"/>
      <c r="H387" s="84"/>
      <c r="I387" s="84"/>
      <c r="J387" s="84"/>
      <c r="K387" s="84"/>
      <c r="L387" s="84"/>
      <c r="M387" s="84"/>
      <c r="N387" s="84"/>
      <c r="O387" s="84"/>
      <c r="P387" s="84"/>
    </row>
    <row r="388" spans="6:16" s="70" customFormat="1" ht="20.100000000000001" customHeight="1" x14ac:dyDescent="0.25">
      <c r="F388" s="84"/>
      <c r="G388" s="84"/>
      <c r="H388" s="84"/>
      <c r="I388" s="84"/>
      <c r="J388" s="84"/>
      <c r="K388" s="84"/>
      <c r="L388" s="84"/>
      <c r="M388" s="84"/>
      <c r="N388" s="84"/>
      <c r="O388" s="84"/>
      <c r="P388" s="84"/>
    </row>
    <row r="389" spans="6:16" s="70" customFormat="1" ht="20.100000000000001" customHeight="1" x14ac:dyDescent="0.25">
      <c r="F389" s="84"/>
      <c r="G389" s="84"/>
      <c r="H389" s="84"/>
      <c r="I389" s="84"/>
      <c r="J389" s="84"/>
      <c r="K389" s="84"/>
      <c r="L389" s="84"/>
      <c r="M389" s="84"/>
      <c r="N389" s="84"/>
      <c r="O389" s="84"/>
      <c r="P389" s="84"/>
    </row>
    <row r="390" spans="6:16" s="70" customFormat="1" ht="20.100000000000001" customHeight="1" x14ac:dyDescent="0.25">
      <c r="F390" s="84"/>
      <c r="G390" s="84"/>
      <c r="H390" s="84"/>
      <c r="I390" s="84"/>
      <c r="J390" s="84"/>
      <c r="K390" s="84"/>
      <c r="L390" s="84"/>
      <c r="M390" s="84"/>
      <c r="N390" s="84"/>
      <c r="O390" s="84"/>
      <c r="P390" s="84"/>
    </row>
    <row r="391" spans="6:16" s="70" customFormat="1" ht="20.100000000000001" customHeight="1" x14ac:dyDescent="0.25">
      <c r="F391" s="84"/>
      <c r="G391" s="84"/>
      <c r="H391" s="84"/>
      <c r="I391" s="84"/>
      <c r="J391" s="84"/>
      <c r="K391" s="84"/>
      <c r="L391" s="84"/>
      <c r="M391" s="84"/>
      <c r="N391" s="84"/>
      <c r="O391" s="84"/>
      <c r="P391" s="84"/>
    </row>
    <row r="392" spans="6:16" s="70" customFormat="1" ht="20.100000000000001" customHeight="1" x14ac:dyDescent="0.25">
      <c r="F392" s="84"/>
      <c r="G392" s="84"/>
      <c r="H392" s="84"/>
      <c r="I392" s="84"/>
      <c r="J392" s="84"/>
      <c r="K392" s="84"/>
      <c r="L392" s="84"/>
      <c r="M392" s="84"/>
      <c r="N392" s="84"/>
      <c r="O392" s="84"/>
      <c r="P392" s="84"/>
    </row>
    <row r="393" spans="6:16" s="70" customFormat="1" ht="20.100000000000001" customHeight="1" x14ac:dyDescent="0.25">
      <c r="F393" s="84"/>
      <c r="G393" s="84"/>
      <c r="H393" s="84"/>
      <c r="I393" s="84"/>
      <c r="J393" s="84"/>
      <c r="K393" s="84"/>
      <c r="L393" s="84"/>
      <c r="M393" s="84"/>
      <c r="N393" s="84"/>
      <c r="O393" s="84"/>
      <c r="P393" s="84"/>
    </row>
    <row r="394" spans="6:16" s="70" customFormat="1" ht="20.100000000000001" customHeight="1" x14ac:dyDescent="0.25">
      <c r="F394" s="84"/>
      <c r="G394" s="84"/>
      <c r="H394" s="84"/>
      <c r="I394" s="84"/>
      <c r="J394" s="84"/>
      <c r="K394" s="84"/>
      <c r="L394" s="84"/>
      <c r="M394" s="84"/>
      <c r="N394" s="84"/>
      <c r="O394" s="84"/>
      <c r="P394" s="84"/>
    </row>
    <row r="395" spans="6:16" s="70" customFormat="1" ht="20.100000000000001" customHeight="1" x14ac:dyDescent="0.25">
      <c r="F395" s="84"/>
      <c r="G395" s="84"/>
      <c r="H395" s="84"/>
      <c r="I395" s="84"/>
      <c r="J395" s="84"/>
      <c r="K395" s="84"/>
      <c r="L395" s="84"/>
      <c r="M395" s="84"/>
      <c r="N395" s="84"/>
      <c r="O395" s="84"/>
      <c r="P395" s="84"/>
    </row>
    <row r="396" spans="6:16" s="70" customFormat="1" ht="20.100000000000001" customHeight="1" x14ac:dyDescent="0.25">
      <c r="F396" s="84"/>
      <c r="G396" s="84"/>
      <c r="H396" s="84"/>
      <c r="I396" s="84"/>
      <c r="J396" s="84"/>
      <c r="K396" s="84"/>
      <c r="L396" s="84"/>
      <c r="M396" s="84"/>
      <c r="N396" s="84"/>
      <c r="O396" s="84"/>
      <c r="P396" s="84"/>
    </row>
    <row r="397" spans="6:16" s="70" customFormat="1" ht="20.100000000000001" customHeight="1" x14ac:dyDescent="0.25">
      <c r="F397" s="84"/>
      <c r="G397" s="84"/>
      <c r="H397" s="84"/>
      <c r="I397" s="84"/>
      <c r="J397" s="84"/>
      <c r="K397" s="84"/>
      <c r="L397" s="84"/>
      <c r="M397" s="84"/>
      <c r="N397" s="84"/>
      <c r="O397" s="84"/>
      <c r="P397" s="84"/>
    </row>
    <row r="398" spans="6:16" s="70" customFormat="1" ht="20.100000000000001" customHeight="1" x14ac:dyDescent="0.25">
      <c r="F398" s="84"/>
      <c r="G398" s="84"/>
      <c r="H398" s="84"/>
      <c r="I398" s="84"/>
      <c r="J398" s="84"/>
      <c r="K398" s="84"/>
      <c r="L398" s="84"/>
      <c r="M398" s="84"/>
      <c r="N398" s="84"/>
      <c r="O398" s="84"/>
      <c r="P398" s="84"/>
    </row>
    <row r="399" spans="6:16" s="70" customFormat="1" ht="20.100000000000001" customHeight="1" x14ac:dyDescent="0.25">
      <c r="F399" s="84"/>
      <c r="G399" s="84"/>
      <c r="H399" s="84"/>
      <c r="I399" s="84"/>
      <c r="J399" s="84"/>
      <c r="K399" s="84"/>
      <c r="L399" s="84"/>
      <c r="M399" s="84"/>
      <c r="N399" s="84"/>
      <c r="O399" s="84"/>
      <c r="P399" s="84"/>
    </row>
    <row r="400" spans="6:16" s="70" customFormat="1" ht="20.100000000000001" customHeight="1" x14ac:dyDescent="0.25">
      <c r="F400" s="84"/>
      <c r="G400" s="84"/>
      <c r="H400" s="84"/>
      <c r="I400" s="84"/>
      <c r="J400" s="84"/>
      <c r="K400" s="84"/>
      <c r="L400" s="84"/>
      <c r="M400" s="84"/>
      <c r="N400" s="84"/>
      <c r="O400" s="84"/>
      <c r="P400" s="84"/>
    </row>
    <row r="401" spans="6:16" s="70" customFormat="1" ht="20.100000000000001" customHeight="1" x14ac:dyDescent="0.25">
      <c r="F401" s="84"/>
      <c r="G401" s="84"/>
      <c r="H401" s="84"/>
      <c r="I401" s="84"/>
      <c r="J401" s="84"/>
      <c r="K401" s="84"/>
      <c r="L401" s="84"/>
      <c r="M401" s="84"/>
      <c r="N401" s="84"/>
      <c r="O401" s="84"/>
      <c r="P401" s="84"/>
    </row>
    <row r="402" spans="6:16" s="70" customFormat="1" ht="20.100000000000001" customHeight="1" x14ac:dyDescent="0.25">
      <c r="F402" s="84"/>
      <c r="G402" s="84"/>
      <c r="H402" s="84"/>
      <c r="I402" s="84"/>
      <c r="J402" s="84"/>
      <c r="K402" s="84"/>
      <c r="L402" s="84"/>
      <c r="M402" s="84"/>
      <c r="N402" s="84"/>
      <c r="O402" s="84"/>
      <c r="P402" s="84"/>
    </row>
    <row r="403" spans="6:16" s="70" customFormat="1" ht="20.100000000000001" customHeight="1" x14ac:dyDescent="0.25">
      <c r="F403" s="84"/>
      <c r="G403" s="84"/>
      <c r="H403" s="84"/>
      <c r="I403" s="84"/>
      <c r="J403" s="84"/>
      <c r="K403" s="84"/>
      <c r="L403" s="84"/>
      <c r="M403" s="84"/>
      <c r="N403" s="84"/>
      <c r="O403" s="84"/>
      <c r="P403" s="84"/>
    </row>
    <row r="404" spans="6:16" s="70" customFormat="1" ht="20.100000000000001" customHeight="1" x14ac:dyDescent="0.25">
      <c r="F404" s="84"/>
      <c r="G404" s="84"/>
      <c r="H404" s="84"/>
      <c r="I404" s="84"/>
      <c r="J404" s="84"/>
      <c r="K404" s="84"/>
      <c r="L404" s="84"/>
      <c r="M404" s="84"/>
      <c r="N404" s="84"/>
      <c r="O404" s="84"/>
      <c r="P404" s="84"/>
    </row>
    <row r="405" spans="6:16" s="70" customFormat="1" ht="20.100000000000001" customHeight="1" x14ac:dyDescent="0.25">
      <c r="F405" s="84"/>
      <c r="G405" s="84"/>
      <c r="H405" s="84"/>
      <c r="I405" s="84"/>
      <c r="J405" s="84"/>
      <c r="K405" s="84"/>
      <c r="L405" s="84"/>
      <c r="M405" s="84"/>
      <c r="N405" s="84"/>
      <c r="O405" s="84"/>
      <c r="P405" s="84"/>
    </row>
    <row r="406" spans="6:16" s="70" customFormat="1" ht="20.100000000000001" customHeight="1" x14ac:dyDescent="0.25">
      <c r="F406" s="84"/>
      <c r="G406" s="84"/>
      <c r="H406" s="84"/>
      <c r="I406" s="84"/>
      <c r="J406" s="84"/>
      <c r="K406" s="84"/>
      <c r="L406" s="84"/>
      <c r="M406" s="84"/>
      <c r="N406" s="84"/>
      <c r="O406" s="84"/>
      <c r="P406" s="84"/>
    </row>
    <row r="407" spans="6:16" s="70" customFormat="1" ht="20.100000000000001" customHeight="1" x14ac:dyDescent="0.25">
      <c r="F407" s="84"/>
      <c r="G407" s="84"/>
      <c r="H407" s="84"/>
      <c r="I407" s="84"/>
      <c r="J407" s="84"/>
      <c r="K407" s="84"/>
      <c r="L407" s="84"/>
      <c r="M407" s="84"/>
      <c r="N407" s="84"/>
      <c r="O407" s="84"/>
      <c r="P407" s="84"/>
    </row>
    <row r="408" spans="6:16" s="70" customFormat="1" ht="20.100000000000001" customHeight="1" x14ac:dyDescent="0.25">
      <c r="F408" s="84"/>
      <c r="G408" s="84"/>
      <c r="H408" s="84"/>
      <c r="I408" s="84"/>
      <c r="J408" s="84"/>
      <c r="K408" s="84"/>
      <c r="L408" s="84"/>
      <c r="M408" s="84"/>
      <c r="N408" s="84"/>
      <c r="O408" s="84"/>
      <c r="P408" s="84"/>
    </row>
    <row r="409" spans="6:16" s="70" customFormat="1" ht="20.100000000000001" customHeight="1" x14ac:dyDescent="0.25">
      <c r="F409" s="84"/>
      <c r="G409" s="84"/>
      <c r="H409" s="84"/>
      <c r="I409" s="84"/>
      <c r="J409" s="84"/>
      <c r="K409" s="84"/>
      <c r="L409" s="84"/>
      <c r="M409" s="84"/>
      <c r="N409" s="84"/>
      <c r="O409" s="84"/>
      <c r="P409" s="84"/>
    </row>
    <row r="410" spans="6:16" s="70" customFormat="1" ht="20.100000000000001" customHeight="1" x14ac:dyDescent="0.25">
      <c r="F410" s="84"/>
      <c r="G410" s="84"/>
      <c r="H410" s="84"/>
      <c r="I410" s="84"/>
      <c r="J410" s="84"/>
      <c r="K410" s="84"/>
      <c r="L410" s="84"/>
      <c r="M410" s="84"/>
      <c r="N410" s="84"/>
      <c r="O410" s="84"/>
      <c r="P410" s="84"/>
    </row>
    <row r="411" spans="6:16" s="70" customFormat="1" ht="20.100000000000001" customHeight="1" x14ac:dyDescent="0.25">
      <c r="F411" s="84"/>
      <c r="G411" s="84"/>
      <c r="H411" s="84"/>
      <c r="I411" s="84"/>
      <c r="J411" s="84"/>
      <c r="K411" s="84"/>
      <c r="L411" s="84"/>
      <c r="M411" s="84"/>
      <c r="N411" s="84"/>
      <c r="O411" s="84"/>
      <c r="P411" s="84"/>
    </row>
    <row r="412" spans="6:16" s="70" customFormat="1" ht="20.100000000000001" customHeight="1" x14ac:dyDescent="0.25">
      <c r="F412" s="84"/>
      <c r="G412" s="84"/>
      <c r="H412" s="84"/>
      <c r="I412" s="84"/>
      <c r="J412" s="84"/>
      <c r="K412" s="84"/>
      <c r="L412" s="84"/>
      <c r="M412" s="84"/>
      <c r="N412" s="84"/>
      <c r="O412" s="84"/>
      <c r="P412" s="84"/>
    </row>
    <row r="413" spans="6:16" s="70" customFormat="1" ht="20.100000000000001" customHeight="1" x14ac:dyDescent="0.25">
      <c r="F413" s="84"/>
      <c r="G413" s="84"/>
      <c r="H413" s="84"/>
      <c r="I413" s="84"/>
      <c r="J413" s="84"/>
      <c r="K413" s="84"/>
      <c r="L413" s="84"/>
      <c r="M413" s="84"/>
      <c r="N413" s="84"/>
      <c r="O413" s="84"/>
      <c r="P413" s="84"/>
    </row>
    <row r="414" spans="6:16" s="70" customFormat="1" ht="20.100000000000001" customHeight="1" x14ac:dyDescent="0.25">
      <c r="F414" s="84"/>
      <c r="G414" s="84"/>
      <c r="H414" s="84"/>
      <c r="I414" s="84"/>
      <c r="J414" s="84"/>
      <c r="K414" s="84"/>
      <c r="L414" s="84"/>
      <c r="M414" s="84"/>
      <c r="N414" s="84"/>
      <c r="O414" s="84"/>
      <c r="P414" s="84"/>
    </row>
    <row r="415" spans="6:16" s="70" customFormat="1" ht="20.100000000000001" customHeight="1" x14ac:dyDescent="0.25">
      <c r="F415" s="84"/>
      <c r="G415" s="84"/>
      <c r="H415" s="84"/>
      <c r="I415" s="84"/>
      <c r="J415" s="84"/>
      <c r="K415" s="84"/>
      <c r="L415" s="84"/>
      <c r="M415" s="84"/>
      <c r="N415" s="84"/>
      <c r="O415" s="84"/>
      <c r="P415" s="84"/>
    </row>
    <row r="416" spans="6:16" s="70" customFormat="1" ht="20.100000000000001" customHeight="1" x14ac:dyDescent="0.25">
      <c r="F416" s="84"/>
      <c r="G416" s="84"/>
      <c r="H416" s="84"/>
      <c r="I416" s="84"/>
      <c r="J416" s="84"/>
      <c r="K416" s="84"/>
      <c r="L416" s="84"/>
      <c r="M416" s="84"/>
      <c r="N416" s="84"/>
      <c r="O416" s="84"/>
      <c r="P416" s="84"/>
    </row>
    <row r="417" spans="6:16" s="70" customFormat="1" ht="20.100000000000001" customHeight="1" x14ac:dyDescent="0.25">
      <c r="F417" s="84"/>
      <c r="G417" s="84"/>
      <c r="H417" s="84"/>
      <c r="I417" s="84"/>
      <c r="J417" s="84"/>
      <c r="K417" s="84"/>
      <c r="L417" s="84"/>
      <c r="M417" s="84"/>
      <c r="N417" s="84"/>
      <c r="O417" s="84"/>
      <c r="P417" s="84"/>
    </row>
    <row r="418" spans="6:16" s="70" customFormat="1" ht="20.100000000000001" customHeight="1" x14ac:dyDescent="0.25">
      <c r="F418" s="84"/>
      <c r="G418" s="84"/>
      <c r="H418" s="84"/>
      <c r="I418" s="84"/>
      <c r="J418" s="84"/>
      <c r="K418" s="84"/>
      <c r="L418" s="84"/>
      <c r="M418" s="84"/>
      <c r="N418" s="84"/>
      <c r="O418" s="84"/>
      <c r="P418" s="84"/>
    </row>
    <row r="419" spans="6:16" s="70" customFormat="1" ht="20.100000000000001" customHeight="1" x14ac:dyDescent="0.25">
      <c r="F419" s="84"/>
      <c r="G419" s="84"/>
      <c r="H419" s="84"/>
      <c r="I419" s="84"/>
      <c r="J419" s="84"/>
      <c r="K419" s="84"/>
      <c r="L419" s="84"/>
      <c r="M419" s="84"/>
      <c r="N419" s="84"/>
      <c r="O419" s="84"/>
      <c r="P419" s="84"/>
    </row>
    <row r="420" spans="6:16" s="70" customFormat="1" ht="20.100000000000001" customHeight="1" x14ac:dyDescent="0.25">
      <c r="F420" s="84"/>
      <c r="G420" s="84"/>
      <c r="H420" s="84"/>
      <c r="I420" s="84"/>
      <c r="J420" s="84"/>
      <c r="K420" s="84"/>
      <c r="L420" s="84"/>
      <c r="M420" s="84"/>
      <c r="N420" s="84"/>
      <c r="O420" s="84"/>
      <c r="P420" s="84"/>
    </row>
    <row r="421" spans="6:16" s="70" customFormat="1" ht="20.100000000000001" customHeight="1" x14ac:dyDescent="0.25">
      <c r="F421" s="84"/>
      <c r="G421" s="84"/>
      <c r="H421" s="84"/>
      <c r="I421" s="84"/>
      <c r="J421" s="84"/>
      <c r="K421" s="84"/>
      <c r="L421" s="84"/>
      <c r="M421" s="84"/>
      <c r="N421" s="84"/>
      <c r="O421" s="84"/>
      <c r="P421" s="84"/>
    </row>
    <row r="422" spans="6:16" s="70" customFormat="1" ht="20.100000000000001" customHeight="1" x14ac:dyDescent="0.25">
      <c r="F422" s="84"/>
      <c r="G422" s="84"/>
      <c r="H422" s="84"/>
      <c r="I422" s="84"/>
      <c r="J422" s="84"/>
      <c r="K422" s="84"/>
      <c r="L422" s="84"/>
      <c r="M422" s="84"/>
      <c r="N422" s="84"/>
      <c r="O422" s="84"/>
      <c r="P422" s="84"/>
    </row>
    <row r="423" spans="6:16" s="70" customFormat="1" ht="20.100000000000001" customHeight="1" x14ac:dyDescent="0.25">
      <c r="F423" s="84"/>
      <c r="G423" s="84"/>
      <c r="H423" s="84"/>
      <c r="I423" s="84"/>
      <c r="J423" s="84"/>
      <c r="K423" s="84"/>
      <c r="L423" s="84"/>
      <c r="M423" s="84"/>
      <c r="N423" s="84"/>
      <c r="O423" s="84"/>
      <c r="P423" s="84"/>
    </row>
    <row r="424" spans="6:16" s="70" customFormat="1" ht="20.100000000000001" customHeight="1" x14ac:dyDescent="0.25">
      <c r="F424" s="84"/>
      <c r="G424" s="84"/>
      <c r="H424" s="84"/>
      <c r="I424" s="84"/>
      <c r="J424" s="84"/>
      <c r="K424" s="84"/>
      <c r="L424" s="84"/>
      <c r="M424" s="84"/>
      <c r="N424" s="84"/>
      <c r="O424" s="84"/>
      <c r="P424" s="84"/>
    </row>
    <row r="425" spans="6:16" s="70" customFormat="1" ht="20.100000000000001" customHeight="1" x14ac:dyDescent="0.25">
      <c r="F425" s="84"/>
      <c r="G425" s="84"/>
      <c r="H425" s="84"/>
      <c r="I425" s="84"/>
      <c r="J425" s="84"/>
      <c r="K425" s="84"/>
      <c r="L425" s="84"/>
      <c r="M425" s="84"/>
      <c r="N425" s="84"/>
      <c r="O425" s="84"/>
      <c r="P425" s="84"/>
    </row>
    <row r="426" spans="6:16" s="70" customFormat="1" ht="20.100000000000001" customHeight="1" x14ac:dyDescent="0.25">
      <c r="F426" s="84"/>
      <c r="G426" s="84"/>
      <c r="H426" s="84"/>
      <c r="I426" s="84"/>
      <c r="J426" s="84"/>
      <c r="K426" s="84"/>
      <c r="L426" s="84"/>
      <c r="M426" s="84"/>
      <c r="N426" s="84"/>
      <c r="O426" s="84"/>
      <c r="P426" s="84"/>
    </row>
    <row r="427" spans="6:16" s="70" customFormat="1" ht="20.100000000000001" customHeight="1" x14ac:dyDescent="0.25">
      <c r="F427" s="84"/>
      <c r="G427" s="84"/>
      <c r="H427" s="84"/>
      <c r="I427" s="84"/>
      <c r="J427" s="84"/>
      <c r="K427" s="84"/>
      <c r="L427" s="84"/>
      <c r="M427" s="84"/>
      <c r="N427" s="84"/>
      <c r="O427" s="84"/>
      <c r="P427" s="84"/>
    </row>
    <row r="428" spans="6:16" s="70" customFormat="1" ht="20.100000000000001" customHeight="1" x14ac:dyDescent="0.25">
      <c r="F428" s="84"/>
      <c r="G428" s="84"/>
      <c r="H428" s="84"/>
      <c r="I428" s="84"/>
      <c r="J428" s="84"/>
      <c r="K428" s="84"/>
      <c r="L428" s="84"/>
      <c r="M428" s="84"/>
      <c r="N428" s="84"/>
      <c r="O428" s="84"/>
      <c r="P428" s="84"/>
    </row>
    <row r="429" spans="6:16" s="70" customFormat="1" ht="20.100000000000001" customHeight="1" x14ac:dyDescent="0.25">
      <c r="F429" s="84"/>
      <c r="G429" s="84"/>
      <c r="H429" s="84"/>
      <c r="I429" s="84"/>
      <c r="J429" s="84"/>
      <c r="K429" s="84"/>
      <c r="L429" s="84"/>
      <c r="M429" s="84"/>
      <c r="N429" s="84"/>
      <c r="O429" s="84"/>
      <c r="P429" s="84"/>
    </row>
    <row r="430" spans="6:16" s="70" customFormat="1" ht="20.100000000000001" customHeight="1" x14ac:dyDescent="0.25">
      <c r="F430" s="84"/>
      <c r="G430" s="84"/>
      <c r="H430" s="84"/>
      <c r="I430" s="84"/>
      <c r="J430" s="84"/>
      <c r="K430" s="84"/>
      <c r="L430" s="84"/>
      <c r="M430" s="84"/>
      <c r="N430" s="84"/>
      <c r="O430" s="84"/>
      <c r="P430" s="84"/>
    </row>
    <row r="431" spans="6:16" s="70" customFormat="1" ht="20.100000000000001" customHeight="1" x14ac:dyDescent="0.25">
      <c r="F431" s="84"/>
      <c r="G431" s="84"/>
      <c r="H431" s="84"/>
      <c r="I431" s="84"/>
      <c r="J431" s="84"/>
      <c r="K431" s="84"/>
      <c r="L431" s="84"/>
      <c r="M431" s="84"/>
      <c r="N431" s="84"/>
      <c r="O431" s="84"/>
      <c r="P431" s="84"/>
    </row>
    <row r="432" spans="6:16" s="70" customFormat="1" ht="20.100000000000001" customHeight="1" x14ac:dyDescent="0.25">
      <c r="F432" s="84"/>
      <c r="G432" s="84"/>
      <c r="H432" s="84"/>
      <c r="I432" s="84"/>
      <c r="J432" s="84"/>
      <c r="K432" s="84"/>
      <c r="L432" s="84"/>
      <c r="M432" s="84"/>
      <c r="N432" s="84"/>
      <c r="O432" s="84"/>
      <c r="P432" s="84"/>
    </row>
    <row r="433" spans="6:16" s="70" customFormat="1" ht="20.100000000000001" customHeight="1" x14ac:dyDescent="0.25">
      <c r="F433" s="84"/>
      <c r="G433" s="84"/>
      <c r="H433" s="84"/>
      <c r="I433" s="84"/>
      <c r="J433" s="84"/>
      <c r="K433" s="84"/>
      <c r="L433" s="84"/>
      <c r="M433" s="84"/>
      <c r="N433" s="84"/>
      <c r="O433" s="84"/>
      <c r="P433" s="84"/>
    </row>
    <row r="434" spans="6:16" s="70" customFormat="1" ht="20.100000000000001" customHeight="1" x14ac:dyDescent="0.25">
      <c r="F434" s="84"/>
      <c r="G434" s="84"/>
      <c r="H434" s="84"/>
      <c r="I434" s="84"/>
      <c r="J434" s="84"/>
      <c r="K434" s="84"/>
      <c r="L434" s="84"/>
      <c r="M434" s="84"/>
      <c r="N434" s="84"/>
      <c r="O434" s="84"/>
      <c r="P434" s="84"/>
    </row>
    <row r="435" spans="6:16" s="70" customFormat="1" ht="20.100000000000001" customHeight="1" x14ac:dyDescent="0.25">
      <c r="F435" s="84"/>
      <c r="G435" s="84"/>
      <c r="H435" s="84"/>
      <c r="I435" s="84"/>
      <c r="J435" s="84"/>
      <c r="K435" s="84"/>
      <c r="L435" s="84"/>
      <c r="M435" s="84"/>
      <c r="N435" s="84"/>
      <c r="O435" s="84"/>
      <c r="P435" s="84"/>
    </row>
    <row r="436" spans="6:16" s="70" customFormat="1" ht="20.100000000000001" customHeight="1" x14ac:dyDescent="0.25">
      <c r="F436" s="84"/>
      <c r="G436" s="84"/>
      <c r="H436" s="84"/>
      <c r="I436" s="84"/>
      <c r="J436" s="84"/>
      <c r="K436" s="84"/>
      <c r="L436" s="84"/>
      <c r="M436" s="84"/>
      <c r="N436" s="84"/>
      <c r="O436" s="84"/>
      <c r="P436" s="84"/>
    </row>
    <row r="437" spans="6:16" s="70" customFormat="1" ht="20.100000000000001" customHeight="1" x14ac:dyDescent="0.25">
      <c r="F437" s="84"/>
      <c r="G437" s="84"/>
      <c r="H437" s="84"/>
      <c r="I437" s="84"/>
      <c r="J437" s="84"/>
      <c r="K437" s="84"/>
      <c r="L437" s="84"/>
      <c r="M437" s="84"/>
      <c r="N437" s="84"/>
      <c r="O437" s="84"/>
      <c r="P437" s="84"/>
    </row>
    <row r="438" spans="6:16" s="70" customFormat="1" ht="20.100000000000001" customHeight="1" x14ac:dyDescent="0.25">
      <c r="F438" s="84"/>
      <c r="G438" s="84"/>
      <c r="H438" s="84"/>
      <c r="I438" s="84"/>
      <c r="J438" s="84"/>
      <c r="K438" s="84"/>
      <c r="L438" s="84"/>
      <c r="M438" s="84"/>
      <c r="N438" s="84"/>
      <c r="O438" s="84"/>
      <c r="P438" s="84"/>
    </row>
    <row r="439" spans="6:16" s="70" customFormat="1" ht="20.100000000000001" customHeight="1" x14ac:dyDescent="0.25">
      <c r="F439" s="84"/>
      <c r="G439" s="84"/>
      <c r="H439" s="84"/>
      <c r="I439" s="84"/>
      <c r="J439" s="84"/>
      <c r="K439" s="84"/>
      <c r="L439" s="84"/>
      <c r="M439" s="84"/>
      <c r="N439" s="84"/>
      <c r="O439" s="84"/>
      <c r="P439" s="84"/>
    </row>
    <row r="440" spans="6:16" s="70" customFormat="1" ht="20.100000000000001" customHeight="1" x14ac:dyDescent="0.25">
      <c r="F440" s="84"/>
      <c r="G440" s="84"/>
      <c r="H440" s="84"/>
      <c r="I440" s="84"/>
      <c r="J440" s="84"/>
      <c r="K440" s="84"/>
      <c r="L440" s="84"/>
      <c r="M440" s="84"/>
      <c r="N440" s="84"/>
      <c r="O440" s="84"/>
      <c r="P440" s="84"/>
    </row>
    <row r="441" spans="6:16" s="70" customFormat="1" ht="20.100000000000001" customHeight="1" x14ac:dyDescent="0.25">
      <c r="F441" s="84"/>
      <c r="G441" s="84"/>
      <c r="H441" s="84"/>
      <c r="I441" s="84"/>
      <c r="J441" s="84"/>
      <c r="K441" s="84"/>
      <c r="L441" s="84"/>
      <c r="M441" s="84"/>
      <c r="N441" s="84"/>
      <c r="O441" s="84"/>
      <c r="P441" s="84"/>
    </row>
    <row r="442" spans="6:16" s="70" customFormat="1" ht="20.100000000000001" customHeight="1" x14ac:dyDescent="0.25">
      <c r="F442" s="84"/>
      <c r="G442" s="84"/>
      <c r="H442" s="84"/>
      <c r="I442" s="84"/>
      <c r="J442" s="84"/>
      <c r="K442" s="84"/>
      <c r="L442" s="84"/>
      <c r="M442" s="84"/>
      <c r="N442" s="84"/>
      <c r="O442" s="84"/>
      <c r="P442" s="84"/>
    </row>
    <row r="443" spans="6:16" s="70" customFormat="1" ht="20.100000000000001" customHeight="1" x14ac:dyDescent="0.25">
      <c r="F443" s="84"/>
      <c r="G443" s="84"/>
      <c r="H443" s="84"/>
      <c r="I443" s="84"/>
      <c r="J443" s="84"/>
      <c r="K443" s="84"/>
      <c r="L443" s="84"/>
      <c r="M443" s="84"/>
      <c r="N443" s="84"/>
      <c r="O443" s="84"/>
      <c r="P443" s="84"/>
    </row>
    <row r="444" spans="6:16" s="70" customFormat="1" ht="20.100000000000001" customHeight="1" x14ac:dyDescent="0.25">
      <c r="F444" s="84"/>
      <c r="G444" s="84"/>
      <c r="H444" s="84"/>
      <c r="I444" s="84"/>
      <c r="J444" s="84"/>
      <c r="K444" s="84"/>
      <c r="L444" s="84"/>
      <c r="M444" s="84"/>
      <c r="N444" s="84"/>
      <c r="O444" s="84"/>
      <c r="P444" s="84"/>
    </row>
    <row r="445" spans="6:16" s="70" customFormat="1" ht="20.100000000000001" customHeight="1" x14ac:dyDescent="0.25">
      <c r="F445" s="84"/>
      <c r="G445" s="84"/>
      <c r="H445" s="84"/>
      <c r="I445" s="84"/>
      <c r="J445" s="84"/>
      <c r="K445" s="84"/>
      <c r="L445" s="84"/>
      <c r="M445" s="84"/>
      <c r="N445" s="84"/>
      <c r="O445" s="84"/>
      <c r="P445" s="84"/>
    </row>
    <row r="446" spans="6:16" s="70" customFormat="1" ht="20.100000000000001" customHeight="1" x14ac:dyDescent="0.25">
      <c r="F446" s="84"/>
      <c r="G446" s="84"/>
      <c r="H446" s="84"/>
      <c r="I446" s="84"/>
      <c r="J446" s="84"/>
      <c r="K446" s="84"/>
      <c r="L446" s="84"/>
      <c r="M446" s="84"/>
      <c r="N446" s="84"/>
      <c r="O446" s="84"/>
      <c r="P446" s="84"/>
    </row>
    <row r="447" spans="6:16" s="70" customFormat="1" ht="20.100000000000001" customHeight="1" x14ac:dyDescent="0.25">
      <c r="F447" s="84"/>
      <c r="G447" s="84"/>
      <c r="H447" s="84"/>
      <c r="I447" s="84"/>
      <c r="J447" s="84"/>
      <c r="K447" s="84"/>
      <c r="L447" s="84"/>
      <c r="M447" s="84"/>
      <c r="N447" s="84"/>
      <c r="O447" s="84"/>
      <c r="P447" s="84"/>
    </row>
    <row r="448" spans="6:16" s="70" customFormat="1" ht="20.100000000000001" customHeight="1" x14ac:dyDescent="0.25">
      <c r="F448" s="84"/>
      <c r="G448" s="84"/>
      <c r="H448" s="84"/>
      <c r="I448" s="84"/>
      <c r="J448" s="84"/>
      <c r="K448" s="84"/>
      <c r="L448" s="84"/>
      <c r="M448" s="84"/>
      <c r="N448" s="84"/>
      <c r="O448" s="84"/>
      <c r="P448" s="84"/>
    </row>
    <row r="449" spans="6:16" s="70" customFormat="1" ht="20.100000000000001" customHeight="1" x14ac:dyDescent="0.25">
      <c r="F449" s="84"/>
      <c r="G449" s="84"/>
      <c r="H449" s="84"/>
      <c r="I449" s="84"/>
      <c r="J449" s="84"/>
      <c r="K449" s="84"/>
      <c r="L449" s="84"/>
      <c r="M449" s="84"/>
      <c r="N449" s="84"/>
      <c r="O449" s="84"/>
      <c r="P449" s="84"/>
    </row>
    <row r="450" spans="6:16" s="70" customFormat="1" ht="20.100000000000001" customHeight="1" x14ac:dyDescent="0.25">
      <c r="F450" s="84"/>
      <c r="G450" s="84"/>
      <c r="H450" s="84"/>
      <c r="I450" s="84"/>
      <c r="J450" s="84"/>
      <c r="K450" s="84"/>
      <c r="L450" s="84"/>
      <c r="M450" s="84"/>
      <c r="N450" s="84"/>
      <c r="O450" s="84"/>
      <c r="P450" s="84"/>
    </row>
    <row r="451" spans="6:16" s="70" customFormat="1" ht="20.100000000000001" customHeight="1" x14ac:dyDescent="0.25">
      <c r="F451" s="84"/>
      <c r="G451" s="84"/>
      <c r="H451" s="84"/>
      <c r="I451" s="84"/>
      <c r="J451" s="84"/>
      <c r="K451" s="84"/>
      <c r="L451" s="84"/>
      <c r="M451" s="84"/>
      <c r="N451" s="84"/>
      <c r="O451" s="84"/>
      <c r="P451" s="84"/>
    </row>
    <row r="452" spans="6:16" s="70" customFormat="1" ht="20.100000000000001" customHeight="1" x14ac:dyDescent="0.25">
      <c r="F452" s="84"/>
      <c r="G452" s="84"/>
      <c r="H452" s="84"/>
      <c r="I452" s="84"/>
      <c r="J452" s="84"/>
      <c r="K452" s="84"/>
      <c r="L452" s="84"/>
      <c r="M452" s="84"/>
      <c r="N452" s="84"/>
      <c r="O452" s="84"/>
      <c r="P452" s="84"/>
    </row>
    <row r="453" spans="6:16" s="70" customFormat="1" ht="20.100000000000001" customHeight="1" x14ac:dyDescent="0.25">
      <c r="F453" s="84"/>
      <c r="G453" s="84"/>
      <c r="H453" s="84"/>
      <c r="I453" s="84"/>
      <c r="J453" s="84"/>
      <c r="K453" s="84"/>
      <c r="L453" s="84"/>
      <c r="M453" s="84"/>
      <c r="N453" s="84"/>
      <c r="O453" s="84"/>
      <c r="P453" s="84"/>
    </row>
    <row r="454" spans="6:16" s="70" customFormat="1" ht="20.100000000000001" customHeight="1" x14ac:dyDescent="0.25">
      <c r="F454" s="84"/>
      <c r="G454" s="84"/>
      <c r="H454" s="84"/>
      <c r="I454" s="84"/>
      <c r="J454" s="84"/>
      <c r="K454" s="84"/>
      <c r="L454" s="84"/>
      <c r="M454" s="84"/>
      <c r="N454" s="84"/>
      <c r="O454" s="84"/>
      <c r="P454" s="84"/>
    </row>
    <row r="455" spans="6:16" s="70" customFormat="1" ht="20.100000000000001" customHeight="1" x14ac:dyDescent="0.25">
      <c r="F455" s="84"/>
      <c r="G455" s="84"/>
      <c r="H455" s="84"/>
      <c r="I455" s="84"/>
      <c r="J455" s="84"/>
      <c r="K455" s="84"/>
      <c r="L455" s="84"/>
      <c r="M455" s="84"/>
      <c r="N455" s="84"/>
      <c r="O455" s="84"/>
      <c r="P455" s="84"/>
    </row>
    <row r="456" spans="6:16" s="70" customFormat="1" ht="20.100000000000001" customHeight="1" x14ac:dyDescent="0.25">
      <c r="F456" s="84"/>
      <c r="G456" s="84"/>
      <c r="H456" s="84"/>
      <c r="I456" s="84"/>
      <c r="J456" s="84"/>
      <c r="K456" s="84"/>
      <c r="L456" s="84"/>
      <c r="M456" s="84"/>
      <c r="N456" s="84"/>
      <c r="O456" s="84"/>
      <c r="P456" s="84"/>
    </row>
    <row r="457" spans="6:16" s="70" customFormat="1" ht="20.100000000000001" customHeight="1" x14ac:dyDescent="0.25">
      <c r="F457" s="84"/>
      <c r="G457" s="84"/>
      <c r="H457" s="84"/>
      <c r="I457" s="84"/>
      <c r="J457" s="84"/>
      <c r="K457" s="84"/>
      <c r="L457" s="84"/>
      <c r="M457" s="84"/>
      <c r="N457" s="84"/>
      <c r="O457" s="84"/>
      <c r="P457" s="84"/>
    </row>
    <row r="458" spans="6:16" s="70" customFormat="1" ht="20.100000000000001" customHeight="1" x14ac:dyDescent="0.25">
      <c r="F458" s="84"/>
      <c r="G458" s="84"/>
      <c r="H458" s="84"/>
      <c r="I458" s="84"/>
      <c r="J458" s="84"/>
      <c r="K458" s="84"/>
      <c r="L458" s="84"/>
      <c r="M458" s="84"/>
      <c r="N458" s="84"/>
      <c r="O458" s="84"/>
      <c r="P458" s="84"/>
    </row>
    <row r="459" spans="6:16" s="70" customFormat="1" ht="20.100000000000001" customHeight="1" x14ac:dyDescent="0.25">
      <c r="F459" s="84"/>
      <c r="G459" s="84"/>
      <c r="H459" s="84"/>
      <c r="I459" s="84"/>
      <c r="J459" s="84"/>
      <c r="K459" s="84"/>
      <c r="L459" s="84"/>
      <c r="M459" s="84"/>
      <c r="N459" s="84"/>
      <c r="O459" s="84"/>
      <c r="P459" s="84"/>
    </row>
    <row r="460" spans="6:16" s="70" customFormat="1" ht="20.100000000000001" customHeight="1" x14ac:dyDescent="0.25">
      <c r="F460" s="84"/>
      <c r="G460" s="84"/>
      <c r="H460" s="84"/>
      <c r="I460" s="84"/>
      <c r="J460" s="84"/>
      <c r="K460" s="84"/>
      <c r="L460" s="84"/>
      <c r="M460" s="84"/>
      <c r="N460" s="84"/>
      <c r="O460" s="84"/>
      <c r="P460" s="84"/>
    </row>
    <row r="461" spans="6:16" s="70" customFormat="1" ht="20.100000000000001" customHeight="1" x14ac:dyDescent="0.25">
      <c r="F461" s="84"/>
      <c r="G461" s="84"/>
      <c r="H461" s="84"/>
      <c r="I461" s="84"/>
      <c r="J461" s="84"/>
      <c r="K461" s="84"/>
      <c r="L461" s="84"/>
      <c r="M461" s="84"/>
      <c r="N461" s="84"/>
      <c r="O461" s="84"/>
      <c r="P461" s="84"/>
    </row>
    <row r="462" spans="6:16" s="70" customFormat="1" ht="20.100000000000001" customHeight="1" x14ac:dyDescent="0.25">
      <c r="F462" s="84"/>
      <c r="G462" s="84"/>
      <c r="H462" s="84"/>
      <c r="I462" s="84"/>
      <c r="J462" s="84"/>
      <c r="K462" s="84"/>
      <c r="L462" s="84"/>
      <c r="M462" s="84"/>
      <c r="N462" s="84"/>
      <c r="O462" s="84"/>
      <c r="P462" s="84"/>
    </row>
    <row r="463" spans="6:16" s="70" customFormat="1" ht="20.100000000000001" customHeight="1" x14ac:dyDescent="0.25">
      <c r="F463" s="84"/>
      <c r="G463" s="84"/>
      <c r="H463" s="84"/>
      <c r="I463" s="84"/>
      <c r="J463" s="84"/>
      <c r="K463" s="84"/>
      <c r="L463" s="84"/>
      <c r="M463" s="84"/>
      <c r="N463" s="84"/>
      <c r="O463" s="84"/>
      <c r="P463" s="84"/>
    </row>
    <row r="464" spans="6:16" s="70" customFormat="1" ht="20.100000000000001" customHeight="1" x14ac:dyDescent="0.25">
      <c r="F464" s="84"/>
      <c r="G464" s="84"/>
      <c r="H464" s="84"/>
      <c r="I464" s="84"/>
      <c r="J464" s="84"/>
      <c r="K464" s="84"/>
      <c r="L464" s="84"/>
      <c r="M464" s="84"/>
      <c r="N464" s="84"/>
      <c r="O464" s="84"/>
      <c r="P464" s="84"/>
    </row>
    <row r="465" spans="6:16" s="70" customFormat="1" ht="20.100000000000001" customHeight="1" x14ac:dyDescent="0.25">
      <c r="F465" s="84"/>
      <c r="G465" s="84"/>
      <c r="H465" s="84"/>
      <c r="I465" s="84"/>
      <c r="J465" s="84"/>
      <c r="K465" s="84"/>
      <c r="L465" s="84"/>
      <c r="M465" s="84"/>
      <c r="N465" s="84"/>
      <c r="O465" s="84"/>
      <c r="P465" s="84"/>
    </row>
    <row r="466" spans="6:16" s="70" customFormat="1" ht="20.100000000000001" customHeight="1" x14ac:dyDescent="0.25">
      <c r="F466" s="84"/>
      <c r="G466" s="84"/>
      <c r="H466" s="84"/>
      <c r="I466" s="84"/>
      <c r="J466" s="84"/>
      <c r="K466" s="84"/>
      <c r="L466" s="84"/>
      <c r="M466" s="84"/>
      <c r="N466" s="84"/>
      <c r="O466" s="84"/>
      <c r="P466" s="84"/>
    </row>
    <row r="467" spans="6:16" s="70" customFormat="1" ht="20.100000000000001" customHeight="1" x14ac:dyDescent="0.25">
      <c r="F467" s="84"/>
      <c r="G467" s="84"/>
      <c r="H467" s="84"/>
      <c r="I467" s="84"/>
      <c r="J467" s="84"/>
      <c r="K467" s="84"/>
      <c r="L467" s="84"/>
      <c r="M467" s="84"/>
      <c r="N467" s="84"/>
      <c r="O467" s="84"/>
      <c r="P467" s="84"/>
    </row>
    <row r="468" spans="6:16" s="70" customFormat="1" ht="20.100000000000001" customHeight="1" x14ac:dyDescent="0.25">
      <c r="F468" s="84"/>
      <c r="G468" s="84"/>
      <c r="H468" s="84"/>
      <c r="I468" s="84"/>
      <c r="J468" s="84"/>
      <c r="K468" s="84"/>
      <c r="L468" s="84"/>
      <c r="M468" s="84"/>
      <c r="N468" s="84"/>
      <c r="O468" s="84"/>
      <c r="P468" s="84"/>
    </row>
    <row r="469" spans="6:16" s="70" customFormat="1" ht="20.100000000000001" customHeight="1" x14ac:dyDescent="0.25">
      <c r="F469" s="84"/>
      <c r="G469" s="84"/>
      <c r="H469" s="84"/>
      <c r="I469" s="84"/>
      <c r="J469" s="84"/>
      <c r="K469" s="84"/>
      <c r="L469" s="84"/>
      <c r="M469" s="84"/>
      <c r="N469" s="84"/>
      <c r="O469" s="84"/>
      <c r="P469" s="84"/>
    </row>
    <row r="470" spans="6:16" s="70" customFormat="1" ht="20.100000000000001" customHeight="1" x14ac:dyDescent="0.25">
      <c r="F470" s="84"/>
      <c r="G470" s="84"/>
      <c r="H470" s="84"/>
      <c r="I470" s="84"/>
      <c r="J470" s="84"/>
      <c r="K470" s="84"/>
      <c r="L470" s="84"/>
      <c r="M470" s="84"/>
      <c r="N470" s="84"/>
      <c r="O470" s="84"/>
      <c r="P470" s="84"/>
    </row>
    <row r="471" spans="6:16" s="70" customFormat="1" ht="20.100000000000001" customHeight="1" x14ac:dyDescent="0.25">
      <c r="F471" s="84"/>
      <c r="G471" s="84"/>
      <c r="H471" s="84"/>
      <c r="I471" s="84"/>
      <c r="J471" s="84"/>
      <c r="K471" s="84"/>
      <c r="L471" s="84"/>
      <c r="M471" s="84"/>
      <c r="N471" s="84"/>
      <c r="O471" s="84"/>
      <c r="P471" s="84"/>
    </row>
    <row r="472" spans="6:16" s="70" customFormat="1" ht="20.100000000000001" customHeight="1" x14ac:dyDescent="0.25">
      <c r="F472" s="84"/>
      <c r="G472" s="84"/>
      <c r="H472" s="84"/>
      <c r="I472" s="84"/>
      <c r="J472" s="84"/>
      <c r="K472" s="84"/>
      <c r="L472" s="84"/>
      <c r="M472" s="84"/>
      <c r="N472" s="84"/>
      <c r="O472" s="84"/>
      <c r="P472" s="84"/>
    </row>
    <row r="473" spans="6:16" s="70" customFormat="1" ht="20.100000000000001" customHeight="1" x14ac:dyDescent="0.25">
      <c r="F473" s="84"/>
      <c r="G473" s="84"/>
      <c r="H473" s="84"/>
      <c r="I473" s="84"/>
      <c r="J473" s="84"/>
      <c r="K473" s="84"/>
      <c r="L473" s="84"/>
      <c r="M473" s="84"/>
      <c r="N473" s="84"/>
      <c r="O473" s="84"/>
      <c r="P473" s="84"/>
    </row>
    <row r="474" spans="6:16" s="70" customFormat="1" ht="20.100000000000001" customHeight="1" x14ac:dyDescent="0.25">
      <c r="F474" s="84"/>
      <c r="G474" s="84"/>
      <c r="H474" s="84"/>
      <c r="I474" s="84"/>
      <c r="J474" s="84"/>
      <c r="K474" s="84"/>
      <c r="L474" s="84"/>
      <c r="M474" s="84"/>
      <c r="N474" s="84"/>
      <c r="O474" s="84"/>
      <c r="P474" s="84"/>
    </row>
    <row r="475" spans="6:16" s="70" customFormat="1" ht="20.100000000000001" customHeight="1" x14ac:dyDescent="0.25">
      <c r="F475" s="84"/>
      <c r="G475" s="84"/>
      <c r="H475" s="84"/>
      <c r="I475" s="84"/>
      <c r="J475" s="84"/>
      <c r="K475" s="84"/>
      <c r="L475" s="84"/>
      <c r="M475" s="84"/>
      <c r="N475" s="84"/>
      <c r="O475" s="84"/>
      <c r="P475" s="84"/>
    </row>
    <row r="476" spans="6:16" s="70" customFormat="1" ht="20.100000000000001" customHeight="1" x14ac:dyDescent="0.25">
      <c r="F476" s="84"/>
      <c r="G476" s="84"/>
      <c r="H476" s="84"/>
      <c r="I476" s="84"/>
      <c r="J476" s="84"/>
      <c r="K476" s="84"/>
      <c r="L476" s="84"/>
      <c r="M476" s="84"/>
      <c r="N476" s="84"/>
      <c r="O476" s="84"/>
      <c r="P476" s="84"/>
    </row>
    <row r="477" spans="6:16" s="70" customFormat="1" ht="20.100000000000001" customHeight="1" x14ac:dyDescent="0.25">
      <c r="F477" s="84"/>
      <c r="G477" s="84"/>
      <c r="H477" s="84"/>
      <c r="I477" s="84"/>
      <c r="J477" s="84"/>
      <c r="K477" s="84"/>
      <c r="L477" s="84"/>
      <c r="M477" s="84"/>
      <c r="N477" s="84"/>
      <c r="O477" s="84"/>
      <c r="P477" s="84"/>
    </row>
    <row r="478" spans="6:16" s="70" customFormat="1" ht="20.100000000000001" customHeight="1" x14ac:dyDescent="0.25">
      <c r="F478" s="84"/>
      <c r="G478" s="84"/>
      <c r="H478" s="84"/>
      <c r="I478" s="84"/>
      <c r="J478" s="84"/>
      <c r="K478" s="84"/>
      <c r="L478" s="84"/>
      <c r="M478" s="84"/>
      <c r="N478" s="84"/>
      <c r="O478" s="84"/>
      <c r="P478" s="84"/>
    </row>
    <row r="479" spans="6:16" s="70" customFormat="1" ht="20.100000000000001" customHeight="1" x14ac:dyDescent="0.25">
      <c r="F479" s="84"/>
      <c r="G479" s="84"/>
      <c r="H479" s="84"/>
      <c r="I479" s="84"/>
      <c r="J479" s="84"/>
      <c r="K479" s="84"/>
      <c r="L479" s="84"/>
      <c r="M479" s="84"/>
      <c r="N479" s="84"/>
      <c r="O479" s="84"/>
      <c r="P479" s="84"/>
    </row>
    <row r="480" spans="6:16" s="70" customFormat="1" ht="20.100000000000001" customHeight="1" x14ac:dyDescent="0.25">
      <c r="F480" s="84"/>
      <c r="G480" s="84"/>
      <c r="H480" s="84"/>
      <c r="I480" s="84"/>
      <c r="J480" s="84"/>
      <c r="K480" s="84"/>
      <c r="L480" s="84"/>
      <c r="M480" s="84"/>
      <c r="N480" s="84"/>
      <c r="O480" s="84"/>
      <c r="P480" s="84"/>
    </row>
    <row r="481" spans="6:16" s="70" customFormat="1" ht="20.100000000000001" customHeight="1" x14ac:dyDescent="0.25">
      <c r="F481" s="84"/>
      <c r="G481" s="84"/>
      <c r="H481" s="84"/>
      <c r="I481" s="84"/>
      <c r="J481" s="84"/>
      <c r="K481" s="84"/>
      <c r="L481" s="84"/>
      <c r="M481" s="84"/>
      <c r="N481" s="84"/>
      <c r="O481" s="84"/>
      <c r="P481" s="84"/>
    </row>
    <row r="482" spans="6:16" s="70" customFormat="1" ht="20.100000000000001" customHeight="1" x14ac:dyDescent="0.25">
      <c r="F482" s="84"/>
      <c r="G482" s="84"/>
      <c r="H482" s="84"/>
      <c r="I482" s="84"/>
      <c r="J482" s="84"/>
      <c r="K482" s="84"/>
      <c r="L482" s="84"/>
      <c r="M482" s="84"/>
      <c r="N482" s="84"/>
      <c r="O482" s="84"/>
      <c r="P482" s="84"/>
    </row>
    <row r="483" spans="6:16" s="70" customFormat="1" ht="20.100000000000001" customHeight="1" x14ac:dyDescent="0.25">
      <c r="F483" s="84"/>
      <c r="G483" s="84"/>
      <c r="H483" s="84"/>
      <c r="I483" s="84"/>
      <c r="J483" s="84"/>
      <c r="K483" s="84"/>
      <c r="L483" s="84"/>
      <c r="M483" s="84"/>
      <c r="N483" s="84"/>
      <c r="O483" s="84"/>
      <c r="P483" s="84"/>
    </row>
    <row r="484" spans="6:16" s="70" customFormat="1" ht="20.100000000000001" customHeight="1" x14ac:dyDescent="0.25">
      <c r="F484" s="84"/>
      <c r="G484" s="84"/>
      <c r="H484" s="84"/>
      <c r="I484" s="84"/>
      <c r="J484" s="84"/>
      <c r="K484" s="84"/>
      <c r="L484" s="84"/>
      <c r="M484" s="84"/>
      <c r="N484" s="84"/>
      <c r="O484" s="84"/>
      <c r="P484" s="84"/>
    </row>
    <row r="485" spans="6:16" s="70" customFormat="1" ht="20.100000000000001" customHeight="1" x14ac:dyDescent="0.25">
      <c r="F485" s="84"/>
      <c r="G485" s="84"/>
      <c r="H485" s="84"/>
      <c r="I485" s="84"/>
      <c r="J485" s="84"/>
      <c r="K485" s="84"/>
      <c r="L485" s="84"/>
      <c r="M485" s="84"/>
      <c r="N485" s="84"/>
      <c r="O485" s="84"/>
      <c r="P485" s="84"/>
    </row>
    <row r="486" spans="6:16" s="70" customFormat="1" ht="20.100000000000001" customHeight="1" x14ac:dyDescent="0.25">
      <c r="F486" s="84"/>
      <c r="G486" s="84"/>
      <c r="H486" s="84"/>
      <c r="I486" s="84"/>
      <c r="J486" s="84"/>
      <c r="K486" s="84"/>
      <c r="L486" s="84"/>
      <c r="M486" s="84"/>
      <c r="N486" s="84"/>
      <c r="O486" s="84"/>
      <c r="P486" s="84"/>
    </row>
    <row r="487" spans="6:16" s="70" customFormat="1" ht="20.100000000000001" customHeight="1" x14ac:dyDescent="0.25">
      <c r="F487" s="84"/>
      <c r="G487" s="84"/>
      <c r="H487" s="84"/>
      <c r="I487" s="84"/>
      <c r="J487" s="84"/>
      <c r="K487" s="84"/>
      <c r="L487" s="84"/>
      <c r="M487" s="84"/>
      <c r="N487" s="84"/>
      <c r="O487" s="84"/>
      <c r="P487" s="84"/>
    </row>
    <row r="488" spans="6:16" s="70" customFormat="1" ht="20.100000000000001" customHeight="1" x14ac:dyDescent="0.25">
      <c r="F488" s="84"/>
      <c r="G488" s="84"/>
      <c r="H488" s="84"/>
      <c r="I488" s="84"/>
      <c r="J488" s="84"/>
      <c r="K488" s="84"/>
      <c r="L488" s="84"/>
      <c r="M488" s="84"/>
      <c r="N488" s="84"/>
      <c r="O488" s="84"/>
      <c r="P488" s="84"/>
    </row>
    <row r="489" spans="6:16" s="70" customFormat="1" ht="20.100000000000001" customHeight="1" x14ac:dyDescent="0.25">
      <c r="F489" s="84"/>
      <c r="G489" s="84"/>
      <c r="H489" s="84"/>
      <c r="I489" s="84"/>
      <c r="J489" s="84"/>
      <c r="K489" s="84"/>
      <c r="L489" s="84"/>
      <c r="M489" s="84"/>
      <c r="N489" s="84"/>
      <c r="O489" s="84"/>
      <c r="P489" s="84"/>
    </row>
    <row r="490" spans="6:16" s="70" customFormat="1" ht="20.100000000000001" customHeight="1" x14ac:dyDescent="0.25">
      <c r="F490" s="84"/>
      <c r="G490" s="84"/>
      <c r="H490" s="84"/>
      <c r="I490" s="84"/>
      <c r="J490" s="84"/>
      <c r="K490" s="84"/>
      <c r="L490" s="84"/>
      <c r="M490" s="84"/>
      <c r="N490" s="84"/>
      <c r="O490" s="84"/>
      <c r="P490" s="84"/>
    </row>
    <row r="491" spans="6:16" s="70" customFormat="1" ht="20.100000000000001" customHeight="1" x14ac:dyDescent="0.25">
      <c r="F491" s="84"/>
      <c r="G491" s="84"/>
      <c r="H491" s="84"/>
      <c r="I491" s="84"/>
      <c r="J491" s="84"/>
      <c r="K491" s="84"/>
      <c r="L491" s="84"/>
      <c r="M491" s="84"/>
      <c r="N491" s="84"/>
      <c r="O491" s="84"/>
      <c r="P491" s="84"/>
    </row>
    <row r="492" spans="6:16" s="70" customFormat="1" ht="20.100000000000001" customHeight="1" x14ac:dyDescent="0.25">
      <c r="F492" s="84"/>
      <c r="G492" s="84"/>
      <c r="H492" s="84"/>
      <c r="I492" s="84"/>
      <c r="J492" s="84"/>
      <c r="K492" s="84"/>
      <c r="L492" s="84"/>
      <c r="M492" s="84"/>
      <c r="N492" s="84"/>
      <c r="O492" s="84"/>
      <c r="P492" s="84"/>
    </row>
    <row r="493" spans="6:16" s="70" customFormat="1" ht="20.100000000000001" customHeight="1" x14ac:dyDescent="0.25">
      <c r="F493" s="84"/>
      <c r="G493" s="84"/>
      <c r="H493" s="84"/>
      <c r="I493" s="84"/>
      <c r="J493" s="84"/>
      <c r="K493" s="84"/>
      <c r="L493" s="84"/>
      <c r="M493" s="84"/>
      <c r="N493" s="84"/>
      <c r="O493" s="84"/>
      <c r="P493" s="84"/>
    </row>
    <row r="494" spans="6:16" s="70" customFormat="1" ht="20.100000000000001" customHeight="1" x14ac:dyDescent="0.25">
      <c r="F494" s="84"/>
      <c r="G494" s="84"/>
      <c r="H494" s="84"/>
      <c r="I494" s="84"/>
      <c r="J494" s="84"/>
      <c r="K494" s="84"/>
      <c r="L494" s="84"/>
      <c r="M494" s="84"/>
      <c r="N494" s="84"/>
      <c r="O494" s="84"/>
      <c r="P494" s="84"/>
    </row>
    <row r="495" spans="6:16" s="70" customFormat="1" ht="20.100000000000001" customHeight="1" x14ac:dyDescent="0.25">
      <c r="F495" s="84"/>
      <c r="G495" s="84"/>
      <c r="H495" s="84"/>
      <c r="I495" s="84"/>
      <c r="J495" s="84"/>
      <c r="K495" s="84"/>
      <c r="L495" s="84"/>
      <c r="M495" s="84"/>
      <c r="N495" s="84"/>
      <c r="O495" s="84"/>
      <c r="P495" s="84"/>
    </row>
    <row r="496" spans="6:16" s="70" customFormat="1" ht="20.100000000000001" customHeight="1" x14ac:dyDescent="0.25">
      <c r="F496" s="84"/>
      <c r="G496" s="84"/>
      <c r="H496" s="84"/>
      <c r="I496" s="84"/>
      <c r="J496" s="84"/>
      <c r="K496" s="84"/>
      <c r="L496" s="84"/>
      <c r="M496" s="84"/>
      <c r="N496" s="84"/>
      <c r="O496" s="84"/>
      <c r="P496" s="84"/>
    </row>
    <row r="497" spans="6:16" s="70" customFormat="1" ht="20.100000000000001" customHeight="1" x14ac:dyDescent="0.25">
      <c r="F497" s="84"/>
      <c r="G497" s="84"/>
      <c r="H497" s="84"/>
      <c r="I497" s="84"/>
      <c r="J497" s="84"/>
      <c r="K497" s="84"/>
      <c r="L497" s="84"/>
      <c r="M497" s="84"/>
      <c r="N497" s="84"/>
      <c r="O497" s="84"/>
      <c r="P497" s="84"/>
    </row>
    <row r="498" spans="6:16" s="70" customFormat="1" ht="20.100000000000001" customHeight="1" x14ac:dyDescent="0.25">
      <c r="F498" s="84"/>
      <c r="G498" s="84"/>
      <c r="H498" s="84"/>
      <c r="I498" s="84"/>
      <c r="J498" s="84"/>
      <c r="K498" s="84"/>
      <c r="L498" s="84"/>
      <c r="M498" s="84"/>
      <c r="N498" s="84"/>
      <c r="O498" s="84"/>
      <c r="P498" s="84"/>
    </row>
    <row r="499" spans="6:16" s="70" customFormat="1" ht="20.100000000000001" customHeight="1" x14ac:dyDescent="0.25">
      <c r="F499" s="84"/>
      <c r="G499" s="84"/>
      <c r="H499" s="84"/>
      <c r="I499" s="84"/>
      <c r="J499" s="84"/>
      <c r="K499" s="84"/>
      <c r="L499" s="84"/>
      <c r="M499" s="84"/>
      <c r="N499" s="84"/>
      <c r="O499" s="84"/>
      <c r="P499" s="84"/>
    </row>
    <row r="500" spans="6:16" s="70" customFormat="1" ht="20.100000000000001" customHeight="1" x14ac:dyDescent="0.25">
      <c r="F500" s="84"/>
      <c r="G500" s="84"/>
      <c r="H500" s="84"/>
      <c r="I500" s="84"/>
      <c r="J500" s="84"/>
      <c r="K500" s="84"/>
      <c r="L500" s="84"/>
      <c r="M500" s="84"/>
      <c r="N500" s="84"/>
      <c r="O500" s="84"/>
      <c r="P500" s="84"/>
    </row>
    <row r="501" spans="6:16" s="70" customFormat="1" ht="20.100000000000001" customHeight="1" x14ac:dyDescent="0.25">
      <c r="F501" s="84"/>
      <c r="G501" s="84"/>
      <c r="H501" s="84"/>
      <c r="I501" s="84"/>
      <c r="J501" s="84"/>
      <c r="K501" s="84"/>
      <c r="L501" s="84"/>
      <c r="M501" s="84"/>
      <c r="N501" s="84"/>
      <c r="O501" s="84"/>
      <c r="P501" s="84"/>
    </row>
    <row r="502" spans="6:16" s="70" customFormat="1" ht="20.100000000000001" customHeight="1" x14ac:dyDescent="0.25">
      <c r="F502" s="84"/>
      <c r="G502" s="84"/>
      <c r="H502" s="84"/>
      <c r="I502" s="84"/>
      <c r="J502" s="84"/>
      <c r="K502" s="84"/>
      <c r="L502" s="84"/>
      <c r="M502" s="84"/>
      <c r="N502" s="84"/>
      <c r="O502" s="84"/>
      <c r="P502" s="84"/>
    </row>
    <row r="503" spans="6:16" s="70" customFormat="1" ht="20.100000000000001" customHeight="1" x14ac:dyDescent="0.25">
      <c r="F503" s="84"/>
      <c r="G503" s="84"/>
      <c r="H503" s="84"/>
      <c r="I503" s="84"/>
      <c r="J503" s="84"/>
      <c r="K503" s="84"/>
      <c r="L503" s="84"/>
      <c r="M503" s="84"/>
      <c r="N503" s="84"/>
      <c r="O503" s="84"/>
      <c r="P503" s="84"/>
    </row>
    <row r="504" spans="6:16" s="70" customFormat="1" ht="20.100000000000001" customHeight="1" x14ac:dyDescent="0.25">
      <c r="F504" s="84"/>
      <c r="G504" s="84"/>
      <c r="H504" s="84"/>
      <c r="I504" s="84"/>
      <c r="J504" s="84"/>
      <c r="K504" s="84"/>
      <c r="L504" s="84"/>
      <c r="M504" s="84"/>
      <c r="N504" s="84"/>
      <c r="O504" s="84"/>
      <c r="P504" s="84"/>
    </row>
    <row r="505" spans="6:16" s="70" customFormat="1" ht="20.100000000000001" customHeight="1" x14ac:dyDescent="0.25">
      <c r="F505" s="84"/>
      <c r="G505" s="84"/>
      <c r="H505" s="84"/>
      <c r="I505" s="84"/>
      <c r="J505" s="84"/>
      <c r="K505" s="84"/>
      <c r="L505" s="84"/>
      <c r="M505" s="84"/>
      <c r="N505" s="84"/>
      <c r="O505" s="84"/>
      <c r="P505" s="84"/>
    </row>
    <row r="506" spans="6:16" s="70" customFormat="1" ht="20.100000000000001" customHeight="1" x14ac:dyDescent="0.25">
      <c r="F506" s="84"/>
      <c r="G506" s="84"/>
      <c r="H506" s="84"/>
      <c r="I506" s="84"/>
      <c r="J506" s="84"/>
      <c r="K506" s="84"/>
      <c r="L506" s="84"/>
      <c r="M506" s="84"/>
      <c r="N506" s="84"/>
      <c r="O506" s="84"/>
      <c r="P506" s="84"/>
    </row>
    <row r="507" spans="6:16" s="70" customFormat="1" ht="20.100000000000001" customHeight="1" x14ac:dyDescent="0.25">
      <c r="F507" s="84"/>
      <c r="G507" s="84"/>
      <c r="H507" s="84"/>
      <c r="I507" s="84"/>
      <c r="J507" s="84"/>
      <c r="K507" s="84"/>
      <c r="L507" s="84"/>
      <c r="M507" s="84"/>
      <c r="N507" s="84"/>
      <c r="O507" s="84"/>
      <c r="P507" s="84"/>
    </row>
    <row r="508" spans="6:16" s="70" customFormat="1" ht="20.100000000000001" customHeight="1" x14ac:dyDescent="0.25">
      <c r="F508" s="84"/>
      <c r="G508" s="84"/>
      <c r="H508" s="84"/>
      <c r="I508" s="84"/>
      <c r="J508" s="84"/>
      <c r="K508" s="84"/>
      <c r="L508" s="84"/>
      <c r="M508" s="84"/>
      <c r="N508" s="84"/>
      <c r="O508" s="84"/>
      <c r="P508" s="84"/>
    </row>
    <row r="509" spans="6:16" s="70" customFormat="1" ht="20.100000000000001" customHeight="1" x14ac:dyDescent="0.25">
      <c r="F509" s="84"/>
      <c r="G509" s="84"/>
      <c r="H509" s="84"/>
      <c r="I509" s="84"/>
      <c r="J509" s="84"/>
      <c r="K509" s="84"/>
      <c r="L509" s="84"/>
      <c r="M509" s="84"/>
      <c r="N509" s="84"/>
      <c r="O509" s="84"/>
      <c r="P509" s="84"/>
    </row>
    <row r="510" spans="6:16" s="70" customFormat="1" ht="20.100000000000001" customHeight="1" x14ac:dyDescent="0.25">
      <c r="F510" s="84"/>
      <c r="G510" s="84"/>
      <c r="H510" s="84"/>
      <c r="I510" s="84"/>
      <c r="J510" s="84"/>
      <c r="K510" s="84"/>
      <c r="L510" s="84"/>
      <c r="M510" s="84"/>
      <c r="N510" s="84"/>
      <c r="O510" s="84"/>
      <c r="P510" s="84"/>
    </row>
    <row r="511" spans="6:16" s="70" customFormat="1" ht="20.100000000000001" customHeight="1" x14ac:dyDescent="0.25">
      <c r="F511" s="84"/>
      <c r="G511" s="84"/>
      <c r="H511" s="84"/>
      <c r="I511" s="84"/>
      <c r="J511" s="84"/>
      <c r="K511" s="84"/>
      <c r="L511" s="84"/>
      <c r="M511" s="84"/>
      <c r="N511" s="84"/>
      <c r="O511" s="84"/>
      <c r="P511" s="84"/>
    </row>
    <row r="512" spans="6:16" s="70" customFormat="1" ht="20.100000000000001" customHeight="1" x14ac:dyDescent="0.25">
      <c r="F512" s="84"/>
      <c r="G512" s="84"/>
      <c r="H512" s="84"/>
      <c r="I512" s="84"/>
      <c r="J512" s="84"/>
      <c r="K512" s="84"/>
      <c r="L512" s="84"/>
      <c r="M512" s="84"/>
      <c r="N512" s="84"/>
      <c r="O512" s="84"/>
      <c r="P512" s="84"/>
    </row>
    <row r="513" spans="6:16" s="70" customFormat="1" ht="20.100000000000001" customHeight="1" x14ac:dyDescent="0.25">
      <c r="F513" s="84"/>
      <c r="G513" s="84"/>
      <c r="H513" s="84"/>
      <c r="I513" s="84"/>
      <c r="J513" s="84"/>
      <c r="K513" s="84"/>
      <c r="L513" s="84"/>
      <c r="M513" s="84"/>
      <c r="N513" s="84"/>
      <c r="O513" s="84"/>
      <c r="P513" s="84"/>
    </row>
    <row r="514" spans="6:16" s="70" customFormat="1" ht="20.100000000000001" customHeight="1" x14ac:dyDescent="0.25">
      <c r="F514" s="84"/>
      <c r="G514" s="84"/>
      <c r="H514" s="84"/>
      <c r="I514" s="84"/>
      <c r="J514" s="84"/>
      <c r="K514" s="84"/>
      <c r="L514" s="84"/>
      <c r="M514" s="84"/>
      <c r="N514" s="84"/>
      <c r="O514" s="84"/>
      <c r="P514" s="84"/>
    </row>
    <row r="515" spans="6:16" s="70" customFormat="1" ht="20.100000000000001" customHeight="1" x14ac:dyDescent="0.25">
      <c r="F515" s="84"/>
      <c r="G515" s="84"/>
      <c r="H515" s="84"/>
      <c r="I515" s="84"/>
      <c r="J515" s="84"/>
      <c r="K515" s="84"/>
      <c r="L515" s="84"/>
      <c r="M515" s="84"/>
      <c r="N515" s="84"/>
      <c r="O515" s="84"/>
      <c r="P515" s="84"/>
    </row>
    <row r="516" spans="6:16" s="70" customFormat="1" ht="20.100000000000001" customHeight="1" x14ac:dyDescent="0.25">
      <c r="F516" s="84"/>
      <c r="G516" s="84"/>
      <c r="H516" s="84"/>
      <c r="I516" s="84"/>
      <c r="J516" s="84"/>
      <c r="K516" s="84"/>
      <c r="L516" s="84"/>
      <c r="M516" s="84"/>
      <c r="N516" s="84"/>
      <c r="O516" s="84"/>
      <c r="P516" s="84"/>
    </row>
    <row r="517" spans="6:16" s="70" customFormat="1" ht="20.100000000000001" customHeight="1" x14ac:dyDescent="0.25">
      <c r="F517" s="84"/>
      <c r="G517" s="84"/>
      <c r="H517" s="84"/>
      <c r="I517" s="84"/>
      <c r="J517" s="84"/>
      <c r="K517" s="84"/>
      <c r="L517" s="84"/>
      <c r="M517" s="84"/>
      <c r="N517" s="84"/>
      <c r="O517" s="84"/>
      <c r="P517" s="84"/>
    </row>
    <row r="518" spans="6:16" s="70" customFormat="1" ht="20.100000000000001" customHeight="1" x14ac:dyDescent="0.25">
      <c r="F518" s="84"/>
      <c r="G518" s="84"/>
      <c r="H518" s="84"/>
      <c r="I518" s="84"/>
      <c r="J518" s="84"/>
      <c r="K518" s="84"/>
      <c r="L518" s="84"/>
      <c r="M518" s="84"/>
      <c r="N518" s="84"/>
      <c r="O518" s="84"/>
      <c r="P518" s="84"/>
    </row>
    <row r="519" spans="6:16" s="70" customFormat="1" ht="20.100000000000001" customHeight="1" x14ac:dyDescent="0.25">
      <c r="F519" s="84"/>
      <c r="G519" s="84"/>
      <c r="H519" s="84"/>
      <c r="I519" s="84"/>
      <c r="J519" s="84"/>
      <c r="K519" s="84"/>
      <c r="L519" s="84"/>
      <c r="M519" s="84"/>
      <c r="N519" s="84"/>
      <c r="O519" s="84"/>
      <c r="P519" s="84"/>
    </row>
    <row r="520" spans="6:16" s="70" customFormat="1" ht="20.100000000000001" customHeight="1" x14ac:dyDescent="0.25">
      <c r="F520" s="84"/>
      <c r="G520" s="84"/>
      <c r="H520" s="84"/>
      <c r="I520" s="84"/>
      <c r="J520" s="84"/>
      <c r="K520" s="84"/>
      <c r="L520" s="84"/>
      <c r="M520" s="84"/>
      <c r="N520" s="84"/>
      <c r="O520" s="84"/>
      <c r="P520" s="84"/>
    </row>
    <row r="521" spans="6:16" s="70" customFormat="1" ht="20.100000000000001" customHeight="1" x14ac:dyDescent="0.25">
      <c r="F521" s="84"/>
      <c r="G521" s="84"/>
      <c r="H521" s="84"/>
      <c r="I521" s="84"/>
      <c r="J521" s="84"/>
      <c r="K521" s="84"/>
      <c r="L521" s="84"/>
      <c r="M521" s="84"/>
      <c r="N521" s="84"/>
      <c r="O521" s="84"/>
      <c r="P521" s="84"/>
    </row>
    <row r="522" spans="6:16" s="70" customFormat="1" ht="20.100000000000001" customHeight="1" x14ac:dyDescent="0.25">
      <c r="F522" s="84"/>
      <c r="G522" s="84"/>
      <c r="H522" s="84"/>
      <c r="I522" s="84"/>
      <c r="J522" s="84"/>
      <c r="K522" s="84"/>
      <c r="L522" s="84"/>
      <c r="M522" s="84"/>
      <c r="N522" s="84"/>
      <c r="O522" s="84"/>
      <c r="P522" s="84"/>
    </row>
    <row r="523" spans="6:16" s="70" customFormat="1" ht="20.100000000000001" customHeight="1" x14ac:dyDescent="0.25">
      <c r="F523" s="84"/>
      <c r="G523" s="84"/>
      <c r="H523" s="84"/>
      <c r="I523" s="84"/>
      <c r="J523" s="84"/>
      <c r="K523" s="84"/>
      <c r="L523" s="84"/>
      <c r="M523" s="84"/>
      <c r="N523" s="84"/>
      <c r="O523" s="84"/>
      <c r="P523" s="84"/>
    </row>
    <row r="524" spans="6:16" s="70" customFormat="1" ht="20.100000000000001" customHeight="1" x14ac:dyDescent="0.25">
      <c r="F524" s="84"/>
      <c r="G524" s="84"/>
      <c r="H524" s="84"/>
      <c r="I524" s="84"/>
      <c r="J524" s="84"/>
      <c r="K524" s="84"/>
      <c r="L524" s="84"/>
      <c r="M524" s="84"/>
      <c r="N524" s="84"/>
      <c r="O524" s="84"/>
      <c r="P524" s="84"/>
    </row>
    <row r="525" spans="6:16" s="70" customFormat="1" ht="20.100000000000001" customHeight="1" x14ac:dyDescent="0.25">
      <c r="F525" s="84"/>
      <c r="G525" s="84"/>
      <c r="H525" s="84"/>
      <c r="I525" s="84"/>
      <c r="J525" s="84"/>
      <c r="K525" s="84"/>
      <c r="L525" s="84"/>
      <c r="M525" s="84"/>
      <c r="N525" s="84"/>
      <c r="O525" s="84"/>
      <c r="P525" s="84"/>
    </row>
    <row r="526" spans="6:16" s="70" customFormat="1" ht="20.100000000000001" customHeight="1" x14ac:dyDescent="0.25">
      <c r="F526" s="84"/>
      <c r="G526" s="84"/>
      <c r="H526" s="84"/>
      <c r="I526" s="84"/>
      <c r="J526" s="84"/>
      <c r="K526" s="84"/>
      <c r="L526" s="84"/>
      <c r="M526" s="84"/>
      <c r="N526" s="84"/>
      <c r="O526" s="84"/>
      <c r="P526" s="84"/>
    </row>
    <row r="527" spans="6:16" s="70" customFormat="1" ht="20.100000000000001" customHeight="1" x14ac:dyDescent="0.25">
      <c r="F527" s="84"/>
      <c r="G527" s="84"/>
      <c r="H527" s="84"/>
      <c r="I527" s="84"/>
      <c r="J527" s="84"/>
      <c r="K527" s="84"/>
      <c r="L527" s="84"/>
      <c r="M527" s="84"/>
      <c r="N527" s="84"/>
      <c r="O527" s="84"/>
      <c r="P527" s="84"/>
    </row>
    <row r="528" spans="6:16" s="70" customFormat="1" ht="20.100000000000001" customHeight="1" x14ac:dyDescent="0.25">
      <c r="F528" s="84"/>
      <c r="G528" s="84"/>
      <c r="H528" s="84"/>
      <c r="I528" s="84"/>
      <c r="J528" s="84"/>
      <c r="K528" s="84"/>
      <c r="L528" s="84"/>
      <c r="M528" s="84"/>
      <c r="N528" s="84"/>
      <c r="O528" s="84"/>
      <c r="P528" s="84"/>
    </row>
    <row r="529" spans="6:16" s="70" customFormat="1" ht="20.100000000000001" customHeight="1" x14ac:dyDescent="0.25">
      <c r="F529" s="84"/>
      <c r="G529" s="84"/>
      <c r="H529" s="84"/>
      <c r="I529" s="84"/>
      <c r="J529" s="84"/>
      <c r="K529" s="84"/>
      <c r="L529" s="84"/>
      <c r="M529" s="84"/>
      <c r="N529" s="84"/>
      <c r="O529" s="84"/>
      <c r="P529" s="84"/>
    </row>
    <row r="530" spans="6:16" s="70" customFormat="1" ht="20.100000000000001" customHeight="1" x14ac:dyDescent="0.25">
      <c r="F530" s="84"/>
      <c r="G530" s="84"/>
      <c r="H530" s="84"/>
      <c r="I530" s="84"/>
      <c r="J530" s="84"/>
      <c r="K530" s="84"/>
      <c r="L530" s="84"/>
      <c r="M530" s="84"/>
      <c r="N530" s="84"/>
      <c r="O530" s="84"/>
      <c r="P530" s="84"/>
    </row>
    <row r="531" spans="6:16" s="70" customFormat="1" ht="20.100000000000001" customHeight="1" x14ac:dyDescent="0.25">
      <c r="F531" s="84"/>
      <c r="G531" s="84"/>
      <c r="H531" s="84"/>
      <c r="I531" s="84"/>
      <c r="J531" s="84"/>
      <c r="K531" s="84"/>
      <c r="L531" s="84"/>
      <c r="M531" s="84"/>
      <c r="N531" s="84"/>
      <c r="O531" s="84"/>
      <c r="P531" s="84"/>
    </row>
    <row r="532" spans="6:16" s="70" customFormat="1" ht="20.100000000000001" customHeight="1" x14ac:dyDescent="0.25">
      <c r="F532" s="84"/>
      <c r="G532" s="84"/>
      <c r="H532" s="84"/>
      <c r="I532" s="84"/>
      <c r="J532" s="84"/>
      <c r="K532" s="84"/>
      <c r="L532" s="84"/>
      <c r="M532" s="84"/>
      <c r="N532" s="84"/>
      <c r="O532" s="84"/>
      <c r="P532" s="84"/>
    </row>
    <row r="533" spans="6:16" s="70" customFormat="1" ht="20.100000000000001" customHeight="1" x14ac:dyDescent="0.25">
      <c r="F533" s="84"/>
      <c r="G533" s="84"/>
      <c r="H533" s="84"/>
      <c r="I533" s="84"/>
      <c r="J533" s="84"/>
      <c r="K533" s="84"/>
      <c r="L533" s="84"/>
      <c r="M533" s="84"/>
      <c r="N533" s="84"/>
      <c r="O533" s="84"/>
      <c r="P533" s="84"/>
    </row>
    <row r="534" spans="6:16" s="70" customFormat="1" ht="20.100000000000001" customHeight="1" x14ac:dyDescent="0.25">
      <c r="F534" s="84"/>
      <c r="G534" s="84"/>
      <c r="H534" s="84"/>
      <c r="I534" s="84"/>
      <c r="J534" s="84"/>
      <c r="K534" s="84"/>
      <c r="L534" s="84"/>
      <c r="M534" s="84"/>
      <c r="N534" s="84"/>
      <c r="O534" s="84"/>
      <c r="P534" s="84"/>
    </row>
    <row r="535" spans="6:16" s="70" customFormat="1" ht="20.100000000000001" customHeight="1" x14ac:dyDescent="0.25">
      <c r="F535" s="84"/>
      <c r="G535" s="84"/>
      <c r="H535" s="84"/>
      <c r="I535" s="84"/>
      <c r="J535" s="84"/>
      <c r="K535" s="84"/>
      <c r="L535" s="84"/>
      <c r="M535" s="84"/>
      <c r="N535" s="84"/>
      <c r="O535" s="84"/>
      <c r="P535" s="84"/>
    </row>
    <row r="536" spans="6:16" s="70" customFormat="1" ht="20.100000000000001" customHeight="1" x14ac:dyDescent="0.25">
      <c r="F536" s="84"/>
      <c r="G536" s="84"/>
      <c r="H536" s="84"/>
      <c r="I536" s="84"/>
      <c r="J536" s="84"/>
      <c r="K536" s="84"/>
      <c r="L536" s="84"/>
      <c r="M536" s="84"/>
      <c r="N536" s="84"/>
      <c r="O536" s="84"/>
      <c r="P536" s="84"/>
    </row>
    <row r="537" spans="6:16" s="70" customFormat="1" ht="20.100000000000001" customHeight="1" x14ac:dyDescent="0.25">
      <c r="F537" s="84"/>
      <c r="G537" s="84"/>
      <c r="H537" s="84"/>
      <c r="I537" s="84"/>
      <c r="J537" s="84"/>
      <c r="K537" s="84"/>
      <c r="L537" s="84"/>
      <c r="M537" s="84"/>
      <c r="N537" s="84"/>
      <c r="O537" s="84"/>
      <c r="P537" s="84"/>
    </row>
    <row r="538" spans="6:16" s="70" customFormat="1" ht="20.100000000000001" customHeight="1" x14ac:dyDescent="0.25">
      <c r="F538" s="84"/>
      <c r="G538" s="84"/>
      <c r="H538" s="84"/>
      <c r="I538" s="84"/>
      <c r="J538" s="84"/>
      <c r="K538" s="84"/>
      <c r="L538" s="84"/>
      <c r="M538" s="84"/>
      <c r="N538" s="84"/>
      <c r="O538" s="84"/>
      <c r="P538" s="84"/>
    </row>
    <row r="539" spans="6:16" s="70" customFormat="1" ht="20.100000000000001" customHeight="1" x14ac:dyDescent="0.25">
      <c r="F539" s="84"/>
      <c r="G539" s="84"/>
      <c r="H539" s="84"/>
      <c r="I539" s="84"/>
      <c r="J539" s="84"/>
      <c r="K539" s="84"/>
      <c r="L539" s="84"/>
      <c r="M539" s="84"/>
      <c r="N539" s="84"/>
      <c r="O539" s="84"/>
      <c r="P539" s="84"/>
    </row>
    <row r="540" spans="6:16" s="70" customFormat="1" ht="20.100000000000001" customHeight="1" x14ac:dyDescent="0.25">
      <c r="F540" s="84"/>
      <c r="G540" s="84"/>
      <c r="H540" s="84"/>
      <c r="I540" s="84"/>
      <c r="J540" s="84"/>
      <c r="K540" s="84"/>
      <c r="L540" s="84"/>
      <c r="M540" s="84"/>
      <c r="N540" s="84"/>
      <c r="O540" s="84"/>
      <c r="P540" s="84"/>
    </row>
    <row r="541" spans="6:16" s="70" customFormat="1" ht="20.100000000000001" customHeight="1" x14ac:dyDescent="0.25">
      <c r="F541" s="84"/>
      <c r="G541" s="84"/>
      <c r="H541" s="84"/>
      <c r="I541" s="84"/>
      <c r="J541" s="84"/>
      <c r="K541" s="84"/>
      <c r="L541" s="84"/>
      <c r="M541" s="84"/>
      <c r="N541" s="84"/>
      <c r="O541" s="84"/>
      <c r="P541" s="84"/>
    </row>
    <row r="542" spans="6:16" s="70" customFormat="1" ht="20.100000000000001" customHeight="1" x14ac:dyDescent="0.25">
      <c r="F542" s="84"/>
      <c r="G542" s="84"/>
      <c r="H542" s="84"/>
      <c r="I542" s="84"/>
      <c r="J542" s="84"/>
      <c r="K542" s="84"/>
      <c r="L542" s="84"/>
      <c r="M542" s="84"/>
      <c r="N542" s="84"/>
      <c r="O542" s="84"/>
      <c r="P542" s="84"/>
    </row>
    <row r="543" spans="6:16" s="70" customFormat="1" ht="20.100000000000001" customHeight="1" x14ac:dyDescent="0.25">
      <c r="F543" s="84"/>
      <c r="G543" s="84"/>
      <c r="H543" s="84"/>
      <c r="I543" s="84"/>
      <c r="J543" s="84"/>
      <c r="K543" s="84"/>
      <c r="L543" s="84"/>
      <c r="M543" s="84"/>
      <c r="N543" s="84"/>
      <c r="O543" s="84"/>
      <c r="P543" s="84"/>
    </row>
    <row r="544" spans="6:16" s="70" customFormat="1" ht="20.100000000000001" customHeight="1" x14ac:dyDescent="0.25">
      <c r="F544" s="84"/>
      <c r="G544" s="84"/>
      <c r="H544" s="84"/>
      <c r="I544" s="84"/>
      <c r="J544" s="84"/>
      <c r="K544" s="84"/>
      <c r="L544" s="84"/>
      <c r="M544" s="84"/>
      <c r="N544" s="84"/>
      <c r="O544" s="84"/>
      <c r="P544" s="84"/>
    </row>
    <row r="545" spans="6:16" s="70" customFormat="1" ht="20.100000000000001" customHeight="1" x14ac:dyDescent="0.25">
      <c r="F545" s="84"/>
      <c r="G545" s="84"/>
      <c r="H545" s="84"/>
      <c r="I545" s="84"/>
      <c r="J545" s="84"/>
      <c r="K545" s="84"/>
      <c r="L545" s="84"/>
      <c r="M545" s="84"/>
      <c r="N545" s="84"/>
      <c r="O545" s="84"/>
      <c r="P545" s="84"/>
    </row>
    <row r="546" spans="6:16" s="70" customFormat="1" ht="20.100000000000001" customHeight="1" x14ac:dyDescent="0.25">
      <c r="F546" s="84"/>
      <c r="G546" s="84"/>
      <c r="H546" s="84"/>
      <c r="I546" s="84"/>
      <c r="J546" s="84"/>
      <c r="K546" s="84"/>
      <c r="L546" s="84"/>
      <c r="M546" s="84"/>
      <c r="N546" s="84"/>
      <c r="O546" s="84"/>
      <c r="P546" s="84"/>
    </row>
    <row r="547" spans="6:16" s="70" customFormat="1" ht="20.100000000000001" customHeight="1" x14ac:dyDescent="0.25">
      <c r="F547" s="84"/>
      <c r="G547" s="84"/>
      <c r="H547" s="84"/>
      <c r="I547" s="84"/>
      <c r="J547" s="84"/>
      <c r="K547" s="84"/>
      <c r="L547" s="84"/>
      <c r="M547" s="84"/>
      <c r="N547" s="84"/>
      <c r="O547" s="84"/>
      <c r="P547" s="84"/>
    </row>
    <row r="548" spans="6:16" s="70" customFormat="1" ht="20.100000000000001" customHeight="1" x14ac:dyDescent="0.25">
      <c r="F548" s="84"/>
      <c r="G548" s="84"/>
      <c r="H548" s="84"/>
      <c r="I548" s="84"/>
      <c r="J548" s="84"/>
      <c r="K548" s="84"/>
      <c r="L548" s="84"/>
      <c r="M548" s="84"/>
      <c r="N548" s="84"/>
      <c r="O548" s="84"/>
      <c r="P548" s="84"/>
    </row>
    <row r="549" spans="6:16" s="70" customFormat="1" ht="20.100000000000001" customHeight="1" x14ac:dyDescent="0.25">
      <c r="F549" s="84"/>
      <c r="G549" s="84"/>
      <c r="H549" s="84"/>
      <c r="I549" s="84"/>
      <c r="J549" s="84"/>
      <c r="K549" s="84"/>
      <c r="L549" s="84"/>
      <c r="M549" s="84"/>
      <c r="N549" s="84"/>
      <c r="O549" s="84"/>
      <c r="P549" s="84"/>
    </row>
    <row r="550" spans="6:16" s="70" customFormat="1" ht="20.100000000000001" customHeight="1" x14ac:dyDescent="0.25">
      <c r="F550" s="84"/>
      <c r="G550" s="84"/>
      <c r="H550" s="84"/>
      <c r="I550" s="84"/>
      <c r="J550" s="84"/>
      <c r="K550" s="84"/>
      <c r="L550" s="84"/>
      <c r="M550" s="84"/>
      <c r="N550" s="84"/>
      <c r="O550" s="84"/>
      <c r="P550" s="84"/>
    </row>
    <row r="551" spans="6:16" s="70" customFormat="1" ht="20.100000000000001" customHeight="1" x14ac:dyDescent="0.25">
      <c r="F551" s="84"/>
      <c r="G551" s="84"/>
      <c r="H551" s="84"/>
      <c r="I551" s="84"/>
      <c r="J551" s="84"/>
      <c r="K551" s="84"/>
      <c r="L551" s="84"/>
      <c r="M551" s="84"/>
      <c r="N551" s="84"/>
      <c r="O551" s="84"/>
      <c r="P551" s="84"/>
    </row>
    <row r="552" spans="6:16" s="70" customFormat="1" ht="20.100000000000001" customHeight="1" x14ac:dyDescent="0.25">
      <c r="F552" s="84"/>
      <c r="G552" s="84"/>
      <c r="H552" s="84"/>
      <c r="I552" s="84"/>
      <c r="J552" s="84"/>
      <c r="K552" s="84"/>
      <c r="L552" s="84"/>
      <c r="M552" s="84"/>
      <c r="N552" s="84"/>
      <c r="O552" s="84"/>
      <c r="P552" s="84"/>
    </row>
    <row r="553" spans="6:16" s="70" customFormat="1" ht="20.100000000000001" customHeight="1" x14ac:dyDescent="0.25">
      <c r="F553" s="84"/>
      <c r="G553" s="84"/>
      <c r="H553" s="84"/>
      <c r="I553" s="84"/>
      <c r="J553" s="84"/>
      <c r="K553" s="84"/>
      <c r="L553" s="84"/>
      <c r="M553" s="84"/>
      <c r="N553" s="84"/>
      <c r="O553" s="84"/>
      <c r="P553" s="84"/>
    </row>
    <row r="554" spans="6:16" s="70" customFormat="1" ht="20.100000000000001" customHeight="1" x14ac:dyDescent="0.25">
      <c r="F554" s="84"/>
      <c r="G554" s="84"/>
      <c r="H554" s="84"/>
      <c r="I554" s="84"/>
      <c r="J554" s="84"/>
      <c r="K554" s="84"/>
      <c r="L554" s="84"/>
      <c r="M554" s="84"/>
      <c r="N554" s="84"/>
      <c r="O554" s="84"/>
      <c r="P554" s="84"/>
    </row>
    <row r="555" spans="6:16" s="70" customFormat="1" ht="20.100000000000001" customHeight="1" x14ac:dyDescent="0.25">
      <c r="F555" s="84"/>
      <c r="G555" s="84"/>
      <c r="H555" s="84"/>
      <c r="I555" s="84"/>
      <c r="J555" s="84"/>
      <c r="K555" s="84"/>
      <c r="L555" s="84"/>
      <c r="M555" s="84"/>
      <c r="N555" s="84"/>
      <c r="O555" s="84"/>
      <c r="P555" s="84"/>
    </row>
    <row r="556" spans="6:16" s="70" customFormat="1" ht="20.100000000000001" customHeight="1" x14ac:dyDescent="0.25">
      <c r="F556" s="84"/>
      <c r="G556" s="84"/>
      <c r="H556" s="84"/>
      <c r="I556" s="84"/>
      <c r="J556" s="84"/>
      <c r="K556" s="84"/>
      <c r="L556" s="84"/>
      <c r="M556" s="84"/>
      <c r="N556" s="84"/>
      <c r="O556" s="84"/>
      <c r="P556" s="84"/>
    </row>
    <row r="557" spans="6:16" s="70" customFormat="1" ht="20.100000000000001" customHeight="1" x14ac:dyDescent="0.25">
      <c r="F557" s="84"/>
      <c r="G557" s="84"/>
      <c r="H557" s="84"/>
      <c r="I557" s="84"/>
      <c r="J557" s="84"/>
      <c r="K557" s="84"/>
      <c r="L557" s="84"/>
      <c r="M557" s="84"/>
      <c r="N557" s="84"/>
      <c r="O557" s="84"/>
      <c r="P557" s="84"/>
    </row>
    <row r="558" spans="6:16" s="70" customFormat="1" ht="20.100000000000001" customHeight="1" x14ac:dyDescent="0.25">
      <c r="F558" s="84"/>
      <c r="G558" s="84"/>
      <c r="H558" s="84"/>
      <c r="I558" s="84"/>
      <c r="J558" s="84"/>
      <c r="K558" s="84"/>
      <c r="L558" s="84"/>
      <c r="M558" s="84"/>
      <c r="N558" s="84"/>
      <c r="O558" s="84"/>
      <c r="P558" s="84"/>
    </row>
    <row r="559" spans="6:16" s="70" customFormat="1" ht="20.100000000000001" customHeight="1" x14ac:dyDescent="0.25">
      <c r="F559" s="84"/>
      <c r="G559" s="84"/>
      <c r="H559" s="84"/>
      <c r="I559" s="84"/>
      <c r="J559" s="84"/>
      <c r="K559" s="84"/>
      <c r="L559" s="84"/>
      <c r="M559" s="84"/>
      <c r="N559" s="84"/>
      <c r="O559" s="84"/>
      <c r="P559" s="84"/>
    </row>
    <row r="560" spans="6:16" s="70" customFormat="1" ht="20.100000000000001" customHeight="1" x14ac:dyDescent="0.25">
      <c r="F560" s="84"/>
      <c r="G560" s="84"/>
      <c r="H560" s="84"/>
      <c r="I560" s="84"/>
      <c r="J560" s="84"/>
      <c r="K560" s="84"/>
      <c r="L560" s="84"/>
      <c r="M560" s="84"/>
      <c r="N560" s="84"/>
      <c r="O560" s="84"/>
      <c r="P560" s="84"/>
    </row>
    <row r="561" spans="6:16" s="70" customFormat="1" ht="20.100000000000001" customHeight="1" x14ac:dyDescent="0.25">
      <c r="F561" s="84"/>
      <c r="G561" s="84"/>
      <c r="H561" s="84"/>
      <c r="I561" s="84"/>
      <c r="J561" s="84"/>
      <c r="K561" s="84"/>
      <c r="L561" s="84"/>
      <c r="M561" s="84"/>
      <c r="N561" s="84"/>
      <c r="O561" s="84"/>
      <c r="P561" s="84"/>
    </row>
    <row r="562" spans="6:16" s="70" customFormat="1" ht="20.100000000000001" customHeight="1" x14ac:dyDescent="0.25">
      <c r="F562" s="84"/>
      <c r="G562" s="84"/>
      <c r="H562" s="84"/>
      <c r="I562" s="84"/>
      <c r="J562" s="84"/>
      <c r="K562" s="84"/>
      <c r="L562" s="84"/>
      <c r="M562" s="84"/>
      <c r="N562" s="84"/>
      <c r="O562" s="84"/>
      <c r="P562" s="84"/>
    </row>
    <row r="563" spans="6:16" s="70" customFormat="1" ht="20.100000000000001" customHeight="1" x14ac:dyDescent="0.25">
      <c r="F563" s="84"/>
      <c r="G563" s="84"/>
      <c r="H563" s="84"/>
      <c r="I563" s="84"/>
      <c r="J563" s="84"/>
      <c r="K563" s="84"/>
      <c r="L563" s="84"/>
      <c r="M563" s="84"/>
      <c r="N563" s="84"/>
      <c r="O563" s="84"/>
      <c r="P563" s="84"/>
    </row>
    <row r="564" spans="6:16" s="70" customFormat="1" ht="20.100000000000001" customHeight="1" x14ac:dyDescent="0.25">
      <c r="F564" s="84"/>
      <c r="G564" s="84"/>
      <c r="H564" s="84"/>
      <c r="I564" s="84"/>
      <c r="J564" s="84"/>
      <c r="K564" s="84"/>
      <c r="L564" s="84"/>
      <c r="M564" s="84"/>
      <c r="N564" s="84"/>
      <c r="O564" s="84"/>
      <c r="P564" s="84"/>
    </row>
    <row r="565" spans="6:16" s="70" customFormat="1" ht="20.100000000000001" customHeight="1" x14ac:dyDescent="0.25">
      <c r="F565" s="84"/>
      <c r="G565" s="84"/>
      <c r="H565" s="84"/>
      <c r="I565" s="84"/>
      <c r="J565" s="84"/>
      <c r="K565" s="84"/>
      <c r="L565" s="84"/>
      <c r="M565" s="84"/>
      <c r="N565" s="84"/>
      <c r="O565" s="84"/>
      <c r="P565" s="84"/>
    </row>
    <row r="566" spans="6:16" s="70" customFormat="1" ht="20.100000000000001" customHeight="1" x14ac:dyDescent="0.25">
      <c r="F566" s="84"/>
      <c r="G566" s="84"/>
      <c r="H566" s="84"/>
      <c r="I566" s="84"/>
      <c r="J566" s="84"/>
      <c r="K566" s="84"/>
      <c r="L566" s="84"/>
      <c r="M566" s="84"/>
      <c r="N566" s="84"/>
      <c r="O566" s="84"/>
      <c r="P566" s="84"/>
    </row>
    <row r="567" spans="6:16" s="70" customFormat="1" ht="20.100000000000001" customHeight="1" x14ac:dyDescent="0.25">
      <c r="F567" s="84"/>
      <c r="G567" s="84"/>
      <c r="H567" s="84"/>
      <c r="I567" s="84"/>
      <c r="J567" s="84"/>
      <c r="K567" s="84"/>
      <c r="L567" s="84"/>
      <c r="M567" s="84"/>
      <c r="N567" s="84"/>
      <c r="O567" s="84"/>
      <c r="P567" s="84"/>
    </row>
    <row r="568" spans="6:16" s="70" customFormat="1" ht="20.100000000000001" customHeight="1" x14ac:dyDescent="0.25">
      <c r="F568" s="84"/>
      <c r="G568" s="84"/>
      <c r="H568" s="84"/>
      <c r="I568" s="84"/>
      <c r="J568" s="84"/>
      <c r="K568" s="84"/>
      <c r="L568" s="84"/>
      <c r="M568" s="84"/>
      <c r="N568" s="84"/>
      <c r="O568" s="84"/>
      <c r="P568" s="84"/>
    </row>
    <row r="569" spans="6:16" s="70" customFormat="1" ht="20.100000000000001" customHeight="1" x14ac:dyDescent="0.25">
      <c r="F569" s="84"/>
      <c r="G569" s="84"/>
      <c r="H569" s="84"/>
      <c r="I569" s="84"/>
      <c r="J569" s="84"/>
      <c r="K569" s="84"/>
      <c r="L569" s="84"/>
      <c r="M569" s="84"/>
      <c r="N569" s="84"/>
      <c r="O569" s="84"/>
      <c r="P569" s="84"/>
    </row>
    <row r="570" spans="6:16" s="70" customFormat="1" ht="20.100000000000001" customHeight="1" x14ac:dyDescent="0.25">
      <c r="F570" s="84"/>
      <c r="G570" s="84"/>
      <c r="H570" s="84"/>
      <c r="I570" s="84"/>
      <c r="J570" s="84"/>
      <c r="K570" s="84"/>
      <c r="L570" s="84"/>
      <c r="M570" s="84"/>
      <c r="N570" s="84"/>
      <c r="O570" s="84"/>
      <c r="P570" s="84"/>
    </row>
    <row r="571" spans="6:16" s="70" customFormat="1" ht="20.100000000000001" customHeight="1" x14ac:dyDescent="0.25">
      <c r="F571" s="84"/>
      <c r="G571" s="84"/>
      <c r="H571" s="84"/>
      <c r="I571" s="84"/>
      <c r="J571" s="84"/>
      <c r="K571" s="84"/>
      <c r="L571" s="84"/>
      <c r="M571" s="84"/>
      <c r="N571" s="84"/>
      <c r="O571" s="84"/>
      <c r="P571" s="84"/>
    </row>
    <row r="572" spans="6:16" s="70" customFormat="1" ht="20.100000000000001" customHeight="1" x14ac:dyDescent="0.25">
      <c r="F572" s="84"/>
      <c r="G572" s="84"/>
      <c r="H572" s="84"/>
      <c r="I572" s="84"/>
      <c r="J572" s="84"/>
      <c r="K572" s="84"/>
      <c r="L572" s="84"/>
      <c r="M572" s="84"/>
      <c r="N572" s="84"/>
      <c r="O572" s="84"/>
      <c r="P572" s="84"/>
    </row>
    <row r="573" spans="6:16" s="70" customFormat="1" ht="20.100000000000001" customHeight="1" x14ac:dyDescent="0.25">
      <c r="F573" s="84"/>
      <c r="G573" s="84"/>
      <c r="H573" s="84"/>
      <c r="I573" s="84"/>
      <c r="J573" s="84"/>
      <c r="K573" s="84"/>
      <c r="L573" s="84"/>
      <c r="M573" s="84"/>
      <c r="N573" s="84"/>
      <c r="O573" s="84"/>
      <c r="P573" s="84"/>
    </row>
    <row r="574" spans="6:16" s="70" customFormat="1" ht="20.100000000000001" customHeight="1" x14ac:dyDescent="0.25">
      <c r="F574" s="84"/>
      <c r="G574" s="84"/>
      <c r="H574" s="84"/>
      <c r="I574" s="84"/>
      <c r="J574" s="84"/>
      <c r="K574" s="84"/>
      <c r="L574" s="84"/>
      <c r="M574" s="84"/>
      <c r="N574" s="84"/>
      <c r="O574" s="84"/>
      <c r="P574" s="84"/>
    </row>
    <row r="575" spans="6:16" s="70" customFormat="1" ht="20.100000000000001" customHeight="1" x14ac:dyDescent="0.25">
      <c r="F575" s="84"/>
      <c r="G575" s="84"/>
      <c r="H575" s="84"/>
      <c r="I575" s="84"/>
      <c r="J575" s="84"/>
      <c r="K575" s="84"/>
      <c r="L575" s="84"/>
      <c r="M575" s="84"/>
      <c r="N575" s="84"/>
      <c r="O575" s="84"/>
      <c r="P575" s="84"/>
    </row>
    <row r="576" spans="6:16" s="70" customFormat="1" ht="20.100000000000001" customHeight="1" x14ac:dyDescent="0.25">
      <c r="F576" s="84"/>
      <c r="G576" s="84"/>
      <c r="H576" s="84"/>
      <c r="I576" s="84"/>
      <c r="J576" s="84"/>
      <c r="K576" s="84"/>
      <c r="L576" s="84"/>
      <c r="M576" s="84"/>
      <c r="N576" s="84"/>
      <c r="O576" s="84"/>
      <c r="P576" s="84"/>
    </row>
    <row r="577" spans="6:16" s="70" customFormat="1" ht="20.100000000000001" customHeight="1" x14ac:dyDescent="0.25">
      <c r="F577" s="84"/>
      <c r="G577" s="84"/>
      <c r="H577" s="84"/>
      <c r="I577" s="84"/>
      <c r="J577" s="84"/>
      <c r="K577" s="84"/>
      <c r="L577" s="84"/>
      <c r="M577" s="84"/>
      <c r="N577" s="84"/>
      <c r="O577" s="84"/>
      <c r="P577" s="84"/>
    </row>
    <row r="578" spans="6:16" s="70" customFormat="1" ht="20.100000000000001" customHeight="1" x14ac:dyDescent="0.25">
      <c r="F578" s="84"/>
      <c r="G578" s="84"/>
      <c r="H578" s="84"/>
      <c r="I578" s="84"/>
      <c r="J578" s="84"/>
      <c r="K578" s="84"/>
      <c r="L578" s="84"/>
      <c r="M578" s="84"/>
      <c r="N578" s="84"/>
      <c r="O578" s="84"/>
      <c r="P578" s="84"/>
    </row>
    <row r="579" spans="6:16" s="70" customFormat="1" ht="20.100000000000001" customHeight="1" x14ac:dyDescent="0.25">
      <c r="F579" s="84"/>
      <c r="G579" s="84"/>
      <c r="H579" s="84"/>
      <c r="I579" s="84"/>
      <c r="J579" s="84"/>
      <c r="K579" s="84"/>
      <c r="L579" s="84"/>
      <c r="M579" s="84"/>
      <c r="N579" s="84"/>
      <c r="O579" s="84"/>
      <c r="P579" s="84"/>
    </row>
    <row r="580" spans="6:16" s="70" customFormat="1" ht="20.100000000000001" customHeight="1" x14ac:dyDescent="0.25">
      <c r="F580" s="84"/>
      <c r="G580" s="84"/>
      <c r="H580" s="84"/>
      <c r="I580" s="84"/>
      <c r="J580" s="84"/>
      <c r="K580" s="84"/>
      <c r="L580" s="84"/>
      <c r="M580" s="84"/>
      <c r="N580" s="84"/>
      <c r="O580" s="84"/>
      <c r="P580" s="84"/>
    </row>
    <row r="581" spans="6:16" s="70" customFormat="1" ht="20.100000000000001" customHeight="1" x14ac:dyDescent="0.25">
      <c r="F581" s="84"/>
      <c r="G581" s="84"/>
      <c r="H581" s="84"/>
      <c r="I581" s="84"/>
      <c r="J581" s="84"/>
      <c r="K581" s="84"/>
      <c r="L581" s="84"/>
      <c r="M581" s="84"/>
      <c r="N581" s="84"/>
      <c r="O581" s="84"/>
      <c r="P581" s="84"/>
    </row>
    <row r="582" spans="6:16" s="70" customFormat="1" ht="20.100000000000001" customHeight="1" x14ac:dyDescent="0.25">
      <c r="F582" s="84"/>
      <c r="G582" s="84"/>
      <c r="H582" s="84"/>
      <c r="I582" s="84"/>
      <c r="J582" s="84"/>
      <c r="K582" s="84"/>
      <c r="L582" s="84"/>
      <c r="M582" s="84"/>
      <c r="N582" s="84"/>
      <c r="O582" s="84"/>
      <c r="P582" s="84"/>
    </row>
    <row r="583" spans="6:16" s="70" customFormat="1" ht="20.100000000000001" customHeight="1" x14ac:dyDescent="0.25">
      <c r="F583" s="84"/>
      <c r="G583" s="84"/>
      <c r="H583" s="84"/>
      <c r="I583" s="84"/>
      <c r="J583" s="84"/>
      <c r="K583" s="84"/>
      <c r="L583" s="84"/>
      <c r="M583" s="84"/>
      <c r="N583" s="84"/>
      <c r="O583" s="84"/>
      <c r="P583" s="84"/>
    </row>
    <row r="584" spans="6:16" s="70" customFormat="1" ht="20.100000000000001" customHeight="1" x14ac:dyDescent="0.25">
      <c r="F584" s="84"/>
      <c r="G584" s="84"/>
      <c r="H584" s="84"/>
      <c r="I584" s="84"/>
      <c r="J584" s="84"/>
      <c r="K584" s="84"/>
      <c r="L584" s="84"/>
      <c r="M584" s="84"/>
      <c r="N584" s="84"/>
      <c r="O584" s="84"/>
      <c r="P584" s="84"/>
    </row>
    <row r="585" spans="6:16" s="70" customFormat="1" ht="20.100000000000001" customHeight="1" x14ac:dyDescent="0.25">
      <c r="F585" s="84"/>
      <c r="G585" s="84"/>
      <c r="H585" s="84"/>
      <c r="I585" s="84"/>
      <c r="J585" s="84"/>
      <c r="K585" s="84"/>
      <c r="L585" s="84"/>
      <c r="M585" s="84"/>
      <c r="N585" s="84"/>
      <c r="O585" s="84"/>
      <c r="P585" s="84"/>
    </row>
    <row r="586" spans="6:16" s="70" customFormat="1" ht="20.100000000000001" customHeight="1" x14ac:dyDescent="0.25">
      <c r="F586" s="84"/>
      <c r="G586" s="84"/>
      <c r="H586" s="84"/>
      <c r="I586" s="84"/>
      <c r="J586" s="84"/>
      <c r="K586" s="84"/>
      <c r="L586" s="84"/>
      <c r="M586" s="84"/>
      <c r="N586" s="84"/>
      <c r="O586" s="84"/>
      <c r="P586" s="84"/>
    </row>
    <row r="587" spans="6:16" s="70" customFormat="1" ht="20.100000000000001" customHeight="1" x14ac:dyDescent="0.25">
      <c r="F587" s="84"/>
      <c r="G587" s="84"/>
      <c r="H587" s="84"/>
      <c r="I587" s="84"/>
      <c r="J587" s="84"/>
      <c r="K587" s="84"/>
      <c r="L587" s="84"/>
      <c r="M587" s="84"/>
      <c r="N587" s="84"/>
      <c r="O587" s="84"/>
      <c r="P587" s="84"/>
    </row>
    <row r="588" spans="6:16" s="70" customFormat="1" ht="20.100000000000001" customHeight="1" x14ac:dyDescent="0.25">
      <c r="F588" s="84"/>
      <c r="G588" s="84"/>
      <c r="H588" s="84"/>
      <c r="I588" s="84"/>
      <c r="J588" s="84"/>
      <c r="K588" s="84"/>
      <c r="L588" s="84"/>
      <c r="M588" s="84"/>
      <c r="N588" s="84"/>
      <c r="O588" s="84"/>
      <c r="P588" s="84"/>
    </row>
    <row r="589" spans="6:16" s="70" customFormat="1" ht="20.100000000000001" customHeight="1" x14ac:dyDescent="0.25">
      <c r="F589" s="84"/>
      <c r="G589" s="84"/>
      <c r="H589" s="84"/>
      <c r="I589" s="84"/>
      <c r="J589" s="84"/>
      <c r="K589" s="84"/>
      <c r="L589" s="84"/>
      <c r="M589" s="84"/>
      <c r="N589" s="84"/>
      <c r="O589" s="84"/>
      <c r="P589" s="84"/>
    </row>
    <row r="590" spans="6:16" s="70" customFormat="1" ht="20.100000000000001" customHeight="1" x14ac:dyDescent="0.25">
      <c r="F590" s="84"/>
      <c r="G590" s="84"/>
      <c r="H590" s="84"/>
      <c r="I590" s="84"/>
      <c r="J590" s="84"/>
      <c r="K590" s="84"/>
      <c r="L590" s="84"/>
      <c r="M590" s="84"/>
      <c r="N590" s="84"/>
      <c r="O590" s="84"/>
      <c r="P590" s="84"/>
    </row>
    <row r="591" spans="6:16" s="70" customFormat="1" ht="20.100000000000001" customHeight="1" x14ac:dyDescent="0.25">
      <c r="F591" s="84"/>
      <c r="G591" s="84"/>
      <c r="H591" s="84"/>
      <c r="I591" s="84"/>
      <c r="J591" s="84"/>
      <c r="K591" s="84"/>
      <c r="L591" s="84"/>
      <c r="M591" s="84"/>
      <c r="N591" s="84"/>
      <c r="O591" s="84"/>
      <c r="P591" s="84"/>
    </row>
    <row r="592" spans="6:16" s="70" customFormat="1" ht="20.100000000000001" customHeight="1" x14ac:dyDescent="0.25">
      <c r="F592" s="84"/>
      <c r="G592" s="84"/>
      <c r="H592" s="84"/>
      <c r="I592" s="84"/>
      <c r="J592" s="84"/>
      <c r="K592" s="84"/>
      <c r="L592" s="84"/>
      <c r="M592" s="84"/>
      <c r="N592" s="84"/>
      <c r="O592" s="84"/>
      <c r="P592" s="84"/>
    </row>
    <row r="593" spans="6:16" s="70" customFormat="1" ht="20.100000000000001" customHeight="1" x14ac:dyDescent="0.25">
      <c r="F593" s="84"/>
      <c r="G593" s="84"/>
      <c r="H593" s="84"/>
      <c r="I593" s="84"/>
      <c r="J593" s="84"/>
      <c r="K593" s="84"/>
      <c r="L593" s="84"/>
      <c r="M593" s="84"/>
      <c r="N593" s="84"/>
      <c r="O593" s="84"/>
      <c r="P593" s="84"/>
    </row>
    <row r="594" spans="6:16" s="70" customFormat="1" ht="20.100000000000001" customHeight="1" x14ac:dyDescent="0.25">
      <c r="F594" s="84"/>
      <c r="G594" s="84"/>
      <c r="H594" s="84"/>
      <c r="I594" s="84"/>
      <c r="J594" s="84"/>
      <c r="K594" s="84"/>
      <c r="L594" s="84"/>
      <c r="M594" s="84"/>
      <c r="N594" s="84"/>
      <c r="O594" s="84"/>
      <c r="P594" s="84"/>
    </row>
    <row r="595" spans="6:16" s="70" customFormat="1" ht="20.100000000000001" customHeight="1" x14ac:dyDescent="0.25">
      <c r="F595" s="84"/>
      <c r="G595" s="84"/>
      <c r="H595" s="84"/>
      <c r="I595" s="84"/>
      <c r="J595" s="84"/>
      <c r="K595" s="84"/>
      <c r="L595" s="84"/>
      <c r="M595" s="84"/>
      <c r="N595" s="84"/>
      <c r="O595" s="84"/>
      <c r="P595" s="84"/>
    </row>
    <row r="596" spans="6:16" s="70" customFormat="1" ht="20.100000000000001" customHeight="1" x14ac:dyDescent="0.25">
      <c r="F596" s="84"/>
      <c r="G596" s="84"/>
      <c r="H596" s="84"/>
      <c r="I596" s="84"/>
      <c r="J596" s="84"/>
      <c r="K596" s="84"/>
      <c r="L596" s="84"/>
      <c r="M596" s="84"/>
      <c r="N596" s="84"/>
      <c r="O596" s="84"/>
      <c r="P596" s="84"/>
    </row>
    <row r="597" spans="6:16" s="70" customFormat="1" ht="20.100000000000001" customHeight="1" x14ac:dyDescent="0.25">
      <c r="F597" s="84"/>
      <c r="G597" s="84"/>
      <c r="H597" s="84"/>
      <c r="I597" s="84"/>
      <c r="J597" s="84"/>
      <c r="K597" s="84"/>
      <c r="L597" s="84"/>
      <c r="M597" s="84"/>
      <c r="N597" s="84"/>
      <c r="O597" s="84"/>
      <c r="P597" s="84"/>
    </row>
    <row r="598" spans="6:16" s="70" customFormat="1" ht="20.100000000000001" customHeight="1" x14ac:dyDescent="0.25">
      <c r="F598" s="84"/>
      <c r="G598" s="84"/>
      <c r="H598" s="84"/>
      <c r="I598" s="84"/>
      <c r="J598" s="84"/>
      <c r="K598" s="84"/>
      <c r="L598" s="84"/>
      <c r="M598" s="84"/>
      <c r="N598" s="84"/>
      <c r="O598" s="84"/>
      <c r="P598" s="84"/>
    </row>
    <row r="599" spans="6:16" s="70" customFormat="1" ht="20.100000000000001" customHeight="1" x14ac:dyDescent="0.25">
      <c r="F599" s="84"/>
      <c r="G599" s="84"/>
      <c r="H599" s="84"/>
      <c r="I599" s="84"/>
      <c r="J599" s="84"/>
      <c r="K599" s="84"/>
      <c r="L599" s="84"/>
      <c r="M599" s="84"/>
      <c r="N599" s="84"/>
      <c r="O599" s="84"/>
      <c r="P599" s="84"/>
    </row>
    <row r="600" spans="6:16" s="70" customFormat="1" ht="20.100000000000001" customHeight="1" x14ac:dyDescent="0.25">
      <c r="F600" s="84"/>
      <c r="G600" s="84"/>
      <c r="H600" s="84"/>
      <c r="I600" s="84"/>
      <c r="J600" s="84"/>
      <c r="K600" s="84"/>
      <c r="L600" s="84"/>
      <c r="M600" s="84"/>
      <c r="N600" s="84"/>
      <c r="O600" s="84"/>
      <c r="P600" s="84"/>
    </row>
    <row r="601" spans="6:16" s="70" customFormat="1" ht="20.100000000000001" customHeight="1" x14ac:dyDescent="0.25">
      <c r="F601" s="84"/>
      <c r="G601" s="84"/>
      <c r="H601" s="84"/>
      <c r="I601" s="84"/>
      <c r="J601" s="84"/>
      <c r="K601" s="84"/>
      <c r="L601" s="84"/>
      <c r="M601" s="84"/>
      <c r="N601" s="84"/>
      <c r="O601" s="84"/>
      <c r="P601" s="84"/>
    </row>
    <row r="602" spans="6:16" s="70" customFormat="1" ht="20.100000000000001" customHeight="1" x14ac:dyDescent="0.25">
      <c r="F602" s="84"/>
      <c r="G602" s="84"/>
      <c r="H602" s="84"/>
      <c r="I602" s="84"/>
      <c r="J602" s="84"/>
      <c r="K602" s="84"/>
      <c r="L602" s="84"/>
      <c r="M602" s="84"/>
      <c r="N602" s="84"/>
      <c r="O602" s="84"/>
      <c r="P602" s="84"/>
    </row>
    <row r="603" spans="6:16" s="70" customFormat="1" ht="20.100000000000001" customHeight="1" x14ac:dyDescent="0.25">
      <c r="F603" s="84"/>
      <c r="G603" s="84"/>
      <c r="H603" s="84"/>
      <c r="I603" s="84"/>
      <c r="J603" s="84"/>
      <c r="K603" s="84"/>
      <c r="L603" s="84"/>
      <c r="M603" s="84"/>
      <c r="N603" s="84"/>
      <c r="O603" s="84"/>
      <c r="P603" s="84"/>
    </row>
    <row r="604" spans="6:16" s="70" customFormat="1" ht="20.100000000000001" customHeight="1" x14ac:dyDescent="0.25">
      <c r="F604" s="84"/>
      <c r="G604" s="84"/>
      <c r="H604" s="84"/>
      <c r="I604" s="84"/>
      <c r="J604" s="84"/>
      <c r="K604" s="84"/>
      <c r="L604" s="84"/>
      <c r="M604" s="84"/>
      <c r="N604" s="84"/>
      <c r="O604" s="84"/>
      <c r="P604" s="84"/>
    </row>
    <row r="605" spans="6:16" s="70" customFormat="1" ht="20.100000000000001" customHeight="1" x14ac:dyDescent="0.25">
      <c r="F605" s="84"/>
      <c r="G605" s="84"/>
      <c r="H605" s="84"/>
      <c r="I605" s="84"/>
      <c r="J605" s="84"/>
      <c r="K605" s="84"/>
      <c r="L605" s="84"/>
      <c r="M605" s="84"/>
      <c r="N605" s="84"/>
      <c r="O605" s="84"/>
      <c r="P605" s="84"/>
    </row>
    <row r="606" spans="6:16" s="70" customFormat="1" ht="20.100000000000001" customHeight="1" x14ac:dyDescent="0.25">
      <c r="F606" s="84"/>
      <c r="G606" s="84"/>
      <c r="H606" s="84"/>
      <c r="I606" s="84"/>
      <c r="J606" s="84"/>
      <c r="K606" s="84"/>
      <c r="L606" s="84"/>
      <c r="M606" s="84"/>
      <c r="N606" s="84"/>
      <c r="O606" s="84"/>
      <c r="P606" s="84"/>
    </row>
    <row r="607" spans="6:16" s="70" customFormat="1" ht="20.100000000000001" customHeight="1" x14ac:dyDescent="0.25">
      <c r="F607" s="84"/>
      <c r="G607" s="84"/>
      <c r="H607" s="84"/>
      <c r="I607" s="84"/>
      <c r="J607" s="84"/>
      <c r="K607" s="84"/>
      <c r="L607" s="84"/>
      <c r="M607" s="84"/>
      <c r="N607" s="84"/>
      <c r="O607" s="84"/>
      <c r="P607" s="84"/>
    </row>
    <row r="608" spans="6:16" s="70" customFormat="1" ht="20.100000000000001" customHeight="1" x14ac:dyDescent="0.25">
      <c r="F608" s="84"/>
      <c r="G608" s="84"/>
      <c r="H608" s="84"/>
      <c r="I608" s="84"/>
      <c r="J608" s="84"/>
      <c r="K608" s="84"/>
      <c r="L608" s="84"/>
      <c r="M608" s="84"/>
      <c r="N608" s="84"/>
      <c r="O608" s="84"/>
      <c r="P608" s="84"/>
    </row>
    <row r="609" spans="6:16" s="70" customFormat="1" ht="20.100000000000001" customHeight="1" x14ac:dyDescent="0.25">
      <c r="F609" s="84"/>
      <c r="G609" s="84"/>
      <c r="H609" s="84"/>
      <c r="I609" s="84"/>
      <c r="J609" s="84"/>
      <c r="K609" s="84"/>
      <c r="L609" s="84"/>
      <c r="M609" s="84"/>
      <c r="N609" s="84"/>
      <c r="O609" s="84"/>
      <c r="P609" s="84"/>
    </row>
    <row r="610" spans="6:16" s="70" customFormat="1" ht="20.100000000000001" customHeight="1" x14ac:dyDescent="0.25">
      <c r="F610" s="84"/>
      <c r="G610" s="84"/>
      <c r="H610" s="84"/>
      <c r="I610" s="84"/>
      <c r="J610" s="84"/>
      <c r="K610" s="84"/>
      <c r="L610" s="84"/>
      <c r="M610" s="84"/>
      <c r="N610" s="84"/>
      <c r="O610" s="84"/>
      <c r="P610" s="84"/>
    </row>
    <row r="611" spans="6:16" s="70" customFormat="1" ht="20.100000000000001" customHeight="1" x14ac:dyDescent="0.25">
      <c r="F611" s="84"/>
      <c r="G611" s="84"/>
      <c r="H611" s="84"/>
      <c r="I611" s="84"/>
      <c r="J611" s="84"/>
      <c r="K611" s="84"/>
      <c r="L611" s="84"/>
      <c r="M611" s="84"/>
      <c r="N611" s="84"/>
      <c r="O611" s="84"/>
      <c r="P611" s="84"/>
    </row>
    <row r="612" spans="6:16" s="70" customFormat="1" ht="20.100000000000001" customHeight="1" x14ac:dyDescent="0.25">
      <c r="F612" s="84"/>
      <c r="G612" s="84"/>
      <c r="H612" s="84"/>
      <c r="I612" s="84"/>
      <c r="J612" s="84"/>
      <c r="K612" s="84"/>
      <c r="L612" s="84"/>
      <c r="M612" s="84"/>
      <c r="N612" s="84"/>
      <c r="O612" s="84"/>
      <c r="P612" s="84"/>
    </row>
    <row r="613" spans="6:16" s="70" customFormat="1" ht="20.100000000000001" customHeight="1" x14ac:dyDescent="0.25">
      <c r="F613" s="84"/>
      <c r="G613" s="84"/>
      <c r="H613" s="84"/>
      <c r="I613" s="84"/>
      <c r="J613" s="84"/>
      <c r="K613" s="84"/>
      <c r="L613" s="84"/>
      <c r="M613" s="84"/>
      <c r="N613" s="84"/>
      <c r="O613" s="84"/>
      <c r="P613" s="84"/>
    </row>
    <row r="614" spans="6:16" s="70" customFormat="1" ht="20.100000000000001" customHeight="1" x14ac:dyDescent="0.25">
      <c r="F614" s="84"/>
      <c r="G614" s="84"/>
      <c r="H614" s="84"/>
      <c r="I614" s="84"/>
      <c r="J614" s="84"/>
      <c r="K614" s="84"/>
      <c r="L614" s="84"/>
      <c r="M614" s="84"/>
      <c r="N614" s="84"/>
      <c r="O614" s="84"/>
      <c r="P614" s="84"/>
    </row>
    <row r="615" spans="6:16" s="70" customFormat="1" ht="20.100000000000001" customHeight="1" x14ac:dyDescent="0.25">
      <c r="F615" s="84"/>
      <c r="G615" s="84"/>
      <c r="H615" s="84"/>
      <c r="I615" s="84"/>
      <c r="J615" s="84"/>
      <c r="K615" s="84"/>
      <c r="L615" s="84"/>
      <c r="M615" s="84"/>
      <c r="N615" s="84"/>
      <c r="O615" s="84"/>
      <c r="P615" s="84"/>
    </row>
    <row r="616" spans="6:16" s="70" customFormat="1" ht="20.100000000000001" customHeight="1" x14ac:dyDescent="0.25">
      <c r="F616" s="84"/>
      <c r="G616" s="84"/>
      <c r="H616" s="84"/>
      <c r="I616" s="84"/>
      <c r="J616" s="84"/>
      <c r="K616" s="84"/>
      <c r="L616" s="84"/>
      <c r="M616" s="84"/>
      <c r="N616" s="84"/>
      <c r="O616" s="84"/>
      <c r="P616" s="84"/>
    </row>
    <row r="617" spans="6:16" s="70" customFormat="1" ht="20.100000000000001" customHeight="1" x14ac:dyDescent="0.25">
      <c r="F617" s="84"/>
      <c r="G617" s="84"/>
      <c r="H617" s="84"/>
      <c r="I617" s="84"/>
      <c r="J617" s="84"/>
      <c r="K617" s="84"/>
      <c r="L617" s="84"/>
      <c r="M617" s="84"/>
      <c r="N617" s="84"/>
      <c r="O617" s="84"/>
      <c r="P617" s="84"/>
    </row>
    <row r="618" spans="6:16" s="70" customFormat="1" ht="20.100000000000001" customHeight="1" x14ac:dyDescent="0.25">
      <c r="F618" s="84"/>
      <c r="G618" s="84"/>
      <c r="H618" s="84"/>
      <c r="I618" s="84"/>
      <c r="J618" s="84"/>
      <c r="K618" s="84"/>
      <c r="L618" s="84"/>
      <c r="M618" s="84"/>
      <c r="N618" s="84"/>
      <c r="O618" s="84"/>
      <c r="P618" s="84"/>
    </row>
    <row r="619" spans="6:16" s="70" customFormat="1" ht="20.100000000000001" customHeight="1" x14ac:dyDescent="0.25">
      <c r="F619" s="84"/>
      <c r="G619" s="84"/>
      <c r="H619" s="84"/>
      <c r="I619" s="84"/>
      <c r="J619" s="84"/>
      <c r="K619" s="84"/>
      <c r="L619" s="84"/>
      <c r="M619" s="84"/>
      <c r="N619" s="84"/>
      <c r="O619" s="84"/>
      <c r="P619" s="84"/>
    </row>
    <row r="620" spans="6:16" s="70" customFormat="1" ht="20.100000000000001" customHeight="1" x14ac:dyDescent="0.25">
      <c r="F620" s="84"/>
      <c r="G620" s="84"/>
      <c r="H620" s="84"/>
      <c r="I620" s="84"/>
      <c r="J620" s="84"/>
      <c r="K620" s="84"/>
      <c r="L620" s="84"/>
      <c r="M620" s="84"/>
      <c r="N620" s="84"/>
      <c r="O620" s="84"/>
      <c r="P620" s="84"/>
    </row>
    <row r="621" spans="6:16" s="70" customFormat="1" ht="20.100000000000001" customHeight="1" x14ac:dyDescent="0.25">
      <c r="F621" s="84"/>
      <c r="G621" s="84"/>
      <c r="H621" s="84"/>
      <c r="I621" s="84"/>
      <c r="J621" s="84"/>
      <c r="K621" s="84"/>
      <c r="L621" s="84"/>
      <c r="M621" s="84"/>
      <c r="N621" s="84"/>
      <c r="O621" s="84"/>
      <c r="P621" s="84"/>
    </row>
    <row r="622" spans="6:16" s="70" customFormat="1" ht="20.100000000000001" customHeight="1" x14ac:dyDescent="0.25">
      <c r="F622" s="84"/>
      <c r="G622" s="84"/>
      <c r="H622" s="84"/>
      <c r="I622" s="84"/>
      <c r="J622" s="84"/>
      <c r="K622" s="84"/>
      <c r="L622" s="84"/>
      <c r="M622" s="84"/>
      <c r="N622" s="84"/>
      <c r="O622" s="84"/>
      <c r="P622" s="84"/>
    </row>
    <row r="623" spans="6:16" s="70" customFormat="1" ht="20.100000000000001" customHeight="1" x14ac:dyDescent="0.25">
      <c r="F623" s="84"/>
      <c r="G623" s="84"/>
      <c r="H623" s="84"/>
      <c r="I623" s="84"/>
      <c r="J623" s="84"/>
      <c r="K623" s="84"/>
      <c r="L623" s="84"/>
      <c r="M623" s="84"/>
      <c r="N623" s="84"/>
      <c r="O623" s="84"/>
      <c r="P623" s="84"/>
    </row>
    <row r="624" spans="6:16" s="70" customFormat="1" ht="20.100000000000001" customHeight="1" x14ac:dyDescent="0.25">
      <c r="F624" s="84"/>
      <c r="G624" s="84"/>
      <c r="H624" s="84"/>
      <c r="I624" s="84"/>
      <c r="J624" s="84"/>
      <c r="K624" s="84"/>
      <c r="L624" s="84"/>
      <c r="M624" s="84"/>
      <c r="N624" s="84"/>
      <c r="O624" s="84"/>
      <c r="P624" s="84"/>
    </row>
    <row r="625" spans="6:16" s="70" customFormat="1" ht="20.100000000000001" customHeight="1" x14ac:dyDescent="0.25">
      <c r="F625" s="84"/>
      <c r="G625" s="84"/>
      <c r="H625" s="84"/>
      <c r="I625" s="84"/>
      <c r="J625" s="84"/>
      <c r="K625" s="84"/>
      <c r="L625" s="84"/>
      <c r="M625" s="84"/>
      <c r="N625" s="84"/>
      <c r="O625" s="84"/>
      <c r="P625" s="84"/>
    </row>
    <row r="626" spans="6:16" s="70" customFormat="1" ht="20.100000000000001" customHeight="1" x14ac:dyDescent="0.25">
      <c r="F626" s="84"/>
      <c r="G626" s="84"/>
      <c r="H626" s="84"/>
      <c r="I626" s="84"/>
      <c r="J626" s="84"/>
      <c r="K626" s="84"/>
      <c r="L626" s="84"/>
      <c r="M626" s="84"/>
      <c r="N626" s="84"/>
      <c r="O626" s="84"/>
      <c r="P626" s="84"/>
    </row>
    <row r="627" spans="6:16" s="70" customFormat="1" ht="20.100000000000001" customHeight="1" x14ac:dyDescent="0.25">
      <c r="F627" s="84"/>
      <c r="G627" s="84"/>
      <c r="H627" s="84"/>
      <c r="I627" s="84"/>
      <c r="J627" s="84"/>
      <c r="K627" s="84"/>
      <c r="L627" s="84"/>
      <c r="M627" s="84"/>
      <c r="N627" s="84"/>
      <c r="O627" s="84"/>
      <c r="P627" s="84"/>
    </row>
    <row r="628" spans="6:16" s="70" customFormat="1" ht="20.100000000000001" customHeight="1" x14ac:dyDescent="0.25">
      <c r="F628" s="84"/>
      <c r="G628" s="84"/>
      <c r="H628" s="84"/>
      <c r="I628" s="84"/>
      <c r="J628" s="84"/>
      <c r="K628" s="84"/>
      <c r="L628" s="84"/>
      <c r="M628" s="84"/>
      <c r="N628" s="84"/>
      <c r="O628" s="84"/>
      <c r="P628" s="84"/>
    </row>
    <row r="629" spans="6:16" s="70" customFormat="1" ht="20.100000000000001" customHeight="1" x14ac:dyDescent="0.25">
      <c r="F629" s="84"/>
      <c r="G629" s="84"/>
      <c r="H629" s="84"/>
      <c r="I629" s="84"/>
      <c r="J629" s="84"/>
      <c r="K629" s="84"/>
      <c r="L629" s="84"/>
      <c r="M629" s="84"/>
      <c r="N629" s="84"/>
      <c r="O629" s="84"/>
      <c r="P629" s="84"/>
    </row>
    <row r="630" spans="6:16" s="70" customFormat="1" ht="20.100000000000001" customHeight="1" x14ac:dyDescent="0.25">
      <c r="F630" s="84"/>
      <c r="G630" s="84"/>
      <c r="H630" s="84"/>
      <c r="I630" s="84"/>
      <c r="J630" s="84"/>
      <c r="K630" s="84"/>
      <c r="L630" s="84"/>
      <c r="M630" s="84"/>
      <c r="N630" s="84"/>
      <c r="O630" s="84"/>
      <c r="P630" s="84"/>
    </row>
    <row r="631" spans="6:16" s="70" customFormat="1" ht="20.100000000000001" customHeight="1" x14ac:dyDescent="0.25">
      <c r="F631" s="84"/>
      <c r="G631" s="84"/>
      <c r="H631" s="84"/>
      <c r="I631" s="84"/>
      <c r="J631" s="84"/>
      <c r="K631" s="84"/>
      <c r="L631" s="84"/>
      <c r="M631" s="84"/>
      <c r="N631" s="84"/>
      <c r="O631" s="84"/>
      <c r="P631" s="84"/>
    </row>
    <row r="632" spans="6:16" s="70" customFormat="1" ht="20.100000000000001" customHeight="1" x14ac:dyDescent="0.25">
      <c r="F632" s="84"/>
      <c r="G632" s="84"/>
      <c r="H632" s="84"/>
      <c r="I632" s="84"/>
      <c r="J632" s="84"/>
      <c r="K632" s="84"/>
      <c r="L632" s="84"/>
      <c r="M632" s="84"/>
      <c r="N632" s="84"/>
      <c r="O632" s="84"/>
      <c r="P632" s="84"/>
    </row>
    <row r="633" spans="6:16" s="70" customFormat="1" ht="20.100000000000001" customHeight="1" x14ac:dyDescent="0.25">
      <c r="F633" s="84"/>
      <c r="G633" s="84"/>
      <c r="H633" s="84"/>
      <c r="I633" s="84"/>
      <c r="J633" s="84"/>
      <c r="K633" s="84"/>
      <c r="L633" s="84"/>
      <c r="M633" s="84"/>
      <c r="N633" s="84"/>
      <c r="O633" s="84"/>
      <c r="P633" s="84"/>
    </row>
    <row r="634" spans="6:16" s="70" customFormat="1" ht="20.100000000000001" customHeight="1" x14ac:dyDescent="0.25">
      <c r="F634" s="84"/>
      <c r="G634" s="84"/>
      <c r="H634" s="84"/>
      <c r="I634" s="84"/>
      <c r="J634" s="84"/>
      <c r="K634" s="84"/>
      <c r="L634" s="84"/>
      <c r="M634" s="84"/>
      <c r="N634" s="84"/>
      <c r="O634" s="84"/>
      <c r="P634" s="84"/>
    </row>
    <row r="635" spans="6:16" s="70" customFormat="1" ht="20.100000000000001" customHeight="1" x14ac:dyDescent="0.25">
      <c r="F635" s="84"/>
      <c r="G635" s="84"/>
      <c r="H635" s="84"/>
      <c r="I635" s="84"/>
      <c r="J635" s="84"/>
      <c r="K635" s="84"/>
      <c r="L635" s="84"/>
      <c r="M635" s="84"/>
      <c r="N635" s="84"/>
      <c r="O635" s="84"/>
      <c r="P635" s="84"/>
    </row>
    <row r="636" spans="6:16" s="70" customFormat="1" ht="20.100000000000001" customHeight="1" x14ac:dyDescent="0.25">
      <c r="F636" s="84"/>
      <c r="G636" s="84"/>
      <c r="H636" s="84"/>
      <c r="I636" s="84"/>
      <c r="J636" s="84"/>
      <c r="K636" s="84"/>
      <c r="L636" s="84"/>
      <c r="M636" s="84"/>
      <c r="N636" s="84"/>
      <c r="O636" s="84"/>
      <c r="P636" s="84"/>
    </row>
    <row r="637" spans="6:16" s="70" customFormat="1" ht="20.100000000000001" customHeight="1" x14ac:dyDescent="0.25">
      <c r="F637" s="84"/>
      <c r="G637" s="84"/>
      <c r="H637" s="84"/>
      <c r="I637" s="84"/>
      <c r="J637" s="84"/>
      <c r="K637" s="84"/>
      <c r="L637" s="84"/>
      <c r="M637" s="84"/>
      <c r="N637" s="84"/>
      <c r="O637" s="84"/>
      <c r="P637" s="84"/>
    </row>
    <row r="638" spans="6:16" s="70" customFormat="1" ht="20.100000000000001" customHeight="1" x14ac:dyDescent="0.25">
      <c r="F638" s="84"/>
      <c r="G638" s="84"/>
      <c r="H638" s="84"/>
      <c r="I638" s="84"/>
      <c r="J638" s="84"/>
      <c r="K638" s="84"/>
      <c r="L638" s="84"/>
      <c r="M638" s="84"/>
      <c r="N638" s="84"/>
      <c r="O638" s="84"/>
      <c r="P638" s="84"/>
    </row>
    <row r="639" spans="6:16" s="70" customFormat="1" ht="20.100000000000001" customHeight="1" x14ac:dyDescent="0.25">
      <c r="F639" s="84"/>
      <c r="G639" s="84"/>
      <c r="H639" s="84"/>
      <c r="I639" s="84"/>
      <c r="J639" s="84"/>
      <c r="K639" s="84"/>
      <c r="L639" s="84"/>
      <c r="M639" s="84"/>
      <c r="N639" s="84"/>
      <c r="O639" s="84"/>
      <c r="P639" s="84"/>
    </row>
    <row r="640" spans="6:16" s="70" customFormat="1" ht="20.100000000000001" customHeight="1" x14ac:dyDescent="0.25">
      <c r="F640" s="84"/>
      <c r="G640" s="84"/>
      <c r="H640" s="84"/>
      <c r="I640" s="84"/>
      <c r="J640" s="84"/>
      <c r="K640" s="84"/>
      <c r="L640" s="84"/>
      <c r="M640" s="84"/>
      <c r="N640" s="84"/>
      <c r="O640" s="84"/>
      <c r="P640" s="84"/>
    </row>
    <row r="641" spans="6:16" s="70" customFormat="1" ht="20.100000000000001" customHeight="1" x14ac:dyDescent="0.25">
      <c r="F641" s="84"/>
      <c r="G641" s="84"/>
      <c r="H641" s="84"/>
      <c r="I641" s="84"/>
      <c r="J641" s="84"/>
      <c r="K641" s="84"/>
      <c r="L641" s="84"/>
      <c r="M641" s="84"/>
      <c r="N641" s="84"/>
      <c r="O641" s="84"/>
      <c r="P641" s="84"/>
    </row>
    <row r="642" spans="6:16" s="70" customFormat="1" ht="20.100000000000001" customHeight="1" x14ac:dyDescent="0.25">
      <c r="F642" s="84"/>
      <c r="G642" s="84"/>
      <c r="H642" s="84"/>
      <c r="I642" s="84"/>
      <c r="J642" s="84"/>
      <c r="K642" s="84"/>
      <c r="L642" s="84"/>
      <c r="M642" s="84"/>
      <c r="N642" s="84"/>
      <c r="O642" s="84"/>
      <c r="P642" s="84"/>
    </row>
    <row r="643" spans="6:16" s="70" customFormat="1" ht="20.100000000000001" customHeight="1" x14ac:dyDescent="0.25">
      <c r="F643" s="84"/>
      <c r="G643" s="84"/>
      <c r="H643" s="84"/>
      <c r="I643" s="84"/>
      <c r="J643" s="84"/>
      <c r="K643" s="84"/>
      <c r="L643" s="84"/>
      <c r="M643" s="84"/>
      <c r="N643" s="84"/>
      <c r="O643" s="84"/>
      <c r="P643" s="84"/>
    </row>
    <row r="644" spans="6:16" s="70" customFormat="1" ht="20.100000000000001" customHeight="1" x14ac:dyDescent="0.25">
      <c r="F644" s="84"/>
      <c r="G644" s="84"/>
      <c r="H644" s="84"/>
      <c r="I644" s="84"/>
      <c r="J644" s="84"/>
      <c r="K644" s="84"/>
      <c r="L644" s="84"/>
      <c r="M644" s="84"/>
      <c r="N644" s="84"/>
      <c r="O644" s="84"/>
      <c r="P644" s="84"/>
    </row>
    <row r="645" spans="6:16" s="70" customFormat="1" ht="20.100000000000001" customHeight="1" x14ac:dyDescent="0.25">
      <c r="F645" s="84"/>
      <c r="G645" s="84"/>
      <c r="H645" s="84"/>
      <c r="I645" s="84"/>
      <c r="J645" s="84"/>
      <c r="K645" s="84"/>
      <c r="L645" s="84"/>
      <c r="M645" s="84"/>
      <c r="N645" s="84"/>
      <c r="O645" s="84"/>
      <c r="P645" s="84"/>
    </row>
    <row r="646" spans="6:16" s="70" customFormat="1" ht="20.100000000000001" customHeight="1" x14ac:dyDescent="0.25">
      <c r="F646" s="84"/>
      <c r="G646" s="84"/>
      <c r="H646" s="84"/>
      <c r="I646" s="84"/>
      <c r="J646" s="84"/>
      <c r="K646" s="84"/>
      <c r="L646" s="84"/>
      <c r="M646" s="84"/>
      <c r="N646" s="84"/>
      <c r="O646" s="84"/>
      <c r="P646" s="84"/>
    </row>
    <row r="647" spans="6:16" s="70" customFormat="1" ht="20.100000000000001" customHeight="1" x14ac:dyDescent="0.25">
      <c r="F647" s="84"/>
      <c r="G647" s="84"/>
      <c r="H647" s="84"/>
      <c r="I647" s="84"/>
      <c r="J647" s="84"/>
      <c r="K647" s="84"/>
      <c r="L647" s="84"/>
      <c r="M647" s="84"/>
      <c r="N647" s="84"/>
      <c r="O647" s="84"/>
      <c r="P647" s="84"/>
    </row>
    <row r="648" spans="6:16" s="70" customFormat="1" ht="20.100000000000001" customHeight="1" x14ac:dyDescent="0.25">
      <c r="F648" s="84"/>
      <c r="G648" s="84"/>
      <c r="H648" s="84"/>
      <c r="I648" s="84"/>
      <c r="J648" s="84"/>
      <c r="K648" s="84"/>
      <c r="L648" s="84"/>
      <c r="M648" s="84"/>
      <c r="N648" s="84"/>
      <c r="O648" s="84"/>
      <c r="P648" s="84"/>
    </row>
    <row r="649" spans="6:16" s="70" customFormat="1" ht="20.100000000000001" customHeight="1" x14ac:dyDescent="0.25">
      <c r="F649" s="84"/>
      <c r="G649" s="84"/>
      <c r="H649" s="84"/>
      <c r="I649" s="84"/>
      <c r="J649" s="84"/>
      <c r="K649" s="84"/>
      <c r="L649" s="84"/>
      <c r="M649" s="84"/>
      <c r="N649" s="84"/>
      <c r="O649" s="84"/>
      <c r="P649" s="84"/>
    </row>
    <row r="650" spans="6:16" s="70" customFormat="1" ht="20.100000000000001" customHeight="1" x14ac:dyDescent="0.25">
      <c r="F650" s="84"/>
      <c r="G650" s="84"/>
      <c r="H650" s="84"/>
      <c r="I650" s="84"/>
      <c r="J650" s="84"/>
      <c r="K650" s="84"/>
      <c r="L650" s="84"/>
      <c r="M650" s="84"/>
      <c r="N650" s="84"/>
      <c r="O650" s="84"/>
      <c r="P650" s="84"/>
    </row>
    <row r="651" spans="6:16" s="70" customFormat="1" ht="20.100000000000001" customHeight="1" x14ac:dyDescent="0.25">
      <c r="F651" s="84"/>
      <c r="G651" s="84"/>
      <c r="H651" s="84"/>
      <c r="I651" s="84"/>
      <c r="J651" s="84"/>
      <c r="K651" s="84"/>
      <c r="L651" s="84"/>
      <c r="M651" s="84"/>
      <c r="N651" s="84"/>
      <c r="O651" s="84"/>
      <c r="P651" s="84"/>
    </row>
    <row r="652" spans="6:16" s="70" customFormat="1" ht="20.100000000000001" customHeight="1" x14ac:dyDescent="0.25">
      <c r="F652" s="84"/>
      <c r="G652" s="84"/>
      <c r="H652" s="84"/>
      <c r="I652" s="84"/>
      <c r="J652" s="84"/>
      <c r="K652" s="84"/>
      <c r="L652" s="84"/>
      <c r="M652" s="84"/>
      <c r="N652" s="84"/>
      <c r="O652" s="84"/>
      <c r="P652" s="84"/>
    </row>
    <row r="653" spans="6:16" s="70" customFormat="1" ht="20.100000000000001" customHeight="1" x14ac:dyDescent="0.25">
      <c r="F653" s="84"/>
      <c r="G653" s="84"/>
      <c r="H653" s="84"/>
      <c r="I653" s="84"/>
      <c r="J653" s="84"/>
      <c r="K653" s="84"/>
      <c r="L653" s="84"/>
      <c r="M653" s="84"/>
      <c r="N653" s="84"/>
      <c r="O653" s="84"/>
      <c r="P653" s="84"/>
    </row>
    <row r="654" spans="6:16" s="70" customFormat="1" ht="20.100000000000001" customHeight="1" x14ac:dyDescent="0.25">
      <c r="F654" s="84"/>
      <c r="G654" s="84"/>
      <c r="H654" s="84"/>
      <c r="I654" s="84"/>
      <c r="J654" s="84"/>
      <c r="K654" s="84"/>
      <c r="L654" s="84"/>
      <c r="M654" s="84"/>
      <c r="N654" s="84"/>
      <c r="O654" s="84"/>
      <c r="P654" s="84"/>
    </row>
    <row r="655" spans="6:16" s="70" customFormat="1" ht="20.100000000000001" customHeight="1" x14ac:dyDescent="0.25">
      <c r="F655" s="84"/>
      <c r="G655" s="84"/>
      <c r="H655" s="84"/>
      <c r="I655" s="84"/>
      <c r="J655" s="84"/>
      <c r="K655" s="84"/>
      <c r="L655" s="84"/>
      <c r="M655" s="84"/>
      <c r="N655" s="84"/>
      <c r="O655" s="84"/>
      <c r="P655" s="84"/>
    </row>
    <row r="656" spans="6:16" s="70" customFormat="1" ht="20.100000000000001" customHeight="1" x14ac:dyDescent="0.25">
      <c r="F656" s="84"/>
      <c r="G656" s="84"/>
      <c r="H656" s="84"/>
      <c r="I656" s="84"/>
      <c r="J656" s="84"/>
      <c r="K656" s="84"/>
      <c r="L656" s="84"/>
      <c r="M656" s="84"/>
      <c r="N656" s="84"/>
      <c r="O656" s="84"/>
      <c r="P656" s="84"/>
    </row>
    <row r="657" spans="6:16" s="70" customFormat="1" ht="20.100000000000001" customHeight="1" x14ac:dyDescent="0.25">
      <c r="F657" s="84"/>
      <c r="G657" s="84"/>
      <c r="H657" s="84"/>
      <c r="I657" s="84"/>
      <c r="J657" s="84"/>
      <c r="K657" s="84"/>
      <c r="L657" s="84"/>
      <c r="M657" s="84"/>
      <c r="N657" s="84"/>
      <c r="O657" s="84"/>
      <c r="P657" s="84"/>
    </row>
    <row r="658" spans="6:16" s="70" customFormat="1" ht="20.100000000000001" customHeight="1" x14ac:dyDescent="0.25">
      <c r="F658" s="84"/>
      <c r="G658" s="84"/>
      <c r="H658" s="84"/>
      <c r="I658" s="84"/>
      <c r="J658" s="84"/>
      <c r="K658" s="84"/>
      <c r="L658" s="84"/>
      <c r="M658" s="84"/>
      <c r="N658" s="84"/>
      <c r="O658" s="84"/>
      <c r="P658" s="84"/>
    </row>
    <row r="659" spans="6:16" s="70" customFormat="1" ht="20.100000000000001" customHeight="1" x14ac:dyDescent="0.25">
      <c r="F659" s="84"/>
      <c r="G659" s="84"/>
      <c r="H659" s="84"/>
      <c r="I659" s="84"/>
      <c r="J659" s="84"/>
      <c r="K659" s="84"/>
      <c r="L659" s="84"/>
      <c r="M659" s="84"/>
      <c r="N659" s="84"/>
      <c r="O659" s="84"/>
      <c r="P659" s="84"/>
    </row>
    <row r="660" spans="6:16" s="70" customFormat="1" ht="20.100000000000001" customHeight="1" x14ac:dyDescent="0.25">
      <c r="F660" s="84"/>
      <c r="G660" s="84"/>
      <c r="H660" s="84"/>
      <c r="I660" s="84"/>
      <c r="J660" s="84"/>
      <c r="K660" s="84"/>
      <c r="L660" s="84"/>
      <c r="M660" s="84"/>
      <c r="N660" s="84"/>
      <c r="O660" s="84"/>
      <c r="P660" s="84"/>
    </row>
    <row r="661" spans="6:16" s="70" customFormat="1" ht="20.100000000000001" customHeight="1" x14ac:dyDescent="0.25">
      <c r="F661" s="84"/>
      <c r="G661" s="84"/>
      <c r="H661" s="84"/>
      <c r="I661" s="84"/>
      <c r="J661" s="84"/>
      <c r="K661" s="84"/>
      <c r="L661" s="84"/>
      <c r="M661" s="84"/>
      <c r="N661" s="84"/>
      <c r="O661" s="84"/>
      <c r="P661" s="84"/>
    </row>
    <row r="662" spans="6:16" s="70" customFormat="1" ht="20.100000000000001" customHeight="1" x14ac:dyDescent="0.25">
      <c r="F662" s="84"/>
      <c r="G662" s="84"/>
      <c r="H662" s="84"/>
      <c r="I662" s="84"/>
      <c r="J662" s="84"/>
      <c r="K662" s="84"/>
      <c r="L662" s="84"/>
      <c r="M662" s="84"/>
      <c r="N662" s="84"/>
      <c r="O662" s="84"/>
      <c r="P662" s="84"/>
    </row>
    <row r="663" spans="6:16" s="70" customFormat="1" ht="20.100000000000001" customHeight="1" x14ac:dyDescent="0.25">
      <c r="F663" s="84"/>
      <c r="G663" s="84"/>
      <c r="H663" s="84"/>
      <c r="I663" s="84"/>
      <c r="J663" s="84"/>
      <c r="K663" s="84"/>
      <c r="L663" s="84"/>
      <c r="M663" s="84"/>
      <c r="N663" s="84"/>
      <c r="O663" s="84"/>
      <c r="P663" s="84"/>
    </row>
    <row r="664" spans="6:16" s="70" customFormat="1" ht="20.100000000000001" customHeight="1" x14ac:dyDescent="0.25">
      <c r="F664" s="84"/>
      <c r="G664" s="84"/>
      <c r="H664" s="84"/>
      <c r="I664" s="84"/>
      <c r="J664" s="84"/>
      <c r="K664" s="84"/>
      <c r="L664" s="84"/>
      <c r="M664" s="84"/>
      <c r="N664" s="84"/>
      <c r="O664" s="84"/>
      <c r="P664" s="84"/>
    </row>
    <row r="665" spans="6:16" s="70" customFormat="1" ht="20.100000000000001" customHeight="1" x14ac:dyDescent="0.25">
      <c r="F665" s="84"/>
      <c r="G665" s="84"/>
      <c r="H665" s="84"/>
      <c r="I665" s="84"/>
      <c r="J665" s="84"/>
      <c r="K665" s="84"/>
      <c r="L665" s="84"/>
      <c r="M665" s="84"/>
      <c r="N665" s="84"/>
      <c r="O665" s="84"/>
      <c r="P665" s="84"/>
    </row>
    <row r="666" spans="6:16" s="70" customFormat="1" ht="20.100000000000001" customHeight="1" x14ac:dyDescent="0.25">
      <c r="F666" s="84"/>
      <c r="G666" s="84"/>
      <c r="H666" s="84"/>
      <c r="I666" s="84"/>
      <c r="J666" s="84"/>
      <c r="K666" s="84"/>
      <c r="L666" s="84"/>
      <c r="M666" s="84"/>
      <c r="N666" s="84"/>
      <c r="O666" s="84"/>
      <c r="P666" s="84"/>
    </row>
    <row r="667" spans="6:16" s="70" customFormat="1" ht="20.100000000000001" customHeight="1" x14ac:dyDescent="0.25">
      <c r="F667" s="84"/>
      <c r="G667" s="84"/>
      <c r="H667" s="84"/>
      <c r="I667" s="84"/>
      <c r="J667" s="84"/>
      <c r="K667" s="84"/>
      <c r="L667" s="84"/>
      <c r="M667" s="84"/>
      <c r="N667" s="84"/>
      <c r="O667" s="84"/>
      <c r="P667" s="84"/>
    </row>
    <row r="668" spans="6:16" s="70" customFormat="1" ht="20.100000000000001" customHeight="1" x14ac:dyDescent="0.25">
      <c r="F668" s="84"/>
      <c r="G668" s="84"/>
      <c r="H668" s="84"/>
      <c r="I668" s="84"/>
      <c r="J668" s="84"/>
      <c r="K668" s="84"/>
      <c r="L668" s="84"/>
      <c r="M668" s="84"/>
      <c r="N668" s="84"/>
      <c r="O668" s="84"/>
      <c r="P668" s="84"/>
    </row>
    <row r="669" spans="6:16" s="70" customFormat="1" ht="20.100000000000001" customHeight="1" x14ac:dyDescent="0.25">
      <c r="F669" s="84"/>
      <c r="G669" s="84"/>
      <c r="H669" s="84"/>
      <c r="I669" s="84"/>
      <c r="J669" s="84"/>
      <c r="K669" s="84"/>
      <c r="L669" s="84"/>
      <c r="M669" s="84"/>
      <c r="N669" s="84"/>
      <c r="O669" s="84"/>
      <c r="P669" s="84"/>
    </row>
    <row r="670" spans="6:16" s="70" customFormat="1" ht="20.100000000000001" customHeight="1" x14ac:dyDescent="0.25">
      <c r="F670" s="84"/>
      <c r="G670" s="84"/>
      <c r="H670" s="84"/>
      <c r="I670" s="84"/>
      <c r="J670" s="84"/>
      <c r="K670" s="84"/>
      <c r="L670" s="84"/>
      <c r="M670" s="84"/>
      <c r="N670" s="84"/>
      <c r="O670" s="84"/>
      <c r="P670" s="84"/>
    </row>
    <row r="671" spans="6:16" s="70" customFormat="1" ht="20.100000000000001" customHeight="1" x14ac:dyDescent="0.25">
      <c r="F671" s="84"/>
      <c r="G671" s="84"/>
      <c r="H671" s="84"/>
      <c r="I671" s="84"/>
      <c r="J671" s="84"/>
      <c r="K671" s="84"/>
      <c r="L671" s="84"/>
      <c r="M671" s="84"/>
      <c r="N671" s="84"/>
      <c r="O671" s="84"/>
      <c r="P671" s="84"/>
    </row>
    <row r="672" spans="6:16" s="70" customFormat="1" ht="20.100000000000001" customHeight="1" x14ac:dyDescent="0.25">
      <c r="F672" s="84"/>
      <c r="G672" s="84"/>
      <c r="H672" s="84"/>
      <c r="I672" s="84"/>
      <c r="J672" s="84"/>
      <c r="K672" s="84"/>
      <c r="L672" s="84"/>
      <c r="M672" s="84"/>
      <c r="N672" s="84"/>
      <c r="O672" s="84"/>
      <c r="P672" s="84"/>
    </row>
    <row r="673" spans="6:16" s="70" customFormat="1" ht="20.100000000000001" customHeight="1" x14ac:dyDescent="0.25">
      <c r="F673" s="84"/>
      <c r="G673" s="84"/>
      <c r="H673" s="84"/>
      <c r="I673" s="84"/>
      <c r="J673" s="84"/>
      <c r="K673" s="84"/>
      <c r="L673" s="84"/>
      <c r="M673" s="84"/>
      <c r="N673" s="84"/>
      <c r="O673" s="84"/>
      <c r="P673" s="84"/>
    </row>
    <row r="674" spans="6:16" s="70" customFormat="1" ht="20.100000000000001" customHeight="1" x14ac:dyDescent="0.25">
      <c r="F674" s="84"/>
      <c r="G674" s="84"/>
      <c r="H674" s="84"/>
      <c r="I674" s="84"/>
      <c r="J674" s="84"/>
      <c r="K674" s="84"/>
      <c r="L674" s="84"/>
      <c r="M674" s="84"/>
      <c r="N674" s="84"/>
      <c r="O674" s="84"/>
      <c r="P674" s="84"/>
    </row>
    <row r="675" spans="6:16" s="70" customFormat="1" ht="20.100000000000001" customHeight="1" x14ac:dyDescent="0.25">
      <c r="F675" s="84"/>
      <c r="G675" s="84"/>
      <c r="H675" s="84"/>
      <c r="I675" s="84"/>
      <c r="J675" s="84"/>
      <c r="K675" s="84"/>
      <c r="L675" s="84"/>
      <c r="M675" s="84"/>
      <c r="N675" s="84"/>
      <c r="O675" s="84"/>
      <c r="P675" s="84"/>
    </row>
    <row r="676" spans="6:16" s="70" customFormat="1" ht="20.100000000000001" customHeight="1" x14ac:dyDescent="0.25">
      <c r="F676" s="84"/>
      <c r="G676" s="84"/>
      <c r="H676" s="84"/>
      <c r="I676" s="84"/>
      <c r="J676" s="84"/>
      <c r="K676" s="84"/>
      <c r="L676" s="84"/>
      <c r="M676" s="84"/>
      <c r="N676" s="84"/>
      <c r="O676" s="84"/>
      <c r="P676" s="84"/>
    </row>
    <row r="677" spans="6:16" s="70" customFormat="1" ht="20.100000000000001" customHeight="1" x14ac:dyDescent="0.25">
      <c r="F677" s="84"/>
      <c r="G677" s="84"/>
      <c r="H677" s="84"/>
      <c r="I677" s="84"/>
      <c r="J677" s="84"/>
      <c r="K677" s="84"/>
      <c r="L677" s="84"/>
      <c r="M677" s="84"/>
      <c r="N677" s="84"/>
      <c r="O677" s="84"/>
      <c r="P677" s="84"/>
    </row>
    <row r="678" spans="6:16" s="70" customFormat="1" ht="20.100000000000001" customHeight="1" x14ac:dyDescent="0.25">
      <c r="F678" s="84"/>
      <c r="G678" s="84"/>
      <c r="H678" s="84"/>
      <c r="I678" s="84"/>
      <c r="J678" s="84"/>
      <c r="K678" s="84"/>
      <c r="L678" s="84"/>
      <c r="M678" s="84"/>
      <c r="N678" s="84"/>
      <c r="O678" s="84"/>
      <c r="P678" s="84"/>
    </row>
    <row r="679" spans="6:16" s="70" customFormat="1" ht="20.100000000000001" customHeight="1" x14ac:dyDescent="0.25">
      <c r="F679" s="84"/>
      <c r="G679" s="84"/>
      <c r="H679" s="84"/>
      <c r="I679" s="84"/>
      <c r="J679" s="84"/>
      <c r="K679" s="84"/>
      <c r="L679" s="84"/>
      <c r="M679" s="84"/>
      <c r="N679" s="84"/>
      <c r="O679" s="84"/>
      <c r="P679" s="84"/>
    </row>
    <row r="680" spans="6:16" s="70" customFormat="1" ht="20.100000000000001" customHeight="1" x14ac:dyDescent="0.25">
      <c r="F680" s="84"/>
      <c r="G680" s="84"/>
      <c r="H680" s="84"/>
      <c r="I680" s="84"/>
      <c r="J680" s="84"/>
      <c r="K680" s="84"/>
      <c r="L680" s="84"/>
      <c r="M680" s="84"/>
      <c r="N680" s="84"/>
      <c r="O680" s="84"/>
      <c r="P680" s="84"/>
    </row>
    <row r="681" spans="6:16" s="70" customFormat="1" ht="20.100000000000001" customHeight="1" x14ac:dyDescent="0.25">
      <c r="F681" s="84"/>
      <c r="G681" s="84"/>
      <c r="H681" s="84"/>
      <c r="I681" s="84"/>
      <c r="J681" s="84"/>
      <c r="K681" s="84"/>
      <c r="L681" s="84"/>
      <c r="M681" s="84"/>
      <c r="N681" s="84"/>
      <c r="O681" s="84"/>
      <c r="P681" s="84"/>
    </row>
    <row r="682" spans="6:16" s="70" customFormat="1" ht="20.100000000000001" customHeight="1" x14ac:dyDescent="0.25">
      <c r="F682" s="84"/>
      <c r="G682" s="84"/>
      <c r="H682" s="84"/>
      <c r="I682" s="84"/>
      <c r="J682" s="84"/>
      <c r="K682" s="84"/>
      <c r="L682" s="84"/>
      <c r="M682" s="84"/>
      <c r="N682" s="84"/>
      <c r="O682" s="84"/>
      <c r="P682" s="84"/>
    </row>
    <row r="683" spans="6:16" s="70" customFormat="1" ht="20.100000000000001" customHeight="1" x14ac:dyDescent="0.25">
      <c r="F683" s="84"/>
      <c r="G683" s="84"/>
      <c r="H683" s="84"/>
      <c r="I683" s="84"/>
      <c r="J683" s="84"/>
      <c r="K683" s="84"/>
      <c r="L683" s="84"/>
      <c r="M683" s="84"/>
      <c r="N683" s="84"/>
      <c r="O683" s="84"/>
      <c r="P683" s="84"/>
    </row>
    <row r="684" spans="6:16" s="70" customFormat="1" ht="20.100000000000001" customHeight="1" x14ac:dyDescent="0.25">
      <c r="F684" s="84"/>
      <c r="G684" s="84"/>
      <c r="H684" s="84"/>
      <c r="I684" s="84"/>
      <c r="J684" s="84"/>
      <c r="K684" s="84"/>
      <c r="L684" s="84"/>
      <c r="M684" s="84"/>
      <c r="N684" s="84"/>
      <c r="O684" s="84"/>
      <c r="P684" s="84"/>
    </row>
    <row r="685" spans="6:16" s="70" customFormat="1" ht="20.100000000000001" customHeight="1" x14ac:dyDescent="0.25">
      <c r="F685" s="84"/>
      <c r="G685" s="84"/>
      <c r="H685" s="84"/>
      <c r="I685" s="84"/>
      <c r="J685" s="84"/>
      <c r="K685" s="84"/>
      <c r="L685" s="84"/>
      <c r="M685" s="84"/>
      <c r="N685" s="84"/>
      <c r="O685" s="84"/>
      <c r="P685" s="84"/>
    </row>
    <row r="686" spans="6:16" s="70" customFormat="1" ht="20.100000000000001" customHeight="1" x14ac:dyDescent="0.25">
      <c r="F686" s="84"/>
      <c r="G686" s="84"/>
      <c r="H686" s="84"/>
      <c r="I686" s="84"/>
      <c r="J686" s="84"/>
      <c r="K686" s="84"/>
      <c r="L686" s="84"/>
      <c r="M686" s="84"/>
      <c r="N686" s="84"/>
      <c r="O686" s="84"/>
      <c r="P686" s="84"/>
    </row>
    <row r="687" spans="6:16" s="70" customFormat="1" ht="20.100000000000001" customHeight="1" x14ac:dyDescent="0.25">
      <c r="F687" s="84"/>
      <c r="G687" s="84"/>
      <c r="H687" s="84"/>
      <c r="I687" s="84"/>
      <c r="J687" s="84"/>
      <c r="K687" s="84"/>
      <c r="L687" s="84"/>
      <c r="M687" s="84"/>
      <c r="N687" s="84"/>
      <c r="O687" s="84"/>
      <c r="P687" s="84"/>
    </row>
    <row r="688" spans="6:16" s="70" customFormat="1" ht="20.100000000000001" customHeight="1" x14ac:dyDescent="0.25">
      <c r="F688" s="84"/>
      <c r="G688" s="84"/>
      <c r="H688" s="84"/>
      <c r="I688" s="84"/>
      <c r="J688" s="84"/>
      <c r="K688" s="84"/>
      <c r="L688" s="84"/>
      <c r="M688" s="84"/>
      <c r="N688" s="84"/>
      <c r="O688" s="84"/>
      <c r="P688" s="84"/>
    </row>
    <row r="689" spans="6:16" s="70" customFormat="1" ht="20.100000000000001" customHeight="1" x14ac:dyDescent="0.25">
      <c r="F689" s="84"/>
      <c r="G689" s="84"/>
      <c r="H689" s="84"/>
      <c r="I689" s="84"/>
      <c r="J689" s="84"/>
      <c r="K689" s="84"/>
      <c r="L689" s="84"/>
      <c r="M689" s="84"/>
      <c r="N689" s="84"/>
      <c r="O689" s="84"/>
      <c r="P689" s="84"/>
    </row>
    <row r="690" spans="6:16" s="70" customFormat="1" ht="20.100000000000001" customHeight="1" x14ac:dyDescent="0.25">
      <c r="F690" s="84"/>
      <c r="G690" s="84"/>
      <c r="H690" s="84"/>
      <c r="I690" s="84"/>
      <c r="J690" s="84"/>
      <c r="K690" s="84"/>
      <c r="L690" s="84"/>
      <c r="M690" s="84"/>
      <c r="N690" s="84"/>
      <c r="O690" s="84"/>
      <c r="P690" s="84"/>
    </row>
    <row r="691" spans="6:16" s="70" customFormat="1" ht="20.100000000000001" customHeight="1" x14ac:dyDescent="0.25">
      <c r="F691" s="84"/>
      <c r="G691" s="84"/>
      <c r="H691" s="84"/>
      <c r="I691" s="84"/>
      <c r="J691" s="84"/>
      <c r="K691" s="84"/>
      <c r="L691" s="84"/>
      <c r="M691" s="84"/>
      <c r="N691" s="84"/>
      <c r="O691" s="84"/>
      <c r="P691" s="84"/>
    </row>
    <row r="692" spans="6:16" s="70" customFormat="1" ht="20.100000000000001" customHeight="1" x14ac:dyDescent="0.25">
      <c r="F692" s="84"/>
      <c r="G692" s="84"/>
      <c r="H692" s="84"/>
      <c r="I692" s="84"/>
      <c r="J692" s="84"/>
      <c r="K692" s="84"/>
      <c r="L692" s="84"/>
      <c r="M692" s="84"/>
      <c r="N692" s="84"/>
      <c r="O692" s="84"/>
      <c r="P692" s="84"/>
    </row>
    <row r="693" spans="6:16" s="70" customFormat="1" ht="20.100000000000001" customHeight="1" x14ac:dyDescent="0.25">
      <c r="F693" s="84"/>
      <c r="G693" s="84"/>
      <c r="H693" s="84"/>
      <c r="I693" s="84"/>
      <c r="J693" s="84"/>
      <c r="K693" s="84"/>
      <c r="L693" s="84"/>
      <c r="M693" s="84"/>
      <c r="N693" s="84"/>
      <c r="O693" s="84"/>
      <c r="P693" s="84"/>
    </row>
    <row r="694" spans="6:16" s="70" customFormat="1" ht="20.100000000000001" customHeight="1" x14ac:dyDescent="0.25">
      <c r="F694" s="84"/>
      <c r="G694" s="84"/>
      <c r="H694" s="84"/>
      <c r="I694" s="84"/>
      <c r="J694" s="84"/>
      <c r="K694" s="84"/>
      <c r="L694" s="84"/>
      <c r="M694" s="84"/>
      <c r="N694" s="84"/>
      <c r="O694" s="84"/>
      <c r="P694" s="84"/>
    </row>
    <row r="695" spans="6:16" s="70" customFormat="1" ht="20.100000000000001" customHeight="1" x14ac:dyDescent="0.25">
      <c r="F695" s="84"/>
      <c r="G695" s="84"/>
      <c r="H695" s="84"/>
      <c r="I695" s="84"/>
      <c r="J695" s="84"/>
      <c r="K695" s="84"/>
      <c r="L695" s="84"/>
      <c r="M695" s="84"/>
      <c r="N695" s="84"/>
      <c r="O695" s="84"/>
      <c r="P695" s="84"/>
    </row>
    <row r="696" spans="6:16" s="70" customFormat="1" ht="20.100000000000001" customHeight="1" x14ac:dyDescent="0.25">
      <c r="F696" s="84"/>
      <c r="G696" s="84"/>
      <c r="H696" s="84"/>
      <c r="I696" s="84"/>
      <c r="J696" s="84"/>
      <c r="K696" s="84"/>
      <c r="L696" s="84"/>
      <c r="M696" s="84"/>
      <c r="N696" s="84"/>
      <c r="O696" s="84"/>
      <c r="P696" s="84"/>
    </row>
    <row r="697" spans="6:16" s="70" customFormat="1" ht="20.100000000000001" customHeight="1" x14ac:dyDescent="0.25">
      <c r="F697" s="84"/>
      <c r="G697" s="84"/>
      <c r="H697" s="84"/>
      <c r="I697" s="84"/>
      <c r="J697" s="84"/>
      <c r="K697" s="84"/>
      <c r="L697" s="84"/>
      <c r="M697" s="84"/>
      <c r="N697" s="84"/>
      <c r="O697" s="84"/>
      <c r="P697" s="84"/>
    </row>
    <row r="698" spans="6:16" s="70" customFormat="1" ht="20.100000000000001" customHeight="1" x14ac:dyDescent="0.25">
      <c r="F698" s="84"/>
      <c r="G698" s="84"/>
      <c r="H698" s="84"/>
      <c r="I698" s="84"/>
      <c r="J698" s="84"/>
      <c r="K698" s="84"/>
      <c r="L698" s="84"/>
      <c r="M698" s="84"/>
      <c r="N698" s="84"/>
      <c r="O698" s="84"/>
      <c r="P698" s="84"/>
    </row>
    <row r="699" spans="6:16" s="70" customFormat="1" ht="20.100000000000001" customHeight="1" x14ac:dyDescent="0.25">
      <c r="F699" s="84"/>
      <c r="G699" s="84"/>
      <c r="H699" s="84"/>
      <c r="I699" s="84"/>
      <c r="J699" s="84"/>
      <c r="K699" s="84"/>
      <c r="L699" s="84"/>
      <c r="M699" s="84"/>
      <c r="N699" s="84"/>
      <c r="O699" s="84"/>
      <c r="P699" s="84"/>
    </row>
    <row r="700" spans="6:16" s="70" customFormat="1" ht="20.100000000000001" customHeight="1" x14ac:dyDescent="0.25">
      <c r="F700" s="84"/>
      <c r="G700" s="84"/>
      <c r="H700" s="84"/>
      <c r="I700" s="84"/>
      <c r="J700" s="84"/>
      <c r="K700" s="84"/>
      <c r="L700" s="84"/>
      <c r="M700" s="84"/>
      <c r="N700" s="84"/>
      <c r="O700" s="84"/>
      <c r="P700" s="84"/>
    </row>
    <row r="701" spans="6:16" s="70" customFormat="1" ht="20.100000000000001" customHeight="1" x14ac:dyDescent="0.25">
      <c r="F701" s="84"/>
      <c r="G701" s="84"/>
      <c r="H701" s="84"/>
      <c r="I701" s="84"/>
      <c r="J701" s="84"/>
      <c r="K701" s="84"/>
      <c r="L701" s="84"/>
      <c r="M701" s="84"/>
      <c r="N701" s="84"/>
      <c r="O701" s="84"/>
      <c r="P701" s="84"/>
    </row>
    <row r="702" spans="6:16" s="70" customFormat="1" ht="20.100000000000001" customHeight="1" x14ac:dyDescent="0.25">
      <c r="F702" s="84"/>
      <c r="G702" s="84"/>
      <c r="H702" s="84"/>
      <c r="I702" s="84"/>
      <c r="J702" s="84"/>
      <c r="K702" s="84"/>
      <c r="L702" s="84"/>
      <c r="M702" s="84"/>
      <c r="N702" s="84"/>
      <c r="O702" s="84"/>
      <c r="P702" s="84"/>
    </row>
    <row r="703" spans="6:16" s="70" customFormat="1" ht="20.100000000000001" customHeight="1" x14ac:dyDescent="0.25">
      <c r="F703" s="84"/>
      <c r="G703" s="84"/>
      <c r="H703" s="84"/>
      <c r="I703" s="84"/>
      <c r="J703" s="84"/>
      <c r="K703" s="84"/>
      <c r="L703" s="84"/>
      <c r="M703" s="84"/>
      <c r="N703" s="84"/>
      <c r="O703" s="84"/>
      <c r="P703" s="84"/>
    </row>
    <row r="704" spans="6:16" s="70" customFormat="1" ht="20.100000000000001" customHeight="1" x14ac:dyDescent="0.25">
      <c r="F704" s="84"/>
      <c r="G704" s="84"/>
      <c r="H704" s="84"/>
      <c r="I704" s="84"/>
      <c r="J704" s="84"/>
      <c r="K704" s="84"/>
      <c r="L704" s="84"/>
      <c r="M704" s="84"/>
      <c r="N704" s="84"/>
      <c r="O704" s="84"/>
      <c r="P704" s="84"/>
    </row>
    <row r="705" spans="6:16" s="70" customFormat="1" ht="20.100000000000001" customHeight="1" x14ac:dyDescent="0.25">
      <c r="F705" s="84"/>
      <c r="G705" s="84"/>
      <c r="H705" s="84"/>
      <c r="I705" s="84"/>
      <c r="J705" s="84"/>
      <c r="K705" s="84"/>
      <c r="L705" s="84"/>
      <c r="M705" s="84"/>
      <c r="N705" s="84"/>
      <c r="O705" s="84"/>
      <c r="P705" s="84"/>
    </row>
    <row r="706" spans="6:16" s="70" customFormat="1" ht="20.100000000000001" customHeight="1" x14ac:dyDescent="0.25">
      <c r="F706" s="84"/>
      <c r="G706" s="84"/>
      <c r="H706" s="84"/>
      <c r="I706" s="84"/>
      <c r="J706" s="84"/>
      <c r="K706" s="84"/>
      <c r="L706" s="84"/>
      <c r="M706" s="84"/>
      <c r="N706" s="84"/>
      <c r="O706" s="84"/>
      <c r="P706" s="84"/>
    </row>
    <row r="707" spans="6:16" s="70" customFormat="1" ht="20.100000000000001" customHeight="1" x14ac:dyDescent="0.25">
      <c r="F707" s="84"/>
      <c r="G707" s="84"/>
      <c r="H707" s="84"/>
      <c r="I707" s="84"/>
      <c r="J707" s="84"/>
      <c r="K707" s="84"/>
      <c r="L707" s="84"/>
      <c r="M707" s="84"/>
      <c r="N707" s="84"/>
      <c r="O707" s="84"/>
      <c r="P707" s="84"/>
    </row>
    <row r="708" spans="6:16" s="70" customFormat="1" ht="20.100000000000001" customHeight="1" x14ac:dyDescent="0.25">
      <c r="F708" s="84"/>
      <c r="G708" s="84"/>
      <c r="H708" s="84"/>
      <c r="I708" s="84"/>
      <c r="J708" s="84"/>
      <c r="K708" s="84"/>
      <c r="L708" s="84"/>
      <c r="M708" s="84"/>
      <c r="N708" s="84"/>
      <c r="O708" s="84"/>
      <c r="P708" s="84"/>
    </row>
    <row r="709" spans="6:16" s="70" customFormat="1" ht="20.100000000000001" customHeight="1" x14ac:dyDescent="0.25">
      <c r="F709" s="84"/>
      <c r="G709" s="84"/>
      <c r="H709" s="84"/>
      <c r="I709" s="84"/>
      <c r="J709" s="84"/>
      <c r="K709" s="84"/>
      <c r="L709" s="84"/>
      <c r="M709" s="84"/>
      <c r="N709" s="84"/>
      <c r="O709" s="84"/>
      <c r="P709" s="84"/>
    </row>
    <row r="710" spans="6:16" s="70" customFormat="1" ht="20.100000000000001" customHeight="1" x14ac:dyDescent="0.25">
      <c r="F710" s="84"/>
      <c r="G710" s="84"/>
      <c r="H710" s="84"/>
      <c r="I710" s="84"/>
      <c r="J710" s="84"/>
      <c r="K710" s="84"/>
      <c r="L710" s="84"/>
      <c r="M710" s="84"/>
      <c r="N710" s="84"/>
      <c r="O710" s="84"/>
      <c r="P710" s="84"/>
    </row>
    <row r="711" spans="6:16" s="70" customFormat="1" ht="20.100000000000001" customHeight="1" x14ac:dyDescent="0.25">
      <c r="F711" s="84"/>
      <c r="G711" s="84"/>
      <c r="H711" s="84"/>
      <c r="I711" s="84"/>
      <c r="J711" s="84"/>
      <c r="K711" s="84"/>
      <c r="L711" s="84"/>
      <c r="M711" s="84"/>
      <c r="N711" s="84"/>
      <c r="O711" s="84"/>
      <c r="P711" s="84"/>
    </row>
    <row r="712" spans="6:16" s="70" customFormat="1" ht="20.100000000000001" customHeight="1" x14ac:dyDescent="0.25">
      <c r="F712" s="84"/>
      <c r="G712" s="84"/>
      <c r="H712" s="84"/>
      <c r="I712" s="84"/>
      <c r="J712" s="84"/>
      <c r="K712" s="84"/>
      <c r="L712" s="84"/>
      <c r="M712" s="84"/>
      <c r="N712" s="84"/>
      <c r="O712" s="84"/>
      <c r="P712" s="84"/>
    </row>
    <row r="713" spans="6:16" s="70" customFormat="1" ht="20.100000000000001" customHeight="1" x14ac:dyDescent="0.25">
      <c r="F713" s="84"/>
      <c r="G713" s="84"/>
      <c r="H713" s="84"/>
      <c r="I713" s="84"/>
      <c r="J713" s="84"/>
      <c r="K713" s="84"/>
      <c r="L713" s="84"/>
      <c r="M713" s="84"/>
      <c r="N713" s="84"/>
      <c r="O713" s="84"/>
      <c r="P713" s="84"/>
    </row>
    <row r="714" spans="6:16" s="70" customFormat="1" ht="20.100000000000001" customHeight="1" x14ac:dyDescent="0.25">
      <c r="F714" s="84"/>
      <c r="G714" s="84"/>
      <c r="H714" s="84"/>
      <c r="I714" s="84"/>
      <c r="J714" s="84"/>
      <c r="K714" s="84"/>
      <c r="L714" s="84"/>
      <c r="M714" s="84"/>
      <c r="N714" s="84"/>
      <c r="O714" s="84"/>
      <c r="P714" s="84"/>
    </row>
    <row r="715" spans="6:16" s="70" customFormat="1" ht="20.100000000000001" customHeight="1" x14ac:dyDescent="0.25">
      <c r="F715" s="84"/>
      <c r="G715" s="84"/>
      <c r="H715" s="84"/>
      <c r="I715" s="84"/>
      <c r="J715" s="84"/>
      <c r="K715" s="84"/>
      <c r="L715" s="84"/>
      <c r="M715" s="84"/>
      <c r="N715" s="84"/>
      <c r="O715" s="84"/>
      <c r="P715" s="84"/>
    </row>
    <row r="716" spans="6:16" s="70" customFormat="1" ht="20.100000000000001" customHeight="1" x14ac:dyDescent="0.25">
      <c r="F716" s="84"/>
      <c r="G716" s="84"/>
      <c r="H716" s="84"/>
      <c r="I716" s="84"/>
      <c r="J716" s="84"/>
      <c r="K716" s="84"/>
      <c r="L716" s="84"/>
      <c r="M716" s="84"/>
      <c r="N716" s="84"/>
      <c r="O716" s="84"/>
      <c r="P716" s="84"/>
    </row>
    <row r="717" spans="6:16" s="70" customFormat="1" ht="20.100000000000001" customHeight="1" x14ac:dyDescent="0.25">
      <c r="F717" s="84"/>
      <c r="G717" s="84"/>
      <c r="H717" s="84"/>
      <c r="I717" s="84"/>
      <c r="J717" s="84"/>
      <c r="K717" s="84"/>
      <c r="L717" s="84"/>
      <c r="M717" s="84"/>
      <c r="N717" s="84"/>
      <c r="O717" s="84"/>
      <c r="P717" s="84"/>
    </row>
    <row r="718" spans="6:16" s="70" customFormat="1" ht="20.100000000000001" customHeight="1" x14ac:dyDescent="0.25">
      <c r="F718" s="84"/>
      <c r="G718" s="84"/>
      <c r="H718" s="84"/>
      <c r="I718" s="84"/>
      <c r="J718" s="84"/>
      <c r="K718" s="84"/>
      <c r="L718" s="84"/>
      <c r="M718" s="84"/>
      <c r="N718" s="84"/>
      <c r="O718" s="84"/>
      <c r="P718" s="84"/>
    </row>
    <row r="719" spans="6:16" s="70" customFormat="1" ht="20.100000000000001" customHeight="1" x14ac:dyDescent="0.25">
      <c r="F719" s="84"/>
      <c r="G719" s="84"/>
      <c r="H719" s="84"/>
      <c r="I719" s="84"/>
      <c r="J719" s="84"/>
      <c r="K719" s="84"/>
      <c r="L719" s="84"/>
      <c r="M719" s="84"/>
      <c r="N719" s="84"/>
      <c r="O719" s="84"/>
      <c r="P719" s="84"/>
    </row>
    <row r="720" spans="6:16" s="70" customFormat="1" ht="20.100000000000001" customHeight="1" x14ac:dyDescent="0.25">
      <c r="F720" s="84"/>
      <c r="G720" s="84"/>
      <c r="H720" s="84"/>
      <c r="I720" s="84"/>
      <c r="J720" s="84"/>
      <c r="K720" s="84"/>
      <c r="L720" s="84"/>
      <c r="M720" s="84"/>
      <c r="N720" s="84"/>
      <c r="O720" s="84"/>
      <c r="P720" s="84"/>
    </row>
    <row r="721" spans="6:16" s="70" customFormat="1" ht="20.100000000000001" customHeight="1" x14ac:dyDescent="0.25">
      <c r="F721" s="84"/>
      <c r="G721" s="84"/>
      <c r="H721" s="84"/>
      <c r="I721" s="84"/>
      <c r="J721" s="84"/>
      <c r="K721" s="84"/>
      <c r="L721" s="84"/>
      <c r="M721" s="84"/>
      <c r="N721" s="84"/>
      <c r="O721" s="84"/>
      <c r="P721" s="84"/>
    </row>
    <row r="722" spans="6:16" s="70" customFormat="1" ht="20.100000000000001" customHeight="1" x14ac:dyDescent="0.25">
      <c r="F722" s="84"/>
      <c r="G722" s="84"/>
      <c r="H722" s="84"/>
      <c r="I722" s="84"/>
      <c r="J722" s="84"/>
      <c r="K722" s="84"/>
      <c r="L722" s="84"/>
      <c r="M722" s="84"/>
      <c r="N722" s="84"/>
      <c r="O722" s="84"/>
      <c r="P722" s="84"/>
    </row>
    <row r="723" spans="6:16" s="70" customFormat="1" ht="20.100000000000001" customHeight="1" x14ac:dyDescent="0.25">
      <c r="F723" s="84"/>
      <c r="G723" s="84"/>
      <c r="H723" s="84"/>
      <c r="I723" s="84"/>
      <c r="J723" s="84"/>
      <c r="K723" s="84"/>
      <c r="L723" s="84"/>
      <c r="M723" s="84"/>
      <c r="N723" s="84"/>
      <c r="O723" s="84"/>
      <c r="P723" s="84"/>
    </row>
    <row r="724" spans="6:16" s="70" customFormat="1" ht="20.100000000000001" customHeight="1" x14ac:dyDescent="0.25">
      <c r="F724" s="84"/>
      <c r="G724" s="84"/>
      <c r="H724" s="84"/>
      <c r="I724" s="84"/>
      <c r="J724" s="84"/>
      <c r="K724" s="84"/>
      <c r="L724" s="84"/>
      <c r="M724" s="84"/>
      <c r="N724" s="84"/>
      <c r="O724" s="84"/>
      <c r="P724" s="84"/>
    </row>
    <row r="725" spans="6:16" s="70" customFormat="1" ht="20.100000000000001" customHeight="1" x14ac:dyDescent="0.25">
      <c r="F725" s="84"/>
      <c r="G725" s="84"/>
      <c r="H725" s="84"/>
      <c r="I725" s="84"/>
      <c r="J725" s="84"/>
      <c r="K725" s="84"/>
      <c r="L725" s="84"/>
      <c r="M725" s="84"/>
      <c r="N725" s="84"/>
      <c r="O725" s="84"/>
      <c r="P725" s="84"/>
    </row>
    <row r="726" spans="6:16" s="70" customFormat="1" ht="20.100000000000001" customHeight="1" x14ac:dyDescent="0.25">
      <c r="F726" s="84"/>
      <c r="G726" s="84"/>
      <c r="H726" s="84"/>
      <c r="I726" s="84"/>
      <c r="J726" s="84"/>
      <c r="K726" s="84"/>
      <c r="L726" s="84"/>
      <c r="M726" s="84"/>
      <c r="N726" s="84"/>
      <c r="O726" s="84"/>
      <c r="P726" s="84"/>
    </row>
    <row r="727" spans="6:16" s="70" customFormat="1" ht="20.100000000000001" customHeight="1" x14ac:dyDescent="0.25">
      <c r="F727" s="84"/>
      <c r="G727" s="84"/>
      <c r="H727" s="84"/>
      <c r="I727" s="84"/>
      <c r="J727" s="84"/>
      <c r="K727" s="84"/>
      <c r="L727" s="84"/>
      <c r="M727" s="84"/>
      <c r="N727" s="84"/>
      <c r="O727" s="84"/>
      <c r="P727" s="84"/>
    </row>
    <row r="728" spans="6:16" s="70" customFormat="1" ht="20.100000000000001" customHeight="1" x14ac:dyDescent="0.25">
      <c r="F728" s="84"/>
      <c r="G728" s="84"/>
      <c r="H728" s="84"/>
      <c r="I728" s="84"/>
      <c r="J728" s="84"/>
      <c r="K728" s="84"/>
      <c r="L728" s="84"/>
      <c r="M728" s="84"/>
      <c r="N728" s="84"/>
      <c r="O728" s="84"/>
      <c r="P728" s="84"/>
    </row>
    <row r="729" spans="6:16" s="70" customFormat="1" ht="20.100000000000001" customHeight="1" x14ac:dyDescent="0.25">
      <c r="F729" s="84"/>
      <c r="G729" s="84"/>
      <c r="H729" s="84"/>
      <c r="I729" s="84"/>
      <c r="J729" s="84"/>
      <c r="K729" s="84"/>
      <c r="L729" s="84"/>
      <c r="M729" s="84"/>
      <c r="N729" s="84"/>
      <c r="O729" s="84"/>
      <c r="P729" s="84"/>
    </row>
    <row r="730" spans="6:16" s="70" customFormat="1" ht="20.100000000000001" customHeight="1" x14ac:dyDescent="0.25">
      <c r="F730" s="84"/>
      <c r="G730" s="84"/>
      <c r="H730" s="84"/>
      <c r="I730" s="84"/>
      <c r="J730" s="84"/>
      <c r="K730" s="84"/>
      <c r="L730" s="84"/>
      <c r="M730" s="84"/>
      <c r="N730" s="84"/>
      <c r="O730" s="84"/>
      <c r="P730" s="84"/>
    </row>
    <row r="731" spans="6:16" s="70" customFormat="1" ht="20.100000000000001" customHeight="1" x14ac:dyDescent="0.25">
      <c r="F731" s="84"/>
      <c r="G731" s="84"/>
      <c r="H731" s="84"/>
      <c r="I731" s="84"/>
      <c r="J731" s="84"/>
      <c r="K731" s="84"/>
      <c r="L731" s="84"/>
      <c r="M731" s="84"/>
      <c r="N731" s="84"/>
      <c r="O731" s="84"/>
      <c r="P731" s="84"/>
    </row>
    <row r="732" spans="6:16" s="70" customFormat="1" ht="20.100000000000001" customHeight="1" x14ac:dyDescent="0.25">
      <c r="F732" s="84"/>
      <c r="G732" s="84"/>
      <c r="H732" s="84"/>
      <c r="I732" s="84"/>
      <c r="J732" s="84"/>
      <c r="K732" s="84"/>
      <c r="L732" s="84"/>
      <c r="M732" s="84"/>
      <c r="N732" s="84"/>
      <c r="O732" s="84"/>
      <c r="P732" s="84"/>
    </row>
    <row r="733" spans="6:16" s="70" customFormat="1" ht="20.100000000000001" customHeight="1" x14ac:dyDescent="0.25">
      <c r="F733" s="84"/>
      <c r="G733" s="84"/>
      <c r="H733" s="84"/>
      <c r="I733" s="84"/>
      <c r="J733" s="84"/>
      <c r="K733" s="84"/>
      <c r="L733" s="84"/>
      <c r="M733" s="84"/>
      <c r="N733" s="84"/>
      <c r="O733" s="84"/>
      <c r="P733" s="84"/>
    </row>
    <row r="734" spans="6:16" s="70" customFormat="1" ht="20.100000000000001" customHeight="1" x14ac:dyDescent="0.25">
      <c r="F734" s="84"/>
      <c r="G734" s="84"/>
      <c r="H734" s="84"/>
      <c r="I734" s="84"/>
      <c r="J734" s="84"/>
      <c r="K734" s="84"/>
      <c r="L734" s="84"/>
      <c r="M734" s="84"/>
      <c r="N734" s="84"/>
      <c r="O734" s="84"/>
      <c r="P734" s="84"/>
    </row>
    <row r="735" spans="6:16" s="70" customFormat="1" ht="20.100000000000001" customHeight="1" x14ac:dyDescent="0.25">
      <c r="F735" s="84"/>
      <c r="G735" s="84"/>
      <c r="H735" s="84"/>
      <c r="I735" s="84"/>
      <c r="J735" s="84"/>
      <c r="K735" s="84"/>
      <c r="L735" s="84"/>
      <c r="M735" s="84"/>
      <c r="N735" s="84"/>
      <c r="O735" s="84"/>
      <c r="P735" s="84"/>
    </row>
    <row r="736" spans="6:16" s="70" customFormat="1" ht="20.100000000000001" customHeight="1" x14ac:dyDescent="0.25">
      <c r="F736" s="84"/>
      <c r="G736" s="84"/>
      <c r="H736" s="84"/>
      <c r="I736" s="84"/>
      <c r="J736" s="84"/>
      <c r="K736" s="84"/>
      <c r="L736" s="84"/>
      <c r="M736" s="84"/>
      <c r="N736" s="84"/>
      <c r="O736" s="84"/>
      <c r="P736" s="84"/>
    </row>
    <row r="737" spans="6:16" s="70" customFormat="1" ht="20.100000000000001" customHeight="1" x14ac:dyDescent="0.25">
      <c r="F737" s="84"/>
      <c r="G737" s="84"/>
      <c r="H737" s="84"/>
      <c r="I737" s="84"/>
      <c r="J737" s="84"/>
      <c r="K737" s="84"/>
      <c r="L737" s="84"/>
      <c r="M737" s="84"/>
      <c r="N737" s="84"/>
      <c r="O737" s="84"/>
      <c r="P737" s="84"/>
    </row>
    <row r="738" spans="6:16" s="70" customFormat="1" ht="20.100000000000001" customHeight="1" x14ac:dyDescent="0.25">
      <c r="F738" s="84"/>
      <c r="G738" s="84"/>
      <c r="H738" s="84"/>
      <c r="I738" s="84"/>
      <c r="J738" s="84"/>
      <c r="K738" s="84"/>
      <c r="L738" s="84"/>
      <c r="M738" s="84"/>
      <c r="N738" s="84"/>
      <c r="O738" s="84"/>
      <c r="P738" s="84"/>
    </row>
    <row r="739" spans="6:16" s="70" customFormat="1" ht="20.100000000000001" customHeight="1" x14ac:dyDescent="0.25">
      <c r="F739" s="84"/>
      <c r="G739" s="84"/>
      <c r="H739" s="84"/>
      <c r="I739" s="84"/>
      <c r="J739" s="84"/>
      <c r="K739" s="84"/>
      <c r="L739" s="84"/>
      <c r="M739" s="84"/>
      <c r="N739" s="84"/>
      <c r="O739" s="84"/>
      <c r="P739" s="84"/>
    </row>
    <row r="740" spans="6:16" s="70" customFormat="1" ht="20.100000000000001" customHeight="1" x14ac:dyDescent="0.25">
      <c r="F740" s="84"/>
      <c r="G740" s="84"/>
      <c r="H740" s="84"/>
      <c r="I740" s="84"/>
      <c r="J740" s="84"/>
      <c r="K740" s="84"/>
      <c r="L740" s="84"/>
      <c r="M740" s="84"/>
      <c r="N740" s="84"/>
      <c r="O740" s="84"/>
      <c r="P740" s="84"/>
    </row>
    <row r="741" spans="6:16" s="70" customFormat="1" ht="20.100000000000001" customHeight="1" x14ac:dyDescent="0.25">
      <c r="F741" s="84"/>
      <c r="G741" s="84"/>
      <c r="H741" s="84"/>
      <c r="I741" s="84"/>
      <c r="J741" s="84"/>
      <c r="K741" s="84"/>
      <c r="L741" s="84"/>
      <c r="M741" s="84"/>
      <c r="N741" s="84"/>
      <c r="O741" s="84"/>
      <c r="P741" s="84"/>
    </row>
    <row r="742" spans="6:16" s="70" customFormat="1" ht="20.100000000000001" customHeight="1" x14ac:dyDescent="0.25">
      <c r="F742" s="84"/>
      <c r="G742" s="84"/>
      <c r="H742" s="84"/>
      <c r="I742" s="84"/>
      <c r="J742" s="84"/>
      <c r="K742" s="84"/>
      <c r="L742" s="84"/>
      <c r="M742" s="84"/>
      <c r="N742" s="84"/>
      <c r="O742" s="84"/>
      <c r="P742" s="84"/>
    </row>
    <row r="743" spans="6:16" s="70" customFormat="1" ht="20.100000000000001" customHeight="1" x14ac:dyDescent="0.25">
      <c r="F743" s="84"/>
      <c r="G743" s="84"/>
      <c r="H743" s="84"/>
      <c r="I743" s="84"/>
      <c r="J743" s="84"/>
      <c r="K743" s="84"/>
      <c r="L743" s="84"/>
      <c r="M743" s="84"/>
      <c r="N743" s="84"/>
      <c r="O743" s="84"/>
      <c r="P743" s="84"/>
    </row>
    <row r="744" spans="6:16" s="70" customFormat="1" ht="20.100000000000001" customHeight="1" x14ac:dyDescent="0.25">
      <c r="F744" s="84"/>
      <c r="G744" s="84"/>
      <c r="H744" s="84"/>
      <c r="I744" s="84"/>
      <c r="J744" s="84"/>
      <c r="K744" s="84"/>
      <c r="L744" s="84"/>
      <c r="M744" s="84"/>
      <c r="N744" s="84"/>
      <c r="O744" s="84"/>
      <c r="P744" s="84"/>
    </row>
    <row r="745" spans="6:16" s="70" customFormat="1" ht="20.100000000000001" customHeight="1" x14ac:dyDescent="0.25">
      <c r="F745" s="84"/>
      <c r="G745" s="84"/>
      <c r="H745" s="84"/>
      <c r="I745" s="84"/>
      <c r="J745" s="84"/>
      <c r="K745" s="84"/>
      <c r="L745" s="84"/>
      <c r="M745" s="84"/>
      <c r="N745" s="84"/>
      <c r="O745" s="84"/>
      <c r="P745" s="84"/>
    </row>
    <row r="746" spans="6:16" s="70" customFormat="1" ht="20.100000000000001" customHeight="1" x14ac:dyDescent="0.25">
      <c r="F746" s="84"/>
      <c r="G746" s="84"/>
      <c r="H746" s="84"/>
      <c r="I746" s="84"/>
      <c r="J746" s="84"/>
      <c r="K746" s="84"/>
      <c r="L746" s="84"/>
      <c r="M746" s="84"/>
      <c r="N746" s="84"/>
      <c r="O746" s="84"/>
      <c r="P746" s="84"/>
    </row>
    <row r="747" spans="6:16" s="70" customFormat="1" ht="20.100000000000001" customHeight="1" x14ac:dyDescent="0.25">
      <c r="F747" s="84"/>
      <c r="G747" s="84"/>
      <c r="H747" s="84"/>
      <c r="I747" s="84"/>
      <c r="J747" s="84"/>
      <c r="K747" s="84"/>
      <c r="L747" s="84"/>
      <c r="M747" s="84"/>
      <c r="N747" s="84"/>
      <c r="O747" s="84"/>
      <c r="P747" s="84"/>
    </row>
    <row r="748" spans="6:16" s="70" customFormat="1" ht="20.100000000000001" customHeight="1" x14ac:dyDescent="0.25">
      <c r="F748" s="84"/>
      <c r="G748" s="84"/>
      <c r="H748" s="84"/>
      <c r="I748" s="84"/>
      <c r="J748" s="84"/>
      <c r="K748" s="84"/>
      <c r="L748" s="84"/>
      <c r="M748" s="84"/>
      <c r="N748" s="84"/>
      <c r="O748" s="84"/>
      <c r="P748" s="84"/>
    </row>
    <row r="749" spans="6:16" s="70" customFormat="1" ht="20.100000000000001" customHeight="1" x14ac:dyDescent="0.25">
      <c r="F749" s="84"/>
      <c r="G749" s="84"/>
      <c r="H749" s="84"/>
      <c r="I749" s="84"/>
      <c r="J749" s="84"/>
      <c r="K749" s="84"/>
      <c r="L749" s="84"/>
      <c r="M749" s="84"/>
      <c r="N749" s="84"/>
      <c r="O749" s="84"/>
      <c r="P749" s="84"/>
    </row>
    <row r="750" spans="6:16" s="70" customFormat="1" ht="20.100000000000001" customHeight="1" x14ac:dyDescent="0.25">
      <c r="F750" s="84"/>
      <c r="G750" s="84"/>
      <c r="H750" s="84"/>
      <c r="I750" s="84"/>
      <c r="J750" s="84"/>
      <c r="K750" s="84"/>
      <c r="L750" s="84"/>
      <c r="M750" s="84"/>
      <c r="N750" s="84"/>
      <c r="O750" s="84"/>
      <c r="P750" s="84"/>
    </row>
    <row r="751" spans="6:16" s="70" customFormat="1" ht="20.100000000000001" customHeight="1" x14ac:dyDescent="0.25">
      <c r="F751" s="84"/>
      <c r="G751" s="84"/>
      <c r="H751" s="84"/>
      <c r="I751" s="84"/>
      <c r="J751" s="84"/>
      <c r="K751" s="84"/>
      <c r="L751" s="84"/>
      <c r="M751" s="84"/>
      <c r="N751" s="84"/>
      <c r="O751" s="84"/>
      <c r="P751" s="84"/>
    </row>
    <row r="752" spans="6:16" s="70" customFormat="1" ht="20.100000000000001" customHeight="1" x14ac:dyDescent="0.25">
      <c r="F752" s="84"/>
      <c r="G752" s="84"/>
      <c r="H752" s="84"/>
      <c r="I752" s="84"/>
      <c r="J752" s="84"/>
      <c r="K752" s="84"/>
      <c r="L752" s="84"/>
      <c r="M752" s="84"/>
      <c r="N752" s="84"/>
      <c r="O752" s="84"/>
      <c r="P752" s="84"/>
    </row>
    <row r="753" spans="6:16" s="70" customFormat="1" ht="20.100000000000001" customHeight="1" x14ac:dyDescent="0.25">
      <c r="F753" s="84"/>
      <c r="G753" s="84"/>
      <c r="H753" s="84"/>
      <c r="I753" s="84"/>
      <c r="J753" s="84"/>
      <c r="K753" s="84"/>
      <c r="L753" s="84"/>
      <c r="M753" s="84"/>
      <c r="N753" s="84"/>
      <c r="O753" s="84"/>
      <c r="P753" s="84"/>
    </row>
    <row r="754" spans="6:16" s="70" customFormat="1" ht="20.100000000000001" customHeight="1" x14ac:dyDescent="0.25">
      <c r="F754" s="84"/>
      <c r="G754" s="84"/>
      <c r="H754" s="84"/>
      <c r="I754" s="84"/>
      <c r="J754" s="84"/>
      <c r="K754" s="84"/>
      <c r="L754" s="84"/>
      <c r="M754" s="84"/>
      <c r="N754" s="84"/>
      <c r="O754" s="84"/>
      <c r="P754" s="84"/>
    </row>
    <row r="755" spans="6:16" s="70" customFormat="1" ht="20.100000000000001" customHeight="1" x14ac:dyDescent="0.25">
      <c r="F755" s="84"/>
      <c r="G755" s="84"/>
      <c r="H755" s="84"/>
      <c r="I755" s="84"/>
      <c r="J755" s="84"/>
      <c r="K755" s="84"/>
      <c r="L755" s="84"/>
      <c r="M755" s="84"/>
      <c r="N755" s="84"/>
      <c r="O755" s="84"/>
      <c r="P755" s="84"/>
    </row>
    <row r="756" spans="6:16" s="70" customFormat="1" ht="20.100000000000001" customHeight="1" x14ac:dyDescent="0.25">
      <c r="F756" s="84"/>
      <c r="G756" s="84"/>
      <c r="H756" s="84"/>
      <c r="I756" s="84"/>
      <c r="J756" s="84"/>
      <c r="K756" s="84"/>
      <c r="L756" s="84"/>
      <c r="M756" s="84"/>
      <c r="N756" s="84"/>
      <c r="O756" s="84"/>
      <c r="P756" s="84"/>
    </row>
    <row r="757" spans="6:16" s="70" customFormat="1" ht="20.100000000000001" customHeight="1" x14ac:dyDescent="0.25">
      <c r="F757" s="84"/>
      <c r="G757" s="84"/>
      <c r="H757" s="84"/>
      <c r="I757" s="84"/>
      <c r="J757" s="84"/>
      <c r="K757" s="84"/>
      <c r="L757" s="84"/>
      <c r="M757" s="84"/>
      <c r="N757" s="84"/>
      <c r="O757" s="84"/>
      <c r="P757" s="84"/>
    </row>
    <row r="758" spans="6:16" s="70" customFormat="1" ht="20.100000000000001" customHeight="1" x14ac:dyDescent="0.25">
      <c r="F758" s="84"/>
      <c r="G758" s="84"/>
      <c r="H758" s="84"/>
      <c r="I758" s="84"/>
      <c r="J758" s="84"/>
      <c r="K758" s="84"/>
      <c r="L758" s="84"/>
      <c r="M758" s="84"/>
      <c r="N758" s="84"/>
      <c r="O758" s="84"/>
      <c r="P758" s="84"/>
    </row>
    <row r="759" spans="6:16" s="70" customFormat="1" ht="20.100000000000001" customHeight="1" x14ac:dyDescent="0.25">
      <c r="F759" s="84"/>
      <c r="G759" s="84"/>
      <c r="H759" s="84"/>
      <c r="I759" s="84"/>
      <c r="J759" s="84"/>
      <c r="K759" s="84"/>
      <c r="L759" s="84"/>
      <c r="M759" s="84"/>
      <c r="N759" s="84"/>
      <c r="O759" s="84"/>
      <c r="P759" s="84"/>
    </row>
    <row r="760" spans="6:16" s="70" customFormat="1" ht="20.100000000000001" customHeight="1" x14ac:dyDescent="0.25">
      <c r="F760" s="84"/>
      <c r="G760" s="84"/>
      <c r="H760" s="84"/>
      <c r="I760" s="84"/>
      <c r="J760" s="84"/>
      <c r="K760" s="84"/>
      <c r="L760" s="84"/>
      <c r="M760" s="84"/>
      <c r="N760" s="84"/>
      <c r="O760" s="84"/>
      <c r="P760" s="84"/>
    </row>
    <row r="761" spans="6:16" s="70" customFormat="1" ht="20.100000000000001" customHeight="1" x14ac:dyDescent="0.25">
      <c r="F761" s="84"/>
      <c r="G761" s="84"/>
      <c r="H761" s="84"/>
      <c r="I761" s="84"/>
      <c r="J761" s="84"/>
      <c r="K761" s="84"/>
      <c r="L761" s="84"/>
      <c r="M761" s="84"/>
      <c r="N761" s="84"/>
      <c r="O761" s="84"/>
      <c r="P761" s="84"/>
    </row>
    <row r="762" spans="6:16" s="70" customFormat="1" ht="20.100000000000001" customHeight="1" x14ac:dyDescent="0.25">
      <c r="F762" s="84"/>
      <c r="G762" s="84"/>
      <c r="H762" s="84"/>
      <c r="I762" s="84"/>
      <c r="J762" s="84"/>
      <c r="K762" s="84"/>
      <c r="L762" s="84"/>
      <c r="M762" s="84"/>
      <c r="N762" s="84"/>
      <c r="O762" s="84"/>
      <c r="P762" s="84"/>
    </row>
    <row r="763" spans="6:16" s="70" customFormat="1" ht="20.100000000000001" customHeight="1" x14ac:dyDescent="0.25">
      <c r="F763" s="84"/>
      <c r="G763" s="84"/>
      <c r="H763" s="84"/>
      <c r="I763" s="84"/>
      <c r="J763" s="84"/>
      <c r="K763" s="84"/>
      <c r="L763" s="84"/>
      <c r="M763" s="84"/>
      <c r="N763" s="84"/>
      <c r="O763" s="84"/>
      <c r="P763" s="84"/>
    </row>
    <row r="764" spans="6:16" s="70" customFormat="1" ht="20.100000000000001" customHeight="1" x14ac:dyDescent="0.25">
      <c r="F764" s="84"/>
      <c r="G764" s="84"/>
      <c r="H764" s="84"/>
      <c r="I764" s="84"/>
      <c r="J764" s="84"/>
      <c r="K764" s="84"/>
      <c r="L764" s="84"/>
      <c r="M764" s="84"/>
      <c r="N764" s="84"/>
      <c r="O764" s="84"/>
      <c r="P764" s="84"/>
    </row>
    <row r="765" spans="6:16" s="70" customFormat="1" ht="20.100000000000001" customHeight="1" x14ac:dyDescent="0.25">
      <c r="F765" s="84"/>
      <c r="G765" s="84"/>
      <c r="H765" s="84"/>
      <c r="I765" s="84"/>
      <c r="J765" s="84"/>
      <c r="K765" s="84"/>
      <c r="L765" s="84"/>
      <c r="M765" s="84"/>
      <c r="N765" s="84"/>
      <c r="O765" s="84"/>
      <c r="P765" s="84"/>
    </row>
    <row r="766" spans="6:16" s="70" customFormat="1" ht="20.100000000000001" customHeight="1" x14ac:dyDescent="0.25">
      <c r="F766" s="84"/>
      <c r="G766" s="84"/>
      <c r="H766" s="84"/>
      <c r="I766" s="84"/>
      <c r="J766" s="84"/>
      <c r="K766" s="84"/>
      <c r="L766" s="84"/>
      <c r="M766" s="84"/>
      <c r="N766" s="84"/>
      <c r="O766" s="84"/>
      <c r="P766" s="84"/>
    </row>
    <row r="767" spans="6:16" s="70" customFormat="1" ht="20.100000000000001" customHeight="1" x14ac:dyDescent="0.25">
      <c r="F767" s="84"/>
      <c r="G767" s="84"/>
      <c r="H767" s="84"/>
      <c r="I767" s="84"/>
      <c r="J767" s="84"/>
      <c r="K767" s="84"/>
      <c r="L767" s="84"/>
      <c r="M767" s="84"/>
      <c r="N767" s="84"/>
      <c r="O767" s="84"/>
      <c r="P767" s="84"/>
    </row>
    <row r="768" spans="6:16" s="70" customFormat="1" ht="20.100000000000001" customHeight="1" x14ac:dyDescent="0.25">
      <c r="F768" s="84"/>
      <c r="G768" s="84"/>
      <c r="H768" s="84"/>
      <c r="I768" s="84"/>
      <c r="J768" s="84"/>
      <c r="K768" s="84"/>
      <c r="L768" s="84"/>
      <c r="M768" s="84"/>
      <c r="N768" s="84"/>
      <c r="O768" s="84"/>
      <c r="P768" s="84"/>
    </row>
    <row r="769" spans="6:16" s="70" customFormat="1" ht="20.100000000000001" customHeight="1" x14ac:dyDescent="0.25">
      <c r="F769" s="84"/>
      <c r="G769" s="84"/>
      <c r="H769" s="84"/>
      <c r="I769" s="84"/>
      <c r="J769" s="84"/>
      <c r="K769" s="84"/>
      <c r="L769" s="84"/>
      <c r="M769" s="84"/>
      <c r="N769" s="84"/>
      <c r="O769" s="84"/>
      <c r="P769" s="84"/>
    </row>
    <row r="770" spans="6:16" s="70" customFormat="1" ht="20.100000000000001" customHeight="1" x14ac:dyDescent="0.25">
      <c r="F770" s="84"/>
      <c r="G770" s="84"/>
      <c r="H770" s="84"/>
      <c r="I770" s="84"/>
      <c r="J770" s="84"/>
      <c r="K770" s="84"/>
      <c r="L770" s="84"/>
      <c r="M770" s="84"/>
      <c r="N770" s="84"/>
      <c r="O770" s="84"/>
      <c r="P770" s="84"/>
    </row>
    <row r="771" spans="6:16" s="70" customFormat="1" ht="20.100000000000001" customHeight="1" x14ac:dyDescent="0.25">
      <c r="F771" s="84"/>
      <c r="G771" s="84"/>
      <c r="H771" s="84"/>
      <c r="I771" s="84"/>
      <c r="J771" s="84"/>
      <c r="K771" s="84"/>
      <c r="L771" s="84"/>
      <c r="M771" s="84"/>
      <c r="N771" s="84"/>
      <c r="O771" s="84"/>
      <c r="P771" s="84"/>
    </row>
    <row r="772" spans="6:16" s="70" customFormat="1" ht="20.100000000000001" customHeight="1" x14ac:dyDescent="0.25">
      <c r="F772" s="84"/>
      <c r="G772" s="84"/>
      <c r="H772" s="84"/>
      <c r="I772" s="84"/>
      <c r="J772" s="84"/>
      <c r="K772" s="84"/>
      <c r="L772" s="84"/>
      <c r="M772" s="84"/>
      <c r="N772" s="84"/>
      <c r="O772" s="84"/>
      <c r="P772" s="84"/>
    </row>
    <row r="773" spans="6:16" s="70" customFormat="1" ht="20.100000000000001" customHeight="1" x14ac:dyDescent="0.25">
      <c r="F773" s="84"/>
      <c r="G773" s="84"/>
      <c r="H773" s="84"/>
      <c r="I773" s="84"/>
      <c r="J773" s="84"/>
      <c r="K773" s="84"/>
      <c r="L773" s="84"/>
      <c r="M773" s="84"/>
      <c r="N773" s="84"/>
      <c r="O773" s="84"/>
      <c r="P773" s="84"/>
    </row>
    <row r="774" spans="6:16" s="70" customFormat="1" ht="20.100000000000001" customHeight="1" x14ac:dyDescent="0.25">
      <c r="F774" s="84"/>
      <c r="G774" s="84"/>
      <c r="H774" s="84"/>
      <c r="I774" s="84"/>
      <c r="J774" s="84"/>
      <c r="K774" s="84"/>
      <c r="L774" s="84"/>
      <c r="M774" s="84"/>
      <c r="N774" s="84"/>
      <c r="O774" s="84"/>
      <c r="P774" s="84"/>
    </row>
    <row r="775" spans="6:16" s="70" customFormat="1" ht="20.100000000000001" customHeight="1" x14ac:dyDescent="0.25">
      <c r="F775" s="84"/>
      <c r="G775" s="84"/>
      <c r="H775" s="84"/>
      <c r="I775" s="84"/>
      <c r="J775" s="84"/>
      <c r="K775" s="84"/>
      <c r="L775" s="84"/>
      <c r="M775" s="84"/>
      <c r="N775" s="84"/>
      <c r="O775" s="84"/>
      <c r="P775" s="84"/>
    </row>
    <row r="776" spans="6:16" s="70" customFormat="1" ht="20.100000000000001" customHeight="1" x14ac:dyDescent="0.25">
      <c r="F776" s="84"/>
      <c r="G776" s="84"/>
      <c r="H776" s="84"/>
      <c r="I776" s="84"/>
      <c r="J776" s="84"/>
      <c r="K776" s="84"/>
      <c r="L776" s="84"/>
      <c r="M776" s="84"/>
      <c r="N776" s="84"/>
      <c r="O776" s="84"/>
      <c r="P776" s="84"/>
    </row>
    <row r="777" spans="6:16" s="70" customFormat="1" ht="20.100000000000001" customHeight="1" x14ac:dyDescent="0.25">
      <c r="F777" s="84"/>
      <c r="G777" s="84"/>
      <c r="H777" s="84"/>
      <c r="I777" s="84"/>
      <c r="J777" s="84"/>
      <c r="K777" s="84"/>
      <c r="L777" s="84"/>
      <c r="M777" s="84"/>
      <c r="N777" s="84"/>
      <c r="O777" s="84"/>
      <c r="P777" s="84"/>
    </row>
    <row r="778" spans="6:16" s="70" customFormat="1" ht="20.100000000000001" customHeight="1" x14ac:dyDescent="0.25">
      <c r="F778" s="84"/>
      <c r="G778" s="84"/>
      <c r="H778" s="84"/>
      <c r="I778" s="84"/>
      <c r="J778" s="84"/>
      <c r="K778" s="84"/>
      <c r="L778" s="84"/>
      <c r="M778" s="84"/>
      <c r="N778" s="84"/>
      <c r="O778" s="84"/>
      <c r="P778" s="84"/>
    </row>
    <row r="779" spans="6:16" s="70" customFormat="1" ht="20.100000000000001" customHeight="1" x14ac:dyDescent="0.25">
      <c r="F779" s="84"/>
      <c r="G779" s="84"/>
      <c r="H779" s="84"/>
      <c r="I779" s="84"/>
      <c r="J779" s="84"/>
      <c r="K779" s="84"/>
      <c r="L779" s="84"/>
      <c r="M779" s="84"/>
      <c r="N779" s="84"/>
      <c r="O779" s="84"/>
      <c r="P779" s="84"/>
    </row>
    <row r="780" spans="6:16" s="70" customFormat="1" ht="20.100000000000001" customHeight="1" x14ac:dyDescent="0.25">
      <c r="F780" s="84"/>
      <c r="G780" s="84"/>
      <c r="H780" s="84"/>
      <c r="I780" s="84"/>
      <c r="J780" s="84"/>
      <c r="K780" s="84"/>
      <c r="L780" s="84"/>
      <c r="M780" s="84"/>
      <c r="N780" s="84"/>
      <c r="O780" s="84"/>
      <c r="P780" s="84"/>
    </row>
    <row r="781" spans="6:16" s="70" customFormat="1" ht="20.100000000000001" customHeight="1" x14ac:dyDescent="0.25">
      <c r="F781" s="84"/>
      <c r="G781" s="84"/>
      <c r="H781" s="84"/>
      <c r="I781" s="84"/>
      <c r="J781" s="84"/>
      <c r="K781" s="84"/>
      <c r="L781" s="84"/>
      <c r="M781" s="84"/>
      <c r="N781" s="84"/>
      <c r="O781" s="84"/>
      <c r="P781" s="84"/>
    </row>
    <row r="782" spans="6:16" s="70" customFormat="1" ht="20.100000000000001" customHeight="1" x14ac:dyDescent="0.25">
      <c r="F782" s="84"/>
      <c r="G782" s="84"/>
      <c r="H782" s="84"/>
      <c r="I782" s="84"/>
      <c r="J782" s="84"/>
      <c r="K782" s="84"/>
      <c r="L782" s="84"/>
      <c r="M782" s="84"/>
      <c r="N782" s="84"/>
      <c r="O782" s="84"/>
      <c r="P782" s="84"/>
    </row>
    <row r="783" spans="6:16" s="70" customFormat="1" ht="20.100000000000001" customHeight="1" x14ac:dyDescent="0.25">
      <c r="F783" s="84"/>
      <c r="G783" s="84"/>
      <c r="H783" s="84"/>
      <c r="I783" s="84"/>
      <c r="J783" s="84"/>
      <c r="K783" s="84"/>
      <c r="L783" s="84"/>
      <c r="M783" s="84"/>
      <c r="N783" s="84"/>
      <c r="O783" s="84"/>
      <c r="P783" s="84"/>
    </row>
    <row r="784" spans="6:16" s="70" customFormat="1" ht="20.100000000000001" customHeight="1" x14ac:dyDescent="0.25">
      <c r="F784" s="84"/>
      <c r="G784" s="84"/>
      <c r="H784" s="84"/>
      <c r="I784" s="84"/>
      <c r="J784" s="84"/>
      <c r="K784" s="84"/>
      <c r="L784" s="84"/>
      <c r="M784" s="84"/>
      <c r="N784" s="84"/>
      <c r="O784" s="84"/>
      <c r="P784" s="84"/>
    </row>
    <row r="785" spans="6:16" s="70" customFormat="1" ht="20.100000000000001" customHeight="1" x14ac:dyDescent="0.25">
      <c r="F785" s="84"/>
      <c r="G785" s="84"/>
      <c r="H785" s="84"/>
      <c r="I785" s="84"/>
      <c r="J785" s="84"/>
      <c r="K785" s="84"/>
      <c r="L785" s="84"/>
      <c r="M785" s="84"/>
      <c r="N785" s="84"/>
      <c r="O785" s="84"/>
      <c r="P785" s="84"/>
    </row>
    <row r="786" spans="6:16" s="70" customFormat="1" ht="20.100000000000001" customHeight="1" x14ac:dyDescent="0.25">
      <c r="F786" s="84"/>
      <c r="G786" s="84"/>
      <c r="H786" s="84"/>
      <c r="I786" s="84"/>
      <c r="J786" s="84"/>
      <c r="K786" s="84"/>
      <c r="L786" s="84"/>
      <c r="M786" s="84"/>
      <c r="N786" s="84"/>
      <c r="O786" s="84"/>
      <c r="P786" s="84"/>
    </row>
    <row r="787" spans="6:16" s="70" customFormat="1" ht="20.100000000000001" customHeight="1" x14ac:dyDescent="0.25">
      <c r="F787" s="84"/>
      <c r="G787" s="84"/>
      <c r="H787" s="84"/>
      <c r="I787" s="84"/>
      <c r="J787" s="84"/>
      <c r="K787" s="84"/>
      <c r="L787" s="84"/>
      <c r="M787" s="84"/>
      <c r="N787" s="84"/>
      <c r="O787" s="84"/>
      <c r="P787" s="84"/>
    </row>
    <row r="788" spans="6:16" s="70" customFormat="1" ht="20.100000000000001" customHeight="1" x14ac:dyDescent="0.25">
      <c r="F788" s="84"/>
      <c r="G788" s="84"/>
      <c r="H788" s="84"/>
      <c r="I788" s="84"/>
      <c r="J788" s="84"/>
      <c r="K788" s="84"/>
      <c r="L788" s="84"/>
      <c r="M788" s="84"/>
      <c r="N788" s="84"/>
      <c r="O788" s="84"/>
      <c r="P788" s="84"/>
    </row>
    <row r="789" spans="6:16" s="70" customFormat="1" ht="20.100000000000001" customHeight="1" x14ac:dyDescent="0.25">
      <c r="F789" s="84"/>
      <c r="G789" s="84"/>
      <c r="H789" s="84"/>
      <c r="I789" s="84"/>
      <c r="J789" s="84"/>
      <c r="K789" s="84"/>
      <c r="L789" s="84"/>
      <c r="M789" s="84"/>
      <c r="N789" s="84"/>
      <c r="O789" s="84"/>
      <c r="P789" s="84"/>
    </row>
    <row r="790" spans="6:16" s="70" customFormat="1" ht="20.100000000000001" customHeight="1" x14ac:dyDescent="0.25">
      <c r="F790" s="84"/>
      <c r="G790" s="84"/>
      <c r="H790" s="84"/>
      <c r="I790" s="84"/>
      <c r="J790" s="84"/>
      <c r="K790" s="84"/>
      <c r="L790" s="84"/>
      <c r="M790" s="84"/>
      <c r="N790" s="84"/>
      <c r="O790" s="84"/>
      <c r="P790" s="84"/>
    </row>
    <row r="791" spans="6:16" s="70" customFormat="1" ht="20.100000000000001" customHeight="1" x14ac:dyDescent="0.25">
      <c r="F791" s="84"/>
      <c r="G791" s="84"/>
      <c r="H791" s="84"/>
      <c r="I791" s="84"/>
      <c r="J791" s="84"/>
      <c r="K791" s="84"/>
      <c r="L791" s="84"/>
      <c r="M791" s="84"/>
      <c r="N791" s="84"/>
      <c r="O791" s="84"/>
      <c r="P791" s="84"/>
    </row>
    <row r="792" spans="6:16" s="70" customFormat="1" ht="20.100000000000001" customHeight="1" x14ac:dyDescent="0.25">
      <c r="F792" s="84"/>
      <c r="G792" s="84"/>
      <c r="H792" s="84"/>
      <c r="I792" s="84"/>
      <c r="J792" s="84"/>
      <c r="K792" s="84"/>
      <c r="L792" s="84"/>
      <c r="M792" s="84"/>
      <c r="N792" s="84"/>
      <c r="O792" s="84"/>
      <c r="P792" s="84"/>
    </row>
    <row r="793" spans="6:16" s="70" customFormat="1" ht="20.100000000000001" customHeight="1" x14ac:dyDescent="0.25">
      <c r="F793" s="84"/>
      <c r="G793" s="84"/>
      <c r="H793" s="84"/>
      <c r="I793" s="84"/>
      <c r="J793" s="84"/>
      <c r="K793" s="84"/>
      <c r="L793" s="84"/>
      <c r="M793" s="84"/>
      <c r="N793" s="84"/>
      <c r="O793" s="84"/>
      <c r="P793" s="84"/>
    </row>
    <row r="794" spans="6:16" s="70" customFormat="1" ht="20.100000000000001" customHeight="1" x14ac:dyDescent="0.25">
      <c r="F794" s="84"/>
      <c r="G794" s="84"/>
      <c r="H794" s="84"/>
      <c r="I794" s="84"/>
      <c r="J794" s="84"/>
      <c r="K794" s="84"/>
      <c r="L794" s="84"/>
      <c r="M794" s="84"/>
      <c r="N794" s="84"/>
      <c r="O794" s="84"/>
      <c r="P794" s="84"/>
    </row>
    <row r="795" spans="6:16" s="70" customFormat="1" ht="20.100000000000001" customHeight="1" x14ac:dyDescent="0.25">
      <c r="F795" s="84"/>
      <c r="G795" s="84"/>
      <c r="H795" s="84"/>
      <c r="I795" s="84"/>
      <c r="J795" s="84"/>
      <c r="K795" s="84"/>
      <c r="L795" s="84"/>
      <c r="M795" s="84"/>
      <c r="N795" s="84"/>
      <c r="O795" s="84"/>
      <c r="P795" s="84"/>
    </row>
    <row r="796" spans="6:16" s="70" customFormat="1" ht="20.100000000000001" customHeight="1" x14ac:dyDescent="0.25">
      <c r="F796" s="84"/>
      <c r="G796" s="84"/>
      <c r="H796" s="84"/>
      <c r="I796" s="84"/>
      <c r="J796" s="84"/>
      <c r="K796" s="84"/>
      <c r="L796" s="84"/>
      <c r="M796" s="84"/>
      <c r="N796" s="84"/>
      <c r="O796" s="84"/>
      <c r="P796" s="84"/>
    </row>
    <row r="797" spans="6:16" s="70" customFormat="1" ht="20.100000000000001" customHeight="1" x14ac:dyDescent="0.25">
      <c r="F797" s="84"/>
      <c r="G797" s="84"/>
      <c r="H797" s="84"/>
      <c r="I797" s="84"/>
      <c r="J797" s="84"/>
      <c r="K797" s="84"/>
      <c r="L797" s="84"/>
      <c r="M797" s="84"/>
      <c r="N797" s="84"/>
      <c r="O797" s="84"/>
      <c r="P797" s="84"/>
    </row>
    <row r="798" spans="6:16" s="70" customFormat="1" ht="20.100000000000001" customHeight="1" x14ac:dyDescent="0.25">
      <c r="F798" s="84"/>
      <c r="G798" s="84"/>
      <c r="H798" s="84"/>
      <c r="I798" s="84"/>
      <c r="J798" s="84"/>
      <c r="K798" s="84"/>
      <c r="L798" s="84"/>
      <c r="M798" s="84"/>
      <c r="N798" s="84"/>
      <c r="O798" s="84"/>
      <c r="P798" s="84"/>
    </row>
    <row r="799" spans="6:16" s="70" customFormat="1" ht="20.100000000000001" customHeight="1" x14ac:dyDescent="0.25">
      <c r="F799" s="84"/>
      <c r="G799" s="84"/>
      <c r="H799" s="84"/>
      <c r="I799" s="84"/>
      <c r="J799" s="84"/>
      <c r="K799" s="84"/>
      <c r="L799" s="84"/>
      <c r="M799" s="84"/>
      <c r="N799" s="84"/>
      <c r="O799" s="84"/>
      <c r="P799" s="84"/>
    </row>
    <row r="800" spans="6:16" s="70" customFormat="1" ht="20.100000000000001" customHeight="1" x14ac:dyDescent="0.25">
      <c r="F800" s="84"/>
      <c r="G800" s="84"/>
      <c r="H800" s="84"/>
      <c r="I800" s="84"/>
      <c r="J800" s="84"/>
      <c r="K800" s="84"/>
      <c r="L800" s="84"/>
      <c r="M800" s="84"/>
      <c r="N800" s="84"/>
      <c r="O800" s="84"/>
      <c r="P800" s="84"/>
    </row>
    <row r="801" spans="6:16" s="70" customFormat="1" ht="20.100000000000001" customHeight="1" x14ac:dyDescent="0.25">
      <c r="F801" s="84"/>
      <c r="G801" s="84"/>
      <c r="H801" s="84"/>
      <c r="I801" s="84"/>
      <c r="J801" s="84"/>
      <c r="K801" s="84"/>
      <c r="L801" s="84"/>
      <c r="M801" s="84"/>
      <c r="N801" s="84"/>
      <c r="O801" s="84"/>
      <c r="P801" s="84"/>
    </row>
    <row r="802" spans="6:16" s="70" customFormat="1" ht="20.100000000000001" customHeight="1" x14ac:dyDescent="0.25">
      <c r="F802" s="84"/>
      <c r="G802" s="84"/>
      <c r="H802" s="84"/>
      <c r="I802" s="84"/>
      <c r="J802" s="84"/>
      <c r="K802" s="84"/>
      <c r="L802" s="84"/>
      <c r="M802" s="84"/>
      <c r="N802" s="84"/>
      <c r="O802" s="84"/>
      <c r="P802" s="84"/>
    </row>
    <row r="803" spans="6:16" s="70" customFormat="1" ht="20.100000000000001" customHeight="1" x14ac:dyDescent="0.25">
      <c r="F803" s="84"/>
      <c r="G803" s="84"/>
      <c r="H803" s="84"/>
      <c r="I803" s="84"/>
      <c r="J803" s="84"/>
      <c r="K803" s="84"/>
      <c r="L803" s="84"/>
      <c r="M803" s="84"/>
      <c r="N803" s="84"/>
      <c r="O803" s="84"/>
      <c r="P803" s="84"/>
    </row>
    <row r="804" spans="6:16" s="70" customFormat="1" ht="20.100000000000001" customHeight="1" x14ac:dyDescent="0.25">
      <c r="F804" s="84"/>
      <c r="G804" s="84"/>
      <c r="H804" s="84"/>
      <c r="I804" s="84"/>
      <c r="J804" s="84"/>
      <c r="K804" s="84"/>
      <c r="L804" s="84"/>
      <c r="M804" s="84"/>
      <c r="N804" s="84"/>
      <c r="O804" s="84"/>
      <c r="P804" s="84"/>
    </row>
    <row r="805" spans="6:16" s="70" customFormat="1" ht="20.100000000000001" customHeight="1" x14ac:dyDescent="0.25">
      <c r="F805" s="84"/>
      <c r="G805" s="84"/>
      <c r="H805" s="84"/>
      <c r="I805" s="84"/>
      <c r="J805" s="84"/>
      <c r="K805" s="84"/>
      <c r="L805" s="84"/>
      <c r="M805" s="84"/>
      <c r="N805" s="84"/>
      <c r="O805" s="84"/>
      <c r="P805" s="84"/>
    </row>
    <row r="806" spans="6:16" s="70" customFormat="1" ht="20.100000000000001" customHeight="1" x14ac:dyDescent="0.25">
      <c r="F806" s="84"/>
      <c r="G806" s="84"/>
      <c r="H806" s="84"/>
      <c r="I806" s="84"/>
      <c r="J806" s="84"/>
      <c r="K806" s="84"/>
      <c r="L806" s="84"/>
      <c r="M806" s="84"/>
      <c r="N806" s="84"/>
      <c r="O806" s="84"/>
      <c r="P806" s="84"/>
    </row>
    <row r="807" spans="6:16" s="70" customFormat="1" ht="20.100000000000001" customHeight="1" x14ac:dyDescent="0.25">
      <c r="F807" s="84"/>
      <c r="G807" s="84"/>
      <c r="H807" s="84"/>
      <c r="I807" s="84"/>
      <c r="J807" s="84"/>
      <c r="K807" s="84"/>
      <c r="L807" s="84"/>
      <c r="M807" s="84"/>
      <c r="N807" s="84"/>
      <c r="O807" s="84"/>
      <c r="P807" s="84"/>
    </row>
    <row r="808" spans="6:16" s="70" customFormat="1" ht="20.100000000000001" customHeight="1" x14ac:dyDescent="0.25">
      <c r="F808" s="84"/>
      <c r="G808" s="84"/>
      <c r="H808" s="84"/>
      <c r="I808" s="84"/>
      <c r="J808" s="84"/>
      <c r="K808" s="84"/>
      <c r="L808" s="84"/>
      <c r="M808" s="84"/>
      <c r="N808" s="84"/>
      <c r="O808" s="84"/>
      <c r="P808" s="84"/>
    </row>
    <row r="809" spans="6:16" s="70" customFormat="1" ht="20.100000000000001" customHeight="1" x14ac:dyDescent="0.25">
      <c r="F809" s="84"/>
      <c r="G809" s="84"/>
      <c r="H809" s="84"/>
      <c r="I809" s="84"/>
      <c r="J809" s="84"/>
      <c r="K809" s="84"/>
      <c r="L809" s="84"/>
      <c r="M809" s="84"/>
      <c r="N809" s="84"/>
      <c r="O809" s="84"/>
      <c r="P809" s="84"/>
    </row>
    <row r="810" spans="6:16" s="70" customFormat="1" ht="20.100000000000001" customHeight="1" x14ac:dyDescent="0.25">
      <c r="F810" s="84"/>
      <c r="G810" s="84"/>
      <c r="H810" s="84"/>
      <c r="I810" s="84"/>
      <c r="J810" s="84"/>
      <c r="K810" s="84"/>
      <c r="L810" s="84"/>
      <c r="M810" s="84"/>
      <c r="N810" s="84"/>
      <c r="O810" s="84"/>
      <c r="P810" s="84"/>
    </row>
    <row r="811" spans="6:16" s="70" customFormat="1" ht="20.100000000000001" customHeight="1" x14ac:dyDescent="0.25">
      <c r="F811" s="84"/>
      <c r="G811" s="84"/>
      <c r="H811" s="84"/>
      <c r="I811" s="84"/>
      <c r="J811" s="84"/>
      <c r="K811" s="84"/>
      <c r="L811" s="84"/>
      <c r="M811" s="84"/>
      <c r="N811" s="84"/>
      <c r="O811" s="84"/>
      <c r="P811" s="84"/>
    </row>
    <row r="812" spans="6:16" s="70" customFormat="1" ht="20.100000000000001" customHeight="1" x14ac:dyDescent="0.25">
      <c r="F812" s="84"/>
      <c r="G812" s="84"/>
      <c r="H812" s="84"/>
      <c r="I812" s="84"/>
      <c r="J812" s="84"/>
      <c r="K812" s="84"/>
      <c r="L812" s="84"/>
      <c r="M812" s="84"/>
      <c r="N812" s="84"/>
      <c r="O812" s="84"/>
      <c r="P812" s="84"/>
    </row>
    <row r="813" spans="6:16" s="70" customFormat="1" ht="20.100000000000001" customHeight="1" x14ac:dyDescent="0.25">
      <c r="F813" s="84"/>
      <c r="G813" s="84"/>
      <c r="H813" s="84"/>
      <c r="I813" s="84"/>
      <c r="J813" s="84"/>
      <c r="K813" s="84"/>
      <c r="L813" s="84"/>
      <c r="M813" s="84"/>
      <c r="N813" s="84"/>
      <c r="O813" s="84"/>
      <c r="P813" s="84"/>
    </row>
    <row r="814" spans="6:16" s="70" customFormat="1" ht="20.100000000000001" customHeight="1" x14ac:dyDescent="0.25">
      <c r="F814" s="84"/>
      <c r="G814" s="84"/>
      <c r="H814" s="84"/>
      <c r="I814" s="84"/>
      <c r="J814" s="84"/>
      <c r="K814" s="84"/>
      <c r="L814" s="84"/>
      <c r="M814" s="84"/>
      <c r="N814" s="84"/>
      <c r="O814" s="84"/>
      <c r="P814" s="84"/>
    </row>
    <row r="815" spans="6:16" s="70" customFormat="1" ht="20.100000000000001" customHeight="1" x14ac:dyDescent="0.25">
      <c r="F815" s="84"/>
      <c r="G815" s="84"/>
      <c r="H815" s="84"/>
      <c r="I815" s="84"/>
      <c r="J815" s="84"/>
      <c r="K815" s="84"/>
      <c r="L815" s="84"/>
      <c r="M815" s="84"/>
      <c r="N815" s="84"/>
      <c r="O815" s="84"/>
      <c r="P815" s="84"/>
    </row>
    <row r="816" spans="6:16" s="70" customFormat="1" ht="20.100000000000001" customHeight="1" x14ac:dyDescent="0.25">
      <c r="F816" s="84"/>
      <c r="G816" s="84"/>
      <c r="H816" s="84"/>
      <c r="I816" s="84"/>
      <c r="J816" s="84"/>
      <c r="K816" s="84"/>
      <c r="L816" s="84"/>
      <c r="M816" s="84"/>
      <c r="N816" s="84"/>
      <c r="O816" s="84"/>
      <c r="P816" s="84"/>
    </row>
    <row r="817" spans="6:16" s="70" customFormat="1" ht="20.100000000000001" customHeight="1" x14ac:dyDescent="0.25">
      <c r="F817" s="84"/>
      <c r="G817" s="84"/>
      <c r="H817" s="84"/>
      <c r="I817" s="84"/>
      <c r="J817" s="84"/>
      <c r="K817" s="84"/>
      <c r="L817" s="84"/>
      <c r="M817" s="84"/>
      <c r="N817" s="84"/>
      <c r="O817" s="84"/>
      <c r="P817" s="84"/>
    </row>
    <row r="818" spans="6:16" s="70" customFormat="1" ht="20.100000000000001" customHeight="1" x14ac:dyDescent="0.25">
      <c r="F818" s="84"/>
      <c r="G818" s="84"/>
      <c r="H818" s="84"/>
      <c r="I818" s="84"/>
      <c r="J818" s="84"/>
      <c r="K818" s="84"/>
      <c r="L818" s="84"/>
      <c r="M818" s="84"/>
      <c r="N818" s="84"/>
      <c r="O818" s="84"/>
      <c r="P818" s="84"/>
    </row>
    <row r="819" spans="6:16" s="70" customFormat="1" ht="20.100000000000001" customHeight="1" x14ac:dyDescent="0.25">
      <c r="F819" s="84"/>
      <c r="G819" s="84"/>
      <c r="H819" s="84"/>
      <c r="I819" s="84"/>
      <c r="J819" s="84"/>
      <c r="K819" s="84"/>
      <c r="L819" s="84"/>
      <c r="M819" s="84"/>
      <c r="N819" s="84"/>
      <c r="O819" s="84"/>
      <c r="P819" s="84"/>
    </row>
    <row r="820" spans="6:16" s="70" customFormat="1" ht="20.100000000000001" customHeight="1" x14ac:dyDescent="0.25">
      <c r="F820" s="84"/>
      <c r="G820" s="84"/>
      <c r="H820" s="84"/>
      <c r="I820" s="84"/>
      <c r="J820" s="84"/>
      <c r="K820" s="84"/>
      <c r="L820" s="84"/>
      <c r="M820" s="84"/>
      <c r="N820" s="84"/>
      <c r="O820" s="84"/>
      <c r="P820" s="84"/>
    </row>
    <row r="821" spans="6:16" s="70" customFormat="1" ht="20.100000000000001" customHeight="1" x14ac:dyDescent="0.25">
      <c r="F821" s="84"/>
      <c r="G821" s="84"/>
      <c r="H821" s="84"/>
      <c r="I821" s="84"/>
      <c r="J821" s="84"/>
      <c r="K821" s="84"/>
      <c r="L821" s="84"/>
      <c r="M821" s="84"/>
      <c r="N821" s="84"/>
      <c r="O821" s="84"/>
      <c r="P821" s="84"/>
    </row>
    <row r="822" spans="6:16" s="70" customFormat="1" ht="20.100000000000001" customHeight="1" x14ac:dyDescent="0.25">
      <c r="F822" s="84"/>
      <c r="G822" s="84"/>
      <c r="H822" s="84"/>
      <c r="I822" s="84"/>
      <c r="J822" s="84"/>
      <c r="K822" s="84"/>
      <c r="L822" s="84"/>
      <c r="M822" s="84"/>
      <c r="N822" s="84"/>
      <c r="O822" s="84"/>
      <c r="P822" s="84"/>
    </row>
    <row r="823" spans="6:16" s="70" customFormat="1" ht="20.100000000000001" customHeight="1" x14ac:dyDescent="0.25">
      <c r="F823" s="84"/>
      <c r="G823" s="84"/>
      <c r="H823" s="84"/>
      <c r="I823" s="84"/>
      <c r="J823" s="84"/>
      <c r="K823" s="84"/>
      <c r="L823" s="84"/>
      <c r="M823" s="84"/>
      <c r="N823" s="84"/>
      <c r="O823" s="84"/>
      <c r="P823" s="84"/>
    </row>
    <row r="824" spans="6:16" s="70" customFormat="1" ht="20.100000000000001" customHeight="1" x14ac:dyDescent="0.25">
      <c r="F824" s="84"/>
      <c r="G824" s="84"/>
      <c r="H824" s="84"/>
      <c r="I824" s="84"/>
      <c r="J824" s="84"/>
      <c r="K824" s="84"/>
      <c r="L824" s="84"/>
      <c r="M824" s="84"/>
      <c r="N824" s="84"/>
      <c r="O824" s="84"/>
      <c r="P824" s="84"/>
    </row>
    <row r="825" spans="6:16" s="70" customFormat="1" ht="20.100000000000001" customHeight="1" x14ac:dyDescent="0.25">
      <c r="F825" s="84"/>
      <c r="G825" s="84"/>
      <c r="H825" s="84"/>
      <c r="I825" s="84"/>
      <c r="J825" s="84"/>
      <c r="K825" s="84"/>
      <c r="L825" s="84"/>
      <c r="M825" s="84"/>
      <c r="N825" s="84"/>
      <c r="O825" s="84"/>
      <c r="P825" s="84"/>
    </row>
    <row r="826" spans="6:16" s="70" customFormat="1" ht="20.100000000000001" customHeight="1" x14ac:dyDescent="0.25">
      <c r="F826" s="84"/>
      <c r="G826" s="84"/>
      <c r="H826" s="84"/>
      <c r="I826" s="84"/>
      <c r="J826" s="84"/>
      <c r="K826" s="84"/>
      <c r="L826" s="84"/>
      <c r="M826" s="84"/>
      <c r="N826" s="84"/>
      <c r="O826" s="84"/>
      <c r="P826" s="84"/>
    </row>
    <row r="827" spans="6:16" s="70" customFormat="1" ht="20.100000000000001" customHeight="1" x14ac:dyDescent="0.25">
      <c r="F827" s="84"/>
      <c r="G827" s="84"/>
      <c r="H827" s="84"/>
      <c r="I827" s="84"/>
      <c r="J827" s="84"/>
      <c r="K827" s="84"/>
      <c r="L827" s="84"/>
      <c r="M827" s="84"/>
      <c r="N827" s="84"/>
      <c r="O827" s="84"/>
      <c r="P827" s="84"/>
    </row>
    <row r="828" spans="6:16" s="70" customFormat="1" ht="20.100000000000001" customHeight="1" x14ac:dyDescent="0.25">
      <c r="F828" s="84"/>
      <c r="G828" s="84"/>
      <c r="H828" s="84"/>
      <c r="I828" s="84"/>
      <c r="J828" s="84"/>
      <c r="K828" s="84"/>
      <c r="L828" s="84"/>
      <c r="M828" s="84"/>
      <c r="N828" s="84"/>
      <c r="O828" s="84"/>
      <c r="P828" s="84"/>
    </row>
    <row r="829" spans="6:16" s="70" customFormat="1" ht="20.100000000000001" customHeight="1" x14ac:dyDescent="0.25">
      <c r="F829" s="84"/>
      <c r="G829" s="84"/>
      <c r="H829" s="84"/>
      <c r="I829" s="84"/>
      <c r="J829" s="84"/>
      <c r="K829" s="84"/>
      <c r="L829" s="84"/>
      <c r="M829" s="84"/>
      <c r="N829" s="84"/>
      <c r="O829" s="84"/>
      <c r="P829" s="84"/>
    </row>
    <row r="830" spans="6:16" s="70" customFormat="1" ht="20.100000000000001" customHeight="1" x14ac:dyDescent="0.25">
      <c r="F830" s="84"/>
      <c r="G830" s="84"/>
      <c r="H830" s="84"/>
      <c r="I830" s="84"/>
      <c r="J830" s="84"/>
      <c r="K830" s="84"/>
      <c r="L830" s="84"/>
      <c r="M830" s="84"/>
      <c r="N830" s="84"/>
      <c r="O830" s="84"/>
      <c r="P830" s="84"/>
    </row>
    <row r="831" spans="6:16" s="70" customFormat="1" ht="20.100000000000001" customHeight="1" x14ac:dyDescent="0.25">
      <c r="F831" s="84"/>
      <c r="G831" s="84"/>
      <c r="H831" s="84"/>
      <c r="I831" s="84"/>
      <c r="J831" s="84"/>
      <c r="K831" s="84"/>
      <c r="L831" s="84"/>
      <c r="M831" s="84"/>
      <c r="N831" s="84"/>
      <c r="O831" s="84"/>
      <c r="P831" s="84"/>
    </row>
    <row r="832" spans="6:16" s="70" customFormat="1" ht="20.100000000000001" customHeight="1" x14ac:dyDescent="0.25">
      <c r="F832" s="84"/>
      <c r="G832" s="84"/>
      <c r="H832" s="84"/>
      <c r="I832" s="84"/>
      <c r="J832" s="84"/>
      <c r="K832" s="84"/>
      <c r="L832" s="84"/>
      <c r="M832" s="84"/>
      <c r="N832" s="84"/>
      <c r="O832" s="84"/>
      <c r="P832" s="84"/>
    </row>
    <row r="833" spans="6:16" s="70" customFormat="1" ht="20.100000000000001" customHeight="1" x14ac:dyDescent="0.25">
      <c r="F833" s="84"/>
      <c r="G833" s="84"/>
      <c r="H833" s="84"/>
      <c r="I833" s="84"/>
      <c r="J833" s="84"/>
      <c r="K833" s="84"/>
      <c r="L833" s="84"/>
      <c r="M833" s="84"/>
      <c r="N833" s="84"/>
      <c r="O833" s="84"/>
      <c r="P833" s="84"/>
    </row>
    <row r="834" spans="6:16" s="70" customFormat="1" ht="20.100000000000001" customHeight="1" x14ac:dyDescent="0.25">
      <c r="F834" s="84"/>
      <c r="G834" s="84"/>
      <c r="H834" s="84"/>
      <c r="I834" s="84"/>
      <c r="J834" s="84"/>
      <c r="K834" s="84"/>
      <c r="L834" s="84"/>
      <c r="M834" s="84"/>
      <c r="N834" s="84"/>
      <c r="O834" s="84"/>
      <c r="P834" s="84"/>
    </row>
    <row r="835" spans="6:16" s="70" customFormat="1" ht="20.100000000000001" customHeight="1" x14ac:dyDescent="0.25">
      <c r="F835" s="84"/>
      <c r="G835" s="84"/>
      <c r="H835" s="84"/>
      <c r="I835" s="84"/>
      <c r="J835" s="84"/>
      <c r="K835" s="84"/>
      <c r="L835" s="84"/>
      <c r="M835" s="84"/>
      <c r="N835" s="84"/>
      <c r="O835" s="84"/>
      <c r="P835" s="84"/>
    </row>
    <row r="836" spans="6:16" s="70" customFormat="1" ht="20.100000000000001" customHeight="1" x14ac:dyDescent="0.25">
      <c r="F836" s="84"/>
      <c r="G836" s="84"/>
      <c r="H836" s="84"/>
      <c r="I836" s="84"/>
      <c r="J836" s="84"/>
      <c r="K836" s="84"/>
      <c r="L836" s="84"/>
      <c r="M836" s="84"/>
      <c r="N836" s="84"/>
      <c r="O836" s="84"/>
      <c r="P836" s="84"/>
    </row>
    <row r="837" spans="6:16" s="70" customFormat="1" ht="20.100000000000001" customHeight="1" x14ac:dyDescent="0.25">
      <c r="F837" s="84"/>
      <c r="G837" s="84"/>
      <c r="H837" s="84"/>
      <c r="I837" s="84"/>
      <c r="J837" s="84"/>
      <c r="K837" s="84"/>
      <c r="L837" s="84"/>
      <c r="M837" s="84"/>
      <c r="N837" s="84"/>
      <c r="O837" s="84"/>
      <c r="P837" s="84"/>
    </row>
    <row r="838" spans="6:16" s="70" customFormat="1" ht="20.100000000000001" customHeight="1" x14ac:dyDescent="0.25">
      <c r="F838" s="84"/>
      <c r="G838" s="84"/>
      <c r="H838" s="84"/>
      <c r="I838" s="84"/>
      <c r="J838" s="84"/>
      <c r="K838" s="84"/>
      <c r="L838" s="84"/>
      <c r="M838" s="84"/>
      <c r="N838" s="84"/>
      <c r="O838" s="84"/>
      <c r="P838" s="84"/>
    </row>
    <row r="839" spans="6:16" s="70" customFormat="1" ht="20.100000000000001" customHeight="1" x14ac:dyDescent="0.25">
      <c r="F839" s="84"/>
      <c r="G839" s="84"/>
      <c r="H839" s="84"/>
      <c r="I839" s="84"/>
      <c r="J839" s="84"/>
      <c r="K839" s="84"/>
      <c r="L839" s="84"/>
      <c r="M839" s="84"/>
      <c r="N839" s="84"/>
      <c r="O839" s="84"/>
      <c r="P839" s="84"/>
    </row>
    <row r="840" spans="6:16" s="70" customFormat="1" ht="20.100000000000001" customHeight="1" x14ac:dyDescent="0.25">
      <c r="F840" s="84"/>
      <c r="G840" s="84"/>
      <c r="H840" s="84"/>
      <c r="I840" s="84"/>
      <c r="J840" s="84"/>
      <c r="K840" s="84"/>
      <c r="L840" s="84"/>
      <c r="M840" s="84"/>
      <c r="N840" s="84"/>
      <c r="O840" s="84"/>
      <c r="P840" s="84"/>
    </row>
    <row r="841" spans="6:16" s="70" customFormat="1" ht="20.100000000000001" customHeight="1" x14ac:dyDescent="0.25">
      <c r="F841" s="84"/>
      <c r="G841" s="84"/>
      <c r="H841" s="84"/>
      <c r="I841" s="84"/>
      <c r="J841" s="84"/>
      <c r="K841" s="84"/>
      <c r="L841" s="84"/>
      <c r="M841" s="84"/>
      <c r="N841" s="84"/>
      <c r="O841" s="84"/>
      <c r="P841" s="84"/>
    </row>
    <row r="842" spans="6:16" s="70" customFormat="1" ht="20.100000000000001" customHeight="1" x14ac:dyDescent="0.25">
      <c r="F842" s="84"/>
      <c r="G842" s="84"/>
      <c r="H842" s="84"/>
      <c r="I842" s="84"/>
      <c r="J842" s="84"/>
      <c r="K842" s="84"/>
      <c r="L842" s="84"/>
      <c r="M842" s="84"/>
      <c r="N842" s="84"/>
      <c r="O842" s="84"/>
      <c r="P842" s="84"/>
    </row>
    <row r="843" spans="6:16" s="70" customFormat="1" ht="20.100000000000001" customHeight="1" x14ac:dyDescent="0.25">
      <c r="F843" s="84"/>
      <c r="G843" s="84"/>
      <c r="H843" s="84"/>
      <c r="I843" s="84"/>
      <c r="J843" s="84"/>
      <c r="K843" s="84"/>
      <c r="L843" s="84"/>
      <c r="M843" s="84"/>
      <c r="N843" s="84"/>
      <c r="O843" s="84"/>
      <c r="P843" s="84"/>
    </row>
    <row r="844" spans="6:16" s="70" customFormat="1" ht="20.100000000000001" customHeight="1" x14ac:dyDescent="0.25">
      <c r="F844" s="84"/>
      <c r="G844" s="84"/>
      <c r="H844" s="84"/>
      <c r="I844" s="84"/>
      <c r="J844" s="84"/>
      <c r="K844" s="84"/>
      <c r="L844" s="84"/>
      <c r="M844" s="84"/>
      <c r="N844" s="84"/>
      <c r="O844" s="84"/>
      <c r="P844" s="84"/>
    </row>
    <row r="845" spans="6:16" s="70" customFormat="1" ht="20.100000000000001" customHeight="1" x14ac:dyDescent="0.25">
      <c r="F845" s="84"/>
      <c r="G845" s="84"/>
      <c r="H845" s="84"/>
      <c r="I845" s="84"/>
      <c r="J845" s="84"/>
      <c r="K845" s="84"/>
      <c r="L845" s="84"/>
      <c r="M845" s="84"/>
      <c r="N845" s="84"/>
      <c r="O845" s="84"/>
      <c r="P845" s="84"/>
    </row>
    <row r="846" spans="6:16" s="70" customFormat="1" ht="20.100000000000001" customHeight="1" x14ac:dyDescent="0.25">
      <c r="F846" s="84"/>
      <c r="G846" s="84"/>
      <c r="H846" s="84"/>
      <c r="I846" s="84"/>
      <c r="J846" s="84"/>
      <c r="K846" s="84"/>
      <c r="L846" s="84"/>
      <c r="M846" s="84"/>
      <c r="N846" s="84"/>
      <c r="O846" s="84"/>
      <c r="P846" s="84"/>
    </row>
    <row r="847" spans="6:16" s="70" customFormat="1" ht="20.100000000000001" customHeight="1" x14ac:dyDescent="0.25">
      <c r="F847" s="84"/>
      <c r="G847" s="84"/>
      <c r="H847" s="84"/>
      <c r="I847" s="84"/>
      <c r="J847" s="84"/>
      <c r="K847" s="84"/>
      <c r="L847" s="84"/>
      <c r="M847" s="84"/>
      <c r="N847" s="84"/>
      <c r="O847" s="84"/>
      <c r="P847" s="84"/>
    </row>
    <row r="848" spans="6:16" s="70" customFormat="1" ht="20.100000000000001" customHeight="1" x14ac:dyDescent="0.25">
      <c r="F848" s="84"/>
      <c r="G848" s="84"/>
      <c r="H848" s="84"/>
      <c r="I848" s="84"/>
      <c r="J848" s="84"/>
      <c r="K848" s="84"/>
      <c r="L848" s="84"/>
      <c r="M848" s="84"/>
      <c r="N848" s="84"/>
      <c r="O848" s="84"/>
      <c r="P848" s="84"/>
    </row>
    <row r="849" spans="6:16" s="70" customFormat="1" ht="20.100000000000001" customHeight="1" x14ac:dyDescent="0.25">
      <c r="F849" s="84"/>
      <c r="G849" s="84"/>
      <c r="H849" s="84"/>
      <c r="I849" s="84"/>
      <c r="J849" s="84"/>
      <c r="K849" s="84"/>
      <c r="L849" s="84"/>
      <c r="M849" s="84"/>
      <c r="N849" s="84"/>
      <c r="O849" s="84"/>
      <c r="P849" s="84"/>
    </row>
    <row r="850" spans="6:16" s="70" customFormat="1" ht="20.100000000000001" customHeight="1" x14ac:dyDescent="0.25">
      <c r="F850" s="84"/>
      <c r="G850" s="84"/>
      <c r="H850" s="84"/>
      <c r="I850" s="84"/>
      <c r="J850" s="84"/>
      <c r="K850" s="84"/>
      <c r="L850" s="84"/>
      <c r="M850" s="84"/>
      <c r="N850" s="84"/>
      <c r="O850" s="84"/>
      <c r="P850" s="84"/>
    </row>
    <row r="851" spans="6:16" s="70" customFormat="1" ht="20.100000000000001" customHeight="1" x14ac:dyDescent="0.25">
      <c r="F851" s="84"/>
      <c r="G851" s="84"/>
      <c r="H851" s="84"/>
      <c r="I851" s="84"/>
      <c r="J851" s="84"/>
      <c r="K851" s="84"/>
      <c r="L851" s="84"/>
      <c r="M851" s="84"/>
      <c r="N851" s="84"/>
      <c r="O851" s="84"/>
      <c r="P851" s="84"/>
    </row>
    <row r="852" spans="6:16" s="70" customFormat="1" ht="20.100000000000001" customHeight="1" x14ac:dyDescent="0.25">
      <c r="F852" s="84"/>
      <c r="G852" s="84"/>
      <c r="H852" s="84"/>
      <c r="I852" s="84"/>
      <c r="J852" s="84"/>
      <c r="K852" s="84"/>
      <c r="L852" s="84"/>
      <c r="M852" s="84"/>
      <c r="N852" s="84"/>
      <c r="O852" s="84"/>
      <c r="P852" s="84"/>
    </row>
    <row r="853" spans="6:16" s="70" customFormat="1" ht="20.100000000000001" customHeight="1" x14ac:dyDescent="0.25">
      <c r="F853" s="84"/>
      <c r="G853" s="84"/>
      <c r="H853" s="84"/>
      <c r="I853" s="84"/>
      <c r="J853" s="84"/>
      <c r="K853" s="84"/>
      <c r="L853" s="84"/>
      <c r="M853" s="84"/>
      <c r="N853" s="84"/>
      <c r="O853" s="84"/>
      <c r="P853" s="84"/>
    </row>
    <row r="854" spans="6:16" s="70" customFormat="1" ht="20.100000000000001" customHeight="1" x14ac:dyDescent="0.25">
      <c r="F854" s="84"/>
      <c r="G854" s="84"/>
      <c r="H854" s="84"/>
      <c r="I854" s="84"/>
      <c r="J854" s="84"/>
      <c r="K854" s="84"/>
      <c r="L854" s="84"/>
      <c r="M854" s="84"/>
      <c r="N854" s="84"/>
      <c r="O854" s="84"/>
      <c r="P854" s="84"/>
    </row>
    <row r="855" spans="6:16" s="70" customFormat="1" ht="20.100000000000001" customHeight="1" x14ac:dyDescent="0.25">
      <c r="F855" s="84"/>
      <c r="G855" s="84"/>
      <c r="H855" s="84"/>
      <c r="I855" s="84"/>
      <c r="J855" s="84"/>
      <c r="K855" s="84"/>
      <c r="L855" s="84"/>
      <c r="M855" s="84"/>
      <c r="N855" s="84"/>
      <c r="O855" s="84"/>
      <c r="P855" s="84"/>
    </row>
    <row r="856" spans="6:16" s="70" customFormat="1" ht="20.100000000000001" customHeight="1" x14ac:dyDescent="0.25">
      <c r="F856" s="84"/>
      <c r="G856" s="84"/>
      <c r="H856" s="84"/>
      <c r="I856" s="84"/>
      <c r="J856" s="84"/>
      <c r="K856" s="84"/>
      <c r="L856" s="84"/>
      <c r="M856" s="84"/>
      <c r="N856" s="84"/>
      <c r="O856" s="84"/>
      <c r="P856" s="84"/>
    </row>
    <row r="857" spans="6:16" s="70" customFormat="1" ht="20.100000000000001" customHeight="1" x14ac:dyDescent="0.25">
      <c r="F857" s="84"/>
      <c r="G857" s="84"/>
      <c r="H857" s="84"/>
      <c r="I857" s="84"/>
      <c r="J857" s="84"/>
      <c r="K857" s="84"/>
      <c r="L857" s="84"/>
      <c r="M857" s="84"/>
      <c r="N857" s="84"/>
      <c r="O857" s="84"/>
      <c r="P857" s="84"/>
    </row>
    <row r="858" spans="6:16" s="70" customFormat="1" ht="20.100000000000001" customHeight="1" x14ac:dyDescent="0.25">
      <c r="F858" s="84"/>
      <c r="G858" s="84"/>
      <c r="H858" s="84"/>
      <c r="I858" s="84"/>
      <c r="J858" s="84"/>
      <c r="K858" s="84"/>
      <c r="L858" s="84"/>
      <c r="M858" s="84"/>
      <c r="N858" s="84"/>
      <c r="O858" s="84"/>
      <c r="P858" s="84"/>
    </row>
    <row r="859" spans="6:16" s="70" customFormat="1" ht="20.100000000000001" customHeight="1" x14ac:dyDescent="0.25">
      <c r="F859" s="84"/>
      <c r="G859" s="84"/>
      <c r="H859" s="84"/>
      <c r="I859" s="84"/>
      <c r="J859" s="84"/>
      <c r="K859" s="84"/>
      <c r="L859" s="84"/>
      <c r="M859" s="84"/>
      <c r="N859" s="84"/>
      <c r="O859" s="84"/>
      <c r="P859" s="84"/>
    </row>
    <row r="860" spans="6:16" s="70" customFormat="1" ht="20.100000000000001" customHeight="1" x14ac:dyDescent="0.25">
      <c r="F860" s="84"/>
      <c r="G860" s="84"/>
      <c r="H860" s="84"/>
      <c r="I860" s="84"/>
      <c r="J860" s="84"/>
      <c r="K860" s="84"/>
      <c r="L860" s="84"/>
      <c r="M860" s="84"/>
      <c r="N860" s="84"/>
      <c r="O860" s="84"/>
      <c r="P860" s="84"/>
    </row>
    <row r="861" spans="6:16" s="70" customFormat="1" ht="20.100000000000001" customHeight="1" x14ac:dyDescent="0.25">
      <c r="F861" s="84"/>
      <c r="G861" s="84"/>
      <c r="H861" s="84"/>
      <c r="I861" s="84"/>
      <c r="J861" s="84"/>
      <c r="K861" s="84"/>
      <c r="L861" s="84"/>
      <c r="M861" s="84"/>
      <c r="N861" s="84"/>
      <c r="O861" s="84"/>
      <c r="P861" s="84"/>
    </row>
    <row r="862" spans="6:16" s="70" customFormat="1" ht="20.100000000000001" customHeight="1" x14ac:dyDescent="0.25">
      <c r="F862" s="84"/>
      <c r="G862" s="84"/>
      <c r="H862" s="84"/>
      <c r="I862" s="84"/>
      <c r="J862" s="84"/>
      <c r="K862" s="84"/>
      <c r="L862" s="84"/>
      <c r="M862" s="84"/>
      <c r="N862" s="84"/>
      <c r="O862" s="84"/>
      <c r="P862" s="84"/>
    </row>
    <row r="863" spans="6:16" s="70" customFormat="1" ht="20.100000000000001" customHeight="1" x14ac:dyDescent="0.25">
      <c r="F863" s="84"/>
      <c r="G863" s="84"/>
      <c r="H863" s="84"/>
      <c r="I863" s="84"/>
      <c r="J863" s="84"/>
      <c r="K863" s="84"/>
      <c r="L863" s="84"/>
      <c r="M863" s="84"/>
      <c r="N863" s="84"/>
      <c r="O863" s="84"/>
      <c r="P863" s="84"/>
    </row>
    <row r="864" spans="6:16" s="70" customFormat="1" ht="20.100000000000001" customHeight="1" x14ac:dyDescent="0.25">
      <c r="F864" s="84"/>
      <c r="G864" s="84"/>
      <c r="H864" s="84"/>
      <c r="I864" s="84"/>
      <c r="J864" s="84"/>
      <c r="K864" s="84"/>
      <c r="L864" s="84"/>
      <c r="M864" s="84"/>
      <c r="N864" s="84"/>
      <c r="O864" s="84"/>
      <c r="P864" s="84"/>
    </row>
    <row r="865" spans="6:16" s="70" customFormat="1" ht="20.100000000000001" customHeight="1" x14ac:dyDescent="0.25">
      <c r="F865" s="84"/>
      <c r="G865" s="84"/>
      <c r="H865" s="84"/>
      <c r="I865" s="84"/>
      <c r="J865" s="84"/>
      <c r="K865" s="84"/>
      <c r="L865" s="84"/>
      <c r="M865" s="84"/>
      <c r="N865" s="84"/>
      <c r="O865" s="84"/>
      <c r="P865" s="84"/>
    </row>
    <row r="866" spans="6:16" s="70" customFormat="1" ht="20.100000000000001" customHeight="1" x14ac:dyDescent="0.25">
      <c r="F866" s="84"/>
      <c r="G866" s="84"/>
      <c r="H866" s="84"/>
      <c r="I866" s="84"/>
      <c r="J866" s="84"/>
      <c r="K866" s="84"/>
      <c r="L866" s="84"/>
      <c r="M866" s="84"/>
      <c r="N866" s="84"/>
      <c r="O866" s="84"/>
      <c r="P866" s="84"/>
    </row>
    <row r="867" spans="6:16" s="70" customFormat="1" ht="20.100000000000001" customHeight="1" x14ac:dyDescent="0.25">
      <c r="F867" s="84"/>
      <c r="G867" s="84"/>
      <c r="H867" s="84"/>
      <c r="I867" s="84"/>
      <c r="J867" s="84"/>
      <c r="K867" s="84"/>
      <c r="L867" s="84"/>
      <c r="M867" s="84"/>
      <c r="N867" s="84"/>
      <c r="O867" s="84"/>
      <c r="P867" s="84"/>
    </row>
    <row r="868" spans="6:16" s="70" customFormat="1" ht="20.100000000000001" customHeight="1" x14ac:dyDescent="0.25">
      <c r="F868" s="84"/>
      <c r="G868" s="84"/>
      <c r="H868" s="84"/>
      <c r="I868" s="84"/>
      <c r="J868" s="84"/>
      <c r="K868" s="84"/>
      <c r="L868" s="84"/>
      <c r="M868" s="84"/>
      <c r="N868" s="84"/>
      <c r="O868" s="84"/>
      <c r="P868" s="84"/>
    </row>
    <row r="869" spans="6:16" s="70" customFormat="1" ht="20.100000000000001" customHeight="1" x14ac:dyDescent="0.25">
      <c r="F869" s="84"/>
      <c r="G869" s="84"/>
      <c r="H869" s="84"/>
      <c r="I869" s="84"/>
      <c r="J869" s="84"/>
      <c r="K869" s="84"/>
      <c r="L869" s="84"/>
      <c r="M869" s="84"/>
      <c r="N869" s="84"/>
      <c r="O869" s="84"/>
      <c r="P869" s="84"/>
    </row>
    <row r="870" spans="6:16" s="70" customFormat="1" ht="20.100000000000001" customHeight="1" x14ac:dyDescent="0.25">
      <c r="F870" s="84"/>
      <c r="G870" s="84"/>
      <c r="H870" s="84"/>
      <c r="I870" s="84"/>
      <c r="J870" s="84"/>
      <c r="K870" s="84"/>
      <c r="L870" s="84"/>
      <c r="M870" s="84"/>
      <c r="N870" s="84"/>
      <c r="O870" s="84"/>
      <c r="P870" s="84"/>
    </row>
    <row r="871" spans="6:16" s="70" customFormat="1" ht="20.100000000000001" customHeight="1" x14ac:dyDescent="0.25">
      <c r="F871" s="84"/>
      <c r="G871" s="84"/>
      <c r="H871" s="84"/>
      <c r="I871" s="84"/>
      <c r="J871" s="84"/>
      <c r="K871" s="84"/>
      <c r="L871" s="84"/>
      <c r="M871" s="84"/>
      <c r="N871" s="84"/>
      <c r="O871" s="84"/>
      <c r="P871" s="84"/>
    </row>
    <row r="872" spans="6:16" s="70" customFormat="1" ht="20.100000000000001" customHeight="1" x14ac:dyDescent="0.25">
      <c r="F872" s="84"/>
      <c r="G872" s="84"/>
      <c r="H872" s="84"/>
      <c r="I872" s="84"/>
      <c r="J872" s="84"/>
      <c r="K872" s="84"/>
      <c r="L872" s="84"/>
      <c r="M872" s="84"/>
      <c r="N872" s="84"/>
      <c r="O872" s="84"/>
      <c r="P872" s="84"/>
    </row>
    <row r="873" spans="6:16" s="70" customFormat="1" ht="20.100000000000001" customHeight="1" x14ac:dyDescent="0.25">
      <c r="F873" s="84"/>
      <c r="G873" s="84"/>
      <c r="H873" s="84"/>
      <c r="I873" s="84"/>
      <c r="J873" s="84"/>
      <c r="K873" s="84"/>
      <c r="L873" s="84"/>
      <c r="M873" s="84"/>
      <c r="N873" s="84"/>
      <c r="O873" s="84"/>
      <c r="P873" s="84"/>
    </row>
    <row r="874" spans="6:16" s="70" customFormat="1" ht="20.100000000000001" customHeight="1" x14ac:dyDescent="0.25">
      <c r="F874" s="84"/>
      <c r="G874" s="84"/>
      <c r="H874" s="84"/>
      <c r="I874" s="84"/>
      <c r="J874" s="84"/>
      <c r="K874" s="84"/>
      <c r="L874" s="84"/>
      <c r="M874" s="84"/>
      <c r="N874" s="84"/>
      <c r="O874" s="84"/>
      <c r="P874" s="84"/>
    </row>
    <row r="875" spans="6:16" s="70" customFormat="1" ht="20.100000000000001" customHeight="1" x14ac:dyDescent="0.25">
      <c r="F875" s="84"/>
      <c r="G875" s="84"/>
      <c r="H875" s="84"/>
      <c r="I875" s="84"/>
      <c r="J875" s="84"/>
      <c r="K875" s="84"/>
      <c r="L875" s="84"/>
      <c r="M875" s="84"/>
      <c r="N875" s="84"/>
      <c r="O875" s="84"/>
      <c r="P875" s="84"/>
    </row>
    <row r="876" spans="6:16" s="70" customFormat="1" ht="20.100000000000001" customHeight="1" x14ac:dyDescent="0.25">
      <c r="F876" s="84"/>
      <c r="G876" s="84"/>
      <c r="H876" s="84"/>
      <c r="I876" s="84"/>
      <c r="J876" s="84"/>
      <c r="K876" s="84"/>
      <c r="L876" s="84"/>
      <c r="M876" s="84"/>
      <c r="N876" s="84"/>
      <c r="O876" s="84"/>
      <c r="P876" s="84"/>
    </row>
    <row r="877" spans="6:16" s="70" customFormat="1" ht="20.100000000000001" customHeight="1" x14ac:dyDescent="0.25">
      <c r="F877" s="84"/>
      <c r="G877" s="84"/>
      <c r="H877" s="84"/>
      <c r="I877" s="84"/>
      <c r="J877" s="84"/>
      <c r="K877" s="84"/>
      <c r="L877" s="84"/>
      <c r="M877" s="84"/>
      <c r="N877" s="84"/>
      <c r="O877" s="84"/>
      <c r="P877" s="84"/>
    </row>
    <row r="878" spans="6:16" s="70" customFormat="1" ht="20.100000000000001" customHeight="1" x14ac:dyDescent="0.25">
      <c r="F878" s="84"/>
      <c r="G878" s="84"/>
      <c r="H878" s="84"/>
      <c r="I878" s="84"/>
      <c r="J878" s="84"/>
      <c r="K878" s="84"/>
      <c r="L878" s="84"/>
      <c r="M878" s="84"/>
      <c r="N878" s="84"/>
      <c r="O878" s="84"/>
      <c r="P878" s="84"/>
    </row>
    <row r="879" spans="6:16" s="70" customFormat="1" ht="20.100000000000001" customHeight="1" x14ac:dyDescent="0.25">
      <c r="F879" s="84"/>
      <c r="G879" s="84"/>
      <c r="H879" s="84"/>
      <c r="I879" s="84"/>
      <c r="J879" s="84"/>
      <c r="K879" s="84"/>
      <c r="L879" s="84"/>
      <c r="M879" s="84"/>
      <c r="N879" s="84"/>
      <c r="O879" s="84"/>
      <c r="P879" s="84"/>
    </row>
    <row r="880" spans="6:16" s="70" customFormat="1" ht="20.100000000000001" customHeight="1" x14ac:dyDescent="0.25">
      <c r="F880" s="84"/>
      <c r="G880" s="84"/>
      <c r="H880" s="84"/>
      <c r="I880" s="84"/>
      <c r="J880" s="84"/>
      <c r="K880" s="84"/>
      <c r="L880" s="84"/>
      <c r="M880" s="84"/>
      <c r="N880" s="84"/>
      <c r="O880" s="84"/>
      <c r="P880" s="84"/>
    </row>
    <row r="881" spans="6:16" s="70" customFormat="1" ht="20.100000000000001" customHeight="1" x14ac:dyDescent="0.25">
      <c r="F881" s="84"/>
      <c r="G881" s="84"/>
      <c r="H881" s="84"/>
      <c r="I881" s="84"/>
      <c r="J881" s="84"/>
      <c r="K881" s="84"/>
      <c r="L881" s="84"/>
      <c r="M881" s="84"/>
      <c r="N881" s="84"/>
      <c r="O881" s="84"/>
      <c r="P881" s="84"/>
    </row>
    <row r="882" spans="6:16" s="70" customFormat="1" ht="20.100000000000001" customHeight="1" x14ac:dyDescent="0.25">
      <c r="F882" s="84"/>
      <c r="G882" s="84"/>
      <c r="H882" s="84"/>
      <c r="I882" s="84"/>
      <c r="J882" s="84"/>
      <c r="K882" s="84"/>
      <c r="L882" s="84"/>
      <c r="M882" s="84"/>
      <c r="N882" s="84"/>
      <c r="O882" s="84"/>
      <c r="P882" s="84"/>
    </row>
    <row r="883" spans="6:16" s="70" customFormat="1" ht="20.100000000000001" customHeight="1" x14ac:dyDescent="0.25">
      <c r="F883" s="84"/>
      <c r="G883" s="84"/>
      <c r="H883" s="84"/>
      <c r="I883" s="84"/>
      <c r="J883" s="84"/>
      <c r="K883" s="84"/>
      <c r="L883" s="84"/>
      <c r="M883" s="84"/>
      <c r="N883" s="84"/>
      <c r="O883" s="84"/>
      <c r="P883" s="84"/>
    </row>
    <row r="884" spans="6:16" s="70" customFormat="1" ht="20.100000000000001" customHeight="1" x14ac:dyDescent="0.25">
      <c r="F884" s="84"/>
      <c r="G884" s="84"/>
      <c r="H884" s="84"/>
      <c r="I884" s="84"/>
      <c r="J884" s="84"/>
      <c r="K884" s="84"/>
      <c r="L884" s="84"/>
      <c r="M884" s="84"/>
      <c r="N884" s="84"/>
      <c r="O884" s="84"/>
      <c r="P884" s="84"/>
    </row>
    <row r="885" spans="6:16" s="70" customFormat="1" ht="20.100000000000001" customHeight="1" x14ac:dyDescent="0.25">
      <c r="F885" s="84"/>
      <c r="G885" s="84"/>
      <c r="H885" s="84"/>
      <c r="I885" s="84"/>
      <c r="J885" s="84"/>
      <c r="K885" s="84"/>
      <c r="L885" s="84"/>
      <c r="M885" s="84"/>
      <c r="N885" s="84"/>
      <c r="O885" s="84"/>
      <c r="P885" s="84"/>
    </row>
    <row r="886" spans="6:16" s="70" customFormat="1" ht="20.100000000000001" customHeight="1" x14ac:dyDescent="0.25">
      <c r="F886" s="84"/>
      <c r="G886" s="84"/>
      <c r="H886" s="84"/>
      <c r="I886" s="84"/>
      <c r="J886" s="84"/>
      <c r="K886" s="84"/>
      <c r="L886" s="84"/>
      <c r="M886" s="84"/>
      <c r="N886" s="84"/>
      <c r="O886" s="84"/>
      <c r="P886" s="84"/>
    </row>
    <row r="887" spans="6:16" s="70" customFormat="1" ht="20.100000000000001" customHeight="1" x14ac:dyDescent="0.25">
      <c r="F887" s="84"/>
      <c r="G887" s="84"/>
      <c r="H887" s="84"/>
      <c r="I887" s="84"/>
      <c r="J887" s="84"/>
      <c r="K887" s="84"/>
      <c r="L887" s="84"/>
      <c r="M887" s="84"/>
      <c r="N887" s="84"/>
      <c r="O887" s="84"/>
      <c r="P887" s="84"/>
    </row>
    <row r="888" spans="6:16" s="70" customFormat="1" ht="20.100000000000001" customHeight="1" x14ac:dyDescent="0.25">
      <c r="F888" s="84"/>
      <c r="G888" s="84"/>
      <c r="H888" s="84"/>
      <c r="I888" s="84"/>
      <c r="J888" s="84"/>
      <c r="K888" s="84"/>
      <c r="L888" s="84"/>
      <c r="M888" s="84"/>
      <c r="N888" s="84"/>
      <c r="O888" s="84"/>
      <c r="P888" s="84"/>
    </row>
    <row r="889" spans="6:16" s="70" customFormat="1" ht="20.100000000000001" customHeight="1" x14ac:dyDescent="0.25">
      <c r="F889" s="84"/>
      <c r="G889" s="84"/>
      <c r="H889" s="84"/>
      <c r="I889" s="84"/>
      <c r="J889" s="84"/>
      <c r="K889" s="84"/>
      <c r="L889" s="84"/>
      <c r="M889" s="84"/>
      <c r="N889" s="84"/>
      <c r="O889" s="84"/>
      <c r="P889" s="84"/>
    </row>
    <row r="890" spans="6:16" s="70" customFormat="1" ht="20.100000000000001" customHeight="1" x14ac:dyDescent="0.25">
      <c r="F890" s="84"/>
      <c r="G890" s="84"/>
      <c r="H890" s="84"/>
      <c r="I890" s="84"/>
      <c r="J890" s="84"/>
      <c r="K890" s="84"/>
      <c r="L890" s="84"/>
      <c r="M890" s="84"/>
      <c r="N890" s="84"/>
      <c r="O890" s="84"/>
      <c r="P890" s="84"/>
    </row>
    <row r="891" spans="6:16" s="70" customFormat="1" ht="20.100000000000001" customHeight="1" x14ac:dyDescent="0.25">
      <c r="F891" s="84"/>
      <c r="G891" s="84"/>
      <c r="H891" s="84"/>
      <c r="I891" s="84"/>
      <c r="J891" s="84"/>
      <c r="K891" s="84"/>
      <c r="L891" s="84"/>
      <c r="M891" s="84"/>
      <c r="N891" s="84"/>
      <c r="O891" s="84"/>
      <c r="P891" s="84"/>
    </row>
    <row r="892" spans="6:16" s="70" customFormat="1" ht="20.100000000000001" customHeight="1" x14ac:dyDescent="0.25">
      <c r="F892" s="84"/>
      <c r="G892" s="84"/>
      <c r="H892" s="84"/>
      <c r="I892" s="84"/>
      <c r="J892" s="84"/>
      <c r="K892" s="84"/>
      <c r="L892" s="84"/>
      <c r="M892" s="84"/>
      <c r="N892" s="84"/>
      <c r="O892" s="84"/>
      <c r="P892" s="84"/>
    </row>
    <row r="893" spans="6:16" s="70" customFormat="1" ht="20.100000000000001" customHeight="1" x14ac:dyDescent="0.25">
      <c r="F893" s="84"/>
      <c r="G893" s="84"/>
      <c r="H893" s="84"/>
      <c r="I893" s="84"/>
      <c r="J893" s="84"/>
      <c r="K893" s="84"/>
      <c r="L893" s="84"/>
      <c r="M893" s="84"/>
      <c r="N893" s="84"/>
      <c r="O893" s="84"/>
      <c r="P893" s="84"/>
    </row>
    <row r="894" spans="6:16" s="70" customFormat="1" ht="20.100000000000001" customHeight="1" x14ac:dyDescent="0.25">
      <c r="F894" s="84"/>
      <c r="G894" s="84"/>
      <c r="H894" s="84"/>
      <c r="I894" s="84"/>
      <c r="J894" s="84"/>
      <c r="K894" s="84"/>
      <c r="L894" s="84"/>
      <c r="M894" s="84"/>
      <c r="N894" s="84"/>
      <c r="O894" s="84"/>
      <c r="P894" s="84"/>
    </row>
    <row r="895" spans="6:16" s="70" customFormat="1" ht="20.100000000000001" customHeight="1" x14ac:dyDescent="0.25">
      <c r="F895" s="84"/>
      <c r="G895" s="84"/>
      <c r="H895" s="84"/>
      <c r="I895" s="84"/>
      <c r="J895" s="84"/>
      <c r="K895" s="84"/>
      <c r="L895" s="84"/>
      <c r="M895" s="84"/>
      <c r="N895" s="84"/>
      <c r="O895" s="84"/>
      <c r="P895" s="84"/>
    </row>
    <row r="896" spans="6:16" s="70" customFormat="1" ht="20.100000000000001" customHeight="1" x14ac:dyDescent="0.25">
      <c r="F896" s="84"/>
      <c r="G896" s="84"/>
      <c r="H896" s="84"/>
      <c r="I896" s="84"/>
      <c r="J896" s="84"/>
      <c r="K896" s="84"/>
      <c r="L896" s="84"/>
      <c r="M896" s="84"/>
      <c r="N896" s="84"/>
      <c r="O896" s="84"/>
      <c r="P896" s="84"/>
    </row>
    <row r="897" spans="6:16" s="70" customFormat="1" ht="20.100000000000001" customHeight="1" x14ac:dyDescent="0.25">
      <c r="F897" s="84"/>
      <c r="G897" s="84"/>
      <c r="H897" s="84"/>
      <c r="I897" s="84"/>
      <c r="J897" s="84"/>
      <c r="K897" s="84"/>
      <c r="L897" s="84"/>
      <c r="M897" s="84"/>
      <c r="N897" s="84"/>
      <c r="O897" s="84"/>
      <c r="P897" s="84"/>
    </row>
    <row r="898" spans="6:16" s="70" customFormat="1" ht="20.100000000000001" customHeight="1" x14ac:dyDescent="0.25">
      <c r="F898" s="84"/>
      <c r="G898" s="84"/>
      <c r="H898" s="84"/>
      <c r="I898" s="84"/>
      <c r="J898" s="84"/>
      <c r="K898" s="84"/>
      <c r="L898" s="84"/>
      <c r="M898" s="84"/>
      <c r="N898" s="84"/>
      <c r="O898" s="84"/>
      <c r="P898" s="84"/>
    </row>
    <row r="899" spans="6:16" s="70" customFormat="1" ht="20.100000000000001" customHeight="1" x14ac:dyDescent="0.25">
      <c r="F899" s="84"/>
      <c r="G899" s="84"/>
      <c r="H899" s="84"/>
      <c r="I899" s="84"/>
      <c r="J899" s="84"/>
      <c r="K899" s="84"/>
      <c r="L899" s="84"/>
      <c r="M899" s="84"/>
      <c r="N899" s="84"/>
      <c r="O899" s="84"/>
      <c r="P899" s="84"/>
    </row>
    <row r="900" spans="6:16" s="70" customFormat="1" ht="20.100000000000001" customHeight="1" x14ac:dyDescent="0.25">
      <c r="F900" s="84"/>
      <c r="G900" s="84"/>
      <c r="H900" s="84"/>
      <c r="I900" s="84"/>
      <c r="J900" s="84"/>
      <c r="K900" s="84"/>
      <c r="L900" s="84"/>
      <c r="M900" s="84"/>
      <c r="N900" s="84"/>
      <c r="O900" s="84"/>
      <c r="P900" s="84"/>
    </row>
    <row r="901" spans="6:16" s="70" customFormat="1" ht="20.100000000000001" customHeight="1" x14ac:dyDescent="0.25">
      <c r="F901" s="84"/>
      <c r="G901" s="84"/>
      <c r="H901" s="84"/>
      <c r="I901" s="84"/>
      <c r="J901" s="84"/>
      <c r="K901" s="84"/>
      <c r="L901" s="84"/>
      <c r="M901" s="84"/>
      <c r="N901" s="84"/>
      <c r="O901" s="84"/>
      <c r="P901" s="84"/>
    </row>
    <row r="902" spans="6:16" s="70" customFormat="1" ht="20.100000000000001" customHeight="1" x14ac:dyDescent="0.25">
      <c r="F902" s="84"/>
      <c r="G902" s="84"/>
      <c r="H902" s="84"/>
      <c r="I902" s="84"/>
      <c r="J902" s="84"/>
      <c r="K902" s="84"/>
      <c r="L902" s="84"/>
      <c r="M902" s="84"/>
      <c r="N902" s="84"/>
      <c r="O902" s="84"/>
      <c r="P902" s="84"/>
    </row>
    <row r="903" spans="6:16" s="70" customFormat="1" ht="20.100000000000001" customHeight="1" x14ac:dyDescent="0.25">
      <c r="F903" s="84"/>
      <c r="G903" s="84"/>
      <c r="H903" s="84"/>
      <c r="I903" s="84"/>
      <c r="J903" s="84"/>
      <c r="K903" s="84"/>
      <c r="L903" s="84"/>
      <c r="M903" s="84"/>
      <c r="N903" s="84"/>
      <c r="O903" s="84"/>
      <c r="P903" s="84"/>
    </row>
    <row r="904" spans="6:16" s="70" customFormat="1" ht="20.100000000000001" customHeight="1" x14ac:dyDescent="0.25">
      <c r="F904" s="84"/>
      <c r="G904" s="84"/>
      <c r="H904" s="84"/>
      <c r="I904" s="84"/>
      <c r="J904" s="84"/>
      <c r="K904" s="84"/>
      <c r="L904" s="84"/>
      <c r="M904" s="84"/>
      <c r="N904" s="84"/>
      <c r="O904" s="84"/>
      <c r="P904" s="84"/>
    </row>
    <row r="905" spans="6:16" s="70" customFormat="1" ht="20.100000000000001" customHeight="1" x14ac:dyDescent="0.25">
      <c r="F905" s="84"/>
      <c r="G905" s="84"/>
      <c r="H905" s="84"/>
      <c r="I905" s="84"/>
      <c r="J905" s="84"/>
      <c r="K905" s="84"/>
      <c r="L905" s="84"/>
      <c r="M905" s="84"/>
      <c r="N905" s="84"/>
      <c r="O905" s="84"/>
      <c r="P905" s="84"/>
    </row>
    <row r="906" spans="6:16" s="70" customFormat="1" ht="20.100000000000001" customHeight="1" x14ac:dyDescent="0.25">
      <c r="F906" s="84"/>
      <c r="G906" s="84"/>
      <c r="H906" s="84"/>
      <c r="I906" s="84"/>
      <c r="J906" s="84"/>
      <c r="K906" s="84"/>
      <c r="L906" s="84"/>
      <c r="M906" s="84"/>
      <c r="N906" s="84"/>
      <c r="O906" s="84"/>
      <c r="P906" s="84"/>
    </row>
    <row r="907" spans="6:16" s="70" customFormat="1" ht="20.100000000000001" customHeight="1" x14ac:dyDescent="0.25">
      <c r="F907" s="84"/>
      <c r="G907" s="84"/>
      <c r="H907" s="84"/>
      <c r="I907" s="84"/>
      <c r="J907" s="84"/>
      <c r="K907" s="84"/>
      <c r="L907" s="84"/>
      <c r="M907" s="84"/>
      <c r="N907" s="84"/>
      <c r="O907" s="84"/>
      <c r="P907" s="84"/>
    </row>
    <row r="908" spans="6:16" s="70" customFormat="1" ht="20.100000000000001" customHeight="1" x14ac:dyDescent="0.25">
      <c r="F908" s="84"/>
      <c r="G908" s="84"/>
      <c r="H908" s="84"/>
      <c r="I908" s="84"/>
      <c r="J908" s="84"/>
      <c r="K908" s="84"/>
      <c r="L908" s="84"/>
      <c r="M908" s="84"/>
      <c r="N908" s="84"/>
      <c r="O908" s="84"/>
      <c r="P908" s="84"/>
    </row>
    <row r="909" spans="6:16" s="70" customFormat="1" ht="20.100000000000001" customHeight="1" x14ac:dyDescent="0.25">
      <c r="F909" s="84"/>
      <c r="G909" s="84"/>
      <c r="H909" s="84"/>
      <c r="I909" s="84"/>
      <c r="J909" s="84"/>
      <c r="K909" s="84"/>
      <c r="L909" s="84"/>
      <c r="M909" s="84"/>
      <c r="N909" s="84"/>
      <c r="O909" s="84"/>
      <c r="P909" s="84"/>
    </row>
    <row r="910" spans="6:16" s="70" customFormat="1" ht="20.100000000000001" customHeight="1" x14ac:dyDescent="0.25">
      <c r="F910" s="84"/>
      <c r="G910" s="84"/>
      <c r="H910" s="84"/>
      <c r="I910" s="84"/>
      <c r="J910" s="84"/>
      <c r="K910" s="84"/>
      <c r="L910" s="84"/>
      <c r="M910" s="84"/>
      <c r="N910" s="84"/>
      <c r="O910" s="84"/>
      <c r="P910" s="84"/>
    </row>
    <row r="911" spans="6:16" s="70" customFormat="1" ht="20.100000000000001" customHeight="1" x14ac:dyDescent="0.25">
      <c r="F911" s="84"/>
      <c r="G911" s="84"/>
      <c r="H911" s="84"/>
      <c r="I911" s="84"/>
      <c r="J911" s="84"/>
      <c r="K911" s="84"/>
      <c r="L911" s="84"/>
      <c r="M911" s="84"/>
      <c r="N911" s="84"/>
      <c r="O911" s="84"/>
      <c r="P911" s="84"/>
    </row>
    <row r="912" spans="6:16" s="70" customFormat="1" ht="20.100000000000001" customHeight="1" x14ac:dyDescent="0.25">
      <c r="F912" s="84"/>
      <c r="G912" s="84"/>
      <c r="H912" s="84"/>
      <c r="I912" s="84"/>
      <c r="J912" s="84"/>
      <c r="K912" s="84"/>
      <c r="L912" s="84"/>
      <c r="M912" s="84"/>
      <c r="N912" s="84"/>
      <c r="O912" s="84"/>
      <c r="P912" s="84"/>
    </row>
    <row r="913" spans="6:16" s="70" customFormat="1" ht="20.100000000000001" customHeight="1" x14ac:dyDescent="0.25">
      <c r="F913" s="84"/>
      <c r="G913" s="84"/>
      <c r="H913" s="84"/>
      <c r="I913" s="84"/>
      <c r="J913" s="84"/>
      <c r="K913" s="84"/>
      <c r="L913" s="84"/>
      <c r="M913" s="84"/>
      <c r="N913" s="84"/>
      <c r="O913" s="84"/>
      <c r="P913" s="84"/>
    </row>
    <row r="914" spans="6:16" s="70" customFormat="1" ht="20.100000000000001" customHeight="1" x14ac:dyDescent="0.25">
      <c r="F914" s="84"/>
      <c r="G914" s="84"/>
      <c r="H914" s="84"/>
      <c r="I914" s="84"/>
      <c r="J914" s="84"/>
      <c r="K914" s="84"/>
      <c r="L914" s="84"/>
      <c r="M914" s="84"/>
      <c r="N914" s="84"/>
      <c r="O914" s="84"/>
      <c r="P914" s="84"/>
    </row>
    <row r="915" spans="6:16" s="70" customFormat="1" ht="20.100000000000001" customHeight="1" x14ac:dyDescent="0.25">
      <c r="F915" s="84"/>
      <c r="G915" s="84"/>
      <c r="H915" s="84"/>
      <c r="I915" s="84"/>
      <c r="J915" s="84"/>
      <c r="K915" s="84"/>
      <c r="L915" s="84"/>
      <c r="M915" s="84"/>
      <c r="N915" s="84"/>
      <c r="O915" s="84"/>
      <c r="P915" s="84"/>
    </row>
    <row r="916" spans="6:16" s="70" customFormat="1" ht="20.100000000000001" customHeight="1" x14ac:dyDescent="0.25">
      <c r="F916" s="84"/>
      <c r="G916" s="84"/>
      <c r="H916" s="84"/>
      <c r="I916" s="84"/>
      <c r="J916" s="84"/>
      <c r="K916" s="84"/>
      <c r="L916" s="84"/>
      <c r="M916" s="84"/>
      <c r="N916" s="84"/>
      <c r="O916" s="84"/>
      <c r="P916" s="84"/>
    </row>
    <row r="917" spans="6:16" s="70" customFormat="1" ht="20.100000000000001" customHeight="1" x14ac:dyDescent="0.25">
      <c r="F917" s="84"/>
      <c r="G917" s="84"/>
      <c r="H917" s="84"/>
      <c r="I917" s="84"/>
      <c r="J917" s="84"/>
      <c r="K917" s="84"/>
      <c r="L917" s="84"/>
      <c r="M917" s="84"/>
      <c r="N917" s="84"/>
      <c r="O917" s="84"/>
      <c r="P917" s="84"/>
    </row>
    <row r="918" spans="6:16" s="70" customFormat="1" ht="20.100000000000001" customHeight="1" x14ac:dyDescent="0.25">
      <c r="F918" s="84"/>
      <c r="G918" s="84"/>
      <c r="H918" s="84"/>
      <c r="I918" s="84"/>
      <c r="J918" s="84"/>
      <c r="K918" s="84"/>
      <c r="L918" s="84"/>
      <c r="M918" s="84"/>
      <c r="N918" s="84"/>
      <c r="O918" s="84"/>
      <c r="P918" s="84"/>
    </row>
    <row r="919" spans="6:16" s="70" customFormat="1" ht="20.100000000000001" customHeight="1" x14ac:dyDescent="0.25">
      <c r="F919" s="84"/>
      <c r="G919" s="84"/>
      <c r="H919" s="84"/>
      <c r="I919" s="84"/>
      <c r="J919" s="84"/>
      <c r="K919" s="84"/>
      <c r="L919" s="84"/>
      <c r="M919" s="84"/>
      <c r="N919" s="84"/>
      <c r="O919" s="84"/>
      <c r="P919" s="84"/>
    </row>
    <row r="920" spans="6:16" s="70" customFormat="1" ht="20.100000000000001" customHeight="1" x14ac:dyDescent="0.25">
      <c r="F920" s="84"/>
      <c r="G920" s="84"/>
      <c r="H920" s="84"/>
      <c r="I920" s="84"/>
      <c r="J920" s="84"/>
      <c r="K920" s="84"/>
      <c r="L920" s="84"/>
      <c r="M920" s="84"/>
      <c r="N920" s="84"/>
      <c r="O920" s="84"/>
      <c r="P920" s="84"/>
    </row>
    <row r="921" spans="6:16" s="70" customFormat="1" ht="20.100000000000001" customHeight="1" x14ac:dyDescent="0.25">
      <c r="F921" s="84"/>
      <c r="G921" s="84"/>
      <c r="H921" s="84"/>
      <c r="I921" s="84"/>
      <c r="J921" s="84"/>
      <c r="K921" s="84"/>
      <c r="L921" s="84"/>
      <c r="M921" s="84"/>
      <c r="N921" s="84"/>
      <c r="O921" s="84"/>
      <c r="P921" s="84"/>
    </row>
    <row r="922" spans="6:16" s="70" customFormat="1" ht="20.100000000000001" customHeight="1" x14ac:dyDescent="0.25">
      <c r="F922" s="84"/>
      <c r="G922" s="84"/>
      <c r="H922" s="84"/>
      <c r="I922" s="84"/>
      <c r="J922" s="84"/>
      <c r="K922" s="84"/>
      <c r="L922" s="84"/>
      <c r="M922" s="84"/>
      <c r="N922" s="84"/>
      <c r="O922" s="84"/>
      <c r="P922" s="84"/>
    </row>
    <row r="923" spans="6:16" s="70" customFormat="1" ht="20.100000000000001" customHeight="1" x14ac:dyDescent="0.25">
      <c r="F923" s="84"/>
      <c r="G923" s="84"/>
      <c r="H923" s="84"/>
      <c r="I923" s="84"/>
      <c r="J923" s="84"/>
      <c r="K923" s="84"/>
      <c r="L923" s="84"/>
      <c r="M923" s="84"/>
      <c r="N923" s="84"/>
      <c r="O923" s="84"/>
      <c r="P923" s="84"/>
    </row>
    <row r="924" spans="6:16" s="70" customFormat="1" ht="20.100000000000001" customHeight="1" x14ac:dyDescent="0.25">
      <c r="F924" s="84"/>
      <c r="G924" s="84"/>
      <c r="H924" s="84"/>
      <c r="I924" s="84"/>
      <c r="J924" s="84"/>
      <c r="K924" s="84"/>
      <c r="L924" s="84"/>
      <c r="M924" s="84"/>
      <c r="N924" s="84"/>
      <c r="O924" s="84"/>
      <c r="P924" s="84"/>
    </row>
    <row r="925" spans="6:16" s="70" customFormat="1" ht="20.100000000000001" customHeight="1" x14ac:dyDescent="0.25">
      <c r="F925" s="84"/>
      <c r="G925" s="84"/>
      <c r="H925" s="84"/>
      <c r="I925" s="84"/>
      <c r="J925" s="84"/>
      <c r="K925" s="84"/>
      <c r="L925" s="84"/>
      <c r="M925" s="84"/>
      <c r="N925" s="84"/>
      <c r="O925" s="84"/>
      <c r="P925" s="84"/>
    </row>
    <row r="926" spans="6:16" s="70" customFormat="1" ht="20.100000000000001" customHeight="1" x14ac:dyDescent="0.25">
      <c r="F926" s="84"/>
      <c r="G926" s="84"/>
      <c r="H926" s="84"/>
      <c r="I926" s="84"/>
      <c r="J926" s="84"/>
      <c r="K926" s="84"/>
      <c r="L926" s="84"/>
      <c r="M926" s="84"/>
      <c r="N926" s="84"/>
      <c r="O926" s="84"/>
      <c r="P926" s="84"/>
    </row>
    <row r="927" spans="6:16" s="70" customFormat="1" ht="20.100000000000001" customHeight="1" x14ac:dyDescent="0.25">
      <c r="F927" s="84"/>
      <c r="G927" s="84"/>
      <c r="H927" s="84"/>
      <c r="I927" s="84"/>
      <c r="J927" s="84"/>
      <c r="K927" s="84"/>
      <c r="L927" s="84"/>
      <c r="M927" s="84"/>
      <c r="N927" s="84"/>
      <c r="O927" s="84"/>
      <c r="P927" s="84"/>
    </row>
    <row r="928" spans="6:16" s="70" customFormat="1" ht="20.100000000000001" customHeight="1" x14ac:dyDescent="0.25">
      <c r="F928" s="84"/>
      <c r="G928" s="84"/>
      <c r="H928" s="84"/>
      <c r="I928" s="84"/>
      <c r="J928" s="84"/>
      <c r="K928" s="84"/>
      <c r="L928" s="84"/>
      <c r="M928" s="84"/>
      <c r="N928" s="84"/>
      <c r="O928" s="84"/>
      <c r="P928" s="84"/>
    </row>
    <row r="929" spans="6:16" s="70" customFormat="1" ht="20.100000000000001" customHeight="1" x14ac:dyDescent="0.25">
      <c r="F929" s="84"/>
      <c r="G929" s="84"/>
      <c r="H929" s="84"/>
      <c r="I929" s="84"/>
      <c r="J929" s="84"/>
      <c r="K929" s="84"/>
      <c r="L929" s="84"/>
      <c r="M929" s="84"/>
      <c r="N929" s="84"/>
      <c r="O929" s="84"/>
      <c r="P929" s="84"/>
    </row>
    <row r="930" spans="6:16" s="70" customFormat="1" ht="20.100000000000001" customHeight="1" x14ac:dyDescent="0.25">
      <c r="F930" s="84"/>
      <c r="G930" s="84"/>
      <c r="H930" s="84"/>
      <c r="I930" s="84"/>
      <c r="J930" s="84"/>
      <c r="K930" s="84"/>
      <c r="L930" s="84"/>
      <c r="M930" s="84"/>
      <c r="N930" s="84"/>
      <c r="O930" s="84"/>
      <c r="P930" s="84"/>
    </row>
    <row r="931" spans="6:16" s="70" customFormat="1" ht="20.100000000000001" customHeight="1" x14ac:dyDescent="0.25">
      <c r="F931" s="84"/>
      <c r="G931" s="84"/>
      <c r="H931" s="84"/>
      <c r="I931" s="84"/>
      <c r="J931" s="84"/>
      <c r="K931" s="84"/>
      <c r="L931" s="84"/>
      <c r="M931" s="84"/>
      <c r="N931" s="84"/>
      <c r="O931" s="84"/>
      <c r="P931" s="84"/>
    </row>
    <row r="932" spans="6:16" s="70" customFormat="1" ht="20.100000000000001" customHeight="1" x14ac:dyDescent="0.25">
      <c r="F932" s="84"/>
      <c r="G932" s="84"/>
      <c r="H932" s="84"/>
      <c r="I932" s="84"/>
      <c r="J932" s="84"/>
      <c r="K932" s="84"/>
      <c r="L932" s="84"/>
      <c r="M932" s="84"/>
      <c r="N932" s="84"/>
      <c r="O932" s="84"/>
      <c r="P932" s="84"/>
    </row>
    <row r="933" spans="6:16" s="70" customFormat="1" ht="20.100000000000001" customHeight="1" x14ac:dyDescent="0.25">
      <c r="F933" s="84"/>
      <c r="G933" s="84"/>
      <c r="H933" s="84"/>
      <c r="I933" s="84"/>
      <c r="J933" s="84"/>
      <c r="K933" s="84"/>
      <c r="L933" s="84"/>
      <c r="M933" s="84"/>
      <c r="N933" s="84"/>
      <c r="O933" s="84"/>
      <c r="P933" s="84"/>
    </row>
    <row r="934" spans="6:16" s="70" customFormat="1" ht="20.100000000000001" customHeight="1" x14ac:dyDescent="0.25">
      <c r="F934" s="84"/>
      <c r="G934" s="84"/>
      <c r="H934" s="84"/>
      <c r="I934" s="84"/>
      <c r="J934" s="84"/>
      <c r="K934" s="84"/>
      <c r="L934" s="84"/>
      <c r="M934" s="84"/>
      <c r="N934" s="84"/>
      <c r="O934" s="84"/>
      <c r="P934" s="84"/>
    </row>
    <row r="935" spans="6:16" s="70" customFormat="1" ht="20.100000000000001" customHeight="1" x14ac:dyDescent="0.25">
      <c r="F935" s="84"/>
      <c r="G935" s="84"/>
      <c r="H935" s="84"/>
      <c r="I935" s="84"/>
      <c r="J935" s="84"/>
      <c r="K935" s="84"/>
      <c r="L935" s="84"/>
      <c r="M935" s="84"/>
      <c r="N935" s="84"/>
      <c r="O935" s="84"/>
      <c r="P935" s="84"/>
    </row>
    <row r="936" spans="6:16" s="70" customFormat="1" ht="20.100000000000001" customHeight="1" x14ac:dyDescent="0.25">
      <c r="F936" s="84"/>
      <c r="G936" s="84"/>
      <c r="H936" s="84"/>
      <c r="I936" s="84"/>
      <c r="J936" s="84"/>
      <c r="K936" s="84"/>
      <c r="L936" s="84"/>
      <c r="M936" s="84"/>
      <c r="N936" s="84"/>
      <c r="O936" s="84"/>
      <c r="P936" s="84"/>
    </row>
    <row r="937" spans="6:16" s="70" customFormat="1" ht="20.100000000000001" customHeight="1" x14ac:dyDescent="0.25">
      <c r="F937" s="84"/>
      <c r="G937" s="84"/>
      <c r="H937" s="84"/>
      <c r="I937" s="84"/>
      <c r="J937" s="84"/>
      <c r="K937" s="84"/>
      <c r="L937" s="84"/>
      <c r="M937" s="84"/>
      <c r="N937" s="84"/>
      <c r="O937" s="84"/>
      <c r="P937" s="84"/>
    </row>
    <row r="938" spans="6:16" s="70" customFormat="1" ht="20.100000000000001" customHeight="1" x14ac:dyDescent="0.25">
      <c r="F938" s="84"/>
      <c r="G938" s="84"/>
      <c r="H938" s="84"/>
      <c r="I938" s="84"/>
      <c r="J938" s="84"/>
      <c r="K938" s="84"/>
      <c r="L938" s="84"/>
      <c r="M938" s="84"/>
      <c r="N938" s="84"/>
      <c r="O938" s="84"/>
      <c r="P938" s="84"/>
    </row>
    <row r="939" spans="6:16" s="70" customFormat="1" ht="20.100000000000001" customHeight="1" x14ac:dyDescent="0.25">
      <c r="F939" s="84"/>
      <c r="G939" s="84"/>
      <c r="H939" s="84"/>
      <c r="I939" s="84"/>
      <c r="J939" s="84"/>
      <c r="K939" s="84"/>
      <c r="L939" s="84"/>
      <c r="M939" s="84"/>
      <c r="N939" s="84"/>
      <c r="O939" s="84"/>
      <c r="P939" s="84"/>
    </row>
    <row r="940" spans="6:16" s="70" customFormat="1" ht="20.100000000000001" customHeight="1" x14ac:dyDescent="0.25">
      <c r="F940" s="84"/>
      <c r="G940" s="84"/>
      <c r="H940" s="84"/>
      <c r="I940" s="84"/>
      <c r="J940" s="84"/>
      <c r="K940" s="84"/>
      <c r="L940" s="84"/>
      <c r="M940" s="84"/>
      <c r="N940" s="84"/>
      <c r="O940" s="84"/>
      <c r="P940" s="84"/>
    </row>
    <row r="941" spans="6:16" s="70" customFormat="1" ht="20.100000000000001" customHeight="1" x14ac:dyDescent="0.25">
      <c r="F941" s="84"/>
      <c r="G941" s="84"/>
      <c r="H941" s="84"/>
      <c r="I941" s="84"/>
      <c r="J941" s="84"/>
      <c r="K941" s="84"/>
      <c r="L941" s="84"/>
      <c r="M941" s="84"/>
      <c r="N941" s="84"/>
      <c r="O941" s="84"/>
      <c r="P941" s="84"/>
    </row>
  </sheetData>
  <sheetProtection formatColumns="0" formatRows="0" selectLockedCells="1"/>
  <mergeCells count="235">
    <mergeCell ref="L4:N4"/>
    <mergeCell ref="M11:O11"/>
    <mergeCell ref="F11:L11"/>
    <mergeCell ref="H4:I4"/>
    <mergeCell ref="H5:I5"/>
    <mergeCell ref="L5:N5"/>
    <mergeCell ref="I10:K10"/>
    <mergeCell ref="L7:N7"/>
    <mergeCell ref="E8:F8"/>
    <mergeCell ref="H2:J2"/>
    <mergeCell ref="E4:F4"/>
    <mergeCell ref="E5:F5"/>
    <mergeCell ref="E6:F6"/>
    <mergeCell ref="E7:F7"/>
    <mergeCell ref="E2:G2"/>
    <mergeCell ref="A14:B14"/>
    <mergeCell ref="A12:B12"/>
    <mergeCell ref="C14:E14"/>
    <mergeCell ref="C57:E57"/>
    <mergeCell ref="C81:E81"/>
    <mergeCell ref="C51:E51"/>
    <mergeCell ref="C15:E15"/>
    <mergeCell ref="B10:E10"/>
    <mergeCell ref="A72:B72"/>
    <mergeCell ref="A24:B24"/>
    <mergeCell ref="A44:B44"/>
    <mergeCell ref="C44:E44"/>
    <mergeCell ref="C45:E45"/>
    <mergeCell ref="C50:E50"/>
    <mergeCell ref="A32:B32"/>
    <mergeCell ref="C32:E32"/>
    <mergeCell ref="C33:E33"/>
    <mergeCell ref="A38:B38"/>
    <mergeCell ref="C38:E38"/>
    <mergeCell ref="C39:E39"/>
    <mergeCell ref="A48:B48"/>
    <mergeCell ref="A20:B20"/>
    <mergeCell ref="C20:E20"/>
    <mergeCell ref="A26:B26"/>
    <mergeCell ref="C26:E26"/>
    <mergeCell ref="C27:E27"/>
    <mergeCell ref="A92:B92"/>
    <mergeCell ref="C92:E92"/>
    <mergeCell ref="C93:E93"/>
    <mergeCell ref="A86:B86"/>
    <mergeCell ref="C86:E86"/>
    <mergeCell ref="C87:E87"/>
    <mergeCell ref="C99:E99"/>
    <mergeCell ref="A2:C2"/>
    <mergeCell ref="C75:E75"/>
    <mergeCell ref="A80:B80"/>
    <mergeCell ref="C80:E80"/>
    <mergeCell ref="A74:B74"/>
    <mergeCell ref="C74:E74"/>
    <mergeCell ref="A68:B68"/>
    <mergeCell ref="C68:E68"/>
    <mergeCell ref="C69:E69"/>
    <mergeCell ref="C63:E63"/>
    <mergeCell ref="A62:B62"/>
    <mergeCell ref="A50:B50"/>
    <mergeCell ref="A56:B56"/>
    <mergeCell ref="C62:E62"/>
    <mergeCell ref="C21:E21"/>
    <mergeCell ref="C12:E12"/>
    <mergeCell ref="C56:E56"/>
    <mergeCell ref="C117:E117"/>
    <mergeCell ref="A122:B122"/>
    <mergeCell ref="C122:E122"/>
    <mergeCell ref="C135:E135"/>
    <mergeCell ref="A104:B104"/>
    <mergeCell ref="C104:E104"/>
    <mergeCell ref="A98:B98"/>
    <mergeCell ref="C98:E98"/>
    <mergeCell ref="C111:E111"/>
    <mergeCell ref="A116:B116"/>
    <mergeCell ref="C116:E116"/>
    <mergeCell ref="C105:E105"/>
    <mergeCell ref="A110:B110"/>
    <mergeCell ref="C110:E110"/>
    <mergeCell ref="A140:B140"/>
    <mergeCell ref="C140:E140"/>
    <mergeCell ref="C129:E129"/>
    <mergeCell ref="A134:B134"/>
    <mergeCell ref="C134:E134"/>
    <mergeCell ref="C147:E147"/>
    <mergeCell ref="C123:E123"/>
    <mergeCell ref="A128:B128"/>
    <mergeCell ref="C128:E128"/>
    <mergeCell ref="C165:E165"/>
    <mergeCell ref="A170:B170"/>
    <mergeCell ref="C170:E170"/>
    <mergeCell ref="C183:E183"/>
    <mergeCell ref="A152:B152"/>
    <mergeCell ref="C152:E152"/>
    <mergeCell ref="C141:E141"/>
    <mergeCell ref="A146:B146"/>
    <mergeCell ref="C146:E146"/>
    <mergeCell ref="C159:E159"/>
    <mergeCell ref="A164:B164"/>
    <mergeCell ref="C164:E164"/>
    <mergeCell ref="C153:E153"/>
    <mergeCell ref="A158:B158"/>
    <mergeCell ref="C158:E158"/>
    <mergeCell ref="A188:B188"/>
    <mergeCell ref="C188:E188"/>
    <mergeCell ref="C177:E177"/>
    <mergeCell ref="A182:B182"/>
    <mergeCell ref="C182:E182"/>
    <mergeCell ref="C195:E195"/>
    <mergeCell ref="C171:E171"/>
    <mergeCell ref="A176:B176"/>
    <mergeCell ref="C176:E176"/>
    <mergeCell ref="C213:E213"/>
    <mergeCell ref="A218:B218"/>
    <mergeCell ref="C218:E218"/>
    <mergeCell ref="C231:E231"/>
    <mergeCell ref="A200:B200"/>
    <mergeCell ref="C200:E200"/>
    <mergeCell ref="C189:E189"/>
    <mergeCell ref="A194:B194"/>
    <mergeCell ref="C194:E194"/>
    <mergeCell ref="C207:E207"/>
    <mergeCell ref="A212:B212"/>
    <mergeCell ref="C212:E212"/>
    <mergeCell ref="C201:E201"/>
    <mergeCell ref="A206:B206"/>
    <mergeCell ref="C206:E206"/>
    <mergeCell ref="A236:B236"/>
    <mergeCell ref="C236:E236"/>
    <mergeCell ref="C225:E225"/>
    <mergeCell ref="A230:B230"/>
    <mergeCell ref="C230:E230"/>
    <mergeCell ref="C243:E243"/>
    <mergeCell ref="C219:E219"/>
    <mergeCell ref="A224:B224"/>
    <mergeCell ref="C224:E224"/>
    <mergeCell ref="C261:E261"/>
    <mergeCell ref="A266:B266"/>
    <mergeCell ref="C266:E266"/>
    <mergeCell ref="C279:E279"/>
    <mergeCell ref="A248:B248"/>
    <mergeCell ref="C248:E248"/>
    <mergeCell ref="C237:E237"/>
    <mergeCell ref="A242:B242"/>
    <mergeCell ref="C242:E242"/>
    <mergeCell ref="C255:E255"/>
    <mergeCell ref="A260:B260"/>
    <mergeCell ref="C260:E260"/>
    <mergeCell ref="C249:E249"/>
    <mergeCell ref="C250:E250"/>
    <mergeCell ref="A254:B254"/>
    <mergeCell ref="C254:E254"/>
    <mergeCell ref="A284:B284"/>
    <mergeCell ref="C284:E284"/>
    <mergeCell ref="C273:E273"/>
    <mergeCell ref="A278:B278"/>
    <mergeCell ref="C278:E278"/>
    <mergeCell ref="C291:E291"/>
    <mergeCell ref="C267:E267"/>
    <mergeCell ref="A272:B272"/>
    <mergeCell ref="C272:E272"/>
    <mergeCell ref="C327:E327"/>
    <mergeCell ref="A296:B296"/>
    <mergeCell ref="C296:E296"/>
    <mergeCell ref="C285:E285"/>
    <mergeCell ref="A290:B290"/>
    <mergeCell ref="C290:E290"/>
    <mergeCell ref="C303:E303"/>
    <mergeCell ref="A308:B308"/>
    <mergeCell ref="C308:E308"/>
    <mergeCell ref="C297:E297"/>
    <mergeCell ref="A302:B302"/>
    <mergeCell ref="C302:E302"/>
    <mergeCell ref="C321:E321"/>
    <mergeCell ref="A326:B326"/>
    <mergeCell ref="C326:E326"/>
    <mergeCell ref="C315:E315"/>
    <mergeCell ref="A320:B320"/>
    <mergeCell ref="C320:E320"/>
    <mergeCell ref="C309:E309"/>
    <mergeCell ref="A314:B314"/>
    <mergeCell ref="C314:E314"/>
    <mergeCell ref="P14:P15"/>
    <mergeCell ref="P20:P21"/>
    <mergeCell ref="P26:P27"/>
    <mergeCell ref="P32:P33"/>
    <mergeCell ref="P38:P39"/>
    <mergeCell ref="P44:P45"/>
    <mergeCell ref="P50:P51"/>
    <mergeCell ref="P56:P57"/>
    <mergeCell ref="P62:P63"/>
    <mergeCell ref="P68:P69"/>
    <mergeCell ref="P74:P75"/>
    <mergeCell ref="P80:P81"/>
    <mergeCell ref="P86:P87"/>
    <mergeCell ref="P92:P93"/>
    <mergeCell ref="P98:P99"/>
    <mergeCell ref="P104:P105"/>
    <mergeCell ref="P110:P111"/>
    <mergeCell ref="P116:P117"/>
    <mergeCell ref="P122:P123"/>
    <mergeCell ref="P128:P129"/>
    <mergeCell ref="P134:P135"/>
    <mergeCell ref="P140:P141"/>
    <mergeCell ref="P146:P147"/>
    <mergeCell ref="P152:P153"/>
    <mergeCell ref="P158:P159"/>
    <mergeCell ref="P164:P165"/>
    <mergeCell ref="P170:P171"/>
    <mergeCell ref="P176:P177"/>
    <mergeCell ref="P182:P183"/>
    <mergeCell ref="P188:P189"/>
    <mergeCell ref="P194:P195"/>
    <mergeCell ref="P200:P201"/>
    <mergeCell ref="P206:P207"/>
    <mergeCell ref="P212:P213"/>
    <mergeCell ref="P218:P219"/>
    <mergeCell ref="P224:P225"/>
    <mergeCell ref="P284:P285"/>
    <mergeCell ref="P290:P291"/>
    <mergeCell ref="P296:P297"/>
    <mergeCell ref="P302:P303"/>
    <mergeCell ref="P308:P309"/>
    <mergeCell ref="P314:P315"/>
    <mergeCell ref="P320:P321"/>
    <mergeCell ref="P326:P327"/>
    <mergeCell ref="P230:P231"/>
    <mergeCell ref="P236:P237"/>
    <mergeCell ref="P242:P243"/>
    <mergeCell ref="P248:P249"/>
    <mergeCell ref="P254:P255"/>
    <mergeCell ref="P260:P261"/>
    <mergeCell ref="P266:P267"/>
    <mergeCell ref="P272:P273"/>
    <mergeCell ref="P278:P279"/>
  </mergeCells>
  <conditionalFormatting sqref="K15:L15">
    <cfRule type="expression" dxfId="187" priority="692">
      <formula>"&gt;0"</formula>
    </cfRule>
  </conditionalFormatting>
  <conditionalFormatting sqref="F72:L72 F42:L42 F24:L24 F36:L36 F48:L48 F60:L60 F66:L66 F14:L15 F20:J21">
    <cfRule type="cellIs" dxfId="186" priority="691" operator="greaterThan">
      <formula>0</formula>
    </cfRule>
  </conditionalFormatting>
  <conditionalFormatting sqref="K42:L42">
    <cfRule type="expression" dxfId="185" priority="495">
      <formula>"&gt;0"</formula>
    </cfRule>
  </conditionalFormatting>
  <conditionalFormatting sqref="K66:L66">
    <cfRule type="expression" dxfId="184" priority="481">
      <formula>"&gt;0"</formula>
    </cfRule>
  </conditionalFormatting>
  <conditionalFormatting sqref="F22:L24 F13:L19 F28:L30 F250:L252 F34:L36 F40:L42 F46:L48 F52:L54 F58:L60 F64:L66 F70:L72 F76:L78 F82:L84 F88:L90 F94:L96 F100:L102 F106:L108 F112:L114 F118:L120 F124:L126 F130:L132 F136:L138 F142:L144 F148:L150 F154:L156 F160:L162 F166:L168 F172:L174 F178:L180 F184:L186 F190:L192 F196:L198 F202:L204 F208:L210 F214:L216 F220:L222 F226:L228 F232:L234 F238:L240 F244:L246 F256:L258 F262:L264 F268:L270 F274:L276 F280:L282 F286:L288 F292:L294 F298:L300 F304:L306 F310:L312 F316:L318 F322:L324 F328:L946 F20:J21">
    <cfRule type="expression" dxfId="183" priority="451">
      <formula>COUNTIF(Fériés,F13)</formula>
    </cfRule>
  </conditionalFormatting>
  <conditionalFormatting sqref="F250:L250">
    <cfRule type="cellIs" dxfId="182" priority="307" operator="greaterThan">
      <formula>0</formula>
    </cfRule>
  </conditionalFormatting>
  <conditionalFormatting sqref="F26:J27">
    <cfRule type="cellIs" dxfId="181" priority="249" operator="greaterThan">
      <formula>0</formula>
    </cfRule>
  </conditionalFormatting>
  <conditionalFormatting sqref="F25:L25 F26:J27">
    <cfRule type="expression" dxfId="180" priority="248">
      <formula>COUNTIF(Fériés,F25)</formula>
    </cfRule>
  </conditionalFormatting>
  <conditionalFormatting sqref="F326:J327">
    <cfRule type="cellIs" dxfId="179" priority="96" operator="greaterThan">
      <formula>0</formula>
    </cfRule>
  </conditionalFormatting>
  <conditionalFormatting sqref="F325:L325 F326:J327">
    <cfRule type="expression" dxfId="178" priority="95">
      <formula>COUNTIF(Fériés,F325)</formula>
    </cfRule>
  </conditionalFormatting>
  <conditionalFormatting sqref="F32:J33">
    <cfRule type="cellIs" dxfId="177" priority="243" operator="greaterThan">
      <formula>0</formula>
    </cfRule>
  </conditionalFormatting>
  <conditionalFormatting sqref="F31:L31 F32:J33">
    <cfRule type="expression" dxfId="176" priority="242">
      <formula>COUNTIF(Fériés,F31)</formula>
    </cfRule>
  </conditionalFormatting>
  <conditionalFormatting sqref="F38:J39">
    <cfRule type="cellIs" dxfId="175" priority="240" operator="greaterThan">
      <formula>0</formula>
    </cfRule>
  </conditionalFormatting>
  <conditionalFormatting sqref="F37:L37 F38:J39">
    <cfRule type="expression" dxfId="174" priority="239">
      <formula>COUNTIF(Fériés,F37)</formula>
    </cfRule>
  </conditionalFormatting>
  <conditionalFormatting sqref="F44:J45">
    <cfRule type="cellIs" dxfId="173" priority="237" operator="greaterThan">
      <formula>0</formula>
    </cfRule>
  </conditionalFormatting>
  <conditionalFormatting sqref="F43:L43 F44:J45">
    <cfRule type="expression" dxfId="172" priority="236">
      <formula>COUNTIF(Fériés,F43)</formula>
    </cfRule>
  </conditionalFormatting>
  <conditionalFormatting sqref="F50:J51">
    <cfRule type="cellIs" dxfId="171" priority="234" operator="greaterThan">
      <formula>0</formula>
    </cfRule>
  </conditionalFormatting>
  <conditionalFormatting sqref="F49:L49 F50:J51">
    <cfRule type="expression" dxfId="170" priority="233">
      <formula>COUNTIF(Fériés,F49)</formula>
    </cfRule>
  </conditionalFormatting>
  <conditionalFormatting sqref="F56:J57">
    <cfRule type="cellIs" dxfId="169" priority="231" operator="greaterThan">
      <formula>0</formula>
    </cfRule>
  </conditionalFormatting>
  <conditionalFormatting sqref="F55:L55 F56:J57">
    <cfRule type="expression" dxfId="168" priority="230">
      <formula>COUNTIF(Fériés,F55)</formula>
    </cfRule>
  </conditionalFormatting>
  <conditionalFormatting sqref="F62:J63">
    <cfRule type="cellIs" dxfId="167" priority="228" operator="greaterThan">
      <formula>0</formula>
    </cfRule>
  </conditionalFormatting>
  <conditionalFormatting sqref="F61:L61 F62:J63">
    <cfRule type="expression" dxfId="166" priority="227">
      <formula>COUNTIF(Fériés,F61)</formula>
    </cfRule>
  </conditionalFormatting>
  <conditionalFormatting sqref="F68:J69">
    <cfRule type="cellIs" dxfId="165" priority="225" operator="greaterThan">
      <formula>0</formula>
    </cfRule>
  </conditionalFormatting>
  <conditionalFormatting sqref="F67:L67 F68:J69">
    <cfRule type="expression" dxfId="164" priority="224">
      <formula>COUNTIF(Fériés,F67)</formula>
    </cfRule>
  </conditionalFormatting>
  <conditionalFormatting sqref="F74:J75">
    <cfRule type="cellIs" dxfId="163" priority="222" operator="greaterThan">
      <formula>0</formula>
    </cfRule>
  </conditionalFormatting>
  <conditionalFormatting sqref="F73:L73 F74:J75">
    <cfRule type="expression" dxfId="162" priority="221">
      <formula>COUNTIF(Fériés,F73)</formula>
    </cfRule>
  </conditionalFormatting>
  <conditionalFormatting sqref="F80:J81">
    <cfRule type="cellIs" dxfId="161" priority="219" operator="greaterThan">
      <formula>0</formula>
    </cfRule>
  </conditionalFormatting>
  <conditionalFormatting sqref="F79:L79 F80:J81">
    <cfRule type="expression" dxfId="160" priority="218">
      <formula>COUNTIF(Fériés,F79)</formula>
    </cfRule>
  </conditionalFormatting>
  <conditionalFormatting sqref="F86:J87">
    <cfRule type="cellIs" dxfId="159" priority="216" operator="greaterThan">
      <formula>0</formula>
    </cfRule>
  </conditionalFormatting>
  <conditionalFormatting sqref="F85:L85 F86:J87">
    <cfRule type="expression" dxfId="158" priority="215">
      <formula>COUNTIF(Fériés,F85)</formula>
    </cfRule>
  </conditionalFormatting>
  <conditionalFormatting sqref="F92:J93">
    <cfRule type="cellIs" dxfId="157" priority="213" operator="greaterThan">
      <formula>0</formula>
    </cfRule>
  </conditionalFormatting>
  <conditionalFormatting sqref="F91:L91 F92:J93">
    <cfRule type="expression" dxfId="156" priority="212">
      <formula>COUNTIF(Fériés,F91)</formula>
    </cfRule>
  </conditionalFormatting>
  <conditionalFormatting sqref="F98:J99">
    <cfRule type="cellIs" dxfId="155" priority="210" operator="greaterThan">
      <formula>0</formula>
    </cfRule>
  </conditionalFormatting>
  <conditionalFormatting sqref="F97:L97 F98:J99">
    <cfRule type="expression" dxfId="154" priority="209">
      <formula>COUNTIF(Fériés,F97)</formula>
    </cfRule>
  </conditionalFormatting>
  <conditionalFormatting sqref="F104:J105">
    <cfRule type="cellIs" dxfId="153" priority="207" operator="greaterThan">
      <formula>0</formula>
    </cfRule>
  </conditionalFormatting>
  <conditionalFormatting sqref="F103:L103 F104:J105">
    <cfRule type="expression" dxfId="152" priority="206">
      <formula>COUNTIF(Fériés,F103)</formula>
    </cfRule>
  </conditionalFormatting>
  <conditionalFormatting sqref="F110:J111">
    <cfRule type="cellIs" dxfId="151" priority="204" operator="greaterThan">
      <formula>0</formula>
    </cfRule>
  </conditionalFormatting>
  <conditionalFormatting sqref="F109:L109 F110:J111">
    <cfRule type="expression" dxfId="150" priority="203">
      <formula>COUNTIF(Fériés,F109)</formula>
    </cfRule>
  </conditionalFormatting>
  <conditionalFormatting sqref="F116:J117">
    <cfRule type="cellIs" dxfId="149" priority="201" operator="greaterThan">
      <formula>0</formula>
    </cfRule>
  </conditionalFormatting>
  <conditionalFormatting sqref="F115:L115 F116:J117">
    <cfRule type="expression" dxfId="148" priority="200">
      <formula>COUNTIF(Fériés,F115)</formula>
    </cfRule>
  </conditionalFormatting>
  <conditionalFormatting sqref="F122:J123">
    <cfRule type="cellIs" dxfId="147" priority="198" operator="greaterThan">
      <formula>0</formula>
    </cfRule>
  </conditionalFormatting>
  <conditionalFormatting sqref="F121:L121 F122:J123">
    <cfRule type="expression" dxfId="146" priority="197">
      <formula>COUNTIF(Fériés,F121)</formula>
    </cfRule>
  </conditionalFormatting>
  <conditionalFormatting sqref="F128:J129">
    <cfRule type="cellIs" dxfId="145" priority="195" operator="greaterThan">
      <formula>0</formula>
    </cfRule>
  </conditionalFormatting>
  <conditionalFormatting sqref="F127:L127 F128:J129">
    <cfRule type="expression" dxfId="144" priority="194">
      <formula>COUNTIF(Fériés,F127)</formula>
    </cfRule>
  </conditionalFormatting>
  <conditionalFormatting sqref="F134:J135">
    <cfRule type="cellIs" dxfId="143" priority="192" operator="greaterThan">
      <formula>0</formula>
    </cfRule>
  </conditionalFormatting>
  <conditionalFormatting sqref="F133:L133 F134:J135">
    <cfRule type="expression" dxfId="142" priority="191">
      <formula>COUNTIF(Fériés,F133)</formula>
    </cfRule>
  </conditionalFormatting>
  <conditionalFormatting sqref="F140:J141">
    <cfRule type="cellIs" dxfId="141" priority="189" operator="greaterThan">
      <formula>0</formula>
    </cfRule>
  </conditionalFormatting>
  <conditionalFormatting sqref="F139:L139 F140:J141">
    <cfRule type="expression" dxfId="140" priority="188">
      <formula>COUNTIF(Fériés,F139)</formula>
    </cfRule>
  </conditionalFormatting>
  <conditionalFormatting sqref="F146:J147">
    <cfRule type="cellIs" dxfId="139" priority="186" operator="greaterThan">
      <formula>0</formula>
    </cfRule>
  </conditionalFormatting>
  <conditionalFormatting sqref="F145:L145 F146:J147">
    <cfRule type="expression" dxfId="138" priority="185">
      <formula>COUNTIF(Fériés,F145)</formula>
    </cfRule>
  </conditionalFormatting>
  <conditionalFormatting sqref="F152:J153">
    <cfRule type="cellIs" dxfId="137" priority="183" operator="greaterThan">
      <formula>0</formula>
    </cfRule>
  </conditionalFormatting>
  <conditionalFormatting sqref="F151:L151 F152:J153">
    <cfRule type="expression" dxfId="136" priority="182">
      <formula>COUNTIF(Fériés,F151)</formula>
    </cfRule>
  </conditionalFormatting>
  <conditionalFormatting sqref="F158:J159">
    <cfRule type="cellIs" dxfId="135" priority="180" operator="greaterThan">
      <formula>0</formula>
    </cfRule>
  </conditionalFormatting>
  <conditionalFormatting sqref="F157:L157 F158:J159">
    <cfRule type="expression" dxfId="134" priority="179">
      <formula>COUNTIF(Fériés,F157)</formula>
    </cfRule>
  </conditionalFormatting>
  <conditionalFormatting sqref="F164:J165">
    <cfRule type="cellIs" dxfId="133" priority="177" operator="greaterThan">
      <formula>0</formula>
    </cfRule>
  </conditionalFormatting>
  <conditionalFormatting sqref="F163:L163 F164:J165">
    <cfRule type="expression" dxfId="132" priority="176">
      <formula>COUNTIF(Fériés,F163)</formula>
    </cfRule>
  </conditionalFormatting>
  <conditionalFormatting sqref="F170:J171">
    <cfRule type="cellIs" dxfId="131" priority="174" operator="greaterThan">
      <formula>0</formula>
    </cfRule>
  </conditionalFormatting>
  <conditionalFormatting sqref="F169:L169 F170:J171">
    <cfRule type="expression" dxfId="130" priority="173">
      <formula>COUNTIF(Fériés,F169)</formula>
    </cfRule>
  </conditionalFormatting>
  <conditionalFormatting sqref="F176:J177">
    <cfRule type="cellIs" dxfId="129" priority="171" operator="greaterThan">
      <formula>0</formula>
    </cfRule>
  </conditionalFormatting>
  <conditionalFormatting sqref="F175:L175 F176:J177">
    <cfRule type="expression" dxfId="128" priority="170">
      <formula>COUNTIF(Fériés,F175)</formula>
    </cfRule>
  </conditionalFormatting>
  <conditionalFormatting sqref="F182:J183">
    <cfRule type="cellIs" dxfId="127" priority="168" operator="greaterThan">
      <formula>0</formula>
    </cfRule>
  </conditionalFormatting>
  <conditionalFormatting sqref="F181:L181 F182:J183">
    <cfRule type="expression" dxfId="126" priority="167">
      <formula>COUNTIF(Fériés,F181)</formula>
    </cfRule>
  </conditionalFormatting>
  <conditionalFormatting sqref="F188:J189">
    <cfRule type="cellIs" dxfId="125" priority="165" operator="greaterThan">
      <formula>0</formula>
    </cfRule>
  </conditionalFormatting>
  <conditionalFormatting sqref="F187:L187 F188:J189">
    <cfRule type="expression" dxfId="124" priority="164">
      <formula>COUNTIF(Fériés,F187)</formula>
    </cfRule>
  </conditionalFormatting>
  <conditionalFormatting sqref="F194:J195">
    <cfRule type="cellIs" dxfId="123" priority="162" operator="greaterThan">
      <formula>0</formula>
    </cfRule>
  </conditionalFormatting>
  <conditionalFormatting sqref="F193:L193 F194:J195">
    <cfRule type="expression" dxfId="122" priority="161">
      <formula>COUNTIF(Fériés,F193)</formula>
    </cfRule>
  </conditionalFormatting>
  <conditionalFormatting sqref="F200:J201">
    <cfRule type="cellIs" dxfId="121" priority="159" operator="greaterThan">
      <formula>0</formula>
    </cfRule>
  </conditionalFormatting>
  <conditionalFormatting sqref="F199:L199 F200:J201">
    <cfRule type="expression" dxfId="120" priority="158">
      <formula>COUNTIF(Fériés,F199)</formula>
    </cfRule>
  </conditionalFormatting>
  <conditionalFormatting sqref="F206:J207">
    <cfRule type="cellIs" dxfId="119" priority="156" operator="greaterThan">
      <formula>0</formula>
    </cfRule>
  </conditionalFormatting>
  <conditionalFormatting sqref="F205:L205 F206:J207">
    <cfRule type="expression" dxfId="118" priority="155">
      <formula>COUNTIF(Fériés,F205)</formula>
    </cfRule>
  </conditionalFormatting>
  <conditionalFormatting sqref="F212:J213">
    <cfRule type="cellIs" dxfId="117" priority="153" operator="greaterThan">
      <formula>0</formula>
    </cfRule>
  </conditionalFormatting>
  <conditionalFormatting sqref="F211:L211 F212:J213">
    <cfRule type="expression" dxfId="116" priority="152">
      <formula>COUNTIF(Fériés,F211)</formula>
    </cfRule>
  </conditionalFormatting>
  <conditionalFormatting sqref="F218:J219">
    <cfRule type="cellIs" dxfId="115" priority="150" operator="greaterThan">
      <formula>0</formula>
    </cfRule>
  </conditionalFormatting>
  <conditionalFormatting sqref="F217:L217 F218:J219">
    <cfRule type="expression" dxfId="114" priority="149">
      <formula>COUNTIF(Fériés,F217)</formula>
    </cfRule>
  </conditionalFormatting>
  <conditionalFormatting sqref="F224:J225">
    <cfRule type="cellIs" dxfId="113" priority="147" operator="greaterThan">
      <formula>0</formula>
    </cfRule>
  </conditionalFormatting>
  <conditionalFormatting sqref="F223:L223 F224:J225">
    <cfRule type="expression" dxfId="112" priority="146">
      <formula>COUNTIF(Fériés,F223)</formula>
    </cfRule>
  </conditionalFormatting>
  <conditionalFormatting sqref="F230:J231">
    <cfRule type="cellIs" dxfId="111" priority="144" operator="greaterThan">
      <formula>0</formula>
    </cfRule>
  </conditionalFormatting>
  <conditionalFormatting sqref="F229:L229 F230:J231">
    <cfRule type="expression" dxfId="110" priority="143">
      <formula>COUNTIF(Fériés,F229)</formula>
    </cfRule>
  </conditionalFormatting>
  <conditionalFormatting sqref="F236:J237">
    <cfRule type="cellIs" dxfId="109" priority="141" operator="greaterThan">
      <formula>0</formula>
    </cfRule>
  </conditionalFormatting>
  <conditionalFormatting sqref="F235:L235 F236:J237">
    <cfRule type="expression" dxfId="108" priority="140">
      <formula>COUNTIF(Fériés,F235)</formula>
    </cfRule>
  </conditionalFormatting>
  <conditionalFormatting sqref="F242:J243">
    <cfRule type="cellIs" dxfId="107" priority="138" operator="greaterThan">
      <formula>0</formula>
    </cfRule>
  </conditionalFormatting>
  <conditionalFormatting sqref="F241:L241 F242:J243">
    <cfRule type="expression" dxfId="106" priority="137">
      <formula>COUNTIF(Fériés,F241)</formula>
    </cfRule>
  </conditionalFormatting>
  <conditionalFormatting sqref="F248:J249">
    <cfRule type="cellIs" dxfId="105" priority="135" operator="greaterThan">
      <formula>0</formula>
    </cfRule>
  </conditionalFormatting>
  <conditionalFormatting sqref="F247:L247 F248:J249">
    <cfRule type="expression" dxfId="104" priority="134">
      <formula>COUNTIF(Fériés,F247)</formula>
    </cfRule>
  </conditionalFormatting>
  <conditionalFormatting sqref="F254:J255">
    <cfRule type="cellIs" dxfId="103" priority="132" operator="greaterThan">
      <formula>0</formula>
    </cfRule>
  </conditionalFormatting>
  <conditionalFormatting sqref="F253:L253 F254:J255">
    <cfRule type="expression" dxfId="102" priority="131">
      <formula>COUNTIF(Fériés,F253)</formula>
    </cfRule>
  </conditionalFormatting>
  <conditionalFormatting sqref="F260:J261">
    <cfRule type="cellIs" dxfId="101" priority="129" operator="greaterThan">
      <formula>0</formula>
    </cfRule>
  </conditionalFormatting>
  <conditionalFormatting sqref="F259:L259 F260:J261">
    <cfRule type="expression" dxfId="100" priority="128">
      <formula>COUNTIF(Fériés,F259)</formula>
    </cfRule>
  </conditionalFormatting>
  <conditionalFormatting sqref="F266:J267">
    <cfRule type="cellIs" dxfId="99" priority="126" operator="greaterThan">
      <formula>0</formula>
    </cfRule>
  </conditionalFormatting>
  <conditionalFormatting sqref="F265:L265 F266:J267">
    <cfRule type="expression" dxfId="98" priority="125">
      <formula>COUNTIF(Fériés,F265)</formula>
    </cfRule>
  </conditionalFormatting>
  <conditionalFormatting sqref="F272:J273">
    <cfRule type="cellIs" dxfId="97" priority="123" operator="greaterThan">
      <formula>0</formula>
    </cfRule>
  </conditionalFormatting>
  <conditionalFormatting sqref="F271:L271 F272:J273">
    <cfRule type="expression" dxfId="96" priority="122">
      <formula>COUNTIF(Fériés,F271)</formula>
    </cfRule>
  </conditionalFormatting>
  <conditionalFormatting sqref="F278:J279">
    <cfRule type="cellIs" dxfId="95" priority="120" operator="greaterThan">
      <formula>0</formula>
    </cfRule>
  </conditionalFormatting>
  <conditionalFormatting sqref="F277:L277 F278:J279">
    <cfRule type="expression" dxfId="94" priority="119">
      <formula>COUNTIF(Fériés,F277)</formula>
    </cfRule>
  </conditionalFormatting>
  <conditionalFormatting sqref="F284:J285">
    <cfRule type="cellIs" dxfId="93" priority="117" operator="greaterThan">
      <formula>0</formula>
    </cfRule>
  </conditionalFormatting>
  <conditionalFormatting sqref="F283:L283 F284:J285">
    <cfRule type="expression" dxfId="92" priority="116">
      <formula>COUNTIF(Fériés,F283)</formula>
    </cfRule>
  </conditionalFormatting>
  <conditionalFormatting sqref="F290:J291">
    <cfRule type="cellIs" dxfId="91" priority="114" operator="greaterThan">
      <formula>0</formula>
    </cfRule>
  </conditionalFormatting>
  <conditionalFormatting sqref="F289:L289 F290:J291">
    <cfRule type="expression" dxfId="90" priority="113">
      <formula>COUNTIF(Fériés,F289)</formula>
    </cfRule>
  </conditionalFormatting>
  <conditionalFormatting sqref="F296:J297">
    <cfRule type="cellIs" dxfId="89" priority="111" operator="greaterThan">
      <formula>0</formula>
    </cfRule>
  </conditionalFormatting>
  <conditionalFormatting sqref="F295:L295 F296:J297">
    <cfRule type="expression" dxfId="88" priority="110">
      <formula>COUNTIF(Fériés,F295)</formula>
    </cfRule>
  </conditionalFormatting>
  <conditionalFormatting sqref="F302:J303">
    <cfRule type="cellIs" dxfId="87" priority="108" operator="greaterThan">
      <formula>0</formula>
    </cfRule>
  </conditionalFormatting>
  <conditionalFormatting sqref="F301:L301 F302:J303">
    <cfRule type="expression" dxfId="86" priority="107">
      <formula>COUNTIF(Fériés,F301)</formula>
    </cfRule>
  </conditionalFormatting>
  <conditionalFormatting sqref="F308:J309">
    <cfRule type="cellIs" dxfId="85" priority="105" operator="greaterThan">
      <formula>0</formula>
    </cfRule>
  </conditionalFormatting>
  <conditionalFormatting sqref="F307:L307 F308:J309">
    <cfRule type="expression" dxfId="84" priority="104">
      <formula>COUNTIF(Fériés,F307)</formula>
    </cfRule>
  </conditionalFormatting>
  <conditionalFormatting sqref="F314:J315">
    <cfRule type="cellIs" dxfId="83" priority="102" operator="greaterThan">
      <formula>0</formula>
    </cfRule>
  </conditionalFormatting>
  <conditionalFormatting sqref="F313:L313 F314:J315">
    <cfRule type="expression" dxfId="82" priority="101">
      <formula>COUNTIF(Fériés,F313)</formula>
    </cfRule>
  </conditionalFormatting>
  <conditionalFormatting sqref="F320:J321">
    <cfRule type="cellIs" dxfId="81" priority="99" operator="greaterThan">
      <formula>0</formula>
    </cfRule>
  </conditionalFormatting>
  <conditionalFormatting sqref="F319:L319 F320:J321">
    <cfRule type="expression" dxfId="80" priority="98">
      <formula>COUNTIF(Fériés,F319)</formula>
    </cfRule>
  </conditionalFormatting>
  <conditionalFormatting sqref="K21:L21">
    <cfRule type="expression" dxfId="79" priority="75">
      <formula>"&gt;0"</formula>
    </cfRule>
  </conditionalFormatting>
  <conditionalFormatting sqref="K20:L21">
    <cfRule type="cellIs" dxfId="78" priority="74" operator="greaterThan">
      <formula>0</formula>
    </cfRule>
  </conditionalFormatting>
  <conditionalFormatting sqref="K20:L21">
    <cfRule type="expression" dxfId="77" priority="73">
      <formula>COUNTIF(Fériés,K20)</formula>
    </cfRule>
  </conditionalFormatting>
  <conditionalFormatting sqref="K27:L27">
    <cfRule type="expression" dxfId="76" priority="72">
      <formula>"&gt;0"</formula>
    </cfRule>
  </conditionalFormatting>
  <conditionalFormatting sqref="K26:L27">
    <cfRule type="cellIs" dxfId="75" priority="71" operator="greaterThan">
      <formula>0</formula>
    </cfRule>
  </conditionalFormatting>
  <conditionalFormatting sqref="K26:L27">
    <cfRule type="expression" dxfId="74" priority="70">
      <formula>COUNTIF(Fériés,K26)</formula>
    </cfRule>
  </conditionalFormatting>
  <conditionalFormatting sqref="K33:L33">
    <cfRule type="expression" dxfId="73" priority="69">
      <formula>"&gt;0"</formula>
    </cfRule>
  </conditionalFormatting>
  <conditionalFormatting sqref="K32:L33">
    <cfRule type="cellIs" dxfId="72" priority="68" operator="greaterThan">
      <formula>0</formula>
    </cfRule>
  </conditionalFormatting>
  <conditionalFormatting sqref="K32:L33">
    <cfRule type="expression" dxfId="71" priority="67">
      <formula>COUNTIF(Fériés,K32)</formula>
    </cfRule>
  </conditionalFormatting>
  <conditionalFormatting sqref="K39:L39">
    <cfRule type="expression" dxfId="70" priority="66">
      <formula>"&gt;0"</formula>
    </cfRule>
  </conditionalFormatting>
  <conditionalFormatting sqref="K38:L39">
    <cfRule type="cellIs" dxfId="69" priority="65" operator="greaterThan">
      <formula>0</formula>
    </cfRule>
  </conditionalFormatting>
  <conditionalFormatting sqref="K38:L39">
    <cfRule type="expression" dxfId="68" priority="64">
      <formula>COUNTIF(Fériés,K38)</formula>
    </cfRule>
  </conditionalFormatting>
  <conditionalFormatting sqref="K45:L45">
    <cfRule type="expression" dxfId="67" priority="63">
      <formula>"&gt;0"</formula>
    </cfRule>
  </conditionalFormatting>
  <conditionalFormatting sqref="K45:L45 K44">
    <cfRule type="cellIs" dxfId="66" priority="62" operator="greaterThan">
      <formula>0</formula>
    </cfRule>
  </conditionalFormatting>
  <conditionalFormatting sqref="K45:L45 K44">
    <cfRule type="expression" dxfId="65" priority="61">
      <formula>COUNTIF(Fériés,K44)</formula>
    </cfRule>
  </conditionalFormatting>
  <conditionalFormatting sqref="K51:L51">
    <cfRule type="expression" dxfId="64" priority="60">
      <formula>"&gt;0"</formula>
    </cfRule>
  </conditionalFormatting>
  <conditionalFormatting sqref="K50:L51">
    <cfRule type="cellIs" dxfId="63" priority="59" operator="greaterThan">
      <formula>0</formula>
    </cfRule>
  </conditionalFormatting>
  <conditionalFormatting sqref="K50:L51">
    <cfRule type="expression" dxfId="62" priority="58">
      <formula>COUNTIF(Fériés,K50)</formula>
    </cfRule>
  </conditionalFormatting>
  <conditionalFormatting sqref="K57:L57">
    <cfRule type="expression" dxfId="61" priority="57">
      <formula>"&gt;0"</formula>
    </cfRule>
  </conditionalFormatting>
  <conditionalFormatting sqref="K56:L57">
    <cfRule type="cellIs" dxfId="60" priority="56" operator="greaterThan">
      <formula>0</formula>
    </cfRule>
  </conditionalFormatting>
  <conditionalFormatting sqref="K56:L57">
    <cfRule type="expression" dxfId="59" priority="55">
      <formula>COUNTIF(Fériés,K56)</formula>
    </cfRule>
  </conditionalFormatting>
  <conditionalFormatting sqref="K63:L63">
    <cfRule type="expression" dxfId="58" priority="54">
      <formula>"&gt;0"</formula>
    </cfRule>
  </conditionalFormatting>
  <conditionalFormatting sqref="K62:L63">
    <cfRule type="cellIs" dxfId="57" priority="53" operator="greaterThan">
      <formula>0</formula>
    </cfRule>
  </conditionalFormatting>
  <conditionalFormatting sqref="K62:L63">
    <cfRule type="expression" dxfId="56" priority="52">
      <formula>COUNTIF(Fériés,K62)</formula>
    </cfRule>
  </conditionalFormatting>
  <conditionalFormatting sqref="K69:L69">
    <cfRule type="expression" dxfId="55" priority="51">
      <formula>"&gt;0"</formula>
    </cfRule>
  </conditionalFormatting>
  <conditionalFormatting sqref="K68:L69">
    <cfRule type="cellIs" dxfId="54" priority="50" operator="greaterThan">
      <formula>0</formula>
    </cfRule>
  </conditionalFormatting>
  <conditionalFormatting sqref="K68:L69">
    <cfRule type="expression" dxfId="53" priority="49">
      <formula>COUNTIF(Fériés,K68)</formula>
    </cfRule>
  </conditionalFormatting>
  <conditionalFormatting sqref="K75:L75">
    <cfRule type="expression" dxfId="52" priority="48">
      <formula>"&gt;0"</formula>
    </cfRule>
  </conditionalFormatting>
  <conditionalFormatting sqref="K74:L75">
    <cfRule type="cellIs" dxfId="51" priority="47" operator="greaterThan">
      <formula>0</formula>
    </cfRule>
  </conditionalFormatting>
  <conditionalFormatting sqref="K74:L75">
    <cfRule type="expression" dxfId="50" priority="46">
      <formula>COUNTIF(Fériés,K74)</formula>
    </cfRule>
  </conditionalFormatting>
  <conditionalFormatting sqref="K81:L81">
    <cfRule type="expression" dxfId="49" priority="45">
      <formula>"&gt;0"</formula>
    </cfRule>
  </conditionalFormatting>
  <conditionalFormatting sqref="K80:L81">
    <cfRule type="cellIs" dxfId="48" priority="44" operator="greaterThan">
      <formula>0</formula>
    </cfRule>
  </conditionalFormatting>
  <conditionalFormatting sqref="K80:L81">
    <cfRule type="expression" dxfId="47" priority="43">
      <formula>COUNTIF(Fériés,K80)</formula>
    </cfRule>
  </conditionalFormatting>
  <conditionalFormatting sqref="K87:L87">
    <cfRule type="expression" dxfId="46" priority="42">
      <formula>"&gt;0"</formula>
    </cfRule>
  </conditionalFormatting>
  <conditionalFormatting sqref="K86:L87">
    <cfRule type="cellIs" dxfId="45" priority="41" operator="greaterThan">
      <formula>0</formula>
    </cfRule>
  </conditionalFormatting>
  <conditionalFormatting sqref="K86:L87">
    <cfRule type="expression" dxfId="44" priority="40">
      <formula>COUNTIF(Fériés,K86)</formula>
    </cfRule>
  </conditionalFormatting>
  <conditionalFormatting sqref="K93:L93">
    <cfRule type="expression" dxfId="43" priority="39">
      <formula>"&gt;0"</formula>
    </cfRule>
  </conditionalFormatting>
  <conditionalFormatting sqref="K92:L93">
    <cfRule type="cellIs" dxfId="42" priority="38" operator="greaterThan">
      <formula>0</formula>
    </cfRule>
  </conditionalFormatting>
  <conditionalFormatting sqref="K92:L93">
    <cfRule type="expression" dxfId="41" priority="37">
      <formula>COUNTIF(Fériés,K92)</formula>
    </cfRule>
  </conditionalFormatting>
  <conditionalFormatting sqref="K99:L99">
    <cfRule type="expression" dxfId="40" priority="36">
      <formula>"&gt;0"</formula>
    </cfRule>
  </conditionalFormatting>
  <conditionalFormatting sqref="K98:L99">
    <cfRule type="cellIs" dxfId="39" priority="35" operator="greaterThan">
      <formula>0</formula>
    </cfRule>
  </conditionalFormatting>
  <conditionalFormatting sqref="K98:L99">
    <cfRule type="expression" dxfId="38" priority="34">
      <formula>COUNTIF(Fériés,K98)</formula>
    </cfRule>
  </conditionalFormatting>
  <conditionalFormatting sqref="K105:L105">
    <cfRule type="expression" dxfId="37" priority="33">
      <formula>"&gt;0"</formula>
    </cfRule>
  </conditionalFormatting>
  <conditionalFormatting sqref="K104:L105">
    <cfRule type="cellIs" dxfId="36" priority="32" operator="greaterThan">
      <formula>0</formula>
    </cfRule>
  </conditionalFormatting>
  <conditionalFormatting sqref="K104:L105">
    <cfRule type="expression" dxfId="35" priority="31">
      <formula>COUNTIF(Fériés,K104)</formula>
    </cfRule>
  </conditionalFormatting>
  <conditionalFormatting sqref="K111:L111">
    <cfRule type="expression" dxfId="34" priority="30">
      <formula>"&gt;0"</formula>
    </cfRule>
  </conditionalFormatting>
  <conditionalFormatting sqref="K110:L111">
    <cfRule type="cellIs" dxfId="33" priority="29" operator="greaterThan">
      <formula>0</formula>
    </cfRule>
  </conditionalFormatting>
  <conditionalFormatting sqref="K110:L111">
    <cfRule type="expression" dxfId="32" priority="28">
      <formula>COUNTIF(Fériés,K110)</formula>
    </cfRule>
  </conditionalFormatting>
  <conditionalFormatting sqref="K117:L117">
    <cfRule type="expression" dxfId="31" priority="27">
      <formula>"&gt;0"</formula>
    </cfRule>
  </conditionalFormatting>
  <conditionalFormatting sqref="K116:L117">
    <cfRule type="cellIs" dxfId="30" priority="26" operator="greaterThan">
      <formula>0</formula>
    </cfRule>
  </conditionalFormatting>
  <conditionalFormatting sqref="K116:L117">
    <cfRule type="expression" dxfId="29" priority="25">
      <formula>COUNTIF(Fériés,K116)</formula>
    </cfRule>
  </conditionalFormatting>
  <conditionalFormatting sqref="K123:L123">
    <cfRule type="expression" dxfId="28" priority="24">
      <formula>"&gt;0"</formula>
    </cfRule>
  </conditionalFormatting>
  <conditionalFormatting sqref="K122:L123">
    <cfRule type="cellIs" dxfId="27" priority="23" operator="greaterThan">
      <formula>0</formula>
    </cfRule>
  </conditionalFormatting>
  <conditionalFormatting sqref="K122:L123">
    <cfRule type="expression" dxfId="26" priority="22">
      <formula>COUNTIF(Fériés,K122)</formula>
    </cfRule>
  </conditionalFormatting>
  <conditionalFormatting sqref="K129:L129">
    <cfRule type="expression" dxfId="25" priority="21">
      <formula>"&gt;0"</formula>
    </cfRule>
  </conditionalFormatting>
  <conditionalFormatting sqref="K128:L129">
    <cfRule type="cellIs" dxfId="24" priority="20" operator="greaterThan">
      <formula>0</formula>
    </cfRule>
  </conditionalFormatting>
  <conditionalFormatting sqref="K128:L129">
    <cfRule type="expression" dxfId="23" priority="19">
      <formula>COUNTIF(Fériés,K128)</formula>
    </cfRule>
  </conditionalFormatting>
  <conditionalFormatting sqref="K135:L135">
    <cfRule type="expression" dxfId="22" priority="18">
      <formula>"&gt;0"</formula>
    </cfRule>
  </conditionalFormatting>
  <conditionalFormatting sqref="K134:L135">
    <cfRule type="cellIs" dxfId="21" priority="17" operator="greaterThan">
      <formula>0</formula>
    </cfRule>
  </conditionalFormatting>
  <conditionalFormatting sqref="K134:L135">
    <cfRule type="expression" dxfId="20" priority="16">
      <formula>COUNTIF(Fériés,K134)</formula>
    </cfRule>
  </conditionalFormatting>
  <conditionalFormatting sqref="K141:L141">
    <cfRule type="expression" dxfId="19" priority="15">
      <formula>"&gt;0"</formula>
    </cfRule>
  </conditionalFormatting>
  <conditionalFormatting sqref="K140:L141">
    <cfRule type="cellIs" dxfId="18" priority="14" operator="greaterThan">
      <formula>0</formula>
    </cfRule>
  </conditionalFormatting>
  <conditionalFormatting sqref="K140:L141">
    <cfRule type="expression" dxfId="17" priority="13">
      <formula>COUNTIF(Fériés,K140)</formula>
    </cfRule>
  </conditionalFormatting>
  <conditionalFormatting sqref="K147:L147">
    <cfRule type="expression" dxfId="16" priority="12">
      <formula>"&gt;0"</formula>
    </cfRule>
  </conditionalFormatting>
  <conditionalFormatting sqref="K146:L147">
    <cfRule type="cellIs" dxfId="15" priority="11" operator="greaterThan">
      <formula>0</formula>
    </cfRule>
  </conditionalFormatting>
  <conditionalFormatting sqref="K146:L147">
    <cfRule type="expression" dxfId="14" priority="10">
      <formula>COUNTIF(Fériés,K146)</formula>
    </cfRule>
  </conditionalFormatting>
  <conditionalFormatting sqref="K153:L153">
    <cfRule type="expression" dxfId="13" priority="9">
      <formula>"&gt;0"</formula>
    </cfRule>
  </conditionalFormatting>
  <conditionalFormatting sqref="K152:L153">
    <cfRule type="cellIs" dxfId="12" priority="8" operator="greaterThan">
      <formula>0</formula>
    </cfRule>
  </conditionalFormatting>
  <conditionalFormatting sqref="K152:L153">
    <cfRule type="expression" dxfId="11" priority="7">
      <formula>COUNTIF(Fériés,K152)</formula>
    </cfRule>
  </conditionalFormatting>
  <conditionalFormatting sqref="K159:L159">
    <cfRule type="expression" dxfId="10" priority="6">
      <formula>"&gt;0"</formula>
    </cfRule>
  </conditionalFormatting>
  <conditionalFormatting sqref="K158:L159">
    <cfRule type="cellIs" dxfId="9" priority="5" operator="greaterThan">
      <formula>0</formula>
    </cfRule>
  </conditionalFormatting>
  <conditionalFormatting sqref="K158:L159">
    <cfRule type="expression" dxfId="8" priority="4">
      <formula>COUNTIF(Fériés,K158)</formula>
    </cfRule>
  </conditionalFormatting>
  <conditionalFormatting sqref="K327:L327 K321:L321 K315:L315 K309:L309 K303:L303 K297:L297 K291:L291 K285:L285 K279:L279 K273:L273 K267:L267 K261:L261 K255:L255 K249:L249 K243:L243 K237:L237 K231:L231 K225:L225 K219:L219 K213:L213 K207:L207 K201:L201 K195:L195 K189:L189 K183:L183 K177:L177 K171:L171 K165:L165">
    <cfRule type="expression" dxfId="7" priority="3">
      <formula>"&gt;0"</formula>
    </cfRule>
  </conditionalFormatting>
  <conditionalFormatting sqref="K326:L327 K320:L321 K314:L315 K308:L309 K302:L303 K296:L297 K290:L291 K284:L285 K278:L279 K272:L273 K266:L267 K260:L261 K254:L255 K248:L249 K242:L243 K236:L237 K230:L231 K224:L225 K218:L219 K212:L213 K206:L207 K200:L201 K194:L195 K188:L189 K182:L183 K176:L177 K170:L171 K164:L165">
    <cfRule type="cellIs" dxfId="6" priority="2" operator="greaterThan">
      <formula>0</formula>
    </cfRule>
  </conditionalFormatting>
  <conditionalFormatting sqref="K326:L327 K320:L321 K314:L315 K308:L309 K302:L303 K296:L297 K290:L291 K284:L285 K278:L279 K272:L273 K266:L267 K260:L261 K254:L255 K248:L249 K242:L243 K236:L237 K230:L231 K224:L225 K218:L219 K212:L213 K206:L207 K200:L201 K194:L195 K188:L189 K182:L183 K176:L177 K170:L171 K164:L165">
    <cfRule type="expression" dxfId="5" priority="1">
      <formula>COUNTIF(Fériés,K164)</formula>
    </cfRule>
  </conditionalFormatting>
  <pageMargins left="0.31496062992125984" right="0.31496062992125984" top="0.35433070866141736" bottom="0.35433070866141736" header="0" footer="0"/>
  <pageSetup paperSize="9" scale="45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17</xdr:col>
                    <xdr:colOff>0</xdr:colOff>
                    <xdr:row>20</xdr:row>
                    <xdr:rowOff>0</xdr:rowOff>
                  </from>
                  <to>
                    <xdr:col>19</xdr:col>
                    <xdr:colOff>219075</xdr:colOff>
                    <xdr:row>20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>
                <anchor moveWithCells="1">
                  <from>
                    <xdr:col>17</xdr:col>
                    <xdr:colOff>0</xdr:colOff>
                    <xdr:row>14</xdr:row>
                    <xdr:rowOff>0</xdr:rowOff>
                  </from>
                  <to>
                    <xdr:col>19</xdr:col>
                    <xdr:colOff>219075</xdr:colOff>
                    <xdr:row>14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Check Box 6">
              <controlPr defaultSize="0" autoFill="0" autoLine="0" autoPict="0">
                <anchor moveWithCells="1">
                  <from>
                    <xdr:col>17</xdr:col>
                    <xdr:colOff>0</xdr:colOff>
                    <xdr:row>26</xdr:row>
                    <xdr:rowOff>0</xdr:rowOff>
                  </from>
                  <to>
                    <xdr:col>19</xdr:col>
                    <xdr:colOff>219075</xdr:colOff>
                    <xdr:row>26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Check Box 7">
              <controlPr defaultSize="0" autoFill="0" autoLine="0" autoPict="0">
                <anchor moveWithCells="1">
                  <from>
                    <xdr:col>17</xdr:col>
                    <xdr:colOff>0</xdr:colOff>
                    <xdr:row>32</xdr:row>
                    <xdr:rowOff>0</xdr:rowOff>
                  </from>
                  <to>
                    <xdr:col>19</xdr:col>
                    <xdr:colOff>219075</xdr:colOff>
                    <xdr:row>32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8" name="Check Box 8">
              <controlPr defaultSize="0" autoFill="0" autoLine="0" autoPict="0">
                <anchor moveWithCells="1">
                  <from>
                    <xdr:col>17</xdr:col>
                    <xdr:colOff>0</xdr:colOff>
                    <xdr:row>38</xdr:row>
                    <xdr:rowOff>0</xdr:rowOff>
                  </from>
                  <to>
                    <xdr:col>19</xdr:col>
                    <xdr:colOff>219075</xdr:colOff>
                    <xdr:row>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9" name="Check Box 9">
              <controlPr defaultSize="0" autoFill="0" autoLine="0" autoPict="0">
                <anchor moveWithCells="1">
                  <from>
                    <xdr:col>17</xdr:col>
                    <xdr:colOff>0</xdr:colOff>
                    <xdr:row>44</xdr:row>
                    <xdr:rowOff>0</xdr:rowOff>
                  </from>
                  <to>
                    <xdr:col>19</xdr:col>
                    <xdr:colOff>219075</xdr:colOff>
                    <xdr:row>44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" name="Check Box 10">
              <controlPr defaultSize="0" autoFill="0" autoLine="0" autoPict="0">
                <anchor moveWithCells="1">
                  <from>
                    <xdr:col>17</xdr:col>
                    <xdr:colOff>0</xdr:colOff>
                    <xdr:row>50</xdr:row>
                    <xdr:rowOff>0</xdr:rowOff>
                  </from>
                  <to>
                    <xdr:col>19</xdr:col>
                    <xdr:colOff>219075</xdr:colOff>
                    <xdr:row>50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1" name="Check Box 11">
              <controlPr defaultSize="0" autoFill="0" autoLine="0" autoPict="0">
                <anchor moveWithCells="1">
                  <from>
                    <xdr:col>17</xdr:col>
                    <xdr:colOff>0</xdr:colOff>
                    <xdr:row>56</xdr:row>
                    <xdr:rowOff>0</xdr:rowOff>
                  </from>
                  <to>
                    <xdr:col>19</xdr:col>
                    <xdr:colOff>219075</xdr:colOff>
                    <xdr:row>56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2" name="Check Box 12">
              <controlPr defaultSize="0" autoFill="0" autoLine="0" autoPict="0">
                <anchor moveWithCells="1">
                  <from>
                    <xdr:col>17</xdr:col>
                    <xdr:colOff>0</xdr:colOff>
                    <xdr:row>62</xdr:row>
                    <xdr:rowOff>0</xdr:rowOff>
                  </from>
                  <to>
                    <xdr:col>19</xdr:col>
                    <xdr:colOff>219075</xdr:colOff>
                    <xdr:row>62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3" name="Check Box 13">
              <controlPr defaultSize="0" autoFill="0" autoLine="0" autoPict="0">
                <anchor moveWithCells="1">
                  <from>
                    <xdr:col>17</xdr:col>
                    <xdr:colOff>0</xdr:colOff>
                    <xdr:row>68</xdr:row>
                    <xdr:rowOff>0</xdr:rowOff>
                  </from>
                  <to>
                    <xdr:col>19</xdr:col>
                    <xdr:colOff>219075</xdr:colOff>
                    <xdr:row>68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4" name="Check Box 14">
              <controlPr defaultSize="0" autoFill="0" autoLine="0" autoPict="0">
                <anchor moveWithCells="1">
                  <from>
                    <xdr:col>17</xdr:col>
                    <xdr:colOff>0</xdr:colOff>
                    <xdr:row>74</xdr:row>
                    <xdr:rowOff>0</xdr:rowOff>
                  </from>
                  <to>
                    <xdr:col>19</xdr:col>
                    <xdr:colOff>219075</xdr:colOff>
                    <xdr:row>74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5" name="Check Box 15">
              <controlPr defaultSize="0" autoFill="0" autoLine="0" autoPict="0">
                <anchor moveWithCells="1">
                  <from>
                    <xdr:col>17</xdr:col>
                    <xdr:colOff>0</xdr:colOff>
                    <xdr:row>80</xdr:row>
                    <xdr:rowOff>0</xdr:rowOff>
                  </from>
                  <to>
                    <xdr:col>19</xdr:col>
                    <xdr:colOff>219075</xdr:colOff>
                    <xdr:row>80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6" name="Check Box 16">
              <controlPr defaultSize="0" autoFill="0" autoLine="0" autoPict="0">
                <anchor moveWithCells="1">
                  <from>
                    <xdr:col>17</xdr:col>
                    <xdr:colOff>0</xdr:colOff>
                    <xdr:row>86</xdr:row>
                    <xdr:rowOff>0</xdr:rowOff>
                  </from>
                  <to>
                    <xdr:col>19</xdr:col>
                    <xdr:colOff>219075</xdr:colOff>
                    <xdr:row>86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7" name="Check Box 17">
              <controlPr defaultSize="0" autoFill="0" autoLine="0" autoPict="0">
                <anchor moveWithCells="1">
                  <from>
                    <xdr:col>17</xdr:col>
                    <xdr:colOff>0</xdr:colOff>
                    <xdr:row>92</xdr:row>
                    <xdr:rowOff>0</xdr:rowOff>
                  </from>
                  <to>
                    <xdr:col>19</xdr:col>
                    <xdr:colOff>219075</xdr:colOff>
                    <xdr:row>92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8" name="Check Box 18">
              <controlPr defaultSize="0" autoFill="0" autoLine="0" autoPict="0">
                <anchor moveWithCells="1">
                  <from>
                    <xdr:col>17</xdr:col>
                    <xdr:colOff>0</xdr:colOff>
                    <xdr:row>98</xdr:row>
                    <xdr:rowOff>0</xdr:rowOff>
                  </from>
                  <to>
                    <xdr:col>19</xdr:col>
                    <xdr:colOff>219075</xdr:colOff>
                    <xdr:row>98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9" name="Check Box 19">
              <controlPr defaultSize="0" autoFill="0" autoLine="0" autoPict="0">
                <anchor moveWithCells="1">
                  <from>
                    <xdr:col>17</xdr:col>
                    <xdr:colOff>0</xdr:colOff>
                    <xdr:row>104</xdr:row>
                    <xdr:rowOff>0</xdr:rowOff>
                  </from>
                  <to>
                    <xdr:col>19</xdr:col>
                    <xdr:colOff>219075</xdr:colOff>
                    <xdr:row>104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0" name="Check Box 20">
              <controlPr defaultSize="0" autoFill="0" autoLine="0" autoPict="0">
                <anchor moveWithCells="1">
                  <from>
                    <xdr:col>17</xdr:col>
                    <xdr:colOff>0</xdr:colOff>
                    <xdr:row>110</xdr:row>
                    <xdr:rowOff>0</xdr:rowOff>
                  </from>
                  <to>
                    <xdr:col>19</xdr:col>
                    <xdr:colOff>219075</xdr:colOff>
                    <xdr:row>110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1" name="Check Box 21">
              <controlPr defaultSize="0" autoFill="0" autoLine="0" autoPict="0">
                <anchor moveWithCells="1">
                  <from>
                    <xdr:col>17</xdr:col>
                    <xdr:colOff>0</xdr:colOff>
                    <xdr:row>116</xdr:row>
                    <xdr:rowOff>0</xdr:rowOff>
                  </from>
                  <to>
                    <xdr:col>19</xdr:col>
                    <xdr:colOff>219075</xdr:colOff>
                    <xdr:row>116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2" name="Check Box 22">
              <controlPr defaultSize="0" autoFill="0" autoLine="0" autoPict="0">
                <anchor moveWithCells="1">
                  <from>
                    <xdr:col>17</xdr:col>
                    <xdr:colOff>0</xdr:colOff>
                    <xdr:row>122</xdr:row>
                    <xdr:rowOff>0</xdr:rowOff>
                  </from>
                  <to>
                    <xdr:col>19</xdr:col>
                    <xdr:colOff>219075</xdr:colOff>
                    <xdr:row>122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3" name="Check Box 23">
              <controlPr defaultSize="0" autoFill="0" autoLine="0" autoPict="0">
                <anchor moveWithCells="1">
                  <from>
                    <xdr:col>17</xdr:col>
                    <xdr:colOff>0</xdr:colOff>
                    <xdr:row>128</xdr:row>
                    <xdr:rowOff>0</xdr:rowOff>
                  </from>
                  <to>
                    <xdr:col>19</xdr:col>
                    <xdr:colOff>219075</xdr:colOff>
                    <xdr:row>129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4" name="Check Box 24">
              <controlPr defaultSize="0" autoFill="0" autoLine="0" autoPict="0">
                <anchor moveWithCells="1">
                  <from>
                    <xdr:col>17</xdr:col>
                    <xdr:colOff>0</xdr:colOff>
                    <xdr:row>134</xdr:row>
                    <xdr:rowOff>0</xdr:rowOff>
                  </from>
                  <to>
                    <xdr:col>19</xdr:col>
                    <xdr:colOff>219075</xdr:colOff>
                    <xdr:row>135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5" name="Check Box 25">
              <controlPr defaultSize="0" autoFill="0" autoLine="0" autoPict="0">
                <anchor moveWithCells="1">
                  <from>
                    <xdr:col>17</xdr:col>
                    <xdr:colOff>0</xdr:colOff>
                    <xdr:row>140</xdr:row>
                    <xdr:rowOff>0</xdr:rowOff>
                  </from>
                  <to>
                    <xdr:col>19</xdr:col>
                    <xdr:colOff>219075</xdr:colOff>
                    <xdr:row>141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6" name="Check Box 26">
              <controlPr defaultSize="0" autoFill="0" autoLine="0" autoPict="0">
                <anchor moveWithCells="1">
                  <from>
                    <xdr:col>17</xdr:col>
                    <xdr:colOff>0</xdr:colOff>
                    <xdr:row>146</xdr:row>
                    <xdr:rowOff>0</xdr:rowOff>
                  </from>
                  <to>
                    <xdr:col>19</xdr:col>
                    <xdr:colOff>219075</xdr:colOff>
                    <xdr:row>147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7" name="Check Box 27">
              <controlPr defaultSize="0" autoFill="0" autoLine="0" autoPict="0">
                <anchor moveWithCells="1">
                  <from>
                    <xdr:col>17</xdr:col>
                    <xdr:colOff>0</xdr:colOff>
                    <xdr:row>152</xdr:row>
                    <xdr:rowOff>0</xdr:rowOff>
                  </from>
                  <to>
                    <xdr:col>19</xdr:col>
                    <xdr:colOff>219075</xdr:colOff>
                    <xdr:row>153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28" name="Check Box 28">
              <controlPr defaultSize="0" autoFill="0" autoLine="0" autoPict="0">
                <anchor moveWithCells="1">
                  <from>
                    <xdr:col>17</xdr:col>
                    <xdr:colOff>0</xdr:colOff>
                    <xdr:row>158</xdr:row>
                    <xdr:rowOff>0</xdr:rowOff>
                  </from>
                  <to>
                    <xdr:col>19</xdr:col>
                    <xdr:colOff>219075</xdr:colOff>
                    <xdr:row>159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29" name="Check Box 29">
              <controlPr defaultSize="0" autoFill="0" autoLine="0" autoPict="0">
                <anchor moveWithCells="1">
                  <from>
                    <xdr:col>17</xdr:col>
                    <xdr:colOff>0</xdr:colOff>
                    <xdr:row>164</xdr:row>
                    <xdr:rowOff>0</xdr:rowOff>
                  </from>
                  <to>
                    <xdr:col>19</xdr:col>
                    <xdr:colOff>219075</xdr:colOff>
                    <xdr:row>165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0" name="Check Box 30">
              <controlPr defaultSize="0" autoFill="0" autoLine="0" autoPict="0">
                <anchor moveWithCells="1">
                  <from>
                    <xdr:col>17</xdr:col>
                    <xdr:colOff>0</xdr:colOff>
                    <xdr:row>170</xdr:row>
                    <xdr:rowOff>0</xdr:rowOff>
                  </from>
                  <to>
                    <xdr:col>19</xdr:col>
                    <xdr:colOff>219075</xdr:colOff>
                    <xdr:row>171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1" name="Check Box 31">
              <controlPr defaultSize="0" autoFill="0" autoLine="0" autoPict="0">
                <anchor moveWithCells="1">
                  <from>
                    <xdr:col>17</xdr:col>
                    <xdr:colOff>0</xdr:colOff>
                    <xdr:row>176</xdr:row>
                    <xdr:rowOff>0</xdr:rowOff>
                  </from>
                  <to>
                    <xdr:col>19</xdr:col>
                    <xdr:colOff>219075</xdr:colOff>
                    <xdr:row>177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2" name="Check Box 32">
              <controlPr defaultSize="0" autoFill="0" autoLine="0" autoPict="0">
                <anchor moveWithCells="1">
                  <from>
                    <xdr:col>17</xdr:col>
                    <xdr:colOff>0</xdr:colOff>
                    <xdr:row>182</xdr:row>
                    <xdr:rowOff>0</xdr:rowOff>
                  </from>
                  <to>
                    <xdr:col>19</xdr:col>
                    <xdr:colOff>219075</xdr:colOff>
                    <xdr:row>183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3" name="Check Box 33">
              <controlPr defaultSize="0" autoFill="0" autoLine="0" autoPict="0">
                <anchor moveWithCells="1">
                  <from>
                    <xdr:col>17</xdr:col>
                    <xdr:colOff>0</xdr:colOff>
                    <xdr:row>188</xdr:row>
                    <xdr:rowOff>0</xdr:rowOff>
                  </from>
                  <to>
                    <xdr:col>19</xdr:col>
                    <xdr:colOff>219075</xdr:colOff>
                    <xdr:row>189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4" name="Check Box 34">
              <controlPr defaultSize="0" autoFill="0" autoLine="0" autoPict="0">
                <anchor moveWithCells="1">
                  <from>
                    <xdr:col>17</xdr:col>
                    <xdr:colOff>0</xdr:colOff>
                    <xdr:row>194</xdr:row>
                    <xdr:rowOff>0</xdr:rowOff>
                  </from>
                  <to>
                    <xdr:col>19</xdr:col>
                    <xdr:colOff>219075</xdr:colOff>
                    <xdr:row>195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5" name="Check Box 35">
              <controlPr defaultSize="0" autoFill="0" autoLine="0" autoPict="0">
                <anchor moveWithCells="1">
                  <from>
                    <xdr:col>17</xdr:col>
                    <xdr:colOff>0</xdr:colOff>
                    <xdr:row>200</xdr:row>
                    <xdr:rowOff>0</xdr:rowOff>
                  </from>
                  <to>
                    <xdr:col>19</xdr:col>
                    <xdr:colOff>219075</xdr:colOff>
                    <xdr:row>201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6" name="Check Box 36">
              <controlPr defaultSize="0" autoFill="0" autoLine="0" autoPict="0">
                <anchor moveWithCells="1">
                  <from>
                    <xdr:col>17</xdr:col>
                    <xdr:colOff>0</xdr:colOff>
                    <xdr:row>206</xdr:row>
                    <xdr:rowOff>0</xdr:rowOff>
                  </from>
                  <to>
                    <xdr:col>19</xdr:col>
                    <xdr:colOff>219075</xdr:colOff>
                    <xdr:row>207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37" name="Check Box 37">
              <controlPr defaultSize="0" autoFill="0" autoLine="0" autoPict="0">
                <anchor moveWithCells="1">
                  <from>
                    <xdr:col>17</xdr:col>
                    <xdr:colOff>0</xdr:colOff>
                    <xdr:row>212</xdr:row>
                    <xdr:rowOff>0</xdr:rowOff>
                  </from>
                  <to>
                    <xdr:col>19</xdr:col>
                    <xdr:colOff>219075</xdr:colOff>
                    <xdr:row>213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38" name="Check Box 38">
              <controlPr defaultSize="0" autoFill="0" autoLine="0" autoPict="0">
                <anchor moveWithCells="1">
                  <from>
                    <xdr:col>17</xdr:col>
                    <xdr:colOff>0</xdr:colOff>
                    <xdr:row>218</xdr:row>
                    <xdr:rowOff>0</xdr:rowOff>
                  </from>
                  <to>
                    <xdr:col>19</xdr:col>
                    <xdr:colOff>219075</xdr:colOff>
                    <xdr:row>219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39" name="Check Box 39">
              <controlPr defaultSize="0" autoFill="0" autoLine="0" autoPict="0">
                <anchor moveWithCells="1">
                  <from>
                    <xdr:col>17</xdr:col>
                    <xdr:colOff>0</xdr:colOff>
                    <xdr:row>224</xdr:row>
                    <xdr:rowOff>0</xdr:rowOff>
                  </from>
                  <to>
                    <xdr:col>19</xdr:col>
                    <xdr:colOff>219075</xdr:colOff>
                    <xdr:row>225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0" name="Check Box 40">
              <controlPr defaultSize="0" autoFill="0" autoLine="0" autoPict="0">
                <anchor moveWithCells="1">
                  <from>
                    <xdr:col>17</xdr:col>
                    <xdr:colOff>0</xdr:colOff>
                    <xdr:row>230</xdr:row>
                    <xdr:rowOff>0</xdr:rowOff>
                  </from>
                  <to>
                    <xdr:col>19</xdr:col>
                    <xdr:colOff>219075</xdr:colOff>
                    <xdr:row>231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1" name="Check Box 41">
              <controlPr defaultSize="0" autoFill="0" autoLine="0" autoPict="0">
                <anchor moveWithCells="1">
                  <from>
                    <xdr:col>17</xdr:col>
                    <xdr:colOff>0</xdr:colOff>
                    <xdr:row>236</xdr:row>
                    <xdr:rowOff>0</xdr:rowOff>
                  </from>
                  <to>
                    <xdr:col>19</xdr:col>
                    <xdr:colOff>219075</xdr:colOff>
                    <xdr:row>237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2" name="Check Box 42">
              <controlPr defaultSize="0" autoFill="0" autoLine="0" autoPict="0">
                <anchor moveWithCells="1">
                  <from>
                    <xdr:col>17</xdr:col>
                    <xdr:colOff>0</xdr:colOff>
                    <xdr:row>242</xdr:row>
                    <xdr:rowOff>0</xdr:rowOff>
                  </from>
                  <to>
                    <xdr:col>19</xdr:col>
                    <xdr:colOff>219075</xdr:colOff>
                    <xdr:row>243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43" name="Check Box 43">
              <controlPr defaultSize="0" autoFill="0" autoLine="0" autoPict="0">
                <anchor moveWithCells="1">
                  <from>
                    <xdr:col>17</xdr:col>
                    <xdr:colOff>0</xdr:colOff>
                    <xdr:row>248</xdr:row>
                    <xdr:rowOff>0</xdr:rowOff>
                  </from>
                  <to>
                    <xdr:col>19</xdr:col>
                    <xdr:colOff>219075</xdr:colOff>
                    <xdr:row>249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4" name="Check Box 44">
              <controlPr defaultSize="0" autoFill="0" autoLine="0" autoPict="0">
                <anchor moveWithCells="1">
                  <from>
                    <xdr:col>17</xdr:col>
                    <xdr:colOff>0</xdr:colOff>
                    <xdr:row>254</xdr:row>
                    <xdr:rowOff>0</xdr:rowOff>
                  </from>
                  <to>
                    <xdr:col>19</xdr:col>
                    <xdr:colOff>219075</xdr:colOff>
                    <xdr:row>255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5" name="Check Box 45">
              <controlPr defaultSize="0" autoFill="0" autoLine="0" autoPict="0">
                <anchor moveWithCells="1">
                  <from>
                    <xdr:col>17</xdr:col>
                    <xdr:colOff>0</xdr:colOff>
                    <xdr:row>260</xdr:row>
                    <xdr:rowOff>0</xdr:rowOff>
                  </from>
                  <to>
                    <xdr:col>19</xdr:col>
                    <xdr:colOff>219075</xdr:colOff>
                    <xdr:row>261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6" name="Check Box 46">
              <controlPr defaultSize="0" autoFill="0" autoLine="0" autoPict="0">
                <anchor moveWithCells="1">
                  <from>
                    <xdr:col>17</xdr:col>
                    <xdr:colOff>0</xdr:colOff>
                    <xdr:row>266</xdr:row>
                    <xdr:rowOff>0</xdr:rowOff>
                  </from>
                  <to>
                    <xdr:col>19</xdr:col>
                    <xdr:colOff>219075</xdr:colOff>
                    <xdr:row>267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47" name="Check Box 47">
              <controlPr defaultSize="0" autoFill="0" autoLine="0" autoPict="0">
                <anchor moveWithCells="1">
                  <from>
                    <xdr:col>17</xdr:col>
                    <xdr:colOff>0</xdr:colOff>
                    <xdr:row>272</xdr:row>
                    <xdr:rowOff>0</xdr:rowOff>
                  </from>
                  <to>
                    <xdr:col>19</xdr:col>
                    <xdr:colOff>219075</xdr:colOff>
                    <xdr:row>273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48" name="Check Box 48">
              <controlPr defaultSize="0" autoFill="0" autoLine="0" autoPict="0">
                <anchor moveWithCells="1">
                  <from>
                    <xdr:col>17</xdr:col>
                    <xdr:colOff>0</xdr:colOff>
                    <xdr:row>278</xdr:row>
                    <xdr:rowOff>0</xdr:rowOff>
                  </from>
                  <to>
                    <xdr:col>19</xdr:col>
                    <xdr:colOff>219075</xdr:colOff>
                    <xdr:row>279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49" name="Check Box 49">
              <controlPr defaultSize="0" autoFill="0" autoLine="0" autoPict="0">
                <anchor moveWithCells="1">
                  <from>
                    <xdr:col>17</xdr:col>
                    <xdr:colOff>0</xdr:colOff>
                    <xdr:row>284</xdr:row>
                    <xdr:rowOff>0</xdr:rowOff>
                  </from>
                  <to>
                    <xdr:col>19</xdr:col>
                    <xdr:colOff>219075</xdr:colOff>
                    <xdr:row>285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50" name="Check Box 50">
              <controlPr defaultSize="0" autoFill="0" autoLine="0" autoPict="0">
                <anchor moveWithCells="1">
                  <from>
                    <xdr:col>17</xdr:col>
                    <xdr:colOff>0</xdr:colOff>
                    <xdr:row>290</xdr:row>
                    <xdr:rowOff>0</xdr:rowOff>
                  </from>
                  <to>
                    <xdr:col>19</xdr:col>
                    <xdr:colOff>219075</xdr:colOff>
                    <xdr:row>291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51" name="Check Box 51">
              <controlPr defaultSize="0" autoFill="0" autoLine="0" autoPict="0">
                <anchor moveWithCells="1">
                  <from>
                    <xdr:col>17</xdr:col>
                    <xdr:colOff>0</xdr:colOff>
                    <xdr:row>296</xdr:row>
                    <xdr:rowOff>0</xdr:rowOff>
                  </from>
                  <to>
                    <xdr:col>19</xdr:col>
                    <xdr:colOff>219075</xdr:colOff>
                    <xdr:row>297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52" name="Check Box 52">
              <controlPr defaultSize="0" autoFill="0" autoLine="0" autoPict="0">
                <anchor moveWithCells="1">
                  <from>
                    <xdr:col>17</xdr:col>
                    <xdr:colOff>0</xdr:colOff>
                    <xdr:row>302</xdr:row>
                    <xdr:rowOff>0</xdr:rowOff>
                  </from>
                  <to>
                    <xdr:col>19</xdr:col>
                    <xdr:colOff>219075</xdr:colOff>
                    <xdr:row>303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53" name="Check Box 53">
              <controlPr defaultSize="0" autoFill="0" autoLine="0" autoPict="0">
                <anchor moveWithCells="1">
                  <from>
                    <xdr:col>17</xdr:col>
                    <xdr:colOff>0</xdr:colOff>
                    <xdr:row>308</xdr:row>
                    <xdr:rowOff>0</xdr:rowOff>
                  </from>
                  <to>
                    <xdr:col>19</xdr:col>
                    <xdr:colOff>219075</xdr:colOff>
                    <xdr:row>309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54" name="Check Box 54">
              <controlPr defaultSize="0" autoFill="0" autoLine="0" autoPict="0">
                <anchor moveWithCells="1">
                  <from>
                    <xdr:col>17</xdr:col>
                    <xdr:colOff>0</xdr:colOff>
                    <xdr:row>314</xdr:row>
                    <xdr:rowOff>0</xdr:rowOff>
                  </from>
                  <to>
                    <xdr:col>19</xdr:col>
                    <xdr:colOff>219075</xdr:colOff>
                    <xdr:row>315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55" name="Check Box 55">
              <controlPr defaultSize="0" autoFill="0" autoLine="0" autoPict="0">
                <anchor moveWithCells="1">
                  <from>
                    <xdr:col>17</xdr:col>
                    <xdr:colOff>0</xdr:colOff>
                    <xdr:row>320</xdr:row>
                    <xdr:rowOff>0</xdr:rowOff>
                  </from>
                  <to>
                    <xdr:col>19</xdr:col>
                    <xdr:colOff>219075</xdr:colOff>
                    <xdr:row>321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56" name="Check Box 56">
              <controlPr defaultSize="0" autoFill="0" autoLine="0" autoPict="0">
                <anchor moveWithCells="1">
                  <from>
                    <xdr:col>17</xdr:col>
                    <xdr:colOff>0</xdr:colOff>
                    <xdr:row>326</xdr:row>
                    <xdr:rowOff>0</xdr:rowOff>
                  </from>
                  <to>
                    <xdr:col>19</xdr:col>
                    <xdr:colOff>219075</xdr:colOff>
                    <xdr:row>327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57" name="Check Box 57">
              <controlPr defaultSize="0" autoFill="0" autoLine="0" autoPict="0">
                <anchor moveWithCells="1">
                  <from>
                    <xdr:col>19</xdr:col>
                    <xdr:colOff>9525</xdr:colOff>
                    <xdr:row>11</xdr:row>
                    <xdr:rowOff>133350</xdr:rowOff>
                  </from>
                  <to>
                    <xdr:col>19</xdr:col>
                    <xdr:colOff>228600</xdr:colOff>
                    <xdr:row>11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54"/>
  <sheetViews>
    <sheetView showGridLines="0" workbookViewId="0">
      <selection activeCell="L6" sqref="L6"/>
    </sheetView>
  </sheetViews>
  <sheetFormatPr baseColWidth="10" defaultRowHeight="15" x14ac:dyDescent="0.25"/>
  <cols>
    <col min="1" max="1" width="31.42578125" customWidth="1"/>
    <col min="2" max="2" width="29.42578125" customWidth="1"/>
    <col min="3" max="3" width="8.28515625" style="2" customWidth="1"/>
    <col min="4" max="4" width="17.28515625" style="2" customWidth="1"/>
    <col min="5" max="5" width="18.140625" style="2" customWidth="1"/>
    <col min="6" max="6" width="11.42578125" style="2"/>
    <col min="8" max="8" width="13.5703125" style="2" customWidth="1"/>
    <col min="12" max="12" width="13.85546875" style="2" customWidth="1"/>
    <col min="14" max="14" width="11.42578125" style="2"/>
    <col min="18" max="18" width="11.42578125" style="2"/>
    <col min="19" max="19" width="15.140625" style="2" customWidth="1"/>
    <col min="20" max="20" width="15.28515625" style="2" customWidth="1"/>
  </cols>
  <sheetData>
    <row r="1" spans="1:14" ht="16.5" thickBot="1" x14ac:dyDescent="0.3">
      <c r="A1" s="8">
        <f>I5</f>
        <v>2018</v>
      </c>
      <c r="B1" s="9">
        <f>An+1</f>
        <v>2019</v>
      </c>
    </row>
    <row r="2" spans="1:14" ht="26.25" customHeight="1" thickBot="1" x14ac:dyDescent="0.3">
      <c r="A2" s="145" t="s">
        <v>26</v>
      </c>
      <c r="B2" s="146"/>
      <c r="D2" s="148" t="s">
        <v>44</v>
      </c>
      <c r="F2" s="150" t="s">
        <v>33</v>
      </c>
      <c r="H2" s="152" t="s">
        <v>45</v>
      </c>
      <c r="I2" s="153"/>
    </row>
    <row r="3" spans="1:14" ht="15.75" thickBot="1" x14ac:dyDescent="0.3">
      <c r="A3" s="15">
        <f>FLOOR(DATE(An,5,DAY(MINUTE(An/38)/2+56)),7)-34+7*(An=2079)</f>
        <v>43191</v>
      </c>
      <c r="B3" s="15">
        <f>FLOOR(DATE(Ann,5,DAY(MINUTE(Ann/38)/2+56)),7)-34+7*(Ann=2079)</f>
        <v>43576</v>
      </c>
      <c r="D3" s="149"/>
      <c r="F3" s="151"/>
      <c r="H3" s="154"/>
      <c r="I3" s="155"/>
      <c r="K3" s="2">
        <f t="shared" ref="K3:K34" si="0">YEAR($M3)</f>
        <v>2018</v>
      </c>
      <c r="L3" s="2">
        <f>WEEKNUM(M3,1)</f>
        <v>1</v>
      </c>
      <c r="M3" s="3">
        <f>DATE($I$5,1,3)-WEEKDAY(DATE($I$5,1,3))-5+7*I6</f>
        <v>43101</v>
      </c>
      <c r="N3" s="3">
        <f>M3+6</f>
        <v>43107</v>
      </c>
    </row>
    <row r="4" spans="1:14" x14ac:dyDescent="0.25">
      <c r="A4" s="1" t="s">
        <v>12</v>
      </c>
      <c r="B4" s="24">
        <f>DATE(An,1,1)</f>
        <v>43101</v>
      </c>
      <c r="C4" s="16" t="str">
        <f>TEXT(B4,"jjj")</f>
        <v>lun</v>
      </c>
      <c r="D4" s="19"/>
      <c r="F4" s="2">
        <v>2015</v>
      </c>
      <c r="H4" t="s">
        <v>31</v>
      </c>
      <c r="I4" s="18">
        <f>Pointage!C4</f>
        <v>43101</v>
      </c>
      <c r="K4" s="2">
        <f t="shared" si="0"/>
        <v>2018</v>
      </c>
      <c r="L4" s="2">
        <f t="shared" ref="L4:L54" si="1">WEEKNUM(M4,1)</f>
        <v>2</v>
      </c>
      <c r="M4" s="3">
        <f>N3+1</f>
        <v>43108</v>
      </c>
      <c r="N4" s="3">
        <f>M4+6</f>
        <v>43114</v>
      </c>
    </row>
    <row r="5" spans="1:14" x14ac:dyDescent="0.25">
      <c r="A5" s="1" t="s">
        <v>13</v>
      </c>
      <c r="B5" s="24">
        <f>A3+1</f>
        <v>43192</v>
      </c>
      <c r="C5" s="16" t="str">
        <f t="shared" ref="C5:C29" si="2">TEXT(B5,"jjj")</f>
        <v>lun</v>
      </c>
      <c r="D5" s="16" t="str">
        <f>TEXT(B5,"jjj")</f>
        <v>lun</v>
      </c>
      <c r="F5" s="2">
        <v>2016</v>
      </c>
      <c r="H5" t="s">
        <v>33</v>
      </c>
      <c r="I5" s="2">
        <f>YEAR(I4)</f>
        <v>2018</v>
      </c>
      <c r="K5" s="2">
        <f t="shared" si="0"/>
        <v>2018</v>
      </c>
      <c r="L5" s="2">
        <f t="shared" si="1"/>
        <v>3</v>
      </c>
      <c r="M5" s="3">
        <f t="shared" ref="M5:M54" si="3">N4+1</f>
        <v>43115</v>
      </c>
      <c r="N5" s="3">
        <f t="shared" ref="N5:N54" si="4">M5+6</f>
        <v>43121</v>
      </c>
    </row>
    <row r="6" spans="1:14" x14ac:dyDescent="0.25">
      <c r="A6" s="1" t="s">
        <v>36</v>
      </c>
      <c r="B6" s="24">
        <f>DATE(An,5,1)</f>
        <v>43221</v>
      </c>
      <c r="C6" s="16" t="str">
        <f t="shared" si="2"/>
        <v>mar</v>
      </c>
      <c r="D6" s="16" t="str">
        <f t="shared" ref="D6:D15" si="5">TEXT(B6,"jjj")</f>
        <v>mar</v>
      </c>
      <c r="F6" s="2">
        <v>2017</v>
      </c>
      <c r="H6" t="s">
        <v>0</v>
      </c>
      <c r="I6" s="2">
        <f>WEEKNUM(I4,2)</f>
        <v>1</v>
      </c>
      <c r="K6" s="2">
        <f t="shared" si="0"/>
        <v>2018</v>
      </c>
      <c r="L6" s="2">
        <f t="shared" si="1"/>
        <v>4</v>
      </c>
      <c r="M6" s="3">
        <f t="shared" si="3"/>
        <v>43122</v>
      </c>
      <c r="N6" s="3">
        <f t="shared" si="4"/>
        <v>43128</v>
      </c>
    </row>
    <row r="7" spans="1:14" x14ac:dyDescent="0.25">
      <c r="A7" s="1" t="s">
        <v>37</v>
      </c>
      <c r="B7" s="24">
        <f>DATE(An,5,8)</f>
        <v>43228</v>
      </c>
      <c r="C7" s="16" t="str">
        <f t="shared" si="2"/>
        <v>mar</v>
      </c>
      <c r="D7" s="16" t="str">
        <f t="shared" si="5"/>
        <v>mar</v>
      </c>
      <c r="F7" s="2">
        <v>2018</v>
      </c>
      <c r="H7"/>
      <c r="I7" s="2"/>
      <c r="K7" s="2">
        <f t="shared" si="0"/>
        <v>2018</v>
      </c>
      <c r="L7" s="2">
        <f t="shared" si="1"/>
        <v>5</v>
      </c>
      <c r="M7" s="3">
        <f t="shared" si="3"/>
        <v>43129</v>
      </c>
      <c r="N7" s="3">
        <f t="shared" si="4"/>
        <v>43135</v>
      </c>
    </row>
    <row r="8" spans="1:14" x14ac:dyDescent="0.25">
      <c r="A8" s="1" t="s">
        <v>38</v>
      </c>
      <c r="B8" s="24">
        <f>A3+39</f>
        <v>43230</v>
      </c>
      <c r="C8" s="16" t="str">
        <f t="shared" si="2"/>
        <v>jeu</v>
      </c>
      <c r="D8" s="16" t="str">
        <f t="shared" si="5"/>
        <v>jeu</v>
      </c>
      <c r="F8" s="2">
        <v>2019</v>
      </c>
      <c r="H8" t="s">
        <v>32</v>
      </c>
      <c r="I8" s="18">
        <f>Pointage!C5</f>
        <v>43465</v>
      </c>
      <c r="K8" s="2">
        <f t="shared" si="0"/>
        <v>2018</v>
      </c>
      <c r="L8" s="2">
        <f t="shared" si="1"/>
        <v>6</v>
      </c>
      <c r="M8" s="3">
        <f t="shared" si="3"/>
        <v>43136</v>
      </c>
      <c r="N8" s="3">
        <f t="shared" si="4"/>
        <v>43142</v>
      </c>
    </row>
    <row r="9" spans="1:14" x14ac:dyDescent="0.25">
      <c r="A9" s="1" t="s">
        <v>39</v>
      </c>
      <c r="B9" s="24">
        <f>A3+50</f>
        <v>43241</v>
      </c>
      <c r="C9" s="16" t="str">
        <f t="shared" si="2"/>
        <v>lun</v>
      </c>
      <c r="D9" s="16" t="str">
        <f t="shared" si="5"/>
        <v>lun</v>
      </c>
      <c r="F9" s="2">
        <v>2020</v>
      </c>
      <c r="K9" s="2">
        <f t="shared" si="0"/>
        <v>2018</v>
      </c>
      <c r="L9" s="2">
        <f t="shared" si="1"/>
        <v>7</v>
      </c>
      <c r="M9" s="3">
        <f t="shared" si="3"/>
        <v>43143</v>
      </c>
      <c r="N9" s="3">
        <f t="shared" si="4"/>
        <v>43149</v>
      </c>
    </row>
    <row r="10" spans="1:14" x14ac:dyDescent="0.25">
      <c r="A10" s="1" t="s">
        <v>40</v>
      </c>
      <c r="B10" s="24">
        <f>DATE(An,7,14)</f>
        <v>43295</v>
      </c>
      <c r="C10" s="16" t="str">
        <f t="shared" si="2"/>
        <v>sam</v>
      </c>
      <c r="D10" s="16" t="str">
        <f t="shared" si="5"/>
        <v>sam</v>
      </c>
      <c r="F10" s="2">
        <v>2021</v>
      </c>
      <c r="K10" s="2">
        <f t="shared" si="0"/>
        <v>2018</v>
      </c>
      <c r="L10" s="2">
        <f t="shared" si="1"/>
        <v>8</v>
      </c>
      <c r="M10" s="3">
        <f t="shared" si="3"/>
        <v>43150</v>
      </c>
      <c r="N10" s="3">
        <f t="shared" si="4"/>
        <v>43156</v>
      </c>
    </row>
    <row r="11" spans="1:14" x14ac:dyDescent="0.25">
      <c r="A11" s="1" t="s">
        <v>14</v>
      </c>
      <c r="B11" s="24">
        <f>DATE(An,8,15)</f>
        <v>43327</v>
      </c>
      <c r="C11" s="16" t="str">
        <f t="shared" si="2"/>
        <v>mer</v>
      </c>
      <c r="D11" s="16" t="str">
        <f t="shared" si="5"/>
        <v>mer</v>
      </c>
      <c r="F11" s="2">
        <v>2022</v>
      </c>
      <c r="K11" s="2">
        <f t="shared" si="0"/>
        <v>2018</v>
      </c>
      <c r="L11" s="2">
        <f t="shared" si="1"/>
        <v>9</v>
      </c>
      <c r="M11" s="3">
        <f t="shared" si="3"/>
        <v>43157</v>
      </c>
      <c r="N11" s="3">
        <f t="shared" si="4"/>
        <v>43163</v>
      </c>
    </row>
    <row r="12" spans="1:14" x14ac:dyDescent="0.25">
      <c r="A12" s="1" t="s">
        <v>41</v>
      </c>
      <c r="B12" s="24">
        <f>DATE(An,11,1)</f>
        <v>43405</v>
      </c>
      <c r="C12" s="16" t="str">
        <f t="shared" si="2"/>
        <v>jeu</v>
      </c>
      <c r="D12" s="16" t="str">
        <f t="shared" si="5"/>
        <v>jeu</v>
      </c>
      <c r="F12" s="2">
        <v>2023</v>
      </c>
      <c r="K12" s="2">
        <f t="shared" si="0"/>
        <v>2018</v>
      </c>
      <c r="L12" s="2">
        <f t="shared" si="1"/>
        <v>10</v>
      </c>
      <c r="M12" s="3">
        <f t="shared" si="3"/>
        <v>43164</v>
      </c>
      <c r="N12" s="3">
        <f t="shared" si="4"/>
        <v>43170</v>
      </c>
    </row>
    <row r="13" spans="1:14" x14ac:dyDescent="0.25">
      <c r="A13" s="1" t="s">
        <v>42</v>
      </c>
      <c r="B13" s="24">
        <f>DATE(An,11,11)</f>
        <v>43415</v>
      </c>
      <c r="C13" s="16" t="str">
        <f t="shared" si="2"/>
        <v>dim</v>
      </c>
      <c r="D13" s="16" t="str">
        <f t="shared" si="5"/>
        <v>dim</v>
      </c>
      <c r="F13" s="2">
        <v>2024</v>
      </c>
      <c r="K13" s="2">
        <f t="shared" si="0"/>
        <v>2018</v>
      </c>
      <c r="L13" s="2">
        <f t="shared" si="1"/>
        <v>11</v>
      </c>
      <c r="M13" s="3">
        <f t="shared" si="3"/>
        <v>43171</v>
      </c>
      <c r="N13" s="3">
        <f t="shared" si="4"/>
        <v>43177</v>
      </c>
    </row>
    <row r="14" spans="1:14" x14ac:dyDescent="0.25">
      <c r="A14" s="1" t="s">
        <v>43</v>
      </c>
      <c r="B14" s="24">
        <f>DATE(An,12,25)</f>
        <v>43459</v>
      </c>
      <c r="C14" s="16" t="str">
        <f t="shared" si="2"/>
        <v>mar</v>
      </c>
      <c r="D14" s="16" t="str">
        <f t="shared" si="5"/>
        <v>mar</v>
      </c>
      <c r="F14" s="2">
        <v>2025</v>
      </c>
      <c r="K14" s="2">
        <f t="shared" si="0"/>
        <v>2018</v>
      </c>
      <c r="L14" s="2">
        <f t="shared" si="1"/>
        <v>12</v>
      </c>
      <c r="M14" s="3">
        <f t="shared" si="3"/>
        <v>43178</v>
      </c>
      <c r="N14" s="3">
        <f t="shared" si="4"/>
        <v>43184</v>
      </c>
    </row>
    <row r="15" spans="1:14" x14ac:dyDescent="0.25">
      <c r="A15" s="1" t="s">
        <v>12</v>
      </c>
      <c r="B15" s="24">
        <f>DATE(An+1,1,1)</f>
        <v>43466</v>
      </c>
      <c r="C15" s="16" t="str">
        <f t="shared" si="2"/>
        <v>mar</v>
      </c>
      <c r="D15" s="16" t="str">
        <f t="shared" si="5"/>
        <v>mar</v>
      </c>
      <c r="F15" s="2">
        <v>2026</v>
      </c>
      <c r="K15" s="2">
        <f t="shared" si="0"/>
        <v>2018</v>
      </c>
      <c r="L15" s="2">
        <f t="shared" si="1"/>
        <v>13</v>
      </c>
      <c r="M15" s="3">
        <f t="shared" si="3"/>
        <v>43185</v>
      </c>
      <c r="N15" s="3">
        <f t="shared" si="4"/>
        <v>43191</v>
      </c>
    </row>
    <row r="16" spans="1:14" x14ac:dyDescent="0.25">
      <c r="A16" s="1" t="s">
        <v>13</v>
      </c>
      <c r="B16" s="24">
        <f>B3+1</f>
        <v>43577</v>
      </c>
      <c r="C16" s="16" t="str">
        <f t="shared" si="2"/>
        <v>lun</v>
      </c>
      <c r="D16" s="16"/>
      <c r="F16" s="2">
        <v>2027</v>
      </c>
      <c r="K16" s="2">
        <f t="shared" si="0"/>
        <v>2018</v>
      </c>
      <c r="L16" s="2">
        <f t="shared" si="1"/>
        <v>14</v>
      </c>
      <c r="M16" s="3">
        <f t="shared" si="3"/>
        <v>43192</v>
      </c>
      <c r="N16" s="3">
        <f t="shared" si="4"/>
        <v>43198</v>
      </c>
    </row>
    <row r="17" spans="1:14" x14ac:dyDescent="0.25">
      <c r="A17" s="1" t="s">
        <v>36</v>
      </c>
      <c r="B17" s="24">
        <f>DATE(An+1,5,1)</f>
        <v>43586</v>
      </c>
      <c r="C17" s="16" t="str">
        <f t="shared" si="2"/>
        <v>mer</v>
      </c>
      <c r="D17" s="16"/>
      <c r="F17" s="2">
        <v>2028</v>
      </c>
      <c r="K17" s="2">
        <f t="shared" si="0"/>
        <v>2018</v>
      </c>
      <c r="L17" s="2">
        <f t="shared" si="1"/>
        <v>15</v>
      </c>
      <c r="M17" s="3">
        <f t="shared" si="3"/>
        <v>43199</v>
      </c>
      <c r="N17" s="3">
        <f t="shared" si="4"/>
        <v>43205</v>
      </c>
    </row>
    <row r="18" spans="1:14" x14ac:dyDescent="0.25">
      <c r="A18" s="1" t="s">
        <v>37</v>
      </c>
      <c r="B18" s="24">
        <f>DATE(An+1,5,8)</f>
        <v>43593</v>
      </c>
      <c r="C18" s="16" t="str">
        <f t="shared" si="2"/>
        <v>mer</v>
      </c>
      <c r="D18" s="16"/>
      <c r="F18" s="2">
        <v>2029</v>
      </c>
      <c r="K18" s="2">
        <f t="shared" si="0"/>
        <v>2018</v>
      </c>
      <c r="L18" s="2">
        <f t="shared" si="1"/>
        <v>16</v>
      </c>
      <c r="M18" s="3">
        <f t="shared" si="3"/>
        <v>43206</v>
      </c>
      <c r="N18" s="3">
        <f t="shared" si="4"/>
        <v>43212</v>
      </c>
    </row>
    <row r="19" spans="1:14" x14ac:dyDescent="0.25">
      <c r="A19" s="1" t="s">
        <v>38</v>
      </c>
      <c r="B19" s="24">
        <f>B3+39</f>
        <v>43615</v>
      </c>
      <c r="C19" s="16" t="str">
        <f t="shared" si="2"/>
        <v>jeu</v>
      </c>
      <c r="D19" s="16"/>
      <c r="F19" s="2">
        <v>2030</v>
      </c>
      <c r="K19" s="2">
        <f t="shared" si="0"/>
        <v>2018</v>
      </c>
      <c r="L19" s="2">
        <f t="shared" si="1"/>
        <v>17</v>
      </c>
      <c r="M19" s="3">
        <f t="shared" si="3"/>
        <v>43213</v>
      </c>
      <c r="N19" s="3">
        <f t="shared" si="4"/>
        <v>43219</v>
      </c>
    </row>
    <row r="20" spans="1:14" x14ac:dyDescent="0.25">
      <c r="A20" s="1" t="s">
        <v>39</v>
      </c>
      <c r="B20" s="24">
        <f>B3+50</f>
        <v>43626</v>
      </c>
      <c r="C20" s="16" t="str">
        <f t="shared" si="2"/>
        <v>lun</v>
      </c>
      <c r="D20" s="16"/>
      <c r="K20" s="2">
        <f t="shared" si="0"/>
        <v>2018</v>
      </c>
      <c r="L20" s="2">
        <f t="shared" si="1"/>
        <v>18</v>
      </c>
      <c r="M20" s="3">
        <f t="shared" si="3"/>
        <v>43220</v>
      </c>
      <c r="N20" s="3">
        <f t="shared" si="4"/>
        <v>43226</v>
      </c>
    </row>
    <row r="21" spans="1:14" x14ac:dyDescent="0.25">
      <c r="A21" s="1" t="s">
        <v>40</v>
      </c>
      <c r="B21" s="24">
        <f>DATE(An+1,7,14)</f>
        <v>43660</v>
      </c>
      <c r="C21" s="16" t="str">
        <f t="shared" si="2"/>
        <v>dim</v>
      </c>
      <c r="D21" s="16"/>
      <c r="K21" s="2">
        <f t="shared" si="0"/>
        <v>2018</v>
      </c>
      <c r="L21" s="2">
        <f t="shared" si="1"/>
        <v>19</v>
      </c>
      <c r="M21" s="3">
        <f t="shared" si="3"/>
        <v>43227</v>
      </c>
      <c r="N21" s="3">
        <f t="shared" si="4"/>
        <v>43233</v>
      </c>
    </row>
    <row r="22" spans="1:14" x14ac:dyDescent="0.25">
      <c r="A22" s="1" t="s">
        <v>14</v>
      </c>
      <c r="B22" s="24">
        <f>DATE(An+1,8,15)</f>
        <v>43692</v>
      </c>
      <c r="C22" s="16" t="str">
        <f t="shared" si="2"/>
        <v>jeu</v>
      </c>
      <c r="D22" s="16"/>
      <c r="K22" s="2">
        <f t="shared" si="0"/>
        <v>2018</v>
      </c>
      <c r="L22" s="2">
        <f t="shared" si="1"/>
        <v>20</v>
      </c>
      <c r="M22" s="3">
        <f t="shared" si="3"/>
        <v>43234</v>
      </c>
      <c r="N22" s="3">
        <f t="shared" si="4"/>
        <v>43240</v>
      </c>
    </row>
    <row r="23" spans="1:14" x14ac:dyDescent="0.25">
      <c r="A23" s="1" t="s">
        <v>41</v>
      </c>
      <c r="B23" s="24">
        <f>DATE(An+1,11,1)</f>
        <v>43770</v>
      </c>
      <c r="C23" s="16" t="str">
        <f t="shared" si="2"/>
        <v>ven</v>
      </c>
      <c r="D23" s="16"/>
      <c r="K23" s="2">
        <f t="shared" si="0"/>
        <v>2018</v>
      </c>
      <c r="L23" s="2">
        <f t="shared" si="1"/>
        <v>21</v>
      </c>
      <c r="M23" s="3">
        <f t="shared" si="3"/>
        <v>43241</v>
      </c>
      <c r="N23" s="3">
        <f t="shared" si="4"/>
        <v>43247</v>
      </c>
    </row>
    <row r="24" spans="1:14" x14ac:dyDescent="0.25">
      <c r="A24" s="1" t="s">
        <v>42</v>
      </c>
      <c r="B24" s="24">
        <f>DATE(An+1,11,11)</f>
        <v>43780</v>
      </c>
      <c r="C24" s="16" t="str">
        <f t="shared" si="2"/>
        <v>lun</v>
      </c>
      <c r="D24" s="16"/>
      <c r="K24" s="2">
        <f t="shared" si="0"/>
        <v>2018</v>
      </c>
      <c r="L24" s="2">
        <f t="shared" si="1"/>
        <v>22</v>
      </c>
      <c r="M24" s="3">
        <f t="shared" si="3"/>
        <v>43248</v>
      </c>
      <c r="N24" s="3">
        <f t="shared" si="4"/>
        <v>43254</v>
      </c>
    </row>
    <row r="25" spans="1:14" x14ac:dyDescent="0.25">
      <c r="A25" s="1" t="s">
        <v>43</v>
      </c>
      <c r="B25" s="24">
        <f>DATE(An+1,12,25)</f>
        <v>43824</v>
      </c>
      <c r="C25" s="16" t="str">
        <f t="shared" si="2"/>
        <v>mer</v>
      </c>
      <c r="D25" s="16"/>
      <c r="K25" s="2">
        <f t="shared" si="0"/>
        <v>2018</v>
      </c>
      <c r="L25" s="2">
        <f t="shared" si="1"/>
        <v>23</v>
      </c>
      <c r="M25" s="3">
        <f t="shared" si="3"/>
        <v>43255</v>
      </c>
      <c r="N25" s="3">
        <f t="shared" si="4"/>
        <v>43261</v>
      </c>
    </row>
    <row r="26" spans="1:14" x14ac:dyDescent="0.25">
      <c r="A26" s="1" t="s">
        <v>14</v>
      </c>
      <c r="B26" s="24">
        <f>DATE(An+1,8,15)</f>
        <v>43692</v>
      </c>
      <c r="C26" s="16" t="str">
        <f t="shared" si="2"/>
        <v>jeu</v>
      </c>
      <c r="D26" s="16"/>
      <c r="K26" s="2">
        <f t="shared" si="0"/>
        <v>2018</v>
      </c>
      <c r="L26" s="2">
        <f t="shared" si="1"/>
        <v>24</v>
      </c>
      <c r="M26" s="3">
        <f t="shared" si="3"/>
        <v>43262</v>
      </c>
      <c r="N26" s="3">
        <f t="shared" si="4"/>
        <v>43268</v>
      </c>
    </row>
    <row r="27" spans="1:14" x14ac:dyDescent="0.25">
      <c r="A27" s="1" t="s">
        <v>15</v>
      </c>
      <c r="B27" s="24">
        <f>DATE(An+1,11,1)</f>
        <v>43770</v>
      </c>
      <c r="C27" s="16" t="str">
        <f t="shared" si="2"/>
        <v>ven</v>
      </c>
      <c r="D27" s="16"/>
      <c r="K27" s="2">
        <f t="shared" si="0"/>
        <v>2018</v>
      </c>
      <c r="L27" s="2">
        <f t="shared" si="1"/>
        <v>25</v>
      </c>
      <c r="M27" s="3">
        <f t="shared" si="3"/>
        <v>43269</v>
      </c>
      <c r="N27" s="3">
        <f t="shared" si="4"/>
        <v>43275</v>
      </c>
    </row>
    <row r="28" spans="1:14" x14ac:dyDescent="0.25">
      <c r="A28" s="1" t="s">
        <v>16</v>
      </c>
      <c r="B28" s="24">
        <f>DATE(An+1,11,11)</f>
        <v>43780</v>
      </c>
      <c r="C28" s="16" t="str">
        <f t="shared" si="2"/>
        <v>lun</v>
      </c>
      <c r="D28" s="16"/>
      <c r="K28" s="2">
        <f t="shared" si="0"/>
        <v>2018</v>
      </c>
      <c r="L28" s="2">
        <f t="shared" si="1"/>
        <v>26</v>
      </c>
      <c r="M28" s="3">
        <f t="shared" si="3"/>
        <v>43276</v>
      </c>
      <c r="N28" s="3">
        <f t="shared" si="4"/>
        <v>43282</v>
      </c>
    </row>
    <row r="29" spans="1:14" x14ac:dyDescent="0.25">
      <c r="A29" s="1" t="s">
        <v>17</v>
      </c>
      <c r="B29" s="24">
        <f>DATE(An+1,12,25)</f>
        <v>43824</v>
      </c>
      <c r="C29" s="16" t="str">
        <f t="shared" si="2"/>
        <v>mer</v>
      </c>
      <c r="D29" s="16"/>
      <c r="K29" s="2">
        <f t="shared" si="0"/>
        <v>2018</v>
      </c>
      <c r="L29" s="2">
        <f t="shared" si="1"/>
        <v>27</v>
      </c>
      <c r="M29" s="3">
        <f t="shared" si="3"/>
        <v>43283</v>
      </c>
      <c r="N29" s="3">
        <f t="shared" si="4"/>
        <v>43289</v>
      </c>
    </row>
    <row r="30" spans="1:14" ht="15.75" thickBot="1" x14ac:dyDescent="0.3">
      <c r="K30" s="2">
        <f t="shared" si="0"/>
        <v>2018</v>
      </c>
      <c r="L30" s="2">
        <f t="shared" si="1"/>
        <v>28</v>
      </c>
      <c r="M30" s="3">
        <f t="shared" si="3"/>
        <v>43290</v>
      </c>
      <c r="N30" s="3">
        <f t="shared" si="4"/>
        <v>43296</v>
      </c>
    </row>
    <row r="31" spans="1:14" ht="15.75" thickBot="1" x14ac:dyDescent="0.3">
      <c r="A31" s="147" t="s">
        <v>47</v>
      </c>
      <c r="B31" s="147"/>
      <c r="C31" s="147"/>
      <c r="D31" s="17">
        <f>(COUNTA(D4:D29)-(COUNTIF(D4:D29,"*Dim*")+(COUNTIF(D4:D29,"*Sam*"))))</f>
        <v>9</v>
      </c>
      <c r="K31" s="2">
        <f t="shared" si="0"/>
        <v>2018</v>
      </c>
      <c r="L31" s="2">
        <f t="shared" si="1"/>
        <v>29</v>
      </c>
      <c r="M31" s="3">
        <f t="shared" si="3"/>
        <v>43297</v>
      </c>
      <c r="N31" s="3">
        <f t="shared" si="4"/>
        <v>43303</v>
      </c>
    </row>
    <row r="32" spans="1:14" x14ac:dyDescent="0.25">
      <c r="A32" s="10"/>
      <c r="B32" s="11"/>
      <c r="C32" s="12"/>
      <c r="D32" s="7"/>
      <c r="K32" s="2">
        <f t="shared" si="0"/>
        <v>2018</v>
      </c>
      <c r="L32" s="2">
        <f t="shared" si="1"/>
        <v>30</v>
      </c>
      <c r="M32" s="3">
        <f>N31+1</f>
        <v>43304</v>
      </c>
      <c r="N32" s="3">
        <f t="shared" si="4"/>
        <v>43310</v>
      </c>
    </row>
    <row r="33" spans="1:14" x14ac:dyDescent="0.25">
      <c r="A33" s="13"/>
      <c r="B33" s="11"/>
      <c r="C33" s="12"/>
      <c r="D33" s="7"/>
      <c r="K33" s="2">
        <f t="shared" si="0"/>
        <v>2018</v>
      </c>
      <c r="L33" s="2">
        <f t="shared" si="1"/>
        <v>31</v>
      </c>
      <c r="M33" s="3">
        <f t="shared" si="3"/>
        <v>43311</v>
      </c>
      <c r="N33" s="3">
        <f t="shared" si="4"/>
        <v>43317</v>
      </c>
    </row>
    <row r="34" spans="1:14" x14ac:dyDescent="0.25">
      <c r="A34" s="13"/>
      <c r="B34" s="11"/>
      <c r="C34" s="12"/>
      <c r="D34" s="7"/>
      <c r="K34" s="2">
        <f t="shared" si="0"/>
        <v>2018</v>
      </c>
      <c r="L34" s="2">
        <f t="shared" si="1"/>
        <v>32</v>
      </c>
      <c r="M34" s="3">
        <f t="shared" si="3"/>
        <v>43318</v>
      </c>
      <c r="N34" s="3">
        <f t="shared" si="4"/>
        <v>43324</v>
      </c>
    </row>
    <row r="35" spans="1:14" ht="15" customHeight="1" x14ac:dyDescent="0.25">
      <c r="A35" s="22" t="s">
        <v>46</v>
      </c>
      <c r="B35" s="23">
        <v>0.5</v>
      </c>
      <c r="C35" s="12"/>
      <c r="D35" s="7"/>
      <c r="K35" s="2">
        <f t="shared" ref="K35:K54" si="6">YEAR($M35)</f>
        <v>2018</v>
      </c>
      <c r="L35" s="2">
        <f t="shared" si="1"/>
        <v>33</v>
      </c>
      <c r="M35" s="3">
        <f t="shared" si="3"/>
        <v>43325</v>
      </c>
      <c r="N35" s="3">
        <f t="shared" si="4"/>
        <v>43331</v>
      </c>
    </row>
    <row r="36" spans="1:14" x14ac:dyDescent="0.25">
      <c r="A36" s="13"/>
      <c r="B36" s="11"/>
      <c r="C36" s="12"/>
      <c r="D36" s="7"/>
      <c r="K36" s="2">
        <f t="shared" si="6"/>
        <v>2018</v>
      </c>
      <c r="L36" s="2">
        <f t="shared" si="1"/>
        <v>34</v>
      </c>
      <c r="M36" s="3">
        <f t="shared" si="3"/>
        <v>43332</v>
      </c>
      <c r="N36" s="3">
        <f t="shared" si="4"/>
        <v>43338</v>
      </c>
    </row>
    <row r="37" spans="1:14" x14ac:dyDescent="0.25">
      <c r="A37" s="13"/>
      <c r="B37" s="11"/>
      <c r="C37" s="12"/>
      <c r="D37" s="7"/>
      <c r="K37" s="2">
        <f t="shared" si="6"/>
        <v>2018</v>
      </c>
      <c r="L37" s="2">
        <f t="shared" si="1"/>
        <v>35</v>
      </c>
      <c r="M37" s="3">
        <f t="shared" si="3"/>
        <v>43339</v>
      </c>
      <c r="N37" s="3">
        <f t="shared" si="4"/>
        <v>43345</v>
      </c>
    </row>
    <row r="38" spans="1:14" x14ac:dyDescent="0.25">
      <c r="A38" s="13"/>
      <c r="B38" s="11"/>
      <c r="C38" s="12"/>
      <c r="D38" s="7"/>
      <c r="K38" s="2">
        <f t="shared" si="6"/>
        <v>2018</v>
      </c>
      <c r="L38" s="2">
        <f t="shared" si="1"/>
        <v>36</v>
      </c>
      <c r="M38" s="3">
        <f t="shared" si="3"/>
        <v>43346</v>
      </c>
      <c r="N38" s="3">
        <f t="shared" si="4"/>
        <v>43352</v>
      </c>
    </row>
    <row r="39" spans="1:14" x14ac:dyDescent="0.25">
      <c r="A39" s="13"/>
      <c r="B39" s="11"/>
      <c r="C39" s="12"/>
      <c r="D39" s="7"/>
      <c r="K39" s="2">
        <f t="shared" si="6"/>
        <v>2018</v>
      </c>
      <c r="L39" s="2">
        <f t="shared" si="1"/>
        <v>37</v>
      </c>
      <c r="M39" s="3">
        <f t="shared" si="3"/>
        <v>43353</v>
      </c>
      <c r="N39" s="3">
        <f t="shared" si="4"/>
        <v>43359</v>
      </c>
    </row>
    <row r="40" spans="1:14" x14ac:dyDescent="0.25">
      <c r="A40" s="13"/>
      <c r="B40" s="11"/>
      <c r="C40" s="12"/>
      <c r="D40" s="7"/>
      <c r="K40" s="2">
        <f t="shared" si="6"/>
        <v>2018</v>
      </c>
      <c r="L40" s="2">
        <f t="shared" si="1"/>
        <v>38</v>
      </c>
      <c r="M40" s="3">
        <f t="shared" si="3"/>
        <v>43360</v>
      </c>
      <c r="N40" s="3">
        <f t="shared" si="4"/>
        <v>43366</v>
      </c>
    </row>
    <row r="41" spans="1:14" x14ac:dyDescent="0.25">
      <c r="A41" s="13"/>
      <c r="B41" s="11"/>
      <c r="C41" s="12"/>
      <c r="D41" s="7"/>
      <c r="K41" s="2">
        <f t="shared" si="6"/>
        <v>2018</v>
      </c>
      <c r="L41" s="2">
        <f t="shared" si="1"/>
        <v>39</v>
      </c>
      <c r="M41" s="3">
        <f t="shared" si="3"/>
        <v>43367</v>
      </c>
      <c r="N41" s="3">
        <f t="shared" si="4"/>
        <v>43373</v>
      </c>
    </row>
    <row r="42" spans="1:14" x14ac:dyDescent="0.25">
      <c r="A42" s="13"/>
      <c r="B42" s="11"/>
      <c r="C42" s="12"/>
      <c r="D42" s="7"/>
      <c r="K42" s="2">
        <f t="shared" si="6"/>
        <v>2018</v>
      </c>
      <c r="L42" s="2">
        <f t="shared" si="1"/>
        <v>40</v>
      </c>
      <c r="M42" s="3">
        <f t="shared" si="3"/>
        <v>43374</v>
      </c>
      <c r="N42" s="3">
        <f t="shared" si="4"/>
        <v>43380</v>
      </c>
    </row>
    <row r="43" spans="1:14" x14ac:dyDescent="0.25">
      <c r="A43" s="10"/>
      <c r="B43" s="11"/>
      <c r="C43" s="12"/>
      <c r="K43" s="2">
        <f t="shared" si="6"/>
        <v>2018</v>
      </c>
      <c r="L43" s="2">
        <f>WEEKNUM(M43,1)</f>
        <v>41</v>
      </c>
      <c r="M43" s="3">
        <f t="shared" si="3"/>
        <v>43381</v>
      </c>
      <c r="N43" s="3">
        <f t="shared" si="4"/>
        <v>43387</v>
      </c>
    </row>
    <row r="44" spans="1:14" x14ac:dyDescent="0.25">
      <c r="A44" s="13"/>
      <c r="B44" s="11"/>
      <c r="C44" s="12"/>
      <c r="K44" s="2">
        <f t="shared" si="6"/>
        <v>2018</v>
      </c>
      <c r="L44" s="2">
        <f t="shared" si="1"/>
        <v>42</v>
      </c>
      <c r="M44" s="3">
        <f t="shared" si="3"/>
        <v>43388</v>
      </c>
      <c r="N44" s="3">
        <f t="shared" si="4"/>
        <v>43394</v>
      </c>
    </row>
    <row r="45" spans="1:14" x14ac:dyDescent="0.25">
      <c r="A45" s="13"/>
      <c r="B45" s="11"/>
      <c r="C45" s="12"/>
      <c r="K45" s="2">
        <f t="shared" si="6"/>
        <v>2018</v>
      </c>
      <c r="L45" s="2">
        <f t="shared" si="1"/>
        <v>43</v>
      </c>
      <c r="M45" s="3">
        <f t="shared" si="3"/>
        <v>43395</v>
      </c>
      <c r="N45" s="3">
        <f t="shared" si="4"/>
        <v>43401</v>
      </c>
    </row>
    <row r="46" spans="1:14" x14ac:dyDescent="0.25">
      <c r="A46" s="14"/>
      <c r="B46" s="11"/>
      <c r="C46" s="12"/>
      <c r="K46" s="2">
        <f t="shared" si="6"/>
        <v>2018</v>
      </c>
      <c r="L46" s="2">
        <f t="shared" si="1"/>
        <v>44</v>
      </c>
      <c r="M46" s="3">
        <f t="shared" si="3"/>
        <v>43402</v>
      </c>
      <c r="N46" s="3">
        <f t="shared" si="4"/>
        <v>43408</v>
      </c>
    </row>
    <row r="47" spans="1:14" x14ac:dyDescent="0.25">
      <c r="A47" s="13"/>
      <c r="B47" s="11"/>
      <c r="C47" s="12"/>
      <c r="K47" s="2">
        <f t="shared" si="6"/>
        <v>2018</v>
      </c>
      <c r="L47" s="2">
        <f t="shared" si="1"/>
        <v>45</v>
      </c>
      <c r="M47" s="3">
        <f t="shared" si="3"/>
        <v>43409</v>
      </c>
      <c r="N47" s="3">
        <f t="shared" si="4"/>
        <v>43415</v>
      </c>
    </row>
    <row r="48" spans="1:14" x14ac:dyDescent="0.25">
      <c r="A48" s="13"/>
      <c r="B48" s="11"/>
      <c r="C48" s="12"/>
      <c r="K48" s="2">
        <f t="shared" si="6"/>
        <v>2018</v>
      </c>
      <c r="L48" s="2">
        <f t="shared" si="1"/>
        <v>46</v>
      </c>
      <c r="M48" s="3">
        <f t="shared" si="3"/>
        <v>43416</v>
      </c>
      <c r="N48" s="3">
        <f t="shared" si="4"/>
        <v>43422</v>
      </c>
    </row>
    <row r="49" spans="1:14" x14ac:dyDescent="0.25">
      <c r="A49" s="13"/>
      <c r="B49" s="11"/>
      <c r="C49" s="12"/>
      <c r="K49" s="2">
        <f t="shared" si="6"/>
        <v>2018</v>
      </c>
      <c r="L49" s="2">
        <f t="shared" si="1"/>
        <v>47</v>
      </c>
      <c r="M49" s="3">
        <f t="shared" si="3"/>
        <v>43423</v>
      </c>
      <c r="N49" s="3">
        <f t="shared" si="4"/>
        <v>43429</v>
      </c>
    </row>
    <row r="50" spans="1:14" x14ac:dyDescent="0.25">
      <c r="A50" s="13"/>
      <c r="B50" s="11"/>
      <c r="C50" s="12"/>
      <c r="K50" s="2">
        <f t="shared" si="6"/>
        <v>2018</v>
      </c>
      <c r="L50" s="2">
        <f t="shared" si="1"/>
        <v>48</v>
      </c>
      <c r="M50" s="3">
        <f t="shared" si="3"/>
        <v>43430</v>
      </c>
      <c r="N50" s="3">
        <f t="shared" si="4"/>
        <v>43436</v>
      </c>
    </row>
    <row r="51" spans="1:14" x14ac:dyDescent="0.25">
      <c r="A51" s="13"/>
      <c r="B51" s="11"/>
      <c r="C51" s="12"/>
      <c r="K51" s="2">
        <f t="shared" si="6"/>
        <v>2018</v>
      </c>
      <c r="L51" s="2">
        <f t="shared" si="1"/>
        <v>49</v>
      </c>
      <c r="M51" s="3">
        <f t="shared" si="3"/>
        <v>43437</v>
      </c>
      <c r="N51" s="3">
        <f t="shared" si="4"/>
        <v>43443</v>
      </c>
    </row>
    <row r="52" spans="1:14" x14ac:dyDescent="0.25">
      <c r="A52" s="13"/>
      <c r="B52" s="11"/>
      <c r="C52" s="12"/>
      <c r="K52" s="2">
        <f t="shared" si="6"/>
        <v>2018</v>
      </c>
      <c r="L52" s="2">
        <f t="shared" si="1"/>
        <v>50</v>
      </c>
      <c r="M52" s="3">
        <f t="shared" si="3"/>
        <v>43444</v>
      </c>
      <c r="N52" s="3">
        <f t="shared" si="4"/>
        <v>43450</v>
      </c>
    </row>
    <row r="53" spans="1:14" x14ac:dyDescent="0.25">
      <c r="A53" s="13"/>
      <c r="B53" s="11"/>
      <c r="C53" s="12"/>
      <c r="K53" s="2">
        <f t="shared" si="6"/>
        <v>2018</v>
      </c>
      <c r="L53" s="2">
        <f t="shared" si="1"/>
        <v>51</v>
      </c>
      <c r="M53" s="3">
        <f t="shared" si="3"/>
        <v>43451</v>
      </c>
      <c r="N53" s="3">
        <f t="shared" si="4"/>
        <v>43457</v>
      </c>
    </row>
    <row r="54" spans="1:14" x14ac:dyDescent="0.25">
      <c r="A54" s="5"/>
      <c r="B54" s="5"/>
      <c r="C54" s="12"/>
      <c r="K54" s="2">
        <f t="shared" si="6"/>
        <v>2018</v>
      </c>
      <c r="L54" s="2">
        <f t="shared" si="1"/>
        <v>52</v>
      </c>
      <c r="M54" s="3">
        <f t="shared" si="3"/>
        <v>43458</v>
      </c>
      <c r="N54" s="3">
        <f t="shared" si="4"/>
        <v>43464</v>
      </c>
    </row>
  </sheetData>
  <mergeCells count="5">
    <mergeCell ref="A2:B2"/>
    <mergeCell ref="A31:C31"/>
    <mergeCell ref="D2:D3"/>
    <mergeCell ref="F2:F3"/>
    <mergeCell ref="H2:I3"/>
  </mergeCells>
  <conditionalFormatting sqref="A4:B29">
    <cfRule type="expression" dxfId="4" priority="5" stopIfTrue="1">
      <formula>MOD(ROW(),2)</formula>
    </cfRule>
  </conditionalFormatting>
  <conditionalFormatting sqref="C4:C29">
    <cfRule type="cellIs" dxfId="3" priority="3" stopIfTrue="1" operator="equal">
      <formula>"DIM"</formula>
    </cfRule>
    <cfRule type="cellIs" dxfId="2" priority="4" stopIfTrue="1" operator="equal">
      <formula>"SAM"</formula>
    </cfRule>
  </conditionalFormatting>
  <conditionalFormatting sqref="D4:D29">
    <cfRule type="cellIs" dxfId="1" priority="1" stopIfTrue="1" operator="equal">
      <formula>"DIM"</formula>
    </cfRule>
    <cfRule type="cellIs" dxfId="0" priority="2" stopIfTrue="1" operator="equal">
      <formula>"SAM"</formula>
    </cfRule>
  </conditionalFormatting>
  <dataValidations count="1">
    <dataValidation type="list" allowBlank="1" showInputMessage="1" showErrorMessage="1" sqref="A1">
      <formula1>Année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AH9" sqref="AH9"/>
    </sheetView>
  </sheetViews>
  <sheetFormatPr baseColWidth="10" defaultRowHeight="15" x14ac:dyDescent="0.25"/>
  <cols>
    <col min="1" max="1" width="7.28515625" bestFit="1" customWidth="1"/>
    <col min="2" max="2" width="3" bestFit="1" customWidth="1"/>
    <col min="3" max="3" width="3.7109375" bestFit="1" customWidth="1"/>
    <col min="4" max="4" width="3.85546875" bestFit="1" customWidth="1"/>
    <col min="5" max="5" width="2.85546875" bestFit="1" customWidth="1"/>
    <col min="6" max="6" width="3.42578125" bestFit="1" customWidth="1"/>
    <col min="7" max="7" width="3" bestFit="1" customWidth="1"/>
    <col min="8" max="8" width="2.85546875" bestFit="1" customWidth="1"/>
    <col min="9" max="9" width="3.42578125" bestFit="1" customWidth="1"/>
    <col min="10" max="11" width="3.140625" bestFit="1" customWidth="1"/>
    <col min="12" max="12" width="3" bestFit="1" customWidth="1"/>
    <col min="13" max="13" width="3.7109375" bestFit="1" customWidth="1"/>
    <col min="14" max="14" width="3.85546875" bestFit="1" customWidth="1"/>
    <col min="15" max="15" width="2.85546875" bestFit="1" customWidth="1"/>
    <col min="16" max="16" width="3.42578125" bestFit="1" customWidth="1"/>
    <col min="17" max="17" width="3" bestFit="1" customWidth="1"/>
    <col min="18" max="18" width="2.85546875" bestFit="1" customWidth="1"/>
    <col min="19" max="19" width="3.42578125" bestFit="1" customWidth="1"/>
    <col min="20" max="21" width="3.140625" bestFit="1" customWidth="1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Bt1">
          <controlPr defaultSize="0" autoLine="0" r:id="rId5">
            <anchor moveWithCells="1">
              <from>
                <xdr:col>5</xdr:col>
                <xdr:colOff>142875</xdr:colOff>
                <xdr:row>1</xdr:row>
                <xdr:rowOff>9525</xdr:rowOff>
              </from>
              <to>
                <xdr:col>13</xdr:col>
                <xdr:colOff>142875</xdr:colOff>
                <xdr:row>2</xdr:row>
                <xdr:rowOff>133350</xdr:rowOff>
              </to>
            </anchor>
          </controlPr>
        </control>
      </mc:Choice>
      <mc:Fallback>
        <control shapeId="3073" r:id="rId4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Pointage</vt:lpstr>
      <vt:lpstr>Data</vt:lpstr>
      <vt:lpstr>Sauv</vt:lpstr>
      <vt:lpstr>Data!An</vt:lpstr>
      <vt:lpstr>Ann</vt:lpstr>
      <vt:lpstr>Année</vt:lpstr>
      <vt:lpstr>Date</vt:lpstr>
      <vt:lpstr>dddddd</vt:lpstr>
      <vt:lpstr>Fériés</vt:lpstr>
      <vt:lpstr>Pointage!Zone_d_impression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Pointage journalier</dc:title>
  <dc:creator>Thierry BAINEE</dc:creator>
  <cp:lastModifiedBy>Pascal Richard</cp:lastModifiedBy>
  <cp:lastPrinted>2018-06-19T11:47:04Z</cp:lastPrinted>
  <dcterms:created xsi:type="dcterms:W3CDTF">2018-05-27T06:41:54Z</dcterms:created>
  <dcterms:modified xsi:type="dcterms:W3CDTF">2018-06-24T07:07:00Z</dcterms:modified>
</cp:coreProperties>
</file>