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J19" i="110" l="1"/>
  <c r="J20" i="110"/>
  <c r="J21" i="110"/>
  <c r="J22" i="110"/>
  <c r="J23" i="110"/>
  <c r="J24" i="110"/>
  <c r="J25" i="110"/>
  <c r="J26" i="110"/>
  <c r="J27" i="110"/>
  <c r="J28" i="110"/>
  <c r="J29" i="110"/>
  <c r="J30" i="110"/>
  <c r="J31" i="110"/>
  <c r="J32" i="110"/>
  <c r="M34" i="117" l="1"/>
  <c r="M35" i="117"/>
  <c r="C105" i="117" l="1"/>
  <c r="C102" i="117"/>
  <c r="O98" i="117"/>
  <c r="N93" i="117"/>
  <c r="N85" i="117"/>
  <c r="O83" i="117"/>
  <c r="N83" i="117"/>
  <c r="O50" i="117"/>
  <c r="O49" i="117"/>
  <c r="O48" i="117"/>
  <c r="O47" i="117"/>
  <c r="O46" i="117"/>
  <c r="C42" i="117"/>
  <c r="O85" i="117" l="1"/>
  <c r="E38" i="117"/>
  <c r="C38" i="117"/>
  <c r="O37" i="117"/>
  <c r="O38" i="117" s="1"/>
  <c r="O35" i="117"/>
  <c r="O36" i="117" s="1"/>
  <c r="O93" i="117"/>
  <c r="O94" i="117" s="1"/>
  <c r="O96" i="117" s="1"/>
  <c r="C33" i="117"/>
  <c r="O101" i="117" l="1"/>
  <c r="C10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<sst xmlns="http://schemas.openxmlformats.org/spreadsheetml/2006/main" count="5245" uniqueCount="1539">
  <si>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</si>
  <si>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</si>
  <si>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</si>
  <si>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</si>
  <si>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</si>
  <si>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</si>
  <si>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</si>
  <si>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</si>
  <si>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</si>
  <si>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</si>
  <si>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</si>
  <si>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</si>
  <si>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</si>
  <si>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</si>
  <si>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</si>
  <si>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</si>
  <si>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</si>
  <si>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</si>
  <si>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</si>
  <si>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</si>
  <si>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</si>
  <si>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</si>
  <si>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</si>
  <si>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</si>
  <si>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</si>
  <si>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</si>
  <si>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</si>
  <si>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</si>
  <si>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</si>
  <si>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</si>
  <si>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</si>
  <si>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</si>
  <si>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</si>
  <si>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</si>
  <si>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</si>
  <si>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</si>
  <si>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</si>
  <si>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</si>
  <si>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</si>
  <si>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</si>
  <si>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</si>
  <si>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</si>
  <si>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</si>
  <si>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</si>
  <si>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</si>
  <si>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</si>
  <si>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</si>
  <si>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</si>
  <si>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</si>
  <si>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</si>
  <si>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</si>
  <si>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</si>
  <si>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</si>
  <si>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</si>
  <si>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</si>
  <si>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</si>
  <si>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</si>
  <si>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</si>
  <si>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</si>
  <si>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</si>
  <si>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</si>
  <si>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</si>
  <si>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</si>
  <si>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</si>
  <si>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</si>
  <si>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</si>
  <si>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</si>
  <si>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</si>
  <si>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</si>
  <si>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</si>
  <si>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</si>
  <si>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</si>
  <si>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</si>
  <si>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</si>
  <si>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</si>
  <si>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</si>
  <si>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</si>
  <si>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</si>
  <si>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</si>
  <si>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</si>
  <si>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</si>
  <si>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</si>
  <si>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</si>
  <si>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</si>
  <si>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</si>
  <si>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</si>
  <si>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</si>
  <si>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</si>
  <si>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</si>
  <si>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</si>
  <si>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</si>
  <si>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</si>
  <si>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</si>
  <si>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</si>
  <si>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</si>
  <si>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</si>
  <si>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</si>
  <si>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</si>
  <si>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</si>
  <si>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</si>
  <si>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</si>
  <si>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</si>
  <si>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</si>
  <si>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</si>
  <si>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</si>
  <si>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</si>
  <si>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</si>
  <si>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</si>
  <si>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</si>
  <si>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</si>
  <si>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</si>
  <si>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</si>
  <si>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</si>
  <si>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</si>
  <si>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</si>
  <si>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</si>
  <si>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</si>
  <si>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</si>
  <si>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</si>
  <si>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</si>
  <si>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</si>
  <si>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</si>
  <si>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</si>
  <si>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</si>
  <si>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</si>
  <si>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</si>
  <si>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</si>
  <si>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</si>
  <si>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</si>
  <si>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</si>
  <si>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</si>
  <si>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</si>
  <si>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</si>
  <si>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</si>
  <si>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</si>
  <si>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</si>
  <si>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</si>
  <si>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</si>
  <si>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</si>
  <si>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</si>
  <si>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</si>
  <si>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</si>
  <si>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</si>
  <si>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</si>
  <si>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</si>
  <si>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</si>
  <si>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</si>
  <si>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</si>
  <si>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</si>
  <si>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</si>
  <si>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</si>
  <si>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</si>
  <si>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</si>
  <si>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</si>
  <si>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</si>
  <si>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</si>
  <si>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</si>
  <si>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</si>
  <si>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</si>
  <si>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</si>
  <si>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</si>
  <si>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</si>
  <si>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</si>
  <si>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</si>
  <si>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</si>
  <si>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</si>
  <si>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</si>
  <si>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</si>
  <si>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</si>
  <si>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</si>
  <si>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</si>
  <si>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</si>
  <si>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</si>
  <si>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</si>
  <si>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</si>
  <si>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</si>
  <si>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</si>
  <si>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</si>
  <si>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</si>
  <si>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</si>
  <si>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</si>
  <si>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</si>
  <si>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</si>
  <si>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</si>
  <si>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</si>
  <si>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</si>
  <si>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</si>
  <si>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</si>
  <si>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</si>
  <si>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</si>
  <si>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</si>
  <si>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</si>
  <si>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</si>
  <si>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</si>
  <si>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</si>
  <si>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</si>
  <si>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</si>
  <si>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</si>
  <si>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</si>
  <si>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</si>
  <si>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</si>
  <si>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</si>
  <si>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</si>
  <si>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</si>
  <si>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</si>
  <si>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</si>
  <si>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</si>
  <si>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</si>
  <si>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</si>
  <si>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</si>
  <si>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</si>
  <si>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</si>
  <si>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</si>
  <si>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</si>
  <si>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</si>
  <si>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</si>
  <si>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</si>
  <si>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</si>
  <si>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</si>
  <si>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</si>
  <si>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</si>
  <si>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</si>
  <si>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</si>
  <si>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</si>
  <si>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</si>
  <si>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</si>
  <si>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</si>
  <si>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</si>
  <si>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</si>
  <si>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</si>
  <si>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</si>
  <si>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</si>
  <si>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</si>
  <si>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</si>
  <si>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</si>
  <si>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</si>
  <si>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</si>
  <si>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</si>
  <si>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</si>
  <si>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</si>
  <si>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</si>
  <si>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</si>
  <si>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</si>
  <si>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</si>
  <si>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</si>
  <si>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</si>
  <si>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</si>
  <si>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</si>
  <si>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</si>
  <si>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</si>
  <si>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</si>
  <si>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</si>
  <si>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</si>
  <si>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</si>
  <si>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</si>
  <si>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</si>
  <si>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</si>
  <si>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</si>
  <si>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</si>
  <si>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</si>
  <si>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</si>
  <si>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</si>
  <si>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</si>
  <si>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</si>
  <si>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</si>
  <si>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</si>
  <si>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</si>
  <si>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</si>
  <si>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</si>
  <si>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</si>
  <si>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</si>
  <si>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</si>
  <si>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</si>
  <si>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</si>
  <si>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</si>
  <si>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</si>
  <si>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</si>
  <si>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</si>
  <si>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</si>
  <si>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</si>
  <si>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</si>
  <si>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</si>
  <si>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</si>
  <si>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</si>
  <si>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</si>
  <si>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</si>
  <si>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</si>
  <si>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</si>
  <si>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</si>
  <si>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</si>
  <si>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</si>
  <si>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</si>
  <si>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</si>
  <si>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</si>
  <si>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</si>
  <si>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</si>
  <si>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</si>
  <si>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</si>
  <si>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</si>
  <si>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</si>
  <si>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</si>
  <si>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</si>
  <si>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</si>
  <si>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</si>
  <si>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</si>
  <si>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</si>
  <si>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</si>
  <si>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</si>
  <si>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</si>
  <si>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</si>
  <si>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</si>
  <si>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</si>
  <si>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</si>
  <si>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</si>
  <si>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</si>
  <si>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</si>
  <si>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</si>
  <si>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</si>
  <si>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</si>
  <si>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</si>
  <si>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</si>
  <si>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</si>
  <si>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</si>
  <si>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</si>
  <si>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</si>
  <si>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</si>
  <si>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</si>
  <si>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</si>
  <si>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</si>
  <si>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</si>
  <si>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</si>
  <si>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</si>
  <si>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</si>
  <si>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</si>
  <si>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</si>
  <si>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</si>
  <si>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</si>
  <si>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</si>
  <si>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</si>
  <si>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</si>
  <si>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</si>
  <si>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</si>
  <si>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</si>
  <si>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</si>
  <si>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</si>
  <si>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</si>
  <si>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</si>
  <si>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</si>
  <si>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</si>
  <si>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</si>
  <si>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</si>
  <si>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</si>
  <si>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</si>
  <si>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</si>
  <si>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</si>
  <si>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</si>
  <si>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</si>
  <si>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</si>
  <si>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</si>
  <si>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</si>
  <si>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</si>
  <si>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</si>
  <si>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</si>
  <si>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</si>
  <si>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</si>
  <si>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</si>
  <si>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</si>
  <si>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</si>
  <si>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</si>
  <si>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</si>
  <si>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</si>
  <si>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</si>
  <si>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</si>
  <si>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</si>
  <si>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</si>
  <si>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</si>
  <si>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</si>
  <si>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</si>
  <si>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</si>
  <si>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</si>
  <si>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</si>
  <si>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</si>
  <si>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</si>
  <si>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</si>
  <si>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</si>
  <si>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</si>
  <si>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</si>
  <si>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</si>
  <si>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</si>
  <si>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</si>
  <si>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</si>
  <si>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</si>
  <si>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</si>
  <si>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</si>
  <si>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</si>
  <si>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</si>
  <si>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</si>
  <si>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</si>
  <si>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</si>
  <si>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</si>
  <si>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</si>
  <si>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</si>
  <si>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</si>
  <si>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</si>
  <si>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</si>
  <si>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</si>
  <si>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</si>
  <si>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</si>
  <si>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</si>
  <si>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</si>
  <si>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</si>
  <si>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</si>
  <si>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</si>
  <si>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</si>
  <si>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</si>
  <si>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</si>
  <si>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</si>
  <si>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</si>
  <si>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</si>
  <si>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</si>
  <si>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</si>
  <si>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</si>
  <si>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</si>
  <si>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</si>
  <si>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</si>
  <si>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</si>
  <si>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</si>
  <si>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</si>
  <si>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</si>
  <si>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</si>
  <si>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</si>
  <si>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</si>
  <si>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</si>
  <si>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</si>
  <si>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</si>
  <si>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</si>
  <si>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</si>
  <si>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</si>
  <si>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</si>
  <si>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</si>
  <si>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</si>
  <si>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</si>
  <si>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</si>
  <si>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</si>
  <si>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</si>
  <si>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</si>
  <si>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</si>
  <si>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</si>
  <si>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</si>
  <si>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</si>
  <si>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</si>
  <si>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</si>
  <si>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</si>
  <si>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</si>
  <si>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</si>
  <si>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</si>
  <si>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</si>
  <si>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</si>
  <si>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</si>
  <si>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</si>
  <si>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</si>
  <si>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</si>
  <si>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</si>
  <si>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</si>
  <si>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</si>
  <si>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</si>
  <si>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</si>
  <si>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</si>
  <si>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</si>
  <si>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</si>
  <si>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</si>
  <si>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</si>
  <si>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</si>
  <si>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</si>
  <si>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</si>
  <si>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</si>
  <si>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</si>
  <si>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</si>
  <si>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</si>
  <si>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</si>
  <si>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</si>
  <si>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</si>
  <si>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</si>
  <si>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</si>
  <si>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</si>
  <si>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</si>
  <si>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</si>
  <si>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</si>
  <si>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</si>
  <si>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</si>
  <si>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</si>
  <si>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</si>
  <si>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</si>
  <si>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</si>
  <si>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</si>
  <si>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</si>
  <si>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</si>
  <si>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</si>
  <si>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</si>
  <si>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</si>
  <si>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</si>
  <si>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</si>
  <si>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</si>
  <si>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</si>
  <si>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</si>
  <si>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</si>
  <si>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</si>
  <si>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</si>
  <si>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</si>
  <si>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</si>
  <si>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</si>
  <si>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</si>
  <si>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</si>
  <si>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</si>
  <si>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</si>
  <si>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</si>
  <si>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</si>
  <si>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</si>
  <si>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</si>
  <si>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</si>
  <si>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</si>
  <si>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</si>
  <si>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</si>
  <si>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</si>
  <si>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</si>
  <si>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</si>
  <si>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</si>
  <si>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</si>
  <si>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</si>
  <si>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</si>
  <si>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</si>
  <si>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</si>
  <si>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</si>
  <si>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</si>
  <si>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</si>
  <si>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</si>
  <si>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</si>
  <si>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</si>
  <si>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</si>
  <si>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</si>
  <si>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</si>
  <si>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</si>
  <si>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</si>
  <si>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</si>
  <si>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</si>
  <si>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</si>
  <si>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</si>
  <si>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</si>
  <si>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</si>
  <si>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</si>
  <si>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</si>
  <si>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</si>
  <si>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</si>
  <si>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</si>
  <si>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</si>
  <si>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</si>
  <si>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</si>
  <si>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</si>
  <si>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</si>
  <si>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</si>
  <si>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</si>
  <si>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</si>
  <si>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</si>
  <si>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</si>
  <si>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</si>
  <si>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</si>
  <si>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</si>
  <si>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</si>
  <si>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</si>
  <si>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</si>
  <si>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</si>
  <si>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</si>
  <si>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</si>
  <si>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</si>
  <si>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</si>
  <si>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</si>
  <si>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</si>
  <si>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</si>
  <si>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</si>
  <si>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</si>
  <si>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</si>
  <si>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</si>
  <si>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</si>
  <si>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</si>
  <si>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</si>
  <si>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</si>
  <si>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</si>
  <si>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</si>
  <si>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</si>
  <si>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</si>
  <si>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</si>
  <si>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</si>
  <si>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</si>
  <si>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</si>
  <si>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</si>
  <si>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</si>
  <si>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</si>
  <si>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</si>
  <si>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</si>
  <si>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</si>
  <si>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</si>
  <si>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</si>
  <si>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</si>
  <si>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</si>
  <si>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</si>
  <si>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</si>
  <si>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</si>
  <si>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</si>
  <si>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</si>
  <si>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</si>
  <si>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</si>
  <si>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</si>
  <si>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</si>
  <si>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</si>
  <si>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</si>
  <si>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</si>
  <si>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</si>
  <si>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</si>
  <si>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</si>
  <si>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</si>
  <si>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</si>
  <si>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</si>
  <si>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</si>
  <si>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</si>
  <si>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</si>
  <si>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</si>
  <si>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</si>
  <si>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</si>
  <si>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</si>
  <si>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</si>
  <si>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</si>
  <si>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</si>
  <si>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</si>
  <si>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</si>
  <si>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</si>
  <si>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</si>
  <si>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</si>
  <si>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</si>
  <si>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</si>
  <si>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</si>
  <si>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</si>
  <si>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</si>
  <si>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</si>
  <si>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</si>
  <si>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</si>
  <si>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</si>
  <si>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</si>
  <si>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</si>
  <si>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</si>
  <si>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</si>
  <si>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</si>
  <si>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</si>
  <si>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</si>
  <si>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</si>
  <si>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</si>
  <si>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</si>
  <si>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</si>
  <si>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</si>
  <si>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</si>
  <si>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</si>
  <si>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</si>
  <si>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</si>
  <si>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</si>
  <si>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</si>
  <si>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</si>
  <si>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</si>
  <si>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</si>
  <si>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</si>
  <si>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</si>
  <si>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</si>
  <si>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</si>
  <si>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</si>
  <si>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</si>
  <si>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</si>
  <si>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</si>
  <si>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</si>
  <si>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</si>
  <si>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</si>
  <si>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</si>
  <si>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</si>
  <si>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</si>
  <si>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</si>
  <si>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</si>
  <si>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</si>
  <si>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</si>
  <si>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</si>
  <si>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</si>
  <si>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</si>
  <si>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</si>
  <si>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</si>
  <si>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</si>
  <si>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</si>
  <si>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</si>
  <si>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</si>
  <si>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</si>
  <si>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</si>
  <si>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</si>
  <si>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</si>
  <si>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</si>
  <si>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</si>
  <si>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</si>
  <si>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</si>
  <si>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</si>
  <si>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</si>
  <si>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</si>
  <si>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</si>
  <si>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</si>
  <si>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</si>
  <si>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</si>
  <si>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</si>
  <si>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</si>
  <si>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</si>
  <si>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</si>
  <si>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</si>
  <si>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</si>
  <si>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</si>
  <si>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</si>
  <si>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</si>
  <si>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</si>
  <si>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</si>
  <si>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</si>
  <si>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</si>
  <si>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</si>
  <si>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</si>
  <si>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</si>
  <si>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</si>
  <si>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</si>
  <si>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</si>
  <si>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</si>
  <si>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</si>
  <si>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</si>
  <si>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</si>
  <si>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</si>
  <si>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</si>
  <si>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</si>
  <si>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</si>
  <si>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</si>
  <si>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</si>
  <si>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</si>
  <si>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</si>
  <si>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</si>
  <si>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</si>
  <si>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</si>
  <si>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</si>
  <si>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</si>
  <si>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</si>
  <si>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</si>
  <si>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</si>
  <si>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</si>
  <si>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</si>
  <si>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</si>
  <si>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</si>
  <si>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</si>
  <si>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</si>
  <si>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</si>
  <si>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</si>
  <si>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</si>
  <si>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</si>
  <si>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</si>
  <si>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</si>
  <si>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</si>
  <si>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</si>
  <si>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</si>
  <si>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</si>
  <si>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</si>
  <si>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</si>
  <si>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</si>
  <si>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</si>
  <si>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</si>
  <si>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</si>
  <si>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</si>
  <si>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</si>
  <si>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</si>
  <si>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</si>
  <si>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</si>
  <si>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</si>
  <si>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</si>
  <si>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</si>
  <si>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</si>
  <si>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</si>
  <si>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</si>
  <si>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</si>
  <si>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</si>
  <si>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</si>
  <si>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</si>
  <si>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</si>
  <si>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</si>
  <si>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</si>
  <si>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</si>
  <si>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</si>
  <si>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</si>
  <si>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</si>
  <si>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</si>
  <si>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</si>
  <si>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</si>
  <si>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</si>
  <si>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</si>
  <si>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</si>
  <si>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</si>
  <si>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</si>
  <si>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</si>
  <si>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</si>
  <si>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</si>
  <si>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</si>
  <si>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</si>
  <si>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</si>
  <si>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</si>
  <si>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</si>
  <si>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</si>
  <si>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</si>
  <si>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</si>
  <si>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</si>
  <si>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</si>
  <si>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</si>
  <si>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</si>
  <si>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</si>
  <si>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</si>
  <si>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</si>
  <si>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</si>
  <si>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</si>
  <si>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</si>
  <si>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</si>
  <si>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</si>
  <si>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</si>
  <si>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</si>
  <si>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</si>
  <si>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</si>
  <si>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</si>
  <si>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</si>
  <si>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</si>
  <si>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</si>
  <si>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</si>
  <si>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</si>
  <si>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</si>
  <si>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</si>
  <si>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</si>
  <si>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</si>
  <si>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</si>
  <si>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</si>
  <si>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</si>
  <si>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</si>
  <si>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</si>
  <si>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</si>
  <si>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</si>
  <si>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</si>
  <si>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</si>
  <si>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</si>
  <si>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</si>
  <si>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</si>
  <si>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</si>
  <si>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</si>
  <si>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</si>
  <si>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</si>
  <si>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</si>
  <si>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</si>
  <si>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</si>
  <si>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</si>
  <si>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</si>
  <si>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</si>
  <si>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</si>
  <si>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</si>
  <si>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</si>
  <si>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</si>
  <si>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</si>
  <si>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</si>
  <si>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</si>
  <si>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</si>
  <si>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</si>
  <si>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</si>
  <si>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</si>
  <si>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</si>
  <si>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</si>
  <si>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</si>
  <si>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</si>
  <si>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</si>
  <si>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</si>
  <si>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</si>
  <si>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</si>
  <si>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</si>
  <si>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</si>
  <si>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</si>
  <si>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</si>
  <si>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</si>
  <si>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</si>
  <si>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</si>
  <si>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</si>
  <si>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</si>
  <si>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</si>
  <si>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</si>
  <si>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</si>
  <si>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</si>
  <si>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</si>
  <si>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</si>
  <si>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</si>
  <si>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</si>
  <si>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</si>
  <si>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</si>
  <si>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</si>
  <si>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</si>
  <si>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</si>
  <si>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</si>
  <si>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</si>
  <si>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</si>
  <si>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</si>
  <si>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</si>
  <si>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</si>
  <si>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</si>
  <si>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</si>
  <si>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</si>
  <si>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</si>
  <si>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</si>
  <si>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</si>
  <si>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</si>
  <si>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</si>
  <si>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</si>
  <si>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</si>
  <si>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</si>
  <si>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</si>
  <si>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</si>
  <si>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</si>
  <si>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</si>
  <si>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</si>
  <si>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</si>
  <si>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</si>
  <si>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</si>
  <si>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</si>
  <si>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</si>
  <si>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</si>
  <si>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</si>
  <si>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</si>
  <si>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</si>
  <si>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</si>
  <si>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</si>
  <si>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</si>
  <si>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</si>
  <si>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</si>
  <si>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</si>
  <si>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</si>
  <si>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</si>
  <si>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</si>
  <si>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</si>
  <si>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</si>
  <si>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</si>
  <si>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</si>
  <si>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</si>
  <si>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</si>
  <si>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</si>
  <si>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</si>
  <si>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</si>
  <si>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</si>
  <si>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</si>
  <si>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</si>
  <si>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</si>
  <si>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</si>
  <si>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</si>
  <si>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</si>
  <si>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</si>
  <si>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</si>
  <si>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</si>
  <si>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</si>
  <si>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</si>
  <si>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</si>
  <si>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</si>
  <si>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</si>
  <si>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</si>
  <si>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</si>
  <si>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</si>
  <si>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</si>
  <si>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</si>
  <si>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</si>
  <si>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</si>
  <si>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</si>
  <si>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</si>
  <si>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</si>
  <si>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</si>
  <si>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</si>
  <si>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</si>
  <si>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</si>
  <si>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</si>
  <si>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</si>
  <si>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</si>
  <si>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</si>
  <si>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</si>
  <si>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</si>
  <si>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</si>
  <si>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</si>
  <si>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</si>
  <si>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</si>
  <si>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</si>
  <si>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</si>
  <si>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</si>
  <si>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</si>
  <si>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</si>
  <si>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</si>
  <si>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</si>
  <si>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</si>
  <si>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</si>
  <si>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</si>
  <si>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</si>
  <si>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</si>
  <si>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</si>
  <si>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</si>
  <si>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</si>
  <si>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</si>
  <si>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</si>
  <si>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</si>
  <si>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</si>
  <si>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</si>
  <si>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</si>
  <si>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</si>
  <si>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</si>
  <si>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</si>
  <si>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</si>
  <si>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</si>
  <si>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</si>
  <si>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</si>
  <si>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</si>
  <si>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</si>
  <si>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</si>
  <si>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</si>
  <si>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</si>
  <si>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</si>
  <si>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</si>
  <si>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</si>
  <si>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</si>
  <si>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</si>
  <si>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</si>
  <si>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</si>
  <si>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</si>
  <si>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</si>
  <si>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</si>
  <si>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</si>
  <si>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</si>
  <si>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</si>
  <si>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</si>
  <si>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</si>
  <si>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</si>
  <si>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</si>
  <si>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</si>
  <si>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</si>
  <si>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</si>
  <si>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</si>
  <si>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</si>
  <si>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</si>
  <si>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</si>
  <si>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</si>
  <si>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</si>
  <si>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</si>
  <si>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</si>
  <si>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</si>
  <si>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</si>
  <si>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</si>
  <si>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</si>
  <si>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</si>
  <si>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</si>
  <si>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</si>
  <si>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</si>
  <si>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</si>
  <si>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</si>
  <si>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</si>
  <si>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</si>
  <si>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</si>
  <si>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</si>
  <si>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</si>
  <si>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</si>
  <si>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</si>
  <si>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</si>
  <si>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</si>
  <si>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</si>
  <si>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</si>
  <si>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</si>
  <si>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</si>
  <si>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</si>
  <si>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</si>
  <si>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</si>
  <si>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</si>
  <si>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</si>
  <si>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</si>
  <si>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</si>
  <si>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</si>
  <si>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</si>
  <si>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</si>
  <si>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</si>
  <si>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</si>
  <si>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</si>
  <si>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</si>
  <si>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</si>
  <si>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</si>
  <si>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</si>
  <si>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</si>
  <si>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</si>
  <si>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</si>
  <si>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</si>
  <si>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</si>
  <si>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</si>
  <si>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</si>
  <si>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</si>
  <si>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</si>
  <si>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</si>
  <si>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</si>
  <si>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</si>
  <si>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</si>
  <si>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</si>
  <si>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</si>
  <si>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</si>
  <si>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</si>
  <si>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</si>
  <si>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</si>
  <si>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</si>
  <si>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</si>
  <si>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</si>
  <si>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</si>
  <si>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</si>
  <si>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</si>
  <si>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</si>
  <si>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</si>
  <si>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</si>
  <si>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</si>
  <si>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</si>
  <si>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</si>
  <si>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</si>
  <si>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</si>
  <si>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</si>
  <si>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</si>
  <si>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</si>
  <si>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</si>
  <si>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</si>
  <si>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</si>
  <si>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</si>
  <si>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</si>
  <si>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</si>
  <si>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</si>
  <si>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</si>
  <si>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</si>
  <si>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</si>
  <si>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</si>
  <si>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</si>
  <si>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</si>
  <si>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</si>
  <si>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</si>
  <si>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</si>
  <si>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</si>
  <si>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</si>
  <si>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</si>
  <si>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</si>
  <si>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</si>
  <si>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</si>
  <si>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</si>
  <si>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</si>
  <si>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</si>
  <si>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</si>
  <si>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</si>
  <si>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</si>
  <si>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</si>
  <si>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</si>
  <si>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</si>
  <si>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</si>
  <si>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</si>
  <si>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</si>
  <si>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</si>
  <si>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</si>
  <si>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</si>
  <si>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</si>
  <si>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</si>
  <si>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</si>
  <si>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</si>
  <si>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</si>
  <si>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</si>
  <si>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</si>
  <si>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</si>
  <si>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</si>
  <si>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</si>
  <si>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</si>
  <si>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</si>
  <si>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</si>
  <si>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</si>
  <si>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</si>
  <si>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</si>
  <si>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</si>
  <si>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</si>
  <si>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</si>
  <si>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</si>
  <si>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</si>
  <si>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</si>
  <si>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</si>
  <si>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</si>
  <si>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</si>
  <si>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</si>
  <si>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</si>
  <si>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</si>
  <si>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</si>
  <si>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</si>
  <si>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</si>
  <si>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</si>
  <si>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</si>
  <si>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</si>
  <si>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</si>
  <si>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</si>
  <si>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</si>
  <si>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</si>
  <si>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</si>
  <si>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</si>
  <si>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</si>
  <si>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</si>
  <si>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</si>
  <si>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</si>
  <si>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</si>
  <si>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</si>
  <si>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</si>
  <si>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</si>
  <si>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</si>
  <si>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</si>
  <si>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</si>
  <si>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</si>
  <si>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</si>
  <si>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</si>
  <si>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</si>
  <si>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</si>
  <si>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</si>
  <si>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</si>
  <si>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</si>
  <si>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</si>
  <si>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</si>
  <si>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</si>
  <si>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</si>
  <si>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</si>
  <si>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</si>
  <si>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</si>
  <si>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</si>
  <si>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</si>
  <si>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</si>
  <si>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</si>
  <si>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</si>
  <si>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</si>
  <si>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</si>
  <si>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</si>
  <si>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</si>
  <si>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</si>
  <si>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</si>
  <si>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</si>
  <si>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</si>
  <si>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</si>
  <si>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</si>
  <si>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</si>
  <si>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</si>
  <si>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</si>
  <si>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</si>
  <si>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</si>
  <si>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</si>
  <si>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</si>
  <si>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</si>
  <si>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</si>
  <si>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</si>
  <si>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</si>
  <si>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</si>
  <si>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</si>
  <si>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</si>
  <si>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</si>
  <si>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</si>
  <si>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</si>
  <si>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</si>
  <si>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</si>
  <si>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</si>
  <si>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</si>
  <si>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</si>
  <si>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</si>
  <si>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</si>
  <si>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</si>
  <si>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</si>
  <si>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</si>
  <si>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</si>
  <si>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</si>
  <si>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</si>
  <si>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</si>
  <si>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</si>
  <si>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</si>
  <si>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</si>
  <si>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</si>
  <si>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</si>
  <si>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</si>
  <si>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</si>
  <si>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</si>
  <si>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</si>
  <si>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</si>
  <si>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</si>
  <si>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</si>
  <si>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</si>
  <si>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</si>
  <si>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</si>
  <si>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</si>
  <si>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</si>
  <si>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</si>
  <si>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</si>
  <si>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</si>
  <si>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</si>
  <si>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</si>
  <si>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</si>
  <si>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</si>
  <si>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</si>
  <si>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</si>
  <si>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</si>
  <si>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</si>
  <si>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</si>
  <si>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</si>
  <si>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</si>
  <si>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</si>
  <si>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</si>
  <si>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</si>
  <si>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</si>
  <si>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</si>
  <si>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</si>
  <si>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</si>
  <si>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</si>
  <si>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</si>
  <si>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</si>
  <si>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</si>
  <si>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</si>
  <si>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</si>
  <si>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</si>
  <si>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</si>
  <si>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</si>
  <si>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</si>
  <si>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</si>
  <si>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</si>
  <si>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</si>
  <si>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</si>
  <si>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</si>
  <si>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</si>
  <si>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</si>
  <si>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</si>
  <si>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</si>
  <si>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</si>
  <si>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</si>
  <si>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</si>
  <si>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</si>
  <si>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</si>
  <si>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</si>
  <si>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</si>
  <si>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</si>
  <si>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</si>
  <si>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</si>
  <si>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</si>
  <si>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</si>
  <si>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</si>
  <si>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</si>
  <si>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</si>
  <si>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</si>
  <si>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</si>
  <si>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</si>
  <si>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</si>
  <si>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</si>
  <si>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</si>
  <si>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</si>
  <si>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</si>
  <si>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</si>
  <si>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</si>
  <si>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</si>
  <si>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</si>
  <si>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</si>
  <si>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</si>
  <si>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</si>
  <si>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</si>
  <si>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</si>
  <si>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</si>
  <si>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</si>
  <si>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</si>
  <si>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</si>
  <si>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</si>
  <si>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</si>
  <si>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</si>
  <si>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</si>
  <si>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</si>
  <si>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</si>
  <si>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</si>
  <si>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</si>
  <si>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</si>
  <si>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</si>
  <si>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</si>
  <si>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</si>
  <si>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</si>
  <si>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</si>
  <si>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</si>
  <si>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</si>
  <si>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</si>
  <si>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</si>
  <si>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</si>
  <si>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</si>
  <si>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</si>
  <si>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</si>
  <si>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</si>
  <si>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</si>
  <si>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</si>
  <si>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</si>
  <si>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</si>
  <si>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</si>
  <si>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</si>
  <si>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</si>
  <si>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</si>
  <si>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</si>
  <si>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</si>
  <si>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</si>
  <si>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</si>
  <si>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</si>
  <si>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</si>
  <si>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</si>
  <si>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</si>
  <si>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</si>
  <si>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</si>
  <si>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</si>
  <si>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</si>
  <si>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</si>
  <si>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</si>
  <si>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</si>
  <si>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</si>
  <si>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</si>
  <si>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</si>
  <si>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</si>
  <si>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</si>
  <si>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</si>
  <si>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</si>
  <si>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</si>
  <si>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</si>
  <si>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</si>
  <si>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</si>
  <si>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</si>
  <si>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</si>
  <si>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</si>
  <si>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</si>
  <si>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</si>
  <si>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</si>
  <si>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</si>
  <si>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</si>
  <si>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</si>
  <si>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</si>
  <si>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</si>
  <si>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</si>
  <si>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</si>
  <si>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</si>
  <si>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</si>
  <si>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</si>
  <si>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</si>
  <si>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</si>
  <si>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</si>
  <si>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</si>
  <si>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</si>
  <si>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</si>
  <si>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</si>
  <si>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</si>
  <si>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</si>
  <si>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</si>
  <si>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</si>
  <si>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</si>
  <si>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</si>
  <si>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</si>
  <si>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</si>
  <si>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</si>
  <si>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</si>
  <si>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</si>
  <si>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</si>
  <si>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</si>
  <si>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</si>
  <si>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</si>
  <si>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</si>
  <si>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</si>
  <si>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</si>
  <si>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</si>
  <si>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</si>
  <si>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</si>
  <si>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</si>
  <si>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</si>
  <si>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</si>
  <si>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</si>
  <si>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</si>
  <si>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</si>
  <si>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</si>
  <si>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</si>
  <si>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</si>
  <si>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</si>
  <si>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</si>
  <si>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</si>
  <si>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</si>
  <si>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</si>
  <si>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</si>
  <si>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</si>
  <si>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</si>
  <si>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</si>
  <si>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</si>
  <si>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</si>
  <si>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</si>
  <si>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</si>
  <si>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</si>
  <si>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</si>
  <si>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</si>
  <si>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</si>
  <si>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</si>
  <si>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</si>
  <si>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</si>
  <si>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</si>
  <si>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</si>
  <si>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</si>
  <si>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</si>
  <si>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</si>
  <si>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</si>
  <si>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</si>
  <si>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</si>
  <si>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</si>
  <si>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</si>
  <si>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</si>
  <si>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</si>
  <si>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</si>
  <si>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</si>
  <si>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</si>
  <si>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</si>
  <si>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</si>
  <si>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</si>
  <si>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</si>
  <si>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</si>
  <si>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</si>
  <si>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</si>
  <si>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</si>
  <si>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</si>
  <si>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</si>
  <si>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</si>
  <si>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</si>
  <si>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</si>
  <si>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</si>
  <si>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</si>
  <si>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</si>
  <si>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</si>
  <si>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superstructure</t>
  </si>
  <si>
    <t>sous total</t>
  </si>
  <si>
    <t>DALLE</t>
  </si>
  <si>
    <t>INSTALATION</t>
  </si>
  <si>
    <t>SOUS TOTAL</t>
  </si>
  <si>
    <t>D00098</t>
  </si>
  <si>
    <t>Montant HT</t>
  </si>
  <si>
    <t xml:space="preserve"> Plancher</t>
  </si>
  <si>
    <t>VIRASSAMY  EDDY</t>
  </si>
  <si>
    <t xml:space="preserve">97460  Saint Paul     </t>
  </si>
</sst>
</file>

<file path=xl/styles.xml><?xml version="1.0" encoding="utf-8"?>
<styleSheet xmlns="http://schemas.openxmlformats.org/spreadsheetml/2006/main" xmlns:mc="http://schemas.openxmlformats.org/markup-compatibility/2006" xmlns:x14ac="http://schemas.microsoft.com/office/spreadsheetml/2009/9/ac" mc:Ignorable="x14ac">
  <numFmts count="22">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0.0"/>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2">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
      <patternFill patternType="solid">
        <fgColor rgb="FF95B3D7"/>
        <bgColor indexed="64"/>
      </patternFill>
    </fill>
  </fills>
  <borders count="2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dashed">
        <color indexed="64"/>
      </left>
      <right style="dashed">
        <color indexed="64"/>
      </right>
      <top/>
      <bottom/>
      <diagonal/>
    </border>
    <border>
      <left style="dashed">
        <color indexed="64"/>
      </left>
      <right style="dashed">
        <color indexed="64"/>
      </right>
      <top/>
      <bottom style="thin">
        <color indexed="64"/>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dashed">
        <color indexed="64"/>
      </left>
      <right style="dashed">
        <color indexed="64"/>
      </right>
      <top style="thin">
        <color indexed="64"/>
      </top>
      <bottom/>
      <diagonal/>
    </border>
    <border>
      <left style="dashed">
        <color indexed="64"/>
      </left>
      <right style="dashed">
        <color indexed="64"/>
      </right>
      <top style="thin">
        <color auto="1"/>
      </top>
      <bottom style="thin">
        <color auto="1"/>
      </bottom>
      <diagonal/>
    </border>
    <border>
      <left style="thin">
        <color indexed="64"/>
      </left>
      <right/>
      <top style="thin">
        <color auto="1"/>
      </top>
      <bottom style="thin">
        <color rgb="FF000000"/>
      </bottom>
      <diagonal/>
    </border>
    <border>
      <left style="thin">
        <color auto="1"/>
      </left>
      <right style="dashed">
        <color indexed="64"/>
      </right>
      <top style="thin">
        <color indexed="64"/>
      </top>
      <bottom/>
      <diagonal/>
    </border>
    <border>
      <left style="dashed">
        <color indexed="64"/>
      </left>
      <right style="thin">
        <color auto="1"/>
      </right>
      <top style="thin">
        <color indexed="64"/>
      </top>
      <bottom/>
      <diagonal/>
    </border>
    <border>
      <left style="thin">
        <color auto="1"/>
      </left>
      <right style="dashed">
        <color indexed="64"/>
      </right>
      <top/>
      <bottom/>
      <diagonal/>
    </border>
    <border>
      <left style="dashed">
        <color indexed="64"/>
      </left>
      <right style="thin">
        <color auto="1"/>
      </right>
      <top/>
      <bottom/>
      <diagonal/>
    </border>
    <border>
      <left style="thin">
        <color auto="1"/>
      </left>
      <right style="dashed">
        <color indexed="64"/>
      </right>
      <top style="thin">
        <color auto="1"/>
      </top>
      <bottom style="thin">
        <color indexed="64"/>
      </bottom>
      <diagonal/>
    </border>
    <border>
      <left style="dashed">
        <color indexed="64"/>
      </left>
      <right style="thin">
        <color auto="1"/>
      </right>
      <top style="thin">
        <color auto="1"/>
      </top>
      <bottom style="thin">
        <color indexed="64"/>
      </bottom>
      <diagonal/>
    </border>
    <border>
      <left style="thin">
        <color auto="1"/>
      </left>
      <right style="dashed">
        <color indexed="64"/>
      </right>
      <top/>
      <bottom style="thin">
        <color indexed="64"/>
      </bottom>
      <diagonal/>
    </border>
    <border>
      <left style="dashed">
        <color indexed="64"/>
      </left>
      <right style="thin">
        <color auto="1"/>
      </right>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26">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1"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3" xfId="4" applyFont="1" applyBorder="1" applyAlignment="1" applyProtection="1">
      <alignment horizontal="center"/>
    </xf>
    <xf numFmtId="0" fontId="15" fillId="0" borderId="164" xfId="4" applyFont="1" applyBorder="1" applyProtection="1"/>
    <xf numFmtId="0" fontId="15" fillId="0" borderId="172" xfId="4" applyFont="1" applyBorder="1" applyAlignment="1" applyProtection="1">
      <alignment horizontal="center" vertical="center"/>
    </xf>
    <xf numFmtId="0" fontId="15" fillId="0" borderId="173" xfId="4" applyFont="1" applyBorder="1" applyAlignment="1" applyProtection="1">
      <alignment horizontal="center" vertical="center"/>
    </xf>
    <xf numFmtId="0" fontId="15" fillId="0" borderId="170"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1"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0"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0"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4"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5" xfId="4" applyFont="1" applyFill="1" applyBorder="1" applyAlignment="1" applyProtection="1"/>
    <xf numFmtId="172" fontId="17" fillId="0" borderId="166" xfId="0" applyNumberFormat="1" applyFont="1" applyFill="1" applyBorder="1" applyAlignment="1">
      <alignment horizontal="center"/>
    </xf>
    <xf numFmtId="165" fontId="15" fillId="0" borderId="178" xfId="2" applyNumberFormat="1" applyFont="1" applyFill="1" applyBorder="1" applyAlignment="1">
      <alignment horizontal="center"/>
    </xf>
    <xf numFmtId="0" fontId="17" fillId="0" borderId="0" xfId="0" applyFont="1" applyFill="1" applyBorder="1" applyAlignment="1">
      <alignment vertical="center"/>
    </xf>
    <xf numFmtId="173" fontId="17" fillId="0" borderId="178" xfId="0" applyNumberFormat="1" applyFont="1" applyFill="1" applyBorder="1" applyAlignment="1">
      <alignment horizontal="center"/>
    </xf>
    <xf numFmtId="173" fontId="15" fillId="0" borderId="178" xfId="2" applyNumberFormat="1" applyFont="1" applyFill="1" applyBorder="1" applyAlignment="1">
      <alignment horizontal="center"/>
    </xf>
    <xf numFmtId="0" fontId="15" fillId="0" borderId="178" xfId="0" applyFont="1" applyFill="1" applyBorder="1" applyAlignment="1">
      <alignment horizontal="center"/>
    </xf>
    <xf numFmtId="0" fontId="15" fillId="0" borderId="178"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8" xfId="0" applyFont="1" applyFill="1" applyBorder="1" applyAlignment="1">
      <alignment vertical="top" wrapText="1"/>
    </xf>
    <xf numFmtId="0" fontId="17" fillId="0" borderId="178"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8" xfId="0" applyNumberFormat="1" applyFont="1" applyFill="1" applyBorder="1" applyAlignment="1">
      <alignment horizontal="center" vertical="center"/>
    </xf>
    <xf numFmtId="0" fontId="61" fillId="16" borderId="181" xfId="0" applyFont="1" applyFill="1" applyBorder="1"/>
    <xf numFmtId="0" fontId="61" fillId="16" borderId="182" xfId="0" applyFont="1" applyFill="1" applyBorder="1"/>
    <xf numFmtId="0" fontId="61" fillId="0" borderId="0" xfId="0" applyFont="1" applyFill="1"/>
    <xf numFmtId="2" fontId="62" fillId="0" borderId="181" xfId="0" applyNumberFormat="1" applyFont="1" applyFill="1" applyBorder="1"/>
    <xf numFmtId="0" fontId="62" fillId="0" borderId="182" xfId="0" applyFont="1" applyFill="1" applyBorder="1"/>
    <xf numFmtId="0" fontId="62" fillId="0" borderId="182" xfId="0" applyNumberFormat="1" applyFont="1" applyFill="1" applyBorder="1"/>
    <xf numFmtId="14" fontId="62" fillId="0" borderId="182" xfId="0" applyNumberFormat="1" applyFont="1" applyFill="1" applyBorder="1"/>
    <xf numFmtId="0" fontId="62" fillId="0" borderId="0" xfId="0" applyFont="1" applyFill="1"/>
    <xf numFmtId="0" fontId="62" fillId="0" borderId="181" xfId="0" applyFont="1" applyFill="1" applyBorder="1"/>
    <xf numFmtId="3" fontId="62" fillId="0" borderId="182" xfId="0" applyNumberFormat="1" applyFont="1" applyFill="1" applyBorder="1"/>
    <xf numFmtId="0" fontId="62" fillId="0" borderId="179" xfId="0" applyFont="1" applyFill="1" applyBorder="1"/>
    <xf numFmtId="0" fontId="62" fillId="0" borderId="180" xfId="0" applyFont="1" applyFill="1" applyBorder="1"/>
    <xf numFmtId="0" fontId="62" fillId="0" borderId="180" xfId="0" applyNumberFormat="1" applyFont="1" applyFill="1" applyBorder="1"/>
    <xf numFmtId="3" fontId="62" fillId="0" borderId="180"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1" xfId="0" applyFont="1" applyFill="1" applyBorder="1"/>
    <xf numFmtId="0" fontId="15" fillId="8" borderId="182" xfId="0" applyFont="1" applyFill="1" applyBorder="1"/>
    <xf numFmtId="0" fontId="17" fillId="0" borderId="181" xfId="0" applyFont="1" applyFill="1" applyBorder="1"/>
    <xf numFmtId="2" fontId="17" fillId="0" borderId="181"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3" xfId="0" applyNumberFormat="1" applyFont="1" applyFill="1" applyBorder="1"/>
    <xf numFmtId="14" fontId="62" fillId="0" borderId="184"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1" xfId="0" applyFont="1" applyFill="1" applyBorder="1"/>
    <xf numFmtId="0" fontId="61" fillId="8" borderId="182"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1" xfId="0" applyFont="1" applyFill="1" applyBorder="1"/>
    <xf numFmtId="173" fontId="62" fillId="19" borderId="185" xfId="0" applyNumberFormat="1" applyFont="1" applyFill="1" applyBorder="1"/>
    <xf numFmtId="0" fontId="18" fillId="19" borderId="185" xfId="0" applyFont="1" applyFill="1" applyBorder="1"/>
    <xf numFmtId="173" fontId="62" fillId="19" borderId="0" xfId="0" applyNumberFormat="1" applyFont="1" applyFill="1" applyBorder="1"/>
    <xf numFmtId="0" fontId="61" fillId="16" borderId="182" xfId="0" applyFont="1" applyFill="1" applyBorder="1" applyAlignment="1">
      <alignment horizontal="left"/>
    </xf>
    <xf numFmtId="0" fontId="62" fillId="0" borderId="182" xfId="0" applyFont="1" applyFill="1" applyBorder="1" applyAlignment="1">
      <alignment horizontal="left"/>
    </xf>
    <xf numFmtId="0" fontId="15" fillId="0" borderId="178"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7" xfId="0" applyFont="1" applyFill="1" applyBorder="1" applyAlignment="1">
      <alignment horizontal="center"/>
    </xf>
    <xf numFmtId="0" fontId="15" fillId="0" borderId="187"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8" xfId="3" applyNumberFormat="1" applyFont="1" applyFill="1" applyBorder="1" applyAlignment="1">
      <alignment horizontal="center"/>
    </xf>
    <xf numFmtId="0" fontId="15" fillId="0" borderId="178" xfId="0" applyFont="1" applyFill="1" applyBorder="1" applyAlignment="1">
      <alignment horizontal="center" vertical="center"/>
    </xf>
    <xf numFmtId="173" fontId="17" fillId="4" borderId="188" xfId="3" applyNumberFormat="1" applyFont="1" applyFill="1" applyBorder="1" applyAlignment="1">
      <alignment horizontal="center"/>
    </xf>
    <xf numFmtId="173" fontId="17" fillId="0" borderId="188" xfId="3" applyNumberFormat="1" applyFont="1" applyFill="1" applyBorder="1" applyAlignment="1">
      <alignment horizontal="center"/>
    </xf>
    <xf numFmtId="173" fontId="17" fillId="0" borderId="187" xfId="3" applyNumberFormat="1" applyFont="1" applyFill="1" applyBorder="1" applyAlignment="1">
      <alignment horizontal="center"/>
    </xf>
    <xf numFmtId="173" fontId="15" fillId="0" borderId="187" xfId="2" applyNumberFormat="1" applyFont="1" applyFill="1" applyBorder="1" applyAlignment="1">
      <alignment horizontal="center"/>
    </xf>
    <xf numFmtId="2" fontId="15" fillId="0" borderId="187" xfId="0" applyNumberFormat="1" applyFont="1" applyFill="1" applyBorder="1" applyAlignment="1">
      <alignment horizontal="center"/>
    </xf>
    <xf numFmtId="2" fontId="15" fillId="0" borderId="187" xfId="0" applyNumberFormat="1" applyFont="1" applyFill="1" applyBorder="1" applyAlignment="1">
      <alignment horizontal="center" vertical="center"/>
    </xf>
    <xf numFmtId="0" fontId="15" fillId="0" borderId="187" xfId="0" applyFont="1" applyFill="1" applyBorder="1" applyAlignment="1">
      <alignment horizontal="center" vertical="center"/>
    </xf>
    <xf numFmtId="0" fontId="15" fillId="0" borderId="187" xfId="0" applyFont="1" applyFill="1" applyBorder="1" applyAlignment="1">
      <alignment vertical="top" wrapText="1"/>
    </xf>
    <xf numFmtId="172" fontId="17" fillId="0" borderId="189"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8" xfId="0" applyFont="1" applyFill="1" applyBorder="1" applyAlignment="1">
      <alignment horizontal="center" vertical="center"/>
    </xf>
    <xf numFmtId="165" fontId="15" fillId="0" borderId="187" xfId="2" applyNumberFormat="1" applyFont="1" applyFill="1" applyBorder="1" applyAlignment="1">
      <alignment horizontal="center"/>
    </xf>
    <xf numFmtId="167" fontId="17" fillId="0" borderId="187" xfId="0" applyNumberFormat="1" applyFont="1" applyFill="1" applyBorder="1" applyAlignment="1">
      <alignment horizontal="center"/>
    </xf>
    <xf numFmtId="2" fontId="17" fillId="0" borderId="187" xfId="0" applyNumberFormat="1" applyFont="1" applyFill="1" applyBorder="1" applyAlignment="1">
      <alignment horizontal="center" vertical="center"/>
    </xf>
    <xf numFmtId="0" fontId="17" fillId="0" borderId="187" xfId="0" applyFont="1" applyFill="1" applyBorder="1" applyAlignment="1">
      <alignment horizontal="center"/>
    </xf>
    <xf numFmtId="173" fontId="17" fillId="0" borderId="187" xfId="0" applyNumberFormat="1" applyFont="1" applyFill="1" applyBorder="1" applyAlignment="1">
      <alignment horizontal="center"/>
    </xf>
    <xf numFmtId="0" fontId="17" fillId="0" borderId="187" xfId="0" applyFont="1" applyFill="1" applyBorder="1" applyAlignment="1">
      <alignment horizontal="center" vertical="center"/>
    </xf>
    <xf numFmtId="0" fontId="17" fillId="0" borderId="187" xfId="0" applyFont="1" applyFill="1" applyBorder="1" applyAlignment="1">
      <alignment vertical="top" wrapText="1"/>
    </xf>
    <xf numFmtId="0" fontId="17" fillId="0" borderId="189" xfId="0" applyFont="1" applyFill="1" applyBorder="1" applyAlignment="1">
      <alignment horizontal="center"/>
    </xf>
    <xf numFmtId="173" fontId="17" fillId="4" borderId="188"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73" fontId="17" fillId="0" borderId="187" xfId="3" applyNumberFormat="1" applyFont="1" applyFill="1" applyBorder="1" applyAlignment="1">
      <alignment horizontal="center" vertical="center"/>
    </xf>
    <xf numFmtId="165" fontId="15" fillId="0" borderId="187" xfId="2" applyNumberFormat="1" applyFont="1" applyFill="1" applyBorder="1" applyAlignment="1">
      <alignment horizontal="center" vertical="center"/>
    </xf>
    <xf numFmtId="173" fontId="15" fillId="0" borderId="187" xfId="2" applyNumberFormat="1" applyFont="1" applyFill="1" applyBorder="1" applyAlignment="1">
      <alignment horizontal="center" vertical="center"/>
    </xf>
    <xf numFmtId="167" fontId="17" fillId="0" borderId="187" xfId="0" applyNumberFormat="1" applyFont="1" applyFill="1" applyBorder="1" applyAlignment="1">
      <alignment horizontal="center" vertical="center"/>
    </xf>
    <xf numFmtId="173" fontId="17" fillId="0" borderId="187" xfId="0" applyNumberFormat="1" applyFont="1" applyFill="1" applyBorder="1" applyAlignment="1">
      <alignment horizontal="center" vertical="center"/>
    </xf>
    <xf numFmtId="172" fontId="17" fillId="0" borderId="189" xfId="0" applyNumberFormat="1" applyFont="1" applyFill="1" applyBorder="1" applyAlignment="1">
      <alignment horizontal="center" vertical="center"/>
    </xf>
    <xf numFmtId="167" fontId="15" fillId="0" borderId="187"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8" xfId="3" applyNumberFormat="1" applyFont="1" applyFill="1" applyBorder="1"/>
    <xf numFmtId="2" fontId="15" fillId="0" borderId="178" xfId="0" applyNumberFormat="1" applyFont="1" applyFill="1" applyBorder="1" applyAlignment="1">
      <alignment horizontal="center" vertical="center"/>
    </xf>
    <xf numFmtId="173" fontId="17" fillId="4" borderId="188" xfId="3" applyNumberFormat="1" applyFont="1" applyFill="1" applyBorder="1"/>
    <xf numFmtId="173" fontId="17" fillId="0" borderId="188" xfId="3" applyNumberFormat="1" applyFont="1" applyFill="1" applyBorder="1"/>
    <xf numFmtId="173" fontId="17" fillId="0" borderId="187" xfId="3" applyNumberFormat="1" applyFont="1" applyFill="1" applyBorder="1"/>
    <xf numFmtId="172" fontId="17" fillId="0" borderId="189"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6"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5"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7"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5" xfId="0" applyNumberFormat="1" applyFont="1" applyFill="1" applyBorder="1" applyAlignment="1">
      <alignment horizontal="right" vertical="center"/>
    </xf>
    <xf numFmtId="0" fontId="65" fillId="2" borderId="192" xfId="0" applyNumberFormat="1" applyFont="1" applyFill="1" applyBorder="1" applyAlignment="1" applyProtection="1">
      <alignment horizontal="center"/>
    </xf>
    <xf numFmtId="0" fontId="65" fillId="2" borderId="192"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8" xfId="0" applyNumberFormat="1" applyFont="1" applyFill="1" applyBorder="1" applyAlignment="1" applyProtection="1"/>
    <xf numFmtId="0" fontId="14" fillId="0" borderId="0" xfId="0" applyFont="1" applyAlignment="1">
      <alignment vertical="top"/>
    </xf>
    <xf numFmtId="3" fontId="12" fillId="4" borderId="211"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3" xfId="0" applyNumberFormat="1" applyFont="1" applyFill="1" applyBorder="1" applyAlignment="1" applyProtection="1">
      <alignment wrapText="1"/>
    </xf>
    <xf numFmtId="0" fontId="65" fillId="2" borderId="213" xfId="0" applyNumberFormat="1" applyFont="1" applyFill="1" applyBorder="1" applyAlignment="1" applyProtection="1">
      <alignment horizontal="center"/>
    </xf>
    <xf numFmtId="0" fontId="12" fillId="2" borderId="213"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2" xfId="0" applyNumberFormat="1" applyFont="1" applyFill="1" applyBorder="1" applyAlignment="1" applyProtection="1">
      <alignment horizontal="left" vertical="center"/>
    </xf>
    <xf numFmtId="2" fontId="14" fillId="5" borderId="207" xfId="0" applyNumberFormat="1" applyFont="1" applyFill="1" applyBorder="1" applyAlignment="1">
      <alignment horizontal="left" vertical="center"/>
    </xf>
    <xf numFmtId="2" fontId="65" fillId="2" borderId="203" xfId="0" applyNumberFormat="1" applyFont="1" applyFill="1" applyBorder="1" applyAlignment="1" applyProtection="1">
      <alignment horizontal="left" vertical="center"/>
    </xf>
    <xf numFmtId="2" fontId="65" fillId="2" borderId="198"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5"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199" xfId="0" applyNumberFormat="1" applyFont="1" applyFill="1" applyBorder="1" applyAlignment="1">
      <alignment horizontal="right"/>
    </xf>
    <xf numFmtId="173" fontId="16" fillId="20" borderId="194"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1" xfId="0" applyNumberFormat="1" applyFont="1" applyFill="1" applyBorder="1" applyAlignment="1" applyProtection="1">
      <alignment horizontal="right"/>
    </xf>
    <xf numFmtId="0" fontId="72" fillId="20" borderId="193" xfId="0" applyFont="1" applyFill="1" applyBorder="1" applyAlignment="1">
      <alignment horizontal="right"/>
    </xf>
    <xf numFmtId="0" fontId="14" fillId="6" borderId="192"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5"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6"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65" fillId="0" borderId="200" xfId="0" applyNumberFormat="1" applyFont="1" applyFill="1" applyBorder="1" applyAlignment="1" applyProtection="1">
      <alignment horizontal="right"/>
    </xf>
    <xf numFmtId="173" fontId="72" fillId="20" borderId="193" xfId="0" applyNumberFormat="1" applyFont="1" applyFill="1" applyBorder="1" applyAlignment="1">
      <alignment horizontal="right"/>
    </xf>
    <xf numFmtId="173" fontId="72" fillId="20" borderId="195" xfId="0" applyNumberFormat="1" applyFont="1" applyFill="1" applyBorder="1" applyAlignment="1">
      <alignment horizontal="right"/>
    </xf>
    <xf numFmtId="173" fontId="14" fillId="6" borderId="192"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5"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3" xfId="0" applyNumberFormat="1" applyFont="1" applyFill="1" applyBorder="1" applyAlignment="1">
      <alignment horizontal="right"/>
    </xf>
    <xf numFmtId="173" fontId="14" fillId="5" borderId="191"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0" xfId="0" applyNumberFormat="1" applyFont="1" applyFill="1" applyBorder="1" applyAlignment="1">
      <alignment horizontal="right"/>
    </xf>
    <xf numFmtId="178" fontId="62" fillId="0" borderId="0" xfId="0" applyNumberFormat="1" applyFont="1"/>
    <xf numFmtId="0" fontId="0" fillId="0" borderId="0" xfId="0" applyBorder="1"/>
    <xf numFmtId="0" fontId="0" fillId="0" borderId="214" xfId="0" applyBorder="1"/>
    <xf numFmtId="0" fontId="0" fillId="0" borderId="215" xfId="0" applyBorder="1"/>
    <xf numFmtId="0" fontId="12" fillId="4" borderId="35" xfId="0" applyFont="1" applyFill="1" applyBorder="1" applyAlignment="1" applyProtection="1">
      <alignment horizontal="center" vertical="center"/>
    </xf>
    <xf numFmtId="173" fontId="12" fillId="4" borderId="178" xfId="0" applyNumberFormat="1" applyFont="1" applyFill="1" applyBorder="1" applyAlignment="1" applyProtection="1">
      <alignment horizontal="right" vertical="center"/>
    </xf>
    <xf numFmtId="2" fontId="12" fillId="4" borderId="216"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8" xfId="0" applyFont="1" applyFill="1" applyBorder="1" applyAlignment="1" applyProtection="1">
      <alignment horizontal="right" vertical="center"/>
    </xf>
    <xf numFmtId="173" fontId="12" fillId="4" borderId="178" xfId="0" applyNumberFormat="1" applyFont="1" applyFill="1" applyBorder="1" applyAlignment="1" applyProtection="1">
      <alignment horizontal="right" vertical="center" wrapText="1"/>
    </xf>
    <xf numFmtId="173" fontId="12" fillId="4" borderId="217" xfId="0" applyNumberFormat="1" applyFont="1" applyFill="1" applyBorder="1" applyAlignment="1" applyProtection="1">
      <alignment horizontal="right" vertical="center"/>
    </xf>
    <xf numFmtId="0" fontId="0" fillId="0" borderId="218" xfId="0" applyBorder="1"/>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0" fontId="88" fillId="5" borderId="0" xfId="0"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1" xfId="0" applyFont="1" applyFill="1" applyBorder="1" applyAlignment="1" applyProtection="1">
      <alignment horizontal="center" vertical="center"/>
    </xf>
    <xf numFmtId="2" fontId="12" fillId="4" borderId="211"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0" fontId="0" fillId="0" borderId="218" xfId="0" applyBorder="1" applyAlignment="1">
      <alignment horizontal="center"/>
    </xf>
    <xf numFmtId="0" fontId="0" fillId="0" borderId="214" xfId="0" applyBorder="1" applyAlignment="1">
      <alignment horizontal="center"/>
    </xf>
    <xf numFmtId="0" fontId="0" fillId="0" borderId="215" xfId="0" applyBorder="1" applyAlignment="1">
      <alignment horizont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4" xfId="0" applyNumberFormat="1" applyFont="1" applyFill="1" applyBorder="1" applyAlignment="1" applyProtection="1">
      <alignment horizontal="center"/>
    </xf>
    <xf numFmtId="2" fontId="65" fillId="0" borderId="202" xfId="0" applyNumberFormat="1" applyFont="1" applyFill="1" applyBorder="1" applyAlignment="1" applyProtection="1">
      <alignment horizontal="center"/>
    </xf>
    <xf numFmtId="0" fontId="72" fillId="20" borderId="196"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5"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xf numFmtId="178" fontId="15" fillId="8" borderId="182" xfId="0" applyNumberFormat="1" applyFont="1" applyFill="1" applyBorder="1"/>
    <xf numFmtId="178" fontId="62" fillId="0" borderId="182" xfId="0" applyNumberFormat="1" applyFont="1" applyFill="1" applyBorder="1"/>
    <xf numFmtId="3" fontId="2" fillId="5" borderId="0" xfId="0" applyNumberFormat="1" applyFont="1" applyFill="1" applyBorder="1" applyAlignment="1">
      <alignment horizontal="left"/>
    </xf>
    <xf numFmtId="0" fontId="87" fillId="5" borderId="0" xfId="0" applyNumberFormat="1" applyFont="1" applyFill="1" applyBorder="1" applyAlignment="1">
      <alignment horizontal="left"/>
    </xf>
    <xf numFmtId="0" fontId="2" fillId="5" borderId="0" xfId="0" applyNumberFormat="1" applyFont="1" applyFill="1" applyBorder="1" applyAlignment="1">
      <alignment horizontal="left"/>
    </xf>
    <xf numFmtId="0" fontId="0" fillId="0" borderId="219" xfId="0" applyBorder="1"/>
    <xf numFmtId="0" fontId="0" fillId="0" borderId="219" xfId="0" applyBorder="1" applyAlignment="1">
      <alignment horizontal="center"/>
    </xf>
    <xf numFmtId="0" fontId="0" fillId="0" borderId="218" xfId="0" applyBorder="1" applyAlignment="1">
      <alignment horizontal="center" wrapText="1"/>
    </xf>
    <xf numFmtId="0" fontId="0" fillId="0" borderId="214" xfId="0" applyBorder="1" applyAlignment="1">
      <alignment horizontal="center" wrapText="1"/>
    </xf>
    <xf numFmtId="0" fontId="0" fillId="0" borderId="219" xfId="0" applyBorder="1" applyAlignment="1">
      <alignment horizontal="center" wrapText="1"/>
    </xf>
    <xf numFmtId="0" fontId="0" fillId="0" borderId="215" xfId="0" applyBorder="1" applyAlignment="1">
      <alignment horizontal="center" wrapText="1"/>
    </xf>
    <xf numFmtId="185" fontId="17" fillId="0" borderId="0" xfId="0" applyNumberFormat="1" applyFont="1"/>
    <xf numFmtId="178" fontId="63" fillId="21" borderId="220" xfId="0" applyNumberFormat="1" applyFont="1" applyFill="1" applyBorder="1" applyAlignment="1" applyProtection="1">
      <alignment horizontal="center" vertical="center"/>
    </xf>
    <xf numFmtId="0" fontId="62" fillId="21" borderId="187" xfId="0" applyNumberFormat="1" applyFont="1" applyFill="1" applyBorder="1" applyAlignment="1">
      <alignment vertical="top"/>
    </xf>
    <xf numFmtId="0" fontId="62" fillId="21" borderId="187" xfId="0" applyNumberFormat="1" applyFont="1" applyFill="1" applyBorder="1" applyAlignment="1">
      <alignment horizontal="center" vertical="center"/>
    </xf>
    <xf numFmtId="0" fontId="20" fillId="3" borderId="0" xfId="0" applyFont="1" applyFill="1" applyAlignment="1">
      <alignment horizontal="center"/>
    </xf>
    <xf numFmtId="0" fontId="17" fillId="0" borderId="0" xfId="0" applyFont="1" applyAlignment="1">
      <alignment horizontal="center"/>
    </xf>
    <xf numFmtId="0" fontId="64" fillId="18" borderId="171"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210" xfId="0" applyNumberFormat="1" applyFont="1" applyFill="1" applyBorder="1" applyAlignment="1" applyProtection="1">
      <alignment horizontal="center" vertical="top"/>
    </xf>
    <xf numFmtId="0" fontId="63" fillId="18" borderId="176" xfId="0" applyNumberFormat="1" applyFont="1" applyFill="1" applyBorder="1" applyAlignment="1" applyProtection="1">
      <alignment horizontal="center" vertical="center"/>
    </xf>
    <xf numFmtId="0" fontId="63" fillId="18" borderId="177"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8" xfId="0" applyFont="1" applyFill="1" applyBorder="1" applyAlignment="1" applyProtection="1">
      <alignment horizontal="center" vertical="top"/>
    </xf>
    <xf numFmtId="0" fontId="25" fillId="0" borderId="175" xfId="0" applyFont="1" applyFill="1" applyBorder="1" applyAlignment="1" applyProtection="1">
      <alignment horizontal="center" vertical="top"/>
    </xf>
    <xf numFmtId="0" fontId="25" fillId="0" borderId="189"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0" xfId="0" applyFont="1" applyFill="1" applyBorder="1" applyAlignment="1" applyProtection="1">
      <alignment horizontal="center" vertical="top"/>
    </xf>
    <xf numFmtId="0" fontId="12" fillId="4" borderId="209" xfId="0" applyFont="1" applyFill="1" applyBorder="1" applyAlignment="1" applyProtection="1">
      <alignment horizontal="center" vertical="top"/>
    </xf>
    <xf numFmtId="0" fontId="12" fillId="4" borderId="176"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1"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47" xfId="0" applyFont="1" applyFill="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2" xfId="0" applyNumberFormat="1" applyFont="1" applyFill="1" applyBorder="1" applyAlignment="1">
      <alignment horizont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36" xfId="0" applyFont="1" applyFill="1" applyBorder="1" applyAlignment="1">
      <alignment horizontal="left"/>
    </xf>
    <xf numFmtId="0" fontId="25" fillId="0" borderId="20" xfId="0" applyFont="1" applyFill="1" applyBorder="1" applyAlignment="1">
      <alignment horizontal="left"/>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0" fontId="0" fillId="0" borderId="222" xfId="0" applyBorder="1"/>
    <xf numFmtId="0" fontId="0" fillId="0" borderId="224" xfId="0" applyBorder="1"/>
    <xf numFmtId="0" fontId="0" fillId="0" borderId="226" xfId="0" applyBorder="1"/>
    <xf numFmtId="0" fontId="0" fillId="0" borderId="228" xfId="0" applyBorder="1"/>
    <xf numFmtId="0" fontId="0" fillId="0" borderId="221" xfId="0" applyBorder="1" applyAlignment="1">
      <alignment horizontal="center"/>
    </xf>
    <xf numFmtId="0" fontId="0" fillId="0" borderId="223" xfId="0" applyBorder="1" applyAlignment="1">
      <alignment horizontal="center"/>
    </xf>
    <xf numFmtId="0" fontId="0" fillId="0" borderId="225" xfId="0" applyBorder="1" applyAlignment="1">
      <alignment horizontal="center"/>
    </xf>
    <xf numFmtId="0" fontId="0" fillId="0" borderId="227" xfId="0" applyBorder="1" applyAlignment="1">
      <alignment horizontal="center"/>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95B3D7"/>
      <color rgb="FF4BACC6"/>
      <color rgb="FF000000"/>
      <color rgb="FFFFFFCC"/>
      <color rgb="FFFFFFE5"/>
      <color rgb="FFFFFFF3"/>
      <color rgb="FFFFFFFF"/>
      <color rgb="FF990000"/>
      <color rgb="FF777777"/>
      <color rgb="FF4D4D4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55</xdr:row>
      <xdr:rowOff>31749</xdr:rowOff>
    </xdr:from>
    <xdr:to>
      <xdr:col>4</xdr:col>
      <xdr:colOff>204190</xdr:colOff>
      <xdr:row>59</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2</xdr:row>
      <xdr:rowOff>66675</xdr:rowOff>
    </xdr:from>
    <xdr:to>
      <xdr:col>14</xdr:col>
      <xdr:colOff>361950</xdr:colOff>
      <xdr:row>32</xdr:row>
      <xdr:rowOff>9525</xdr:rowOff>
    </xdr:to>
    <xdr:sp macro="" textlink="">
      <xdr:nvSpPr>
        <xdr:cNvPr id="2" name="ZoneTexte 1"/>
        <xdr:cNvSpPr txBox="1"/>
      </xdr:nvSpPr>
      <xdr:spPr>
        <a:xfrm>
          <a:off x="4276725" y="447675"/>
          <a:ext cx="6753225" cy="5657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r>
            <a:rPr lang="fr-FR" sz="1200">
              <a:solidFill>
                <a:srgbClr val="0070C0"/>
              </a:solidFill>
            </a:rPr>
            <a:t>Bonjour </a:t>
          </a:r>
        </a:p>
        <a:p>
          <a:r>
            <a:rPr lang="fr-FR" sz="1200">
              <a:solidFill>
                <a:srgbClr val="0070C0"/>
              </a:solidFill>
            </a:rPr>
            <a:t>Deux méthodes qui auront</a:t>
          </a:r>
          <a:r>
            <a:rPr lang="fr-FR" sz="1200" baseline="0">
              <a:solidFill>
                <a:srgbClr val="0070C0"/>
              </a:solidFill>
            </a:rPr>
            <a:t> la particularités d'être prise en mémoire donc rééditable par la suite. (indispensable quand on fait des devis)</a:t>
          </a:r>
        </a:p>
        <a:p>
          <a:endParaRPr lang="fr-FR" sz="1200" baseline="0">
            <a:solidFill>
              <a:srgbClr val="0070C0"/>
            </a:solidFill>
          </a:endParaRPr>
        </a:p>
        <a:p>
          <a:r>
            <a:rPr lang="fr-FR" sz="1200" baseline="0">
              <a:solidFill>
                <a:srgbClr val="0070C0"/>
              </a:solidFill>
            </a:rPr>
            <a:t>1)  Solution 1</a:t>
          </a:r>
        </a:p>
        <a:p>
          <a:r>
            <a:rPr lang="fr-FR" sz="1200" baseline="0">
              <a:solidFill>
                <a:srgbClr val="0070C0"/>
              </a:solidFill>
            </a:rPr>
            <a:t>lors de l'ajout d'une ligne ou de la modification d'une ligne mettre le coef en haut dans C3</a:t>
          </a:r>
        </a:p>
        <a:p>
          <a:r>
            <a:rPr lang="fr-FR" sz="1200" baseline="0">
              <a:solidFill>
                <a:srgbClr val="0070C0"/>
              </a:solidFill>
            </a:rPr>
            <a:t>et le calcul sera fait avec ce coef,  cela à pour but de pouvoir avoir des coef différents pour toutes les lignes.</a:t>
          </a:r>
        </a:p>
        <a:p>
          <a:endParaRPr lang="fr-FR" sz="1200" baseline="0">
            <a:solidFill>
              <a:srgbClr val="0070C0"/>
            </a:solidFill>
          </a:endParaRPr>
        </a:p>
        <a:p>
          <a:r>
            <a:rPr lang="fr-FR" sz="1200" baseline="0">
              <a:solidFill>
                <a:srgbClr val="0070C0"/>
              </a:solidFill>
            </a:rPr>
            <a:t>2) Solution 2</a:t>
          </a:r>
        </a:p>
        <a:p>
          <a:r>
            <a:rPr lang="fr-FR" sz="1200" baseline="0">
              <a:solidFill>
                <a:srgbClr val="0070C0"/>
              </a:solidFill>
            </a:rPr>
            <a:t>créer le devis de base par défaut C3 prend la valeur 1, 0 (on peut bien entendu mettre tout autre valeur par défaut 1,2   1,5 etc mais c'est la valeur par défaut seulement)</a:t>
          </a:r>
        </a:p>
        <a:p>
          <a:r>
            <a:rPr lang="fr-FR" sz="1200" baseline="0">
              <a:solidFill>
                <a:srgbClr val="0070C0"/>
              </a:solidFill>
            </a:rPr>
            <a:t>à la fin du devis mettre un coef et là cliquer sur le bouton appliquer à tout le devis</a:t>
          </a:r>
        </a:p>
        <a:p>
          <a:endParaRPr lang="fr-FR" sz="1200" baseline="0">
            <a:solidFill>
              <a:srgbClr val="0070C0"/>
            </a:solidFill>
          </a:endParaRPr>
        </a:p>
        <a:p>
          <a:r>
            <a:rPr lang="fr-FR" sz="1200">
              <a:solidFill>
                <a:srgbClr val="0070C0"/>
              </a:solidFill>
            </a:rPr>
            <a:t>Précision:</a:t>
          </a:r>
          <a:r>
            <a:rPr lang="fr-FR" sz="1200" baseline="0">
              <a:solidFill>
                <a:srgbClr val="0070C0"/>
              </a:solidFill>
            </a:rPr>
            <a:t> lors du clique sur une ligne de L1 les valeurs sont remontées dans les textboxs, ainsi que le coef pour permettre de visualiser  ligne par ligne au besoin</a:t>
          </a:r>
        </a:p>
        <a:p>
          <a:endParaRPr lang="fr-FR" sz="1200" baseline="0">
            <a:solidFill>
              <a:srgbClr val="0070C0"/>
            </a:solidFill>
          </a:endParaRPr>
        </a:p>
        <a:p>
          <a:r>
            <a:rPr lang="fr-FR" sz="1200" baseline="0">
              <a:solidFill>
                <a:srgbClr val="0070C0"/>
              </a:solidFill>
            </a:rPr>
            <a:t>Merci de charger le D00098 et de cliquer sur les lignes une par une et de regarder en haut le coef</a:t>
          </a:r>
        </a:p>
        <a:p>
          <a:r>
            <a:rPr lang="fr-FR" sz="1200" baseline="0">
              <a:solidFill>
                <a:srgbClr val="0070C0"/>
              </a:solidFill>
            </a:rPr>
            <a:t>ensuite, change le coef et clique Appliquer à tout le devis  et là tu regardes en cliquant chaque ligne une par une</a:t>
          </a:r>
        </a:p>
        <a:p>
          <a:endParaRPr lang="fr-FR" sz="1200" baseline="0">
            <a:solidFill>
              <a:srgbClr val="0070C0"/>
            </a:solidFill>
          </a:endParaRPr>
        </a:p>
        <a:p>
          <a:r>
            <a:rPr lang="fr-FR" sz="1200" baseline="0">
              <a:solidFill>
                <a:srgbClr val="0070C0"/>
              </a:solidFill>
            </a:rPr>
            <a:t>Le changement de coef est bien entendu possible avec des anciens devis, pas ceux qui sont vérolés dans le fichier actuels mais tous ceux créer à partir de maintenant ou modifiés seront formatés comme il faut.</a:t>
          </a:r>
        </a:p>
        <a:p>
          <a:r>
            <a:rPr lang="fr-FR" sz="1200" baseline="0">
              <a:solidFill>
                <a:srgbClr val="0070C0"/>
              </a:solidFill>
            </a:rPr>
            <a:t>les anciens devis avec des valeurs cohérentes seront aussi prise en compte.</a:t>
          </a:r>
        </a:p>
        <a:p>
          <a:r>
            <a:rPr lang="fr-FR" sz="1200" baseline="0">
              <a:solidFill>
                <a:srgbClr val="0070C0"/>
              </a:solidFill>
            </a:rPr>
            <a:t>j'ai fait le D00073 et le D00098</a:t>
          </a:r>
          <a:endParaRPr lang="fr-FR" sz="12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5.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4.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5.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U43"/>
  <sheetViews>
    <sheetView showGridLines="0" workbookViewId="0">
      <selection activeCell="U2" sqref="U2"/>
    </sheetView>
  </sheetViews>
  <sheetFormatPr baseColWidth="10" defaultRowHeight="12.75"/>
  <cols>
    <col min="1" max="19" width="11.42578125" style="34"/>
    <col min="20" max="20" width="11.42578125" style="121"/>
    <col min="21" max="21" width="11.42578125" style="1281"/>
    <col min="22" max="16384" width="11.42578125" style="34"/>
  </cols>
  <sheetData>
    <row r="1" spans="1:21">
      <c r="A1" s="94" t="s">
        <v>985</v>
      </c>
      <c r="B1" s="94" t="s">
        <v>986</v>
      </c>
      <c r="D1" s="34" t="s">
        <v>1314</v>
      </c>
      <c r="H1" s="34" t="s">
        <v>1316</v>
      </c>
      <c r="I1" s="34" t="s">
        <v>1227</v>
      </c>
      <c r="J1" s="94" t="s">
        <v>999</v>
      </c>
      <c r="K1" s="94"/>
      <c r="L1" s="1286" t="s">
        <v>1255</v>
      </c>
      <c r="M1" s="1286"/>
      <c r="N1" s="34" t="s">
        <v>1228</v>
      </c>
      <c r="O1" s="1285" t="s">
        <v>1226</v>
      </c>
      <c r="P1" s="1285"/>
      <c r="R1" s="34" t="s">
        <v>1434</v>
      </c>
      <c r="T1" s="121" t="s">
        <v>1502</v>
      </c>
      <c r="U1" s="1281" t="s">
        <v>1502</v>
      </c>
    </row>
    <row r="2" spans="1:21">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c r="U2" s="1281">
        <v>1</v>
      </c>
    </row>
    <row r="3" spans="1:21">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c r="U3" s="1281">
        <v>1.1000000000000001</v>
      </c>
    </row>
    <row r="4" spans="1:21">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c r="U4" s="1281">
        <v>1.2</v>
      </c>
    </row>
    <row r="5" spans="1:21">
      <c r="A5" s="95">
        <v>97412</v>
      </c>
      <c r="B5" s="95" t="s">
        <v>950</v>
      </c>
      <c r="D5" s="34" t="s">
        <v>1315</v>
      </c>
      <c r="E5" s="34" t="s">
        <v>1336</v>
      </c>
      <c r="F5" s="95" t="s">
        <v>909</v>
      </c>
      <c r="G5" s="95" t="s">
        <v>1423</v>
      </c>
      <c r="J5" s="655">
        <v>4</v>
      </c>
      <c r="K5" s="96">
        <v>0.15</v>
      </c>
      <c r="L5" s="34">
        <v>6</v>
      </c>
      <c r="M5" s="94" t="s">
        <v>1225</v>
      </c>
      <c r="O5" s="655">
        <v>4</v>
      </c>
      <c r="P5" s="656">
        <v>0.95</v>
      </c>
      <c r="R5" s="94" t="s">
        <v>1218</v>
      </c>
      <c r="U5" s="1281">
        <v>1.3</v>
      </c>
    </row>
    <row r="6" spans="1:21">
      <c r="A6" s="95">
        <v>97413</v>
      </c>
      <c r="B6" s="95" t="s">
        <v>951</v>
      </c>
      <c r="F6" s="95" t="s">
        <v>910</v>
      </c>
      <c r="G6" s="95" t="s">
        <v>1424</v>
      </c>
      <c r="J6" s="655">
        <v>5</v>
      </c>
      <c r="K6" s="96">
        <v>0.05</v>
      </c>
      <c r="O6" s="655">
        <v>5</v>
      </c>
      <c r="P6" s="656">
        <v>1</v>
      </c>
      <c r="R6" s="94" t="s">
        <v>1221</v>
      </c>
      <c r="U6" s="1281">
        <v>1.4</v>
      </c>
    </row>
    <row r="7" spans="1:21">
      <c r="A7" s="95">
        <v>97414</v>
      </c>
      <c r="B7" s="95" t="s">
        <v>952</v>
      </c>
      <c r="F7" s="95" t="s">
        <v>938</v>
      </c>
      <c r="G7" s="95" t="s">
        <v>1425</v>
      </c>
      <c r="J7" s="97"/>
      <c r="K7" s="95"/>
      <c r="R7" s="94" t="s">
        <v>1206</v>
      </c>
      <c r="U7" s="1281">
        <v>1.5</v>
      </c>
    </row>
    <row r="8" spans="1:21">
      <c r="A8" s="95">
        <v>97416</v>
      </c>
      <c r="B8" s="95" t="s">
        <v>953</v>
      </c>
      <c r="F8" s="95" t="s">
        <v>939</v>
      </c>
      <c r="G8" s="95" t="s">
        <v>1426</v>
      </c>
      <c r="J8" s="98">
        <v>4</v>
      </c>
      <c r="K8" s="96">
        <f>IF(Nbr_Ech="","",VLOOKUP(Nbr_Ech,ECHEAN,2,0))</f>
        <v>0.15</v>
      </c>
      <c r="R8" s="94" t="s">
        <v>1222</v>
      </c>
      <c r="U8" s="1281">
        <v>1.6</v>
      </c>
    </row>
    <row r="9" spans="1:21">
      <c r="A9" s="95">
        <v>97417</v>
      </c>
      <c r="B9" s="95" t="s">
        <v>954</v>
      </c>
      <c r="F9" s="95" t="s">
        <v>940</v>
      </c>
      <c r="G9" s="95" t="s">
        <v>1427</v>
      </c>
      <c r="R9" s="94" t="s">
        <v>1219</v>
      </c>
      <c r="U9" s="1281">
        <v>1.7</v>
      </c>
    </row>
    <row r="10" spans="1:21">
      <c r="A10" s="95"/>
      <c r="B10" s="95" t="s">
        <v>955</v>
      </c>
      <c r="F10" s="95" t="s">
        <v>941</v>
      </c>
      <c r="G10" s="95" t="s">
        <v>1428</v>
      </c>
      <c r="R10" s="94" t="s">
        <v>1220</v>
      </c>
      <c r="U10" s="1281">
        <v>1.8</v>
      </c>
    </row>
    <row r="11" spans="1:21">
      <c r="A11" s="95">
        <v>97419</v>
      </c>
      <c r="B11" s="95" t="s">
        <v>956</v>
      </c>
      <c r="F11" s="95" t="s">
        <v>1032</v>
      </c>
      <c r="G11" s="95" t="s">
        <v>1429</v>
      </c>
      <c r="U11" s="1281">
        <v>1.9</v>
      </c>
    </row>
    <row r="12" spans="1:21">
      <c r="A12" s="95">
        <v>97420</v>
      </c>
      <c r="B12" s="95" t="s">
        <v>957</v>
      </c>
      <c r="F12" s="95" t="s">
        <v>1079</v>
      </c>
      <c r="G12" s="95" t="s">
        <v>1430</v>
      </c>
      <c r="U12" s="1281">
        <v>2</v>
      </c>
    </row>
    <row r="13" spans="1:21">
      <c r="A13" s="95">
        <v>97421</v>
      </c>
      <c r="B13" s="95" t="s">
        <v>958</v>
      </c>
      <c r="C13" s="299"/>
      <c r="F13" s="95" t="s">
        <v>1081</v>
      </c>
      <c r="G13" s="95" t="s">
        <v>1431</v>
      </c>
      <c r="U13" s="1281">
        <v>2.1</v>
      </c>
    </row>
    <row r="14" spans="1:21">
      <c r="A14" s="95">
        <v>97422</v>
      </c>
      <c r="B14" s="95" t="s">
        <v>959</v>
      </c>
      <c r="C14" s="299"/>
      <c r="F14" s="95"/>
      <c r="G14" s="95"/>
      <c r="U14" s="1281">
        <v>2.2000000000000002</v>
      </c>
    </row>
    <row r="15" spans="1:21">
      <c r="A15" s="95">
        <v>97423</v>
      </c>
      <c r="B15" s="95" t="s">
        <v>960</v>
      </c>
      <c r="C15" s="299"/>
    </row>
    <row r="16" spans="1:21">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799"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1490</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89" t="s">
        <v>1257</v>
      </c>
      <c r="C1" s="771" t="s">
        <v>1467</v>
      </c>
      <c r="D1" s="790" t="s">
        <v>1023</v>
      </c>
      <c r="E1" s="790" t="s">
        <v>1356</v>
      </c>
      <c r="F1" s="790" t="s">
        <v>267</v>
      </c>
      <c r="G1" s="790" t="s">
        <v>1025</v>
      </c>
      <c r="H1" s="790" t="s">
        <v>1024</v>
      </c>
      <c r="I1" s="790" t="s">
        <v>1207</v>
      </c>
      <c r="J1" s="790" t="s">
        <v>1026</v>
      </c>
      <c r="K1" s="790" t="s">
        <v>1357</v>
      </c>
      <c r="L1" s="790"/>
      <c r="M1" s="790" t="s">
        <v>1211</v>
      </c>
      <c r="N1" s="791" t="s">
        <v>1474</v>
      </c>
    </row>
    <row r="2" spans="1:14">
      <c r="A2" s="768" t="s">
        <v>1439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1440</v>
      </c>
      <c r="B3" s="760" t="s">
        <v>1444</v>
      </c>
      <c r="C3" s="782">
        <v>2</v>
      </c>
      <c r="D3" s="761" t="s">
        <v>1236</v>
      </c>
      <c r="E3" s="756" t="s">
        <v>1237</v>
      </c>
      <c r="F3" s="756" t="s">
        <v>1445</v>
      </c>
      <c r="G3" s="757">
        <v>97461</v>
      </c>
      <c r="H3" s="756" t="s">
        <v>981</v>
      </c>
      <c r="I3" s="756">
        <v>692589548</v>
      </c>
      <c r="J3" s="756" t="s">
        <v>1446</v>
      </c>
      <c r="K3" s="756" t="s">
        <v>949</v>
      </c>
      <c r="L3" s="756"/>
      <c r="M3" s="756" t="s">
        <v>1221</v>
      </c>
      <c r="N3" s="792">
        <v>43259</v>
      </c>
    </row>
    <row r="4" spans="1:14">
      <c r="A4" s="769" t="s">
        <v>1441</v>
      </c>
      <c r="B4" s="760" t="s">
        <v>1447</v>
      </c>
      <c r="C4" s="782">
        <v>3</v>
      </c>
      <c r="D4" s="761" t="s">
        <v>1236</v>
      </c>
      <c r="E4" s="756" t="s">
        <v>1237</v>
      </c>
      <c r="F4" s="756" t="s">
        <v>1448</v>
      </c>
      <c r="G4" s="757">
        <v>97462</v>
      </c>
      <c r="H4" s="756" t="s">
        <v>981</v>
      </c>
      <c r="I4" s="756">
        <v>692589549</v>
      </c>
      <c r="J4" s="756" t="s">
        <v>1449</v>
      </c>
      <c r="K4" s="756" t="s">
        <v>949</v>
      </c>
      <c r="L4" s="756"/>
      <c r="M4" s="756" t="s">
        <v>1221</v>
      </c>
      <c r="N4" s="792">
        <v>43259</v>
      </c>
    </row>
    <row r="5" spans="1:14">
      <c r="A5" s="769" t="s">
        <v>1442</v>
      </c>
      <c r="B5" s="760" t="s">
        <v>1450</v>
      </c>
      <c r="C5" s="782">
        <v>4</v>
      </c>
      <c r="D5" s="761" t="s">
        <v>1236</v>
      </c>
      <c r="E5" s="756" t="s">
        <v>1237</v>
      </c>
      <c r="F5" s="756" t="s">
        <v>1451</v>
      </c>
      <c r="G5" s="757">
        <v>97463</v>
      </c>
      <c r="H5" s="756" t="s">
        <v>981</v>
      </c>
      <c r="I5" s="756">
        <v>692589550</v>
      </c>
      <c r="J5" s="756" t="s">
        <v>1452</v>
      </c>
      <c r="K5" s="756" t="s">
        <v>949</v>
      </c>
      <c r="L5" s="756"/>
      <c r="M5" s="756" t="s">
        <v>1221</v>
      </c>
      <c r="N5" s="792">
        <v>43259</v>
      </c>
    </row>
    <row r="6" spans="1:14">
      <c r="A6" s="769" t="s">
        <v>1443</v>
      </c>
      <c r="B6" s="760" t="s">
        <v>1453</v>
      </c>
      <c r="C6" s="782">
        <v>5</v>
      </c>
      <c r="D6" s="761" t="s">
        <v>1236</v>
      </c>
      <c r="E6" s="756" t="s">
        <v>1237</v>
      </c>
      <c r="F6" s="756" t="s">
        <v>1454</v>
      </c>
      <c r="G6" s="757">
        <v>97464</v>
      </c>
      <c r="H6" s="756" t="s">
        <v>981</v>
      </c>
      <c r="I6" s="756">
        <v>692589551</v>
      </c>
      <c r="J6" s="756" t="s">
        <v>1455</v>
      </c>
      <c r="K6" s="756" t="s">
        <v>949</v>
      </c>
      <c r="L6" s="756"/>
      <c r="M6" s="756" t="s">
        <v>1221</v>
      </c>
      <c r="N6" s="792">
        <v>43261</v>
      </c>
    </row>
    <row r="7" spans="1:14">
      <c r="A7" s="769" t="s">
        <v>1456</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1457</v>
      </c>
      <c r="B8" s="760" t="s">
        <v>1308</v>
      </c>
      <c r="C8" s="783">
        <v>2</v>
      </c>
      <c r="D8" s="756" t="s">
        <v>1249</v>
      </c>
      <c r="E8" s="756" t="s">
        <v>1250</v>
      </c>
      <c r="F8" s="756" t="s">
        <v>1459</v>
      </c>
      <c r="G8" s="757">
        <v>97451</v>
      </c>
      <c r="H8" s="756" t="s">
        <v>980</v>
      </c>
      <c r="I8" s="757">
        <v>692727288</v>
      </c>
      <c r="J8" s="756" t="s">
        <v>1460</v>
      </c>
      <c r="K8" s="756" t="s">
        <v>974</v>
      </c>
      <c r="L8" s="756"/>
      <c r="M8" s="756" t="s">
        <v>1221</v>
      </c>
      <c r="N8" s="792">
        <v>43259</v>
      </c>
    </row>
    <row r="9" spans="1:14">
      <c r="A9" s="769" t="s">
        <v>1458</v>
      </c>
      <c r="B9" s="760" t="s">
        <v>1464</v>
      </c>
      <c r="C9" s="783">
        <v>3</v>
      </c>
      <c r="D9" s="756" t="s">
        <v>1249</v>
      </c>
      <c r="E9" s="756" t="s">
        <v>1250</v>
      </c>
      <c r="F9" s="756" t="s">
        <v>1461</v>
      </c>
      <c r="G9" s="757">
        <v>97452</v>
      </c>
      <c r="H9" s="756" t="s">
        <v>980</v>
      </c>
      <c r="I9" s="757">
        <v>692727289</v>
      </c>
      <c r="J9" s="756" t="s">
        <v>1462</v>
      </c>
      <c r="K9" s="756" t="s">
        <v>974</v>
      </c>
      <c r="L9" s="756"/>
      <c r="M9" s="756" t="s">
        <v>1221</v>
      </c>
      <c r="N9" s="792">
        <v>43259</v>
      </c>
    </row>
    <row r="10" spans="1:14">
      <c r="A10" s="769" t="s">
        <v>1463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1" t="s">
        <v>1474</v>
      </c>
    </row>
    <row r="2" spans="1:9">
      <c r="A2" s="768" t="s">
        <v>1477</v>
      </c>
      <c r="B2" s="768" t="s">
        <v>1308</v>
      </c>
      <c r="C2" s="756" t="s">
        <v>1249</v>
      </c>
      <c r="D2" s="756" t="s">
        <v>1250</v>
      </c>
      <c r="E2" s="756" t="s">
        <v>1248</v>
      </c>
      <c r="F2" s="757">
        <v>97450</v>
      </c>
      <c r="G2" s="769" t="s">
        <v>980</v>
      </c>
      <c r="H2" s="758"/>
      <c r="I2" s="793">
        <v>43318</v>
      </c>
    </row>
    <row r="3" spans="1:9">
      <c r="A3" s="768" t="s">
        <v>1478</v>
      </c>
      <c r="B3" s="755" t="s">
        <v>1258</v>
      </c>
      <c r="C3" s="756" t="s">
        <v>1229</v>
      </c>
      <c r="D3" s="756" t="s">
        <v>1230</v>
      </c>
      <c r="E3" s="756" t="s">
        <v>1231</v>
      </c>
      <c r="F3" s="757">
        <v>97400</v>
      </c>
      <c r="G3" s="756" t="s">
        <v>947</v>
      </c>
      <c r="H3" s="756"/>
      <c r="I3" s="793">
        <v>43226</v>
      </c>
    </row>
    <row r="4" spans="1:9">
      <c r="A4" s="768" t="s">
        <v>1479</v>
      </c>
      <c r="B4" s="760" t="s">
        <v>1235</v>
      </c>
      <c r="C4" s="761" t="s">
        <v>1236</v>
      </c>
      <c r="D4" s="756" t="s">
        <v>1237</v>
      </c>
      <c r="E4" s="756" t="s">
        <v>1261</v>
      </c>
      <c r="F4" s="757">
        <v>97460</v>
      </c>
      <c r="G4" s="756" t="s">
        <v>981</v>
      </c>
      <c r="H4" s="756"/>
      <c r="I4" s="793">
        <v>43226</v>
      </c>
    </row>
    <row r="5" spans="1:9">
      <c r="A5" s="768" t="s">
        <v>1480</v>
      </c>
      <c r="B5" s="760" t="s">
        <v>1303</v>
      </c>
      <c r="C5" s="756" t="s">
        <v>1265</v>
      </c>
      <c r="D5" s="756" t="s">
        <v>1266</v>
      </c>
      <c r="E5" s="756" t="s">
        <v>1267</v>
      </c>
      <c r="F5" s="757">
        <v>97450</v>
      </c>
      <c r="G5" s="756" t="s">
        <v>980</v>
      </c>
      <c r="H5" s="756"/>
      <c r="I5" s="793">
        <v>43318</v>
      </c>
    </row>
    <row r="6" spans="1:9">
      <c r="A6" s="768" t="s">
        <v>1481</v>
      </c>
      <c r="B6" s="768" t="s">
        <v>1308</v>
      </c>
      <c r="C6" s="756" t="s">
        <v>1249</v>
      </c>
      <c r="D6" s="756" t="s">
        <v>1250</v>
      </c>
      <c r="E6" s="756" t="s">
        <v>1248</v>
      </c>
      <c r="F6" s="757">
        <v>97450</v>
      </c>
      <c r="G6" s="769" t="s">
        <v>980</v>
      </c>
      <c r="H6" s="758"/>
      <c r="I6" s="793">
        <v>43379</v>
      </c>
    </row>
    <row r="7" spans="1:9">
      <c r="A7" s="768" t="s">
        <v>1482</v>
      </c>
      <c r="B7" s="768" t="s">
        <v>1308</v>
      </c>
      <c r="C7" s="756" t="s">
        <v>1249</v>
      </c>
      <c r="D7" s="756" t="s">
        <v>1250</v>
      </c>
      <c r="E7" s="756" t="s">
        <v>1248</v>
      </c>
      <c r="F7" s="757">
        <v>97450</v>
      </c>
      <c r="G7" s="769" t="s">
        <v>980</v>
      </c>
      <c r="H7" s="758"/>
      <c r="I7" s="793">
        <v>43318</v>
      </c>
    </row>
    <row r="8" spans="1:9">
      <c r="A8" s="759" t="s">
        <v>1481</v>
      </c>
      <c r="B8" s="755" t="s">
        <v>1258</v>
      </c>
      <c r="C8" s="756" t="s">
        <v>1229</v>
      </c>
      <c r="D8" s="756" t="s">
        <v>1230</v>
      </c>
      <c r="E8" s="756" t="s">
        <v>1231</v>
      </c>
      <c r="F8" s="757">
        <v>97400</v>
      </c>
      <c r="G8" s="756" t="s">
        <v>947</v>
      </c>
      <c r="H8" s="756"/>
      <c r="I8" s="793">
        <v>43318</v>
      </c>
    </row>
    <row r="9" spans="1:9">
      <c r="A9" s="759" t="s">
        <v>1483</v>
      </c>
      <c r="B9" s="755" t="s">
        <v>1258</v>
      </c>
      <c r="C9" s="756" t="s">
        <v>1229</v>
      </c>
      <c r="D9" s="756" t="s">
        <v>1230</v>
      </c>
      <c r="E9" s="756" t="s">
        <v>1231</v>
      </c>
      <c r="F9" s="757">
        <v>97400</v>
      </c>
      <c r="G9" s="756" t="s">
        <v>947</v>
      </c>
      <c r="H9" s="756"/>
      <c r="I9" s="793">
        <v>43226</v>
      </c>
    </row>
    <row r="10" spans="1:9">
      <c r="A10" s="759" t="s">
        <v>1484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32"/>
  <sheetViews>
    <sheetView workbookViewId="0">
      <pane ySplit="1" topLeftCell="A2" activePane="bottomLeft" state="frozen"/>
      <selection pane="bottomLeft" activeCell="O6" sqref="O6"/>
    </sheetView>
  </sheetViews>
  <sheetFormatPr baseColWidth="10" defaultRowHeight="12.75"/>
  <cols>
    <col min="1" max="1" width="13.5703125" style="769" bestFit="1" customWidth="1"/>
    <col min="2" max="7" width="11.42578125" style="769"/>
    <col min="8" max="8" width="11.42578125" style="1204"/>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1270" t="s">
        <v>1535</v>
      </c>
      <c r="I1" s="791" t="s">
        <v>1474</v>
      </c>
    </row>
    <row r="2" spans="1:9">
      <c r="A2" s="768" t="s">
        <v>1306</v>
      </c>
      <c r="B2" s="768" t="s">
        <v>1308</v>
      </c>
      <c r="C2" s="756" t="s">
        <v>1249</v>
      </c>
      <c r="D2" s="756" t="s">
        <v>1250</v>
      </c>
      <c r="E2" s="756" t="s">
        <v>1248</v>
      </c>
      <c r="F2" s="757">
        <v>97450</v>
      </c>
      <c r="G2" s="769" t="s">
        <v>980</v>
      </c>
      <c r="H2" s="1271"/>
      <c r="I2" s="793">
        <v>43318</v>
      </c>
    </row>
    <row r="3" spans="1:9">
      <c r="A3" s="768" t="s">
        <v>1263</v>
      </c>
      <c r="B3" s="755" t="s">
        <v>1258</v>
      </c>
      <c r="C3" s="756" t="s">
        <v>1229</v>
      </c>
      <c r="D3" s="756" t="s">
        <v>1230</v>
      </c>
      <c r="E3" s="756" t="s">
        <v>1231</v>
      </c>
      <c r="F3" s="757">
        <v>97400</v>
      </c>
      <c r="G3" s="756" t="s">
        <v>947</v>
      </c>
      <c r="H3" s="1271">
        <v>11155.4</v>
      </c>
      <c r="I3" s="793">
        <v>43299</v>
      </c>
    </row>
    <row r="4" spans="1:9">
      <c r="A4" s="768" t="s">
        <v>1264</v>
      </c>
      <c r="B4" s="760" t="s">
        <v>1235</v>
      </c>
      <c r="C4" s="761" t="s">
        <v>1236</v>
      </c>
      <c r="D4" s="756" t="s">
        <v>1237</v>
      </c>
      <c r="E4" s="756" t="s">
        <v>1261</v>
      </c>
      <c r="F4" s="757">
        <v>97460</v>
      </c>
      <c r="G4" s="756" t="s">
        <v>981</v>
      </c>
      <c r="H4" s="1271"/>
      <c r="I4" s="793">
        <v>43226</v>
      </c>
    </row>
    <row r="5" spans="1:9">
      <c r="A5" s="768" t="s">
        <v>1304</v>
      </c>
      <c r="B5" s="760" t="s">
        <v>1303</v>
      </c>
      <c r="C5" s="756" t="s">
        <v>1265</v>
      </c>
      <c r="D5" s="756" t="s">
        <v>1266</v>
      </c>
      <c r="E5" s="756" t="s">
        <v>1267</v>
      </c>
      <c r="F5" s="757">
        <v>97450</v>
      </c>
      <c r="G5" s="756" t="s">
        <v>980</v>
      </c>
      <c r="H5" s="1271"/>
      <c r="I5" s="793">
        <v>43318</v>
      </c>
    </row>
    <row r="6" spans="1:9">
      <c r="A6" s="768" t="s">
        <v>1435</v>
      </c>
      <c r="B6" s="768" t="s">
        <v>1308</v>
      </c>
      <c r="C6" s="756" t="s">
        <v>1249</v>
      </c>
      <c r="D6" s="756" t="s">
        <v>1250</v>
      </c>
      <c r="E6" s="756" t="s">
        <v>1248</v>
      </c>
      <c r="F6" s="757">
        <v>97450</v>
      </c>
      <c r="G6" s="769" t="s">
        <v>980</v>
      </c>
      <c r="H6" s="1271"/>
      <c r="I6" s="793">
        <v>43298</v>
      </c>
    </row>
    <row r="7" spans="1:9">
      <c r="A7" s="768" t="s">
        <v>1436</v>
      </c>
      <c r="B7" s="768" t="s">
        <v>1308</v>
      </c>
      <c r="C7" s="756" t="s">
        <v>1249</v>
      </c>
      <c r="D7" s="756" t="s">
        <v>1250</v>
      </c>
      <c r="E7" s="756" t="s">
        <v>1248</v>
      </c>
      <c r="F7" s="757">
        <v>97450</v>
      </c>
      <c r="G7" s="769" t="s">
        <v>980</v>
      </c>
      <c r="H7" s="1271"/>
      <c r="I7" s="793">
        <v>43318</v>
      </c>
    </row>
    <row r="8" spans="1:9">
      <c r="A8" s="759" t="s">
        <v>1435</v>
      </c>
      <c r="B8" s="755" t="s">
        <v>1258</v>
      </c>
      <c r="C8" s="756" t="s">
        <v>1229</v>
      </c>
      <c r="D8" s="756" t="s">
        <v>1230</v>
      </c>
      <c r="E8" s="756" t="s">
        <v>1231</v>
      </c>
      <c r="F8" s="757">
        <v>97400</v>
      </c>
      <c r="G8" s="756" t="s">
        <v>947</v>
      </c>
      <c r="H8" s="1271"/>
      <c r="I8" s="793">
        <v>43318</v>
      </c>
    </row>
    <row r="9" spans="1:9">
      <c r="A9" s="759" t="s">
        <v>1437</v>
      </c>
      <c r="B9" s="755" t="s">
        <v>1258</v>
      </c>
      <c r="C9" s="756" t="s">
        <v>1229</v>
      </c>
      <c r="D9" s="756" t="s">
        <v>1230</v>
      </c>
      <c r="E9" s="756" t="s">
        <v>1231</v>
      </c>
      <c r="F9" s="757">
        <v>97400</v>
      </c>
      <c r="G9" s="756" t="s">
        <v>947</v>
      </c>
      <c r="H9" s="1271">
        <v>19022.37</v>
      </c>
      <c r="I9" s="793">
        <v>43298</v>
      </c>
    </row>
    <row r="10" spans="1:9">
      <c r="A10" s="759" t="s">
        <v>1438</v>
      </c>
      <c r="B10" s="755" t="s">
        <v>1258</v>
      </c>
      <c r="C10" s="756" t="s">
        <v>1229</v>
      </c>
      <c r="D10" s="756" t="s">
        <v>1230</v>
      </c>
      <c r="E10" s="756" t="s">
        <v>1231</v>
      </c>
      <c r="F10" s="757">
        <v>97400</v>
      </c>
      <c r="G10" s="756" t="s">
        <v>947</v>
      </c>
      <c r="H10" s="1271">
        <v>51358.09</v>
      </c>
      <c r="I10" s="793">
        <v>43298</v>
      </c>
    </row>
    <row r="11" spans="1:9">
      <c r="A11" s="769" t="s">
        <v>1519</v>
      </c>
      <c r="B11" s="769" t="s">
        <v>1285</v>
      </c>
      <c r="C11" s="769" t="s">
        <v>1229</v>
      </c>
      <c r="D11" s="769" t="s">
        <v>1272</v>
      </c>
      <c r="E11" s="769" t="s">
        <v>1273</v>
      </c>
      <c r="F11" s="769">
        <v>97440</v>
      </c>
      <c r="G11" s="769" t="s">
        <v>977</v>
      </c>
      <c r="H11" s="1204">
        <v>5525.93</v>
      </c>
      <c r="I11" s="793">
        <v>43298</v>
      </c>
    </row>
    <row r="12" spans="1:9">
      <c r="A12" s="769" t="s">
        <v>1528</v>
      </c>
      <c r="B12" s="769" t="s">
        <v>1258</v>
      </c>
      <c r="C12" s="769" t="s">
        <v>1229</v>
      </c>
      <c r="D12" s="769" t="s">
        <v>1230</v>
      </c>
      <c r="E12" s="769" t="s">
        <v>1231</v>
      </c>
      <c r="F12" s="769">
        <v>97400</v>
      </c>
      <c r="G12" s="769" t="s">
        <v>947</v>
      </c>
      <c r="H12" s="1204">
        <v>0</v>
      </c>
      <c r="I12" s="793">
        <v>43298</v>
      </c>
    </row>
    <row r="13" spans="1:9">
      <c r="A13" s="769" t="s">
        <v>1534</v>
      </c>
      <c r="B13" s="769" t="s">
        <v>1235</v>
      </c>
      <c r="C13" s="769" t="s">
        <v>1236</v>
      </c>
      <c r="D13" s="769" t="s">
        <v>1237</v>
      </c>
      <c r="E13" s="769" t="s">
        <v>1261</v>
      </c>
      <c r="F13" s="769">
        <v>97460</v>
      </c>
      <c r="G13" s="769" t="s">
        <v>981</v>
      </c>
      <c r="H13" s="1204">
        <v>2617.17</v>
      </c>
      <c r="I13" s="793">
        <v>43299</v>
      </c>
    </row>
    <row r="19" spans="10:10">
      <c r="J19" s="769" t="str">
        <f t="shared" ref="J19:J32" si="0">IF(H19&lt;&gt;"",H19*1.2,"")</f>
        <v/>
      </c>
    </row>
    <row r="20" spans="10:10">
      <c r="J20" s="769" t="str">
        <f t="shared" si="0"/>
        <v/>
      </c>
    </row>
    <row r="21" spans="10:10">
      <c r="J21" s="769" t="str">
        <f t="shared" si="0"/>
        <v/>
      </c>
    </row>
    <row r="22" spans="10:10">
      <c r="J22" s="769" t="str">
        <f t="shared" si="0"/>
        <v/>
      </c>
    </row>
    <row r="23" spans="10:10">
      <c r="J23" s="769" t="str">
        <f t="shared" si="0"/>
        <v/>
      </c>
    </row>
    <row r="24" spans="10:10">
      <c r="J24" s="769" t="str">
        <f t="shared" si="0"/>
        <v/>
      </c>
    </row>
    <row r="25" spans="10:10">
      <c r="J25" s="769" t="str">
        <f t="shared" si="0"/>
        <v/>
      </c>
    </row>
    <row r="26" spans="10:10">
      <c r="J26" s="769" t="str">
        <f t="shared" si="0"/>
        <v/>
      </c>
    </row>
    <row r="27" spans="10:10">
      <c r="J27" s="769" t="str">
        <f t="shared" si="0"/>
        <v/>
      </c>
    </row>
    <row r="28" spans="10:10">
      <c r="J28" s="769" t="str">
        <f t="shared" si="0"/>
        <v/>
      </c>
    </row>
    <row r="29" spans="10:10">
      <c r="J29" s="769" t="str">
        <f t="shared" si="0"/>
        <v/>
      </c>
    </row>
    <row r="30" spans="10:10">
      <c r="J30" s="769" t="str">
        <f t="shared" si="0"/>
        <v/>
      </c>
    </row>
    <row r="31" spans="10:10">
      <c r="J31" s="769" t="str">
        <f t="shared" si="0"/>
        <v/>
      </c>
    </row>
    <row r="32" spans="10:10">
      <c r="J32" s="769" t="str">
        <f t="shared" si="0"/>
        <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192"/>
  <sheetViews>
    <sheetView topLeftCell="B1" workbookViewId="0">
      <pane ySplit="2" topLeftCell="A3" activePane="bottomLeft" state="frozen"/>
      <selection pane="bottomLeft" activeCell="Q193" sqref="Q193"/>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4" bestFit="1" customWidth="1"/>
    <col min="17" max="16384" width="11.42578125" style="770"/>
  </cols>
  <sheetData>
    <row r="1" spans="1:17" s="777" customFormat="1" ht="12.75" customHeight="1">
      <c r="A1" s="1287" t="s">
        <v>1485</v>
      </c>
      <c r="B1" s="1287" t="s">
        <v>1214</v>
      </c>
      <c r="C1" s="1291" t="s">
        <v>911</v>
      </c>
      <c r="D1" s="1293" t="s">
        <v>1003</v>
      </c>
      <c r="E1" s="1295" t="s">
        <v>0</v>
      </c>
      <c r="F1" s="1295" t="s">
        <v>4</v>
      </c>
      <c r="G1" s="1289" t="s">
        <v>1002</v>
      </c>
      <c r="H1" s="1289"/>
      <c r="I1" s="1289" t="s">
        <v>1000</v>
      </c>
      <c r="J1" s="1289"/>
      <c r="K1" s="1289" t="s">
        <v>3</v>
      </c>
      <c r="L1" s="1289"/>
      <c r="M1" s="1289"/>
      <c r="N1" s="953"/>
      <c r="O1" s="1289" t="s">
        <v>1001</v>
      </c>
      <c r="P1" s="1290"/>
      <c r="Q1" s="1283"/>
    </row>
    <row r="2" spans="1:17" s="777" customFormat="1" ht="16.5" customHeight="1">
      <c r="A2" s="1288"/>
      <c r="B2" s="1288"/>
      <c r="C2" s="1292"/>
      <c r="D2" s="1294"/>
      <c r="E2" s="1296"/>
      <c r="F2" s="1296"/>
      <c r="G2" s="778" t="s">
        <v>1205</v>
      </c>
      <c r="H2" s="778" t="s">
        <v>1204</v>
      </c>
      <c r="I2" s="778" t="s">
        <v>1202</v>
      </c>
      <c r="J2" s="778" t="s">
        <v>1203</v>
      </c>
      <c r="K2" s="779" t="s">
        <v>6</v>
      </c>
      <c r="L2" s="954" t="s">
        <v>1493</v>
      </c>
      <c r="M2" s="779" t="s">
        <v>1512</v>
      </c>
      <c r="N2" s="954" t="s">
        <v>1513</v>
      </c>
      <c r="O2" s="1002" t="s">
        <v>1514</v>
      </c>
      <c r="P2" s="1282" t="s">
        <v>1515</v>
      </c>
      <c r="Q2" s="1284" t="s">
        <v>1502</v>
      </c>
    </row>
    <row r="3" spans="1:17">
      <c r="A3" s="770" t="s">
        <v>1235</v>
      </c>
      <c r="B3" s="770" t="s">
        <v>1264</v>
      </c>
      <c r="C3" s="776">
        <v>16</v>
      </c>
      <c r="D3" s="770" t="s">
        <v>236</v>
      </c>
      <c r="E3" s="776" t="s">
        <v>66</v>
      </c>
      <c r="F3" s="770">
        <v>20</v>
      </c>
      <c r="G3" s="770">
        <v>34.072200000000002</v>
      </c>
      <c r="H3" s="770">
        <v>651</v>
      </c>
      <c r="I3" s="770">
        <v>0.2</v>
      </c>
      <c r="J3" s="770">
        <v>15</v>
      </c>
      <c r="K3" s="770">
        <v>315.31799999999998</v>
      </c>
      <c r="M3" s="770">
        <v>1014.634</v>
      </c>
      <c r="O3" s="770">
        <v>48.228400000000001</v>
      </c>
      <c r="P3" s="1204">
        <v>1217.56</v>
      </c>
    </row>
    <row r="4" spans="1:17">
      <c r="A4" s="770" t="s">
        <v>1235</v>
      </c>
      <c r="B4" s="770" t="s">
        <v>1264</v>
      </c>
      <c r="C4" s="776">
        <v>30.2</v>
      </c>
      <c r="D4" s="770" t="s">
        <v>1172</v>
      </c>
      <c r="E4" s="776" t="s">
        <v>42</v>
      </c>
      <c r="F4" s="770">
        <v>100</v>
      </c>
      <c r="G4" s="770">
        <v>136.13040000000001</v>
      </c>
      <c r="H4" s="770">
        <v>651</v>
      </c>
      <c r="I4" s="770">
        <v>6</v>
      </c>
      <c r="J4" s="770">
        <v>15</v>
      </c>
      <c r="K4" s="770">
        <v>315.31799999999998</v>
      </c>
      <c r="M4" s="770">
        <v>1014.634</v>
      </c>
      <c r="O4" s="770">
        <v>330.4443</v>
      </c>
      <c r="P4" s="1204">
        <v>1217.56</v>
      </c>
    </row>
    <row r="5" spans="1:17">
      <c r="A5" s="770" t="s">
        <v>1303</v>
      </c>
      <c r="B5" s="770" t="s">
        <v>1304</v>
      </c>
      <c r="C5" s="776">
        <v>14</v>
      </c>
      <c r="D5" s="770" t="s">
        <v>234</v>
      </c>
      <c r="E5" s="776" t="s">
        <v>42</v>
      </c>
      <c r="F5" s="770">
        <v>20</v>
      </c>
      <c r="G5" s="770">
        <v>32.549999999999997</v>
      </c>
      <c r="H5" s="770">
        <v>651</v>
      </c>
      <c r="I5" s="770">
        <v>0.75</v>
      </c>
      <c r="J5" s="770">
        <v>15</v>
      </c>
      <c r="K5" s="770">
        <v>315.31799999999998</v>
      </c>
      <c r="M5" s="770">
        <v>1014.634</v>
      </c>
      <c r="O5" s="770">
        <v>60.878</v>
      </c>
      <c r="P5" s="1204">
        <v>1217.56</v>
      </c>
    </row>
    <row r="6" spans="1:17">
      <c r="A6" s="770" t="s">
        <v>1303</v>
      </c>
      <c r="B6" s="770" t="s">
        <v>1304</v>
      </c>
      <c r="C6" s="776" t="s">
        <v>2</v>
      </c>
      <c r="D6" s="770" t="s">
        <v>987</v>
      </c>
      <c r="P6" s="1204">
        <v>15276.1546</v>
      </c>
    </row>
    <row r="7" spans="1:17">
      <c r="A7" s="770" t="s">
        <v>1303</v>
      </c>
      <c r="B7" s="770" t="s">
        <v>1304</v>
      </c>
      <c r="C7" s="776">
        <v>30.1</v>
      </c>
      <c r="D7" s="770" t="s">
        <v>262</v>
      </c>
      <c r="E7" s="776" t="s">
        <v>66</v>
      </c>
      <c r="F7" s="770">
        <v>10</v>
      </c>
      <c r="G7" s="770">
        <v>62.523400000000002</v>
      </c>
      <c r="H7" s="770">
        <v>625.23400000000004</v>
      </c>
      <c r="I7" s="770">
        <v>2.855</v>
      </c>
      <c r="J7" s="770">
        <v>28.55</v>
      </c>
      <c r="K7" s="770">
        <v>600.15526</v>
      </c>
      <c r="M7" s="770">
        <v>1286.6579999999999</v>
      </c>
      <c r="O7" s="770">
        <v>154.3989</v>
      </c>
      <c r="P7" s="1204">
        <v>1543.989</v>
      </c>
    </row>
    <row r="8" spans="1:17">
      <c r="A8" s="770" t="s">
        <v>1303</v>
      </c>
      <c r="B8" s="770" t="s">
        <v>1304</v>
      </c>
      <c r="C8" s="776">
        <v>14</v>
      </c>
      <c r="D8" s="770" t="s">
        <v>234</v>
      </c>
      <c r="E8" s="776" t="s">
        <v>42</v>
      </c>
      <c r="F8" s="770">
        <v>1</v>
      </c>
      <c r="G8" s="770">
        <v>32.549999999999997</v>
      </c>
      <c r="H8" s="770">
        <v>32.549999999999997</v>
      </c>
      <c r="I8" s="770">
        <v>0.75</v>
      </c>
      <c r="J8" s="770">
        <v>0.75</v>
      </c>
      <c r="K8" s="770">
        <v>15.7659</v>
      </c>
      <c r="M8" s="770">
        <v>50.731699999999996</v>
      </c>
      <c r="O8" s="770">
        <v>60.878</v>
      </c>
      <c r="P8" s="1204">
        <v>60.878</v>
      </c>
    </row>
    <row r="9" spans="1:17">
      <c r="A9" s="770" t="s">
        <v>1303</v>
      </c>
      <c r="B9" s="770" t="s">
        <v>1304</v>
      </c>
      <c r="C9" s="776">
        <v>30.2</v>
      </c>
      <c r="D9" s="770" t="s">
        <v>1172</v>
      </c>
      <c r="E9" s="776" t="s">
        <v>42</v>
      </c>
      <c r="F9" s="770">
        <v>10</v>
      </c>
      <c r="G9" s="770">
        <v>136.13040000000001</v>
      </c>
      <c r="H9" s="770">
        <v>625.23400000000004</v>
      </c>
      <c r="I9" s="770">
        <v>6</v>
      </c>
      <c r="J9" s="770">
        <v>28.55</v>
      </c>
      <c r="K9" s="770">
        <v>600.15526</v>
      </c>
      <c r="M9" s="770">
        <v>1286.6579999999999</v>
      </c>
      <c r="O9" s="770">
        <v>330.4443</v>
      </c>
      <c r="P9" s="1204">
        <v>1543.989</v>
      </c>
    </row>
    <row r="10" spans="1:17">
      <c r="A10" s="770" t="s">
        <v>1303</v>
      </c>
      <c r="B10" s="770" t="s">
        <v>1304</v>
      </c>
      <c r="C10" s="776">
        <v>14</v>
      </c>
      <c r="D10" s="770" t="s">
        <v>234</v>
      </c>
      <c r="E10" s="776" t="s">
        <v>42</v>
      </c>
      <c r="F10" s="770">
        <v>241</v>
      </c>
      <c r="G10" s="770">
        <v>32.549999999999997</v>
      </c>
      <c r="H10" s="770">
        <v>7844.55</v>
      </c>
      <c r="I10" s="770">
        <v>0.75</v>
      </c>
      <c r="J10" s="770">
        <v>180.75</v>
      </c>
      <c r="K10" s="770">
        <v>3799.5819000000001</v>
      </c>
      <c r="M10" s="770">
        <v>12226.3397</v>
      </c>
      <c r="O10" s="770">
        <v>60.878</v>
      </c>
      <c r="P10" s="1204">
        <v>14671.598</v>
      </c>
    </row>
    <row r="11" spans="1:17">
      <c r="A11" s="770" t="s">
        <v>1303</v>
      </c>
      <c r="B11" s="770" t="s">
        <v>1304</v>
      </c>
      <c r="C11" s="776">
        <v>15.1</v>
      </c>
      <c r="D11" s="770" t="s">
        <v>167</v>
      </c>
      <c r="E11" s="776" t="s">
        <v>66</v>
      </c>
      <c r="F11" s="770">
        <v>20</v>
      </c>
      <c r="G11" s="770">
        <v>10.5</v>
      </c>
      <c r="H11" s="770">
        <v>210</v>
      </c>
      <c r="I11" s="770">
        <v>0.25</v>
      </c>
      <c r="J11" s="770">
        <v>5</v>
      </c>
      <c r="K11" s="770">
        <v>105.10599999999999</v>
      </c>
      <c r="M11" s="770">
        <v>330.86200000000002</v>
      </c>
      <c r="O11" s="770">
        <v>19.851700000000001</v>
      </c>
      <c r="P11" s="1204">
        <v>397.03399999999999</v>
      </c>
    </row>
    <row r="12" spans="1:17">
      <c r="A12" s="770" t="s">
        <v>1303</v>
      </c>
      <c r="B12" s="770" t="s">
        <v>1304</v>
      </c>
      <c r="C12" s="776">
        <v>30.1</v>
      </c>
      <c r="D12" s="770" t="s">
        <v>262</v>
      </c>
      <c r="E12" s="776" t="s">
        <v>66</v>
      </c>
      <c r="F12" s="770">
        <v>2</v>
      </c>
      <c r="G12" s="770">
        <v>62.523400000000002</v>
      </c>
      <c r="H12" s="770">
        <v>125.0468</v>
      </c>
      <c r="I12" s="770">
        <v>2.855</v>
      </c>
      <c r="J12" s="770">
        <v>5.71</v>
      </c>
      <c r="K12" s="770">
        <v>120.031052</v>
      </c>
      <c r="M12" s="770">
        <v>257.33159999999998</v>
      </c>
      <c r="O12" s="770">
        <v>154.3989</v>
      </c>
      <c r="P12" s="1204">
        <v>308.7978</v>
      </c>
    </row>
    <row r="13" spans="1:17">
      <c r="A13" s="770" t="s">
        <v>1303</v>
      </c>
      <c r="B13" s="770" t="s">
        <v>1304</v>
      </c>
      <c r="C13" s="776">
        <v>14</v>
      </c>
      <c r="D13" s="770" t="s">
        <v>234</v>
      </c>
      <c r="E13" s="776" t="s">
        <v>42</v>
      </c>
      <c r="F13" s="770">
        <v>10</v>
      </c>
      <c r="G13" s="770">
        <v>32.549999999999997</v>
      </c>
      <c r="H13" s="770">
        <v>325.5</v>
      </c>
      <c r="I13" s="770">
        <v>0.75</v>
      </c>
      <c r="J13" s="770">
        <v>7.5</v>
      </c>
      <c r="K13" s="770">
        <v>157.65899999999999</v>
      </c>
      <c r="M13" s="770">
        <v>507.31700000000001</v>
      </c>
      <c r="O13" s="770">
        <v>60.878</v>
      </c>
      <c r="P13" s="1204">
        <v>608.78</v>
      </c>
    </row>
    <row r="14" spans="1:17">
      <c r="A14" s="770" t="s">
        <v>1303</v>
      </c>
      <c r="B14" s="770" t="s">
        <v>1304</v>
      </c>
      <c r="C14" s="776">
        <v>30.1</v>
      </c>
      <c r="D14" s="770" t="s">
        <v>262</v>
      </c>
      <c r="E14" s="776" t="s">
        <v>66</v>
      </c>
      <c r="F14" s="770">
        <v>12</v>
      </c>
      <c r="G14" s="770">
        <v>62.523400000000002</v>
      </c>
      <c r="H14" s="770">
        <v>750.2808</v>
      </c>
      <c r="I14" s="770">
        <v>2.855</v>
      </c>
      <c r="J14" s="770">
        <v>34.26</v>
      </c>
      <c r="K14" s="770">
        <v>720.18631200000004</v>
      </c>
      <c r="M14" s="770">
        <v>1543.9896000000001</v>
      </c>
      <c r="O14" s="770">
        <v>154.3989</v>
      </c>
      <c r="P14" s="1204">
        <v>1852.7868000000001</v>
      </c>
    </row>
    <row r="15" spans="1:17">
      <c r="A15" s="770" t="s">
        <v>1303</v>
      </c>
      <c r="B15" s="770" t="s">
        <v>1304</v>
      </c>
      <c r="C15" s="776">
        <v>16</v>
      </c>
      <c r="D15" s="770" t="s">
        <v>236</v>
      </c>
      <c r="E15" s="776" t="s">
        <v>66</v>
      </c>
      <c r="F15" s="770">
        <v>20</v>
      </c>
      <c r="G15" s="770">
        <v>34.072200000000002</v>
      </c>
      <c r="H15" s="770">
        <v>651</v>
      </c>
      <c r="I15" s="770">
        <v>0.2</v>
      </c>
      <c r="J15" s="770">
        <v>15</v>
      </c>
      <c r="K15" s="770">
        <v>315.31799999999998</v>
      </c>
      <c r="M15" s="770">
        <v>1014.634</v>
      </c>
      <c r="O15" s="770">
        <v>48.228400000000001</v>
      </c>
      <c r="P15" s="1204">
        <v>1217.56</v>
      </c>
    </row>
    <row r="16" spans="1:17">
      <c r="A16" s="770" t="s">
        <v>1303</v>
      </c>
      <c r="B16" s="770" t="s">
        <v>1304</v>
      </c>
      <c r="C16" s="776">
        <v>30.2</v>
      </c>
      <c r="D16" s="770" t="s">
        <v>1172</v>
      </c>
      <c r="E16" s="776" t="s">
        <v>42</v>
      </c>
      <c r="F16" s="770">
        <v>100</v>
      </c>
      <c r="G16" s="770">
        <v>136.13040000000001</v>
      </c>
      <c r="H16" s="770">
        <v>651</v>
      </c>
      <c r="I16" s="770">
        <v>6</v>
      </c>
      <c r="J16" s="770">
        <v>15</v>
      </c>
      <c r="K16" s="770">
        <v>315.31799999999998</v>
      </c>
      <c r="M16" s="770">
        <v>1014.634</v>
      </c>
      <c r="O16" s="770">
        <v>330.4443</v>
      </c>
      <c r="P16" s="1204">
        <v>1217.56</v>
      </c>
    </row>
    <row r="17" spans="1:16">
      <c r="A17" s="770" t="s">
        <v>1303</v>
      </c>
      <c r="B17" s="770" t="s">
        <v>1304</v>
      </c>
      <c r="C17" s="776" t="s">
        <v>1522</v>
      </c>
    </row>
    <row r="18" spans="1:16">
      <c r="A18" s="770" t="s">
        <v>1303</v>
      </c>
      <c r="B18" s="770" t="s">
        <v>1304</v>
      </c>
      <c r="C18" s="776">
        <v>30.1</v>
      </c>
      <c r="D18" s="770" t="s">
        <v>262</v>
      </c>
      <c r="E18" s="776" t="s">
        <v>66</v>
      </c>
      <c r="F18" s="770">
        <v>10</v>
      </c>
      <c r="G18" s="770">
        <v>62.523400000000002</v>
      </c>
      <c r="H18" s="770">
        <v>325.5</v>
      </c>
      <c r="I18" s="770">
        <v>2.855</v>
      </c>
      <c r="J18" s="770">
        <v>7.5</v>
      </c>
      <c r="K18" s="770">
        <v>157.65899999999999</v>
      </c>
      <c r="M18" s="770">
        <v>507.31700000000001</v>
      </c>
      <c r="O18" s="770">
        <v>154.3989</v>
      </c>
      <c r="P18" s="1204">
        <v>608.78</v>
      </c>
    </row>
    <row r="19" spans="1:16">
      <c r="A19" s="770" t="s">
        <v>1303</v>
      </c>
      <c r="B19" s="770" t="s">
        <v>1304</v>
      </c>
      <c r="C19" s="776">
        <v>30.1</v>
      </c>
      <c r="D19" s="770" t="s">
        <v>262</v>
      </c>
      <c r="E19" s="776" t="s">
        <v>66</v>
      </c>
      <c r="F19" s="770">
        <v>20</v>
      </c>
      <c r="G19" s="770">
        <v>62.523400000000002</v>
      </c>
      <c r="H19" s="770">
        <v>1250.4680000000001</v>
      </c>
      <c r="I19" s="770">
        <v>2.855</v>
      </c>
      <c r="J19" s="770">
        <v>57.1</v>
      </c>
      <c r="K19" s="770">
        <v>1200.31052</v>
      </c>
      <c r="M19" s="770">
        <v>2573.3159999999998</v>
      </c>
      <c r="O19" s="770">
        <v>154.3989</v>
      </c>
      <c r="P19" s="1204">
        <v>3087.9780000000001</v>
      </c>
    </row>
    <row r="20" spans="1:16">
      <c r="A20" s="770" t="s">
        <v>1303</v>
      </c>
      <c r="B20" s="770" t="s">
        <v>1304</v>
      </c>
      <c r="C20" s="776">
        <v>10.000999999999999</v>
      </c>
      <c r="D20" s="770" t="s">
        <v>1087</v>
      </c>
      <c r="E20" s="776" t="s">
        <v>49</v>
      </c>
      <c r="F20" s="770">
        <v>50</v>
      </c>
      <c r="G20" s="770">
        <v>0</v>
      </c>
      <c r="H20" s="770">
        <v>0</v>
      </c>
      <c r="I20" s="770">
        <v>1.3</v>
      </c>
      <c r="J20" s="770">
        <v>65</v>
      </c>
      <c r="K20" s="770">
        <v>1366.3779999999999</v>
      </c>
      <c r="M20" s="770">
        <v>9450</v>
      </c>
      <c r="O20" s="770">
        <v>226.8</v>
      </c>
      <c r="P20" s="1204">
        <v>11340</v>
      </c>
    </row>
    <row r="21" spans="1:16">
      <c r="A21" s="770" t="s">
        <v>1303</v>
      </c>
      <c r="B21" s="770" t="s">
        <v>1304</v>
      </c>
      <c r="C21" s="776">
        <v>18.600000000000001</v>
      </c>
      <c r="D21" s="770" t="s">
        <v>243</v>
      </c>
      <c r="E21" s="776" t="s">
        <v>66</v>
      </c>
      <c r="F21" s="770">
        <v>10</v>
      </c>
      <c r="G21" s="770">
        <v>40.762999999999998</v>
      </c>
      <c r="H21" s="770">
        <v>407.63</v>
      </c>
      <c r="I21" s="770">
        <v>1.1499999999999999</v>
      </c>
      <c r="J21" s="770">
        <v>11.5</v>
      </c>
      <c r="K21" s="770">
        <v>241.74379999999999</v>
      </c>
      <c r="M21" s="770">
        <v>681.84199999999998</v>
      </c>
      <c r="O21" s="770">
        <v>81.820999999999998</v>
      </c>
      <c r="P21" s="1204">
        <v>818.21</v>
      </c>
    </row>
    <row r="22" spans="1:16">
      <c r="A22" s="770" t="s">
        <v>1303</v>
      </c>
      <c r="B22" s="770" t="s">
        <v>1304</v>
      </c>
      <c r="C22" s="776" t="s">
        <v>1522</v>
      </c>
    </row>
    <row r="23" spans="1:16">
      <c r="A23" s="770" t="s">
        <v>1235</v>
      </c>
      <c r="B23" s="770" t="s">
        <v>1264</v>
      </c>
      <c r="C23" s="776">
        <v>16</v>
      </c>
      <c r="D23" s="770" t="s">
        <v>236</v>
      </c>
      <c r="E23" s="776" t="s">
        <v>66</v>
      </c>
      <c r="F23" s="770">
        <v>10</v>
      </c>
      <c r="G23" s="770">
        <v>34.072200000000002</v>
      </c>
      <c r="H23" s="770">
        <v>340.72199999999998</v>
      </c>
      <c r="I23" s="770">
        <v>0.2</v>
      </c>
      <c r="J23" s="770">
        <v>2</v>
      </c>
      <c r="K23" s="770">
        <v>42.042400000000001</v>
      </c>
      <c r="M23" s="770">
        <v>401.90300000000002</v>
      </c>
      <c r="O23" s="770">
        <v>50.237900000000003</v>
      </c>
      <c r="P23" s="1204">
        <v>502.37900000000002</v>
      </c>
    </row>
    <row r="24" spans="1:16">
      <c r="A24" s="770" t="s">
        <v>1235</v>
      </c>
      <c r="B24" s="770" t="s">
        <v>1264</v>
      </c>
      <c r="C24" s="776">
        <v>16</v>
      </c>
      <c r="D24" s="770" t="s">
        <v>236</v>
      </c>
      <c r="E24" s="776" t="s">
        <v>66</v>
      </c>
      <c r="F24" s="770">
        <v>14</v>
      </c>
      <c r="G24" s="770">
        <v>34.072200000000002</v>
      </c>
      <c r="H24" s="770">
        <v>477.01080000000002</v>
      </c>
      <c r="I24" s="770">
        <v>0.2</v>
      </c>
      <c r="J24" s="770">
        <v>2.8</v>
      </c>
      <c r="K24" s="770">
        <v>58.859360000000002</v>
      </c>
      <c r="M24" s="770">
        <v>562.66420000000005</v>
      </c>
      <c r="O24" s="770">
        <v>48.228400000000001</v>
      </c>
      <c r="P24" s="1204">
        <v>675.19759999999997</v>
      </c>
    </row>
    <row r="25" spans="1:16">
      <c r="A25" s="770" t="s">
        <v>1235</v>
      </c>
      <c r="B25" s="770" t="s">
        <v>1264</v>
      </c>
      <c r="C25" s="776">
        <v>14</v>
      </c>
      <c r="D25" s="770" t="s">
        <v>234</v>
      </c>
      <c r="E25" s="776" t="s">
        <v>42</v>
      </c>
      <c r="F25" s="770">
        <v>60</v>
      </c>
      <c r="G25" s="770">
        <v>32.549999999999997</v>
      </c>
      <c r="H25" s="770">
        <v>1953</v>
      </c>
      <c r="I25" s="770">
        <v>0.75</v>
      </c>
      <c r="J25" s="770">
        <v>45</v>
      </c>
      <c r="K25" s="770">
        <v>945.95399999999995</v>
      </c>
      <c r="M25" s="770">
        <v>3043.902</v>
      </c>
      <c r="O25" s="770">
        <v>60.878</v>
      </c>
      <c r="P25" s="1204">
        <v>3652.68</v>
      </c>
    </row>
    <row r="26" spans="1:16">
      <c r="A26" s="770" t="s">
        <v>1235</v>
      </c>
      <c r="B26" s="770" t="s">
        <v>1264</v>
      </c>
      <c r="C26" s="776">
        <v>16</v>
      </c>
      <c r="D26" s="770" t="s">
        <v>236</v>
      </c>
      <c r="E26" s="776" t="s">
        <v>66</v>
      </c>
      <c r="F26" s="770">
        <v>20</v>
      </c>
      <c r="G26" s="770">
        <v>34.072200000000002</v>
      </c>
      <c r="H26" s="770">
        <v>1250.4680000000001</v>
      </c>
      <c r="I26" s="770">
        <v>0.2</v>
      </c>
      <c r="J26" s="770">
        <v>57.1</v>
      </c>
      <c r="K26" s="770">
        <v>1200.31052</v>
      </c>
      <c r="M26" s="770">
        <v>2573.3159999999998</v>
      </c>
      <c r="O26" s="770">
        <v>48.228400000000001</v>
      </c>
      <c r="P26" s="1204">
        <v>3087.9780000000001</v>
      </c>
    </row>
    <row r="27" spans="1:16">
      <c r="A27" s="770" t="s">
        <v>1235</v>
      </c>
      <c r="B27" s="770" t="s">
        <v>1264</v>
      </c>
      <c r="C27" s="776">
        <v>9.1</v>
      </c>
      <c r="D27" s="770" t="s">
        <v>284</v>
      </c>
      <c r="E27" s="776" t="s">
        <v>58</v>
      </c>
      <c r="F27" s="770">
        <v>1</v>
      </c>
      <c r="G27" s="770">
        <v>10.145099999999999</v>
      </c>
      <c r="H27" s="770">
        <v>2029.02</v>
      </c>
      <c r="I27" s="770">
        <v>0.45</v>
      </c>
      <c r="J27" s="770">
        <v>90</v>
      </c>
      <c r="K27" s="770">
        <v>1891.9079999999999</v>
      </c>
      <c r="M27" s="770">
        <v>4116.9799999999996</v>
      </c>
      <c r="O27" s="770">
        <v>24.701799999999999</v>
      </c>
      <c r="P27" s="1204">
        <v>4940.3599999999997</v>
      </c>
    </row>
    <row r="28" spans="1:16">
      <c r="A28" s="770" t="s">
        <v>1235</v>
      </c>
      <c r="B28" s="770" t="s">
        <v>1264</v>
      </c>
      <c r="C28" s="776">
        <v>14</v>
      </c>
      <c r="D28" s="770" t="s">
        <v>234</v>
      </c>
      <c r="E28" s="776" t="s">
        <v>42</v>
      </c>
      <c r="F28" s="770">
        <v>20</v>
      </c>
      <c r="G28" s="770">
        <v>32.549999999999997</v>
      </c>
      <c r="H28" s="770">
        <v>651</v>
      </c>
      <c r="I28" s="770">
        <v>0.75</v>
      </c>
      <c r="J28" s="770">
        <v>15</v>
      </c>
      <c r="K28" s="770">
        <v>315.31799999999998</v>
      </c>
      <c r="M28" s="770">
        <v>1014.634</v>
      </c>
      <c r="O28" s="770">
        <v>60.878</v>
      </c>
      <c r="P28" s="1204">
        <v>1217.56</v>
      </c>
    </row>
    <row r="29" spans="1:16">
      <c r="A29" s="770" t="s">
        <v>1235</v>
      </c>
      <c r="B29" s="770" t="s">
        <v>1264</v>
      </c>
      <c r="C29" s="776" t="s">
        <v>1522</v>
      </c>
      <c r="D29" s="770" t="s">
        <v>987</v>
      </c>
    </row>
    <row r="30" spans="1:16">
      <c r="A30" s="770" t="s">
        <v>1235</v>
      </c>
      <c r="B30" s="770" t="s">
        <v>1264</v>
      </c>
      <c r="C30" s="776">
        <v>30.1</v>
      </c>
      <c r="D30" s="770" t="s">
        <v>262</v>
      </c>
      <c r="E30" s="776" t="s">
        <v>66</v>
      </c>
      <c r="F30" s="770">
        <v>10</v>
      </c>
      <c r="G30" s="770">
        <v>62.523400000000002</v>
      </c>
      <c r="H30" s="770">
        <v>625.23400000000004</v>
      </c>
      <c r="I30" s="770">
        <v>2.855</v>
      </c>
      <c r="J30" s="770">
        <v>28.55</v>
      </c>
      <c r="K30" s="770">
        <v>600.15526</v>
      </c>
      <c r="M30" s="770">
        <v>1286.6579999999999</v>
      </c>
      <c r="O30" s="770">
        <v>154.3989</v>
      </c>
      <c r="P30" s="1204">
        <v>1543.989</v>
      </c>
    </row>
    <row r="31" spans="1:16">
      <c r="A31" s="770" t="s">
        <v>1235</v>
      </c>
      <c r="B31" s="770" t="s">
        <v>1264</v>
      </c>
      <c r="C31" s="776">
        <v>14</v>
      </c>
      <c r="D31" s="770" t="s">
        <v>234</v>
      </c>
      <c r="E31" s="776" t="s">
        <v>42</v>
      </c>
      <c r="F31" s="770">
        <v>1</v>
      </c>
      <c r="G31" s="770">
        <v>32.549999999999997</v>
      </c>
      <c r="H31" s="770">
        <v>32.549999999999997</v>
      </c>
      <c r="I31" s="770">
        <v>0.75</v>
      </c>
      <c r="J31" s="770">
        <v>0.75</v>
      </c>
      <c r="K31" s="770">
        <v>15.7659</v>
      </c>
      <c r="M31" s="770">
        <v>50.731699999999996</v>
      </c>
      <c r="O31" s="770">
        <v>60.878</v>
      </c>
      <c r="P31" s="1204">
        <v>60.878</v>
      </c>
    </row>
    <row r="32" spans="1:16">
      <c r="A32" s="770" t="s">
        <v>1235</v>
      </c>
      <c r="B32" s="770" t="s">
        <v>1264</v>
      </c>
      <c r="C32" s="776">
        <v>30.2</v>
      </c>
      <c r="D32" s="770" t="s">
        <v>1172</v>
      </c>
      <c r="E32" s="776" t="s">
        <v>42</v>
      </c>
      <c r="F32" s="770">
        <v>10</v>
      </c>
      <c r="G32" s="770">
        <v>136.13040000000001</v>
      </c>
      <c r="H32" s="770">
        <v>625.23400000000004</v>
      </c>
      <c r="I32" s="770">
        <v>6</v>
      </c>
      <c r="J32" s="770">
        <v>28.55</v>
      </c>
      <c r="K32" s="770">
        <v>600.15526</v>
      </c>
      <c r="M32" s="770">
        <v>1286.6579999999999</v>
      </c>
      <c r="O32" s="770">
        <v>330.4443</v>
      </c>
      <c r="P32" s="1204">
        <v>1543.989</v>
      </c>
    </row>
    <row r="33" spans="1:16">
      <c r="A33" s="770" t="s">
        <v>1235</v>
      </c>
      <c r="B33" s="770" t="s">
        <v>1264</v>
      </c>
      <c r="C33" s="776">
        <v>14</v>
      </c>
      <c r="D33" s="770" t="s">
        <v>234</v>
      </c>
      <c r="E33" s="776" t="s">
        <v>42</v>
      </c>
      <c r="F33" s="770">
        <v>241</v>
      </c>
      <c r="G33" s="770">
        <v>32.549999999999997</v>
      </c>
      <c r="H33" s="770">
        <v>7844.55</v>
      </c>
      <c r="I33" s="770">
        <v>0.75</v>
      </c>
      <c r="J33" s="770">
        <v>180.75</v>
      </c>
      <c r="K33" s="770">
        <v>3799.5819000000001</v>
      </c>
      <c r="M33" s="770">
        <v>12226.3397</v>
      </c>
      <c r="O33" s="770">
        <v>60.878</v>
      </c>
      <c r="P33" s="1204">
        <v>14671.598</v>
      </c>
    </row>
    <row r="34" spans="1:16">
      <c r="A34" s="770" t="s">
        <v>1235</v>
      </c>
      <c r="B34" s="770" t="s">
        <v>1264</v>
      </c>
      <c r="C34" s="776">
        <v>15.1</v>
      </c>
      <c r="D34" s="770" t="s">
        <v>167</v>
      </c>
      <c r="E34" s="776" t="s">
        <v>66</v>
      </c>
      <c r="F34" s="770">
        <v>20</v>
      </c>
      <c r="G34" s="770">
        <v>10.5</v>
      </c>
      <c r="H34" s="770">
        <v>210</v>
      </c>
      <c r="I34" s="770">
        <v>0.25</v>
      </c>
      <c r="J34" s="770">
        <v>5</v>
      </c>
      <c r="K34" s="770">
        <v>105.10599999999999</v>
      </c>
      <c r="M34" s="770">
        <v>330.86200000000002</v>
      </c>
      <c r="O34" s="770">
        <v>19.851700000000001</v>
      </c>
      <c r="P34" s="1204">
        <v>397.03399999999999</v>
      </c>
    </row>
    <row r="35" spans="1:16">
      <c r="A35" s="770" t="s">
        <v>1235</v>
      </c>
      <c r="B35" s="770" t="s">
        <v>1264</v>
      </c>
      <c r="C35" s="776">
        <v>30.1</v>
      </c>
      <c r="D35" s="770" t="s">
        <v>262</v>
      </c>
      <c r="E35" s="776" t="s">
        <v>66</v>
      </c>
      <c r="F35" s="770">
        <v>2</v>
      </c>
      <c r="G35" s="770">
        <v>62.523400000000002</v>
      </c>
      <c r="H35" s="770">
        <v>125.0468</v>
      </c>
      <c r="I35" s="770">
        <v>2.855</v>
      </c>
      <c r="J35" s="770">
        <v>5.71</v>
      </c>
      <c r="K35" s="770">
        <v>120.031052</v>
      </c>
      <c r="M35" s="770">
        <v>257.33159999999998</v>
      </c>
      <c r="O35" s="770">
        <v>154.3989</v>
      </c>
      <c r="P35" s="1204">
        <v>308.7978</v>
      </c>
    </row>
    <row r="36" spans="1:16">
      <c r="A36" s="770" t="s">
        <v>1235</v>
      </c>
      <c r="B36" s="770" t="s">
        <v>1264</v>
      </c>
      <c r="C36" s="776">
        <v>14</v>
      </c>
      <c r="D36" s="770" t="s">
        <v>234</v>
      </c>
      <c r="E36" s="776" t="s">
        <v>42</v>
      </c>
      <c r="F36" s="770">
        <v>10</v>
      </c>
      <c r="G36" s="770">
        <v>32.549999999999997</v>
      </c>
      <c r="H36" s="770">
        <v>325.5</v>
      </c>
      <c r="I36" s="770">
        <v>0.75</v>
      </c>
      <c r="J36" s="770">
        <v>7.5</v>
      </c>
      <c r="K36" s="770">
        <v>157.65899999999999</v>
      </c>
      <c r="M36" s="770">
        <v>507.31700000000001</v>
      </c>
      <c r="O36" s="770">
        <v>60.878</v>
      </c>
      <c r="P36" s="1204">
        <v>608.78</v>
      </c>
    </row>
    <row r="37" spans="1:16">
      <c r="A37" s="770" t="s">
        <v>1235</v>
      </c>
      <c r="B37" s="770" t="s">
        <v>1264</v>
      </c>
      <c r="C37" s="776">
        <v>30.1</v>
      </c>
      <c r="D37" s="770" t="s">
        <v>262</v>
      </c>
      <c r="E37" s="776" t="s">
        <v>66</v>
      </c>
      <c r="F37" s="770">
        <v>12</v>
      </c>
      <c r="G37" s="770">
        <v>62.523400000000002</v>
      </c>
      <c r="H37" s="770">
        <v>750.2808</v>
      </c>
      <c r="I37" s="770">
        <v>2.855</v>
      </c>
      <c r="J37" s="770">
        <v>34.26</v>
      </c>
      <c r="K37" s="770">
        <v>720.18631200000004</v>
      </c>
      <c r="M37" s="770">
        <v>1543.9896000000001</v>
      </c>
      <c r="O37" s="770">
        <v>154.3989</v>
      </c>
      <c r="P37" s="1204">
        <v>1852.7868000000001</v>
      </c>
    </row>
    <row r="38" spans="1:16">
      <c r="A38" s="770" t="s">
        <v>1235</v>
      </c>
      <c r="B38" s="770" t="s">
        <v>1264</v>
      </c>
      <c r="C38" s="776">
        <v>16</v>
      </c>
      <c r="D38" s="770" t="s">
        <v>236</v>
      </c>
      <c r="E38" s="776" t="s">
        <v>66</v>
      </c>
      <c r="F38" s="770">
        <v>20</v>
      </c>
      <c r="G38" s="770">
        <v>34.072200000000002</v>
      </c>
      <c r="H38" s="770">
        <v>651</v>
      </c>
      <c r="I38" s="770">
        <v>0.2</v>
      </c>
      <c r="J38" s="770">
        <v>15</v>
      </c>
      <c r="K38" s="770">
        <v>315.31799999999998</v>
      </c>
      <c r="M38" s="770">
        <v>1014.634</v>
      </c>
      <c r="O38" s="770">
        <v>48.228400000000001</v>
      </c>
      <c r="P38" s="1204">
        <v>1217.56</v>
      </c>
    </row>
    <row r="39" spans="1:16">
      <c r="A39" s="770" t="s">
        <v>1235</v>
      </c>
      <c r="B39" s="770" t="s">
        <v>1264</v>
      </c>
      <c r="C39" s="776">
        <v>30.2</v>
      </c>
      <c r="D39" s="770" t="s">
        <v>1172</v>
      </c>
      <c r="E39" s="776" t="s">
        <v>42</v>
      </c>
      <c r="F39" s="770">
        <v>100</v>
      </c>
      <c r="G39" s="770">
        <v>136.13040000000001</v>
      </c>
      <c r="H39" s="770">
        <v>651</v>
      </c>
      <c r="I39" s="770">
        <v>6</v>
      </c>
      <c r="J39" s="770">
        <v>15</v>
      </c>
      <c r="K39" s="770">
        <v>315.31799999999998</v>
      </c>
      <c r="M39" s="770">
        <v>1014.634</v>
      </c>
      <c r="O39" s="770">
        <v>330.4443</v>
      </c>
      <c r="P39" s="1204">
        <v>1217.56</v>
      </c>
    </row>
    <row r="40" spans="1:16">
      <c r="A40" s="770" t="s">
        <v>1235</v>
      </c>
      <c r="B40" s="770" t="s">
        <v>1264</v>
      </c>
      <c r="C40" s="776" t="s">
        <v>1522</v>
      </c>
    </row>
    <row r="41" spans="1:16">
      <c r="A41" s="770" t="s">
        <v>1235</v>
      </c>
      <c r="B41" s="770" t="s">
        <v>1264</v>
      </c>
      <c r="C41" s="776">
        <v>30.1</v>
      </c>
      <c r="D41" s="770" t="s">
        <v>262</v>
      </c>
      <c r="E41" s="776" t="s">
        <v>66</v>
      </c>
      <c r="F41" s="770">
        <v>10</v>
      </c>
      <c r="G41" s="770">
        <v>62.523400000000002</v>
      </c>
      <c r="H41" s="770">
        <v>325.5</v>
      </c>
      <c r="I41" s="770">
        <v>2.855</v>
      </c>
      <c r="J41" s="770">
        <v>7.5</v>
      </c>
      <c r="K41" s="770">
        <v>157.65899999999999</v>
      </c>
      <c r="M41" s="770">
        <v>507.31700000000001</v>
      </c>
      <c r="O41" s="770">
        <v>154.3989</v>
      </c>
      <c r="P41" s="1204">
        <v>608.78</v>
      </c>
    </row>
    <row r="42" spans="1:16">
      <c r="A42" s="770" t="s">
        <v>1235</v>
      </c>
      <c r="B42" s="770" t="s">
        <v>1264</v>
      </c>
      <c r="C42" s="776">
        <v>30.1</v>
      </c>
      <c r="D42" s="770" t="s">
        <v>262</v>
      </c>
      <c r="E42" s="776" t="s">
        <v>66</v>
      </c>
      <c r="F42" s="770">
        <v>20</v>
      </c>
      <c r="G42" s="770">
        <v>62.523400000000002</v>
      </c>
      <c r="H42" s="770">
        <v>1250.4680000000001</v>
      </c>
      <c r="I42" s="770">
        <v>2.855</v>
      </c>
      <c r="J42" s="770">
        <v>57.1</v>
      </c>
      <c r="K42" s="770">
        <v>1200.31052</v>
      </c>
      <c r="M42" s="770">
        <v>2573.3159999999998</v>
      </c>
      <c r="O42" s="770">
        <v>154.3989</v>
      </c>
      <c r="P42" s="1204">
        <v>3087.9780000000001</v>
      </c>
    </row>
    <row r="43" spans="1:16">
      <c r="A43" s="770" t="s">
        <v>1235</v>
      </c>
      <c r="B43" s="770" t="s">
        <v>1264</v>
      </c>
      <c r="C43" s="776">
        <v>16</v>
      </c>
      <c r="D43" s="770" t="s">
        <v>1370</v>
      </c>
      <c r="E43" s="776" t="s">
        <v>1368</v>
      </c>
      <c r="F43" s="770">
        <v>10</v>
      </c>
      <c r="G43" s="770">
        <v>340722</v>
      </c>
      <c r="H43" s="770">
        <v>340722</v>
      </c>
      <c r="I43" s="770" t="s">
        <v>1371</v>
      </c>
      <c r="J43" s="770">
        <v>2</v>
      </c>
      <c r="K43" s="770">
        <v>420424</v>
      </c>
      <c r="M43" s="770">
        <v>401903</v>
      </c>
      <c r="O43" s="770">
        <v>502379</v>
      </c>
      <c r="P43" s="1204">
        <v>502379</v>
      </c>
    </row>
    <row r="44" spans="1:16">
      <c r="A44" s="770" t="s">
        <v>1235</v>
      </c>
      <c r="B44" s="770" t="s">
        <v>1264</v>
      </c>
      <c r="C44" s="776">
        <v>16</v>
      </c>
      <c r="D44" s="770" t="s">
        <v>1370</v>
      </c>
      <c r="E44" s="776" t="s">
        <v>1368</v>
      </c>
      <c r="F44" s="770">
        <v>14</v>
      </c>
      <c r="G44" s="770">
        <v>340722</v>
      </c>
      <c r="H44" s="770">
        <v>4770108</v>
      </c>
      <c r="I44" s="770" t="s">
        <v>1371</v>
      </c>
      <c r="J44" s="770" t="s">
        <v>1373</v>
      </c>
      <c r="K44" s="770">
        <v>5885936</v>
      </c>
      <c r="M44" s="770">
        <v>5626642</v>
      </c>
      <c r="O44" s="770">
        <v>482284</v>
      </c>
      <c r="P44" s="1204">
        <v>6751976</v>
      </c>
    </row>
    <row r="45" spans="1:16">
      <c r="A45" s="770" t="s">
        <v>1235</v>
      </c>
      <c r="B45" s="770" t="s">
        <v>1264</v>
      </c>
      <c r="C45" s="776">
        <v>14</v>
      </c>
      <c r="D45" s="770" t="s">
        <v>1358</v>
      </c>
      <c r="E45" s="776" t="s">
        <v>1359</v>
      </c>
      <c r="F45" s="770">
        <v>60</v>
      </c>
      <c r="G45" s="770" t="s">
        <v>1360</v>
      </c>
      <c r="H45" s="770">
        <v>1953</v>
      </c>
      <c r="I45" s="770" t="s">
        <v>1362</v>
      </c>
      <c r="J45" s="770">
        <v>45</v>
      </c>
      <c r="K45" s="770">
        <v>945954</v>
      </c>
      <c r="M45" s="770">
        <v>3043902</v>
      </c>
      <c r="O45" s="770">
        <v>60878</v>
      </c>
      <c r="P45" s="1204" t="s">
        <v>1374</v>
      </c>
    </row>
    <row r="46" spans="1:16">
      <c r="A46" s="770" t="s">
        <v>1235</v>
      </c>
      <c r="B46" s="770" t="s">
        <v>1264</v>
      </c>
      <c r="C46" s="776">
        <v>16</v>
      </c>
      <c r="D46" s="770" t="s">
        <v>1370</v>
      </c>
      <c r="E46" s="776" t="s">
        <v>1368</v>
      </c>
      <c r="F46" s="770">
        <v>20</v>
      </c>
      <c r="G46" s="770">
        <v>340722</v>
      </c>
      <c r="H46" s="770">
        <v>1250468</v>
      </c>
      <c r="I46" s="770" t="s">
        <v>1371</v>
      </c>
      <c r="J46" s="770" t="s">
        <v>1372</v>
      </c>
      <c r="K46" s="770">
        <v>120031052</v>
      </c>
      <c r="M46" s="770">
        <v>2573316</v>
      </c>
      <c r="O46" s="770">
        <v>482284</v>
      </c>
      <c r="P46" s="1204">
        <v>3087978</v>
      </c>
    </row>
    <row r="47" spans="1:16">
      <c r="A47" s="770" t="s">
        <v>1235</v>
      </c>
      <c r="B47" s="770" t="s">
        <v>1264</v>
      </c>
      <c r="C47" s="776" t="s">
        <v>1375</v>
      </c>
      <c r="D47" s="770" t="s">
        <v>1376</v>
      </c>
      <c r="E47" s="776" t="s">
        <v>1377</v>
      </c>
      <c r="F47" s="770">
        <v>1</v>
      </c>
      <c r="G47" s="770">
        <v>101451</v>
      </c>
      <c r="H47" s="770" t="s">
        <v>1378</v>
      </c>
      <c r="I47" s="770" t="s">
        <v>1379</v>
      </c>
      <c r="J47" s="770">
        <v>90</v>
      </c>
      <c r="K47" s="770">
        <v>1891908</v>
      </c>
      <c r="M47" s="770" t="s">
        <v>1380</v>
      </c>
      <c r="O47" s="770">
        <v>247018</v>
      </c>
      <c r="P47" s="1204" t="s">
        <v>1381</v>
      </c>
    </row>
    <row r="48" spans="1:16">
      <c r="A48" s="770" t="s">
        <v>1235</v>
      </c>
      <c r="B48" s="770" t="s">
        <v>1264</v>
      </c>
      <c r="C48" s="776">
        <v>14</v>
      </c>
      <c r="D48" s="770" t="s">
        <v>1358</v>
      </c>
      <c r="E48" s="776" t="s">
        <v>1359</v>
      </c>
      <c r="F48" s="770">
        <v>20</v>
      </c>
      <c r="G48" s="770" t="s">
        <v>1360</v>
      </c>
      <c r="H48" s="770">
        <v>651</v>
      </c>
      <c r="I48" s="770" t="s">
        <v>1362</v>
      </c>
      <c r="J48" s="770">
        <v>15</v>
      </c>
      <c r="K48" s="770">
        <v>315318</v>
      </c>
      <c r="M48" s="770">
        <v>1014634</v>
      </c>
      <c r="O48" s="770">
        <v>60878</v>
      </c>
      <c r="P48" s="1204" t="s">
        <v>1363</v>
      </c>
    </row>
    <row r="49" spans="1:16">
      <c r="A49" s="770" t="s">
        <v>1235</v>
      </c>
      <c r="B49" s="770" t="s">
        <v>1264</v>
      </c>
      <c r="C49" s="776" t="s">
        <v>1364</v>
      </c>
      <c r="D49" s="770" t="s">
        <v>1365</v>
      </c>
      <c r="E49" s="776" t="s">
        <v>1361</v>
      </c>
      <c r="F49" s="770" t="s">
        <v>1361</v>
      </c>
      <c r="G49" s="770" t="s">
        <v>1361</v>
      </c>
      <c r="H49" s="770" t="s">
        <v>1361</v>
      </c>
      <c r="I49" s="770" t="s">
        <v>1361</v>
      </c>
      <c r="J49" s="770" t="s">
        <v>1361</v>
      </c>
      <c r="K49" s="770" t="s">
        <v>1361</v>
      </c>
      <c r="M49" s="770" t="s">
        <v>1361</v>
      </c>
      <c r="O49" s="770" t="s">
        <v>1361</v>
      </c>
    </row>
    <row r="50" spans="1:16">
      <c r="A50" s="770" t="s">
        <v>1235</v>
      </c>
      <c r="B50" s="770" t="s">
        <v>1264</v>
      </c>
      <c r="C50" s="776" t="s">
        <v>1366</v>
      </c>
      <c r="D50" s="770" t="s">
        <v>1367</v>
      </c>
      <c r="E50" s="776" t="s">
        <v>1368</v>
      </c>
      <c r="F50" s="770">
        <v>10</v>
      </c>
      <c r="G50" s="770">
        <v>625234</v>
      </c>
      <c r="H50" s="770">
        <v>625234</v>
      </c>
      <c r="I50" s="770">
        <v>2855</v>
      </c>
      <c r="J50" s="770" t="s">
        <v>1369</v>
      </c>
      <c r="K50" s="770">
        <v>60015526</v>
      </c>
      <c r="M50" s="770">
        <v>1286658</v>
      </c>
      <c r="O50" s="770">
        <v>1543989</v>
      </c>
      <c r="P50" s="1204">
        <v>1543989</v>
      </c>
    </row>
    <row r="51" spans="1:16">
      <c r="A51" s="770" t="s">
        <v>1308</v>
      </c>
      <c r="B51" s="770" t="s">
        <v>1306</v>
      </c>
      <c r="C51" s="776">
        <v>16</v>
      </c>
      <c r="D51" s="770" t="s">
        <v>1370</v>
      </c>
      <c r="E51" s="776" t="s">
        <v>1368</v>
      </c>
      <c r="F51" s="770">
        <v>20</v>
      </c>
      <c r="G51" s="770">
        <v>340722</v>
      </c>
      <c r="H51" s="770">
        <v>651</v>
      </c>
      <c r="I51" s="770" t="s">
        <v>1371</v>
      </c>
      <c r="J51" s="770">
        <v>15</v>
      </c>
      <c r="K51" s="770">
        <v>315318</v>
      </c>
      <c r="M51" s="770">
        <v>1014634</v>
      </c>
      <c r="O51" s="770">
        <v>482284</v>
      </c>
      <c r="P51" s="1204" t="s">
        <v>1363</v>
      </c>
    </row>
    <row r="52" spans="1:16">
      <c r="A52" s="770" t="s">
        <v>1308</v>
      </c>
      <c r="B52" s="770" t="s">
        <v>1306</v>
      </c>
      <c r="C52" s="776" t="s">
        <v>1382</v>
      </c>
      <c r="D52" s="770" t="s">
        <v>1383</v>
      </c>
      <c r="E52" s="776" t="s">
        <v>1359</v>
      </c>
      <c r="F52" s="770">
        <v>100</v>
      </c>
      <c r="G52" s="770">
        <v>1361304</v>
      </c>
      <c r="H52" s="770">
        <v>651</v>
      </c>
      <c r="I52" s="770">
        <v>6</v>
      </c>
      <c r="J52" s="770">
        <v>15</v>
      </c>
      <c r="K52" s="770">
        <v>315318</v>
      </c>
      <c r="M52" s="770">
        <v>1014634</v>
      </c>
      <c r="O52" s="770">
        <v>3304443</v>
      </c>
      <c r="P52" s="1204" t="s">
        <v>1363</v>
      </c>
    </row>
    <row r="53" spans="1:16">
      <c r="A53" s="770" t="s">
        <v>1308</v>
      </c>
      <c r="B53" s="770" t="s">
        <v>1306</v>
      </c>
      <c r="C53" s="776">
        <v>16</v>
      </c>
      <c r="D53" s="770" t="s">
        <v>1370</v>
      </c>
      <c r="E53" s="776" t="s">
        <v>1368</v>
      </c>
      <c r="F53" s="770">
        <v>10</v>
      </c>
      <c r="G53" s="770">
        <v>340722</v>
      </c>
      <c r="H53" s="770">
        <v>340722</v>
      </c>
      <c r="I53" s="770" t="s">
        <v>1371</v>
      </c>
      <c r="J53" s="770">
        <v>2</v>
      </c>
      <c r="K53" s="770">
        <v>420424</v>
      </c>
      <c r="M53" s="770">
        <v>401903</v>
      </c>
      <c r="O53" s="770">
        <v>502379</v>
      </c>
      <c r="P53" s="1204">
        <v>502379</v>
      </c>
    </row>
    <row r="54" spans="1:16">
      <c r="A54" s="770" t="s">
        <v>1308</v>
      </c>
      <c r="B54" s="770" t="s">
        <v>1306</v>
      </c>
      <c r="C54" s="776">
        <v>16</v>
      </c>
      <c r="D54" s="770" t="s">
        <v>1370</v>
      </c>
      <c r="E54" s="776" t="s">
        <v>1368</v>
      </c>
      <c r="F54" s="770">
        <v>14</v>
      </c>
      <c r="G54" s="770">
        <v>340722</v>
      </c>
      <c r="H54" s="770">
        <v>4770108</v>
      </c>
      <c r="I54" s="770" t="s">
        <v>1371</v>
      </c>
      <c r="J54" s="770" t="s">
        <v>1373</v>
      </c>
      <c r="K54" s="770">
        <v>5885936</v>
      </c>
      <c r="M54" s="770">
        <v>5626642</v>
      </c>
      <c r="O54" s="770">
        <v>482284</v>
      </c>
      <c r="P54" s="1204">
        <v>6751976</v>
      </c>
    </row>
    <row r="55" spans="1:16">
      <c r="A55" s="770" t="s">
        <v>1308</v>
      </c>
      <c r="B55" s="770" t="s">
        <v>1306</v>
      </c>
      <c r="C55" s="776">
        <v>14</v>
      </c>
      <c r="D55" s="770" t="s">
        <v>1358</v>
      </c>
      <c r="E55" s="776" t="s">
        <v>1359</v>
      </c>
      <c r="F55" s="770">
        <v>60</v>
      </c>
      <c r="G55" s="770" t="s">
        <v>1360</v>
      </c>
      <c r="H55" s="770">
        <v>1953</v>
      </c>
      <c r="I55" s="770" t="s">
        <v>1362</v>
      </c>
      <c r="J55" s="770">
        <v>45</v>
      </c>
      <c r="K55" s="770">
        <v>945954</v>
      </c>
      <c r="M55" s="770">
        <v>3043902</v>
      </c>
      <c r="O55" s="770">
        <v>60878</v>
      </c>
      <c r="P55" s="1204" t="s">
        <v>1374</v>
      </c>
    </row>
    <row r="56" spans="1:16">
      <c r="A56" s="770" t="s">
        <v>1308</v>
      </c>
      <c r="B56" s="770" t="s">
        <v>1306</v>
      </c>
      <c r="C56" s="776">
        <v>16</v>
      </c>
      <c r="D56" s="770" t="s">
        <v>1370</v>
      </c>
      <c r="E56" s="776" t="s">
        <v>1368</v>
      </c>
      <c r="F56" s="770">
        <v>20</v>
      </c>
      <c r="G56" s="770">
        <v>340722</v>
      </c>
      <c r="H56" s="770">
        <v>1250468</v>
      </c>
      <c r="I56" s="770" t="s">
        <v>1371</v>
      </c>
      <c r="J56" s="770" t="s">
        <v>1372</v>
      </c>
      <c r="K56" s="770">
        <v>120031052</v>
      </c>
      <c r="M56" s="770">
        <v>2573316</v>
      </c>
      <c r="O56" s="770">
        <v>482284</v>
      </c>
      <c r="P56" s="1204">
        <v>3087978</v>
      </c>
    </row>
    <row r="57" spans="1:16">
      <c r="A57" s="770" t="s">
        <v>1308</v>
      </c>
      <c r="B57" s="770" t="s">
        <v>1306</v>
      </c>
      <c r="C57" s="776" t="s">
        <v>1375</v>
      </c>
      <c r="D57" s="770" t="s">
        <v>1376</v>
      </c>
      <c r="E57" s="776" t="s">
        <v>1377</v>
      </c>
      <c r="F57" s="770">
        <v>1</v>
      </c>
      <c r="G57" s="770">
        <v>101451</v>
      </c>
      <c r="H57" s="770" t="s">
        <v>1378</v>
      </c>
      <c r="I57" s="770" t="s">
        <v>1379</v>
      </c>
      <c r="J57" s="770">
        <v>90</v>
      </c>
      <c r="K57" s="770">
        <v>1891908</v>
      </c>
      <c r="M57" s="770" t="s">
        <v>1380</v>
      </c>
      <c r="O57" s="770">
        <v>247018</v>
      </c>
      <c r="P57" s="1204" t="s">
        <v>1381</v>
      </c>
    </row>
    <row r="58" spans="1:16">
      <c r="A58" s="770" t="s">
        <v>1308</v>
      </c>
      <c r="B58" s="770" t="s">
        <v>1306</v>
      </c>
      <c r="C58" s="776">
        <v>14</v>
      </c>
      <c r="D58" s="770" t="s">
        <v>1358</v>
      </c>
      <c r="E58" s="776" t="s">
        <v>1359</v>
      </c>
      <c r="F58" s="770">
        <v>20</v>
      </c>
      <c r="G58" s="770" t="s">
        <v>1360</v>
      </c>
      <c r="H58" s="770">
        <v>651</v>
      </c>
      <c r="I58" s="770" t="s">
        <v>1362</v>
      </c>
      <c r="J58" s="770">
        <v>15</v>
      </c>
      <c r="K58" s="770">
        <v>315318</v>
      </c>
      <c r="M58" s="770">
        <v>1014634</v>
      </c>
      <c r="O58" s="770">
        <v>60878</v>
      </c>
      <c r="P58" s="1204" t="s">
        <v>1363</v>
      </c>
    </row>
    <row r="59" spans="1:16">
      <c r="A59" s="770" t="s">
        <v>1308</v>
      </c>
      <c r="B59" s="770" t="s">
        <v>1306</v>
      </c>
      <c r="C59" s="776" t="s">
        <v>1364</v>
      </c>
      <c r="D59" s="770" t="s">
        <v>1365</v>
      </c>
      <c r="E59" s="776" t="s">
        <v>1361</v>
      </c>
      <c r="F59" s="770" t="s">
        <v>1361</v>
      </c>
      <c r="G59" s="770" t="s">
        <v>1361</v>
      </c>
      <c r="H59" s="770" t="s">
        <v>1361</v>
      </c>
      <c r="I59" s="770" t="s">
        <v>1361</v>
      </c>
      <c r="J59" s="770" t="s">
        <v>1361</v>
      </c>
      <c r="K59" s="770" t="s">
        <v>1361</v>
      </c>
      <c r="M59" s="770" t="s">
        <v>1361</v>
      </c>
      <c r="O59" s="770" t="s">
        <v>1361</v>
      </c>
      <c r="P59" s="1204">
        <v>152761546</v>
      </c>
    </row>
    <row r="60" spans="1:16">
      <c r="A60" s="770" t="s">
        <v>1308</v>
      </c>
      <c r="B60" s="770" t="s">
        <v>1306</v>
      </c>
      <c r="C60" s="776" t="s">
        <v>1366</v>
      </c>
      <c r="D60" s="770" t="s">
        <v>1367</v>
      </c>
      <c r="E60" s="776" t="s">
        <v>1368</v>
      </c>
      <c r="F60" s="770">
        <v>10</v>
      </c>
      <c r="G60" s="770">
        <v>625234</v>
      </c>
      <c r="H60" s="770">
        <v>625234</v>
      </c>
      <c r="I60" s="770">
        <v>2855</v>
      </c>
      <c r="J60" s="770" t="s">
        <v>1369</v>
      </c>
      <c r="K60" s="770">
        <v>60015526</v>
      </c>
      <c r="M60" s="770">
        <v>1286658</v>
      </c>
      <c r="O60" s="770">
        <v>1543989</v>
      </c>
      <c r="P60" s="1204">
        <v>1543989</v>
      </c>
    </row>
    <row r="61" spans="1:16">
      <c r="A61" s="770" t="s">
        <v>1308</v>
      </c>
      <c r="B61" s="770" t="s">
        <v>1306</v>
      </c>
      <c r="C61" s="776">
        <v>14</v>
      </c>
      <c r="D61" s="770" t="s">
        <v>1358</v>
      </c>
      <c r="E61" s="776" t="s">
        <v>1359</v>
      </c>
      <c r="F61" s="770">
        <v>1</v>
      </c>
      <c r="G61" s="770" t="s">
        <v>1360</v>
      </c>
      <c r="H61" s="770" t="s">
        <v>1360</v>
      </c>
      <c r="I61" s="770" t="s">
        <v>1362</v>
      </c>
      <c r="J61" s="770" t="s">
        <v>1362</v>
      </c>
      <c r="K61" s="770">
        <v>157659</v>
      </c>
      <c r="M61" s="770">
        <v>507317</v>
      </c>
      <c r="O61" s="770">
        <v>60878</v>
      </c>
      <c r="P61" s="1204">
        <v>60878</v>
      </c>
    </row>
    <row r="62" spans="1:16">
      <c r="A62" s="770" t="s">
        <v>1308</v>
      </c>
      <c r="B62" s="770" t="s">
        <v>1306</v>
      </c>
      <c r="C62" s="776" t="s">
        <v>1382</v>
      </c>
      <c r="D62" s="770" t="s">
        <v>1383</v>
      </c>
      <c r="E62" s="776" t="s">
        <v>1359</v>
      </c>
      <c r="F62" s="770">
        <v>10</v>
      </c>
      <c r="G62" s="770">
        <v>1361304</v>
      </c>
      <c r="H62" s="770">
        <v>625234</v>
      </c>
      <c r="I62" s="770">
        <v>6</v>
      </c>
      <c r="J62" s="770" t="s">
        <v>1369</v>
      </c>
      <c r="K62" s="770">
        <v>60015526</v>
      </c>
      <c r="M62" s="770">
        <v>1286658</v>
      </c>
      <c r="O62" s="770">
        <v>3304443</v>
      </c>
      <c r="P62" s="1204">
        <v>1543989</v>
      </c>
    </row>
    <row r="63" spans="1:16">
      <c r="A63" s="770" t="s">
        <v>1308</v>
      </c>
      <c r="B63" s="770" t="s">
        <v>1306</v>
      </c>
      <c r="C63" s="776">
        <v>14</v>
      </c>
      <c r="D63" s="770" t="s">
        <v>1358</v>
      </c>
      <c r="E63" s="776" t="s">
        <v>1359</v>
      </c>
      <c r="F63" s="770">
        <v>241</v>
      </c>
      <c r="G63" s="770" t="s">
        <v>1360</v>
      </c>
      <c r="H63" s="770" t="s">
        <v>1384</v>
      </c>
      <c r="I63" s="770" t="s">
        <v>1362</v>
      </c>
      <c r="J63" s="770" t="s">
        <v>1385</v>
      </c>
      <c r="K63" s="770">
        <v>37995819</v>
      </c>
      <c r="M63" s="770">
        <v>122263397</v>
      </c>
      <c r="O63" s="770">
        <v>60878</v>
      </c>
      <c r="P63" s="1204">
        <v>14671598</v>
      </c>
    </row>
    <row r="64" spans="1:16">
      <c r="A64" s="770" t="s">
        <v>1308</v>
      </c>
      <c r="B64" s="770" t="s">
        <v>1306</v>
      </c>
      <c r="C64" s="776" t="s">
        <v>1386</v>
      </c>
      <c r="D64" s="770" t="s">
        <v>1387</v>
      </c>
      <c r="E64" s="776" t="s">
        <v>1368</v>
      </c>
      <c r="F64" s="770">
        <v>20</v>
      </c>
      <c r="G64" s="770" t="s">
        <v>1388</v>
      </c>
      <c r="H64" s="770">
        <v>210</v>
      </c>
      <c r="I64" s="770" t="s">
        <v>1389</v>
      </c>
      <c r="J64" s="770">
        <v>5</v>
      </c>
      <c r="K64" s="770">
        <v>105106</v>
      </c>
      <c r="M64" s="770">
        <v>330862</v>
      </c>
      <c r="O64" s="770">
        <v>198517</v>
      </c>
      <c r="P64" s="1204">
        <v>397034</v>
      </c>
    </row>
    <row r="65" spans="1:16">
      <c r="A65" s="770" t="s">
        <v>1308</v>
      </c>
      <c r="B65" s="770" t="s">
        <v>1306</v>
      </c>
      <c r="C65" s="776" t="s">
        <v>1366</v>
      </c>
      <c r="D65" s="770" t="s">
        <v>1367</v>
      </c>
      <c r="E65" s="776" t="s">
        <v>1368</v>
      </c>
      <c r="F65" s="770">
        <v>2</v>
      </c>
      <c r="G65" s="770">
        <v>625234</v>
      </c>
      <c r="H65" s="770">
        <v>1250468</v>
      </c>
      <c r="I65" s="770">
        <v>2855</v>
      </c>
      <c r="J65" s="770" t="s">
        <v>1390</v>
      </c>
      <c r="K65" s="770">
        <v>120031052</v>
      </c>
      <c r="M65" s="770">
        <v>2573316</v>
      </c>
      <c r="O65" s="770">
        <v>1543989</v>
      </c>
      <c r="P65" s="1204">
        <v>3087978</v>
      </c>
    </row>
    <row r="66" spans="1:16">
      <c r="A66" s="770" t="s">
        <v>1308</v>
      </c>
      <c r="B66" s="770" t="s">
        <v>1306</v>
      </c>
      <c r="C66" s="776">
        <v>14</v>
      </c>
      <c r="D66" s="770" t="s">
        <v>1358</v>
      </c>
      <c r="E66" s="776" t="s">
        <v>1359</v>
      </c>
      <c r="F66" s="770">
        <v>10</v>
      </c>
      <c r="G66" s="770" t="s">
        <v>1360</v>
      </c>
      <c r="H66" s="770" t="s">
        <v>1391</v>
      </c>
      <c r="I66" s="770" t="s">
        <v>1362</v>
      </c>
      <c r="J66" s="770" t="s">
        <v>1392</v>
      </c>
      <c r="K66" s="770">
        <v>157659</v>
      </c>
      <c r="M66" s="770">
        <v>507317</v>
      </c>
      <c r="O66" s="770">
        <v>60878</v>
      </c>
      <c r="P66" s="1204" t="s">
        <v>1393</v>
      </c>
    </row>
    <row r="67" spans="1:16">
      <c r="A67" s="770" t="s">
        <v>1308</v>
      </c>
      <c r="B67" s="770" t="s">
        <v>1306</v>
      </c>
      <c r="C67" s="776" t="s">
        <v>1366</v>
      </c>
      <c r="D67" s="770" t="s">
        <v>1367</v>
      </c>
      <c r="E67" s="776" t="s">
        <v>1368</v>
      </c>
      <c r="F67" s="770">
        <v>12</v>
      </c>
      <c r="G67" s="770">
        <v>625234</v>
      </c>
      <c r="H67" s="770">
        <v>7502808</v>
      </c>
      <c r="I67" s="770">
        <v>2855</v>
      </c>
      <c r="J67" s="770" t="s">
        <v>1394</v>
      </c>
      <c r="K67" s="770">
        <v>720186312</v>
      </c>
      <c r="M67" s="770">
        <v>15439896</v>
      </c>
      <c r="O67" s="770">
        <v>1543989</v>
      </c>
      <c r="P67" s="1204">
        <v>18527868</v>
      </c>
    </row>
    <row r="68" spans="1:16">
      <c r="A68" s="770" t="s">
        <v>1308</v>
      </c>
      <c r="B68" s="770" t="s">
        <v>1306</v>
      </c>
      <c r="C68" s="776">
        <v>16</v>
      </c>
      <c r="D68" s="770" t="s">
        <v>1370</v>
      </c>
      <c r="E68" s="776" t="s">
        <v>1368</v>
      </c>
      <c r="F68" s="770">
        <v>20</v>
      </c>
      <c r="G68" s="770">
        <v>340722</v>
      </c>
      <c r="H68" s="770">
        <v>651</v>
      </c>
      <c r="I68" s="770" t="s">
        <v>1371</v>
      </c>
      <c r="J68" s="770">
        <v>15</v>
      </c>
      <c r="K68" s="770">
        <v>315318</v>
      </c>
      <c r="M68" s="770">
        <v>1014634</v>
      </c>
      <c r="O68" s="770">
        <v>482284</v>
      </c>
      <c r="P68" s="1204" t="s">
        <v>1363</v>
      </c>
    </row>
    <row r="69" spans="1:16">
      <c r="A69" s="770" t="s">
        <v>1308</v>
      </c>
      <c r="B69" s="770" t="s">
        <v>1306</v>
      </c>
      <c r="C69" s="776" t="s">
        <v>1382</v>
      </c>
      <c r="D69" s="770" t="s">
        <v>1383</v>
      </c>
      <c r="E69" s="776" t="s">
        <v>1359</v>
      </c>
      <c r="F69" s="770">
        <v>100</v>
      </c>
      <c r="G69" s="770">
        <v>1361304</v>
      </c>
      <c r="H69" s="770">
        <v>651</v>
      </c>
      <c r="I69" s="770">
        <v>6</v>
      </c>
      <c r="J69" s="770">
        <v>15</v>
      </c>
      <c r="K69" s="770">
        <v>315318</v>
      </c>
      <c r="M69" s="770">
        <v>1014634</v>
      </c>
      <c r="O69" s="770">
        <v>3304443</v>
      </c>
      <c r="P69" s="1204" t="s">
        <v>1363</v>
      </c>
    </row>
    <row r="70" spans="1:16">
      <c r="A70" s="770" t="s">
        <v>1308</v>
      </c>
      <c r="B70" s="770" t="s">
        <v>1306</v>
      </c>
      <c r="C70" s="776" t="s">
        <v>1364</v>
      </c>
      <c r="D70" s="770" t="s">
        <v>1361</v>
      </c>
      <c r="E70" s="776" t="s">
        <v>1361</v>
      </c>
      <c r="F70" s="770" t="s">
        <v>1361</v>
      </c>
      <c r="G70" s="770" t="s">
        <v>1361</v>
      </c>
      <c r="H70" s="770" t="s">
        <v>1361</v>
      </c>
      <c r="I70" s="770" t="s">
        <v>1361</v>
      </c>
      <c r="J70" s="770" t="s">
        <v>1361</v>
      </c>
      <c r="K70" s="770" t="s">
        <v>1361</v>
      </c>
      <c r="M70" s="770" t="s">
        <v>1361</v>
      </c>
      <c r="O70" s="770" t="s">
        <v>1361</v>
      </c>
      <c r="P70" s="1204" t="s">
        <v>1395</v>
      </c>
    </row>
    <row r="71" spans="1:16">
      <c r="A71" s="770" t="s">
        <v>1308</v>
      </c>
      <c r="B71" s="770" t="s">
        <v>1306</v>
      </c>
      <c r="C71" s="776" t="s">
        <v>1366</v>
      </c>
      <c r="D71" s="770" t="s">
        <v>1367</v>
      </c>
      <c r="E71" s="776" t="s">
        <v>1368</v>
      </c>
      <c r="F71" s="770">
        <v>10</v>
      </c>
      <c r="G71" s="770">
        <v>625234</v>
      </c>
      <c r="H71" s="770" t="s">
        <v>1391</v>
      </c>
      <c r="I71" s="770">
        <v>2855</v>
      </c>
      <c r="J71" s="770" t="s">
        <v>1392</v>
      </c>
      <c r="K71" s="770">
        <v>157659</v>
      </c>
      <c r="M71" s="770">
        <v>507317</v>
      </c>
      <c r="O71" s="770">
        <v>1543989</v>
      </c>
      <c r="P71" s="1204" t="s">
        <v>1393</v>
      </c>
    </row>
    <row r="72" spans="1:16">
      <c r="A72" s="770" t="s">
        <v>1308</v>
      </c>
      <c r="B72" s="770" t="s">
        <v>1306</v>
      </c>
      <c r="C72" s="776" t="s">
        <v>1366</v>
      </c>
      <c r="D72" s="770" t="s">
        <v>1367</v>
      </c>
      <c r="E72" s="776" t="s">
        <v>1368</v>
      </c>
      <c r="F72" s="770">
        <v>20</v>
      </c>
      <c r="G72" s="770">
        <v>625234</v>
      </c>
      <c r="H72" s="770">
        <v>1250468</v>
      </c>
      <c r="I72" s="770">
        <v>2855</v>
      </c>
      <c r="J72" s="770" t="s">
        <v>1372</v>
      </c>
      <c r="K72" s="770">
        <v>120031052</v>
      </c>
      <c r="M72" s="770">
        <v>2573316</v>
      </c>
      <c r="O72" s="770">
        <v>1543989</v>
      </c>
      <c r="P72" s="1204">
        <v>3087978</v>
      </c>
    </row>
    <row r="73" spans="1:16">
      <c r="A73" s="770" t="s">
        <v>1308</v>
      </c>
      <c r="B73" s="770" t="s">
        <v>1306</v>
      </c>
      <c r="C73" s="776">
        <v>16</v>
      </c>
      <c r="D73" s="770" t="s">
        <v>1396</v>
      </c>
      <c r="E73" s="776" t="s">
        <v>1397</v>
      </c>
      <c r="F73" s="770">
        <v>10</v>
      </c>
      <c r="G73" s="770">
        <v>340722</v>
      </c>
      <c r="H73" s="770">
        <v>340722</v>
      </c>
      <c r="I73" s="770" t="s">
        <v>1399</v>
      </c>
      <c r="J73" s="770">
        <v>2</v>
      </c>
      <c r="K73" s="770">
        <v>420424</v>
      </c>
      <c r="M73" s="770">
        <v>401903</v>
      </c>
      <c r="O73" s="770">
        <v>502379</v>
      </c>
      <c r="P73" s="1204">
        <v>502379</v>
      </c>
    </row>
    <row r="74" spans="1:16">
      <c r="A74" s="770" t="s">
        <v>1308</v>
      </c>
      <c r="B74" s="770" t="s">
        <v>1306</v>
      </c>
      <c r="C74" s="776">
        <v>16</v>
      </c>
      <c r="D74" s="770" t="s">
        <v>1396</v>
      </c>
      <c r="E74" s="776" t="s">
        <v>1397</v>
      </c>
      <c r="F74" s="770">
        <v>14</v>
      </c>
      <c r="G74" s="770">
        <v>340722</v>
      </c>
      <c r="H74" s="770">
        <v>4770108</v>
      </c>
      <c r="I74" s="770" t="s">
        <v>1399</v>
      </c>
      <c r="J74" s="770" t="s">
        <v>1400</v>
      </c>
      <c r="K74" s="770">
        <v>5885936</v>
      </c>
      <c r="M74" s="770">
        <v>5626642</v>
      </c>
      <c r="O74" s="770">
        <v>482284</v>
      </c>
      <c r="P74" s="1204">
        <v>6751976</v>
      </c>
    </row>
    <row r="75" spans="1:16">
      <c r="A75" s="770" t="s">
        <v>1308</v>
      </c>
      <c r="B75" s="770" t="s">
        <v>1306</v>
      </c>
      <c r="C75" s="776">
        <v>14</v>
      </c>
      <c r="D75" s="770" t="s">
        <v>1401</v>
      </c>
      <c r="E75" s="776" t="s">
        <v>1402</v>
      </c>
      <c r="F75" s="770">
        <v>60</v>
      </c>
      <c r="G75" s="770" t="s">
        <v>1403</v>
      </c>
      <c r="H75" s="770">
        <v>1953</v>
      </c>
      <c r="I75" s="770" t="s">
        <v>1404</v>
      </c>
      <c r="J75" s="770">
        <v>45</v>
      </c>
      <c r="K75" s="770">
        <v>945954</v>
      </c>
      <c r="M75" s="770">
        <v>3043902</v>
      </c>
      <c r="O75" s="770">
        <v>60878</v>
      </c>
      <c r="P75" s="1204" t="s">
        <v>1405</v>
      </c>
    </row>
    <row r="76" spans="1:16">
      <c r="A76" s="770" t="s">
        <v>1308</v>
      </c>
      <c r="B76" s="770" t="s">
        <v>1306</v>
      </c>
      <c r="C76" s="776">
        <v>16</v>
      </c>
      <c r="D76" s="770" t="s">
        <v>1396</v>
      </c>
      <c r="E76" s="776" t="s">
        <v>1397</v>
      </c>
      <c r="F76" s="770">
        <v>20</v>
      </c>
      <c r="G76" s="770">
        <v>340722</v>
      </c>
      <c r="H76" s="770">
        <v>1250468</v>
      </c>
      <c r="I76" s="770" t="s">
        <v>1399</v>
      </c>
      <c r="J76" s="770" t="s">
        <v>1406</v>
      </c>
      <c r="K76" s="770">
        <v>120031052</v>
      </c>
      <c r="M76" s="770">
        <v>2573316</v>
      </c>
      <c r="O76" s="770">
        <v>482284</v>
      </c>
      <c r="P76" s="1204">
        <v>3087978</v>
      </c>
    </row>
    <row r="77" spans="1:16">
      <c r="A77" s="770" t="s">
        <v>1308</v>
      </c>
      <c r="B77" s="770" t="s">
        <v>1306</v>
      </c>
      <c r="C77" s="776" t="s">
        <v>1407</v>
      </c>
      <c r="D77" s="770" t="s">
        <v>1408</v>
      </c>
      <c r="E77" s="776" t="s">
        <v>1409</v>
      </c>
      <c r="F77" s="770">
        <v>1</v>
      </c>
      <c r="G77" s="770">
        <v>101451</v>
      </c>
      <c r="H77" s="770" t="s">
        <v>1410</v>
      </c>
      <c r="I77" s="770" t="s">
        <v>1411</v>
      </c>
      <c r="J77" s="770">
        <v>90</v>
      </c>
      <c r="K77" s="770">
        <v>1891908</v>
      </c>
      <c r="M77" s="770" t="s">
        <v>1412</v>
      </c>
      <c r="O77" s="770">
        <v>247018</v>
      </c>
      <c r="P77" s="1204" t="s">
        <v>1413</v>
      </c>
    </row>
    <row r="78" spans="1:16">
      <c r="A78" s="770" t="s">
        <v>1308</v>
      </c>
      <c r="B78" s="770" t="s">
        <v>1306</v>
      </c>
      <c r="C78" s="776">
        <v>14</v>
      </c>
      <c r="D78" s="770" t="s">
        <v>1401</v>
      </c>
      <c r="E78" s="776" t="s">
        <v>1402</v>
      </c>
      <c r="F78" s="770">
        <v>20</v>
      </c>
      <c r="G78" s="770" t="s">
        <v>1403</v>
      </c>
      <c r="H78" s="770">
        <v>651</v>
      </c>
      <c r="I78" s="770" t="s">
        <v>1404</v>
      </c>
      <c r="J78" s="770">
        <v>15</v>
      </c>
      <c r="K78" s="770">
        <v>315318</v>
      </c>
      <c r="M78" s="770">
        <v>1014634</v>
      </c>
      <c r="O78" s="770">
        <v>60878</v>
      </c>
      <c r="P78" s="1204" t="s">
        <v>1414</v>
      </c>
    </row>
    <row r="79" spans="1:16">
      <c r="A79" s="770" t="s">
        <v>1308</v>
      </c>
      <c r="B79" s="770" t="s">
        <v>1306</v>
      </c>
      <c r="C79" s="776" t="s">
        <v>1415</v>
      </c>
      <c r="D79" s="770" t="s">
        <v>1416</v>
      </c>
      <c r="E79" s="776" t="s">
        <v>1398</v>
      </c>
      <c r="F79" s="770" t="s">
        <v>1398</v>
      </c>
      <c r="G79" s="770" t="s">
        <v>1398</v>
      </c>
      <c r="H79" s="770" t="s">
        <v>1398</v>
      </c>
      <c r="I79" s="770" t="s">
        <v>1398</v>
      </c>
      <c r="J79" s="770" t="s">
        <v>1398</v>
      </c>
      <c r="K79" s="770" t="s">
        <v>1398</v>
      </c>
      <c r="M79" s="770" t="s">
        <v>1398</v>
      </c>
      <c r="O79" s="770" t="s">
        <v>1398</v>
      </c>
      <c r="P79" s="1204">
        <v>152761546</v>
      </c>
    </row>
    <row r="80" spans="1:16">
      <c r="A80" s="770" t="s">
        <v>1308</v>
      </c>
      <c r="B80" s="770" t="s">
        <v>1306</v>
      </c>
      <c r="C80" s="776" t="s">
        <v>1417</v>
      </c>
      <c r="D80" s="770" t="s">
        <v>1418</v>
      </c>
      <c r="E80" s="776" t="s">
        <v>1397</v>
      </c>
      <c r="F80" s="770">
        <v>10</v>
      </c>
      <c r="G80" s="770">
        <v>625234</v>
      </c>
      <c r="H80" s="770">
        <v>625234</v>
      </c>
      <c r="I80" s="770">
        <v>2855</v>
      </c>
      <c r="J80" s="770" t="s">
        <v>1419</v>
      </c>
      <c r="K80" s="770">
        <v>60015526</v>
      </c>
      <c r="M80" s="770">
        <v>1286658</v>
      </c>
      <c r="O80" s="770">
        <v>1543989</v>
      </c>
      <c r="P80" s="1204">
        <v>1543989</v>
      </c>
    </row>
    <row r="81" spans="1:16">
      <c r="A81" s="770" t="s">
        <v>1308</v>
      </c>
      <c r="B81" s="770" t="s">
        <v>1306</v>
      </c>
      <c r="C81" s="776" t="s">
        <v>1361</v>
      </c>
      <c r="D81" s="770" t="s">
        <v>1361</v>
      </c>
      <c r="E81" s="776" t="s">
        <v>1361</v>
      </c>
      <c r="F81" s="770" t="s">
        <v>1361</v>
      </c>
      <c r="G81" s="770" t="s">
        <v>1361</v>
      </c>
      <c r="H81" s="770" t="s">
        <v>1361</v>
      </c>
      <c r="I81" s="770" t="s">
        <v>1361</v>
      </c>
      <c r="J81" s="770" t="s">
        <v>1361</v>
      </c>
      <c r="K81" s="770" t="s">
        <v>1361</v>
      </c>
      <c r="M81" s="770" t="s">
        <v>1361</v>
      </c>
      <c r="O81" s="770" t="s">
        <v>1361</v>
      </c>
      <c r="P81" s="1204" t="s">
        <v>1361</v>
      </c>
    </row>
    <row r="82" spans="1:16">
      <c r="A82" s="770" t="s">
        <v>1308</v>
      </c>
      <c r="B82" s="770" t="s">
        <v>1436</v>
      </c>
      <c r="C82" s="776" t="s">
        <v>1366</v>
      </c>
      <c r="D82" s="770" t="s">
        <v>1367</v>
      </c>
      <c r="E82" s="776" t="s">
        <v>1368</v>
      </c>
      <c r="F82" s="770">
        <v>12</v>
      </c>
      <c r="G82" s="770">
        <v>625234</v>
      </c>
      <c r="H82" s="770">
        <v>7502808</v>
      </c>
      <c r="I82" s="770">
        <v>2855</v>
      </c>
      <c r="J82" s="770" t="s">
        <v>1394</v>
      </c>
      <c r="K82" s="770">
        <v>720186312</v>
      </c>
      <c r="M82" s="770">
        <v>15439896</v>
      </c>
      <c r="O82" s="770">
        <v>1543989</v>
      </c>
      <c r="P82" s="1204">
        <v>18527868</v>
      </c>
    </row>
    <row r="83" spans="1:16">
      <c r="A83" s="770" t="s">
        <v>1308</v>
      </c>
      <c r="B83" s="770" t="s">
        <v>1436</v>
      </c>
      <c r="C83" s="776">
        <v>16</v>
      </c>
      <c r="D83" s="770" t="s">
        <v>1370</v>
      </c>
      <c r="E83" s="776" t="s">
        <v>1368</v>
      </c>
      <c r="F83" s="770">
        <v>20</v>
      </c>
      <c r="G83" s="770">
        <v>340722</v>
      </c>
      <c r="H83" s="770">
        <v>651</v>
      </c>
      <c r="I83" s="770" t="s">
        <v>1371</v>
      </c>
      <c r="J83" s="770">
        <v>15</v>
      </c>
      <c r="K83" s="770">
        <v>315318</v>
      </c>
      <c r="M83" s="770">
        <v>1014634</v>
      </c>
      <c r="O83" s="770">
        <v>482284</v>
      </c>
      <c r="P83" s="1204" t="s">
        <v>1363</v>
      </c>
    </row>
    <row r="84" spans="1:16">
      <c r="A84" s="770" t="s">
        <v>1308</v>
      </c>
      <c r="B84" s="770" t="s">
        <v>1436</v>
      </c>
      <c r="C84" s="776" t="s">
        <v>1382</v>
      </c>
      <c r="D84" s="770" t="s">
        <v>1383</v>
      </c>
      <c r="E84" s="776" t="s">
        <v>1359</v>
      </c>
      <c r="F84" s="770">
        <v>100</v>
      </c>
      <c r="G84" s="770">
        <v>1361304</v>
      </c>
      <c r="H84" s="770">
        <v>651</v>
      </c>
      <c r="I84" s="770">
        <v>6</v>
      </c>
      <c r="J84" s="770">
        <v>15</v>
      </c>
      <c r="K84" s="770">
        <v>315318</v>
      </c>
      <c r="M84" s="770">
        <v>1014634</v>
      </c>
      <c r="O84" s="770">
        <v>3304443</v>
      </c>
      <c r="P84" s="1204" t="s">
        <v>1363</v>
      </c>
    </row>
    <row r="85" spans="1:16">
      <c r="A85" s="770" t="s">
        <v>1308</v>
      </c>
      <c r="B85" s="770" t="s">
        <v>1436</v>
      </c>
      <c r="C85" s="776" t="s">
        <v>1364</v>
      </c>
      <c r="D85" s="770" t="s">
        <v>1361</v>
      </c>
      <c r="E85" s="776" t="s">
        <v>1361</v>
      </c>
      <c r="F85" s="770" t="s">
        <v>1361</v>
      </c>
      <c r="G85" s="770" t="s">
        <v>1361</v>
      </c>
      <c r="H85" s="770" t="s">
        <v>1361</v>
      </c>
      <c r="I85" s="770" t="s">
        <v>1361</v>
      </c>
      <c r="J85" s="770" t="s">
        <v>1361</v>
      </c>
      <c r="K85" s="770" t="s">
        <v>1361</v>
      </c>
      <c r="M85" s="770" t="s">
        <v>1361</v>
      </c>
      <c r="O85" s="770" t="s">
        <v>1361</v>
      </c>
      <c r="P85" s="1204" t="s">
        <v>1395</v>
      </c>
    </row>
    <row r="86" spans="1:16">
      <c r="A86" s="770" t="s">
        <v>1308</v>
      </c>
      <c r="B86" s="770" t="s">
        <v>1436</v>
      </c>
      <c r="C86" s="776" t="s">
        <v>1366</v>
      </c>
      <c r="D86" s="770" t="s">
        <v>1367</v>
      </c>
      <c r="E86" s="776" t="s">
        <v>1368</v>
      </c>
      <c r="F86" s="770">
        <v>10</v>
      </c>
      <c r="G86" s="770">
        <v>625234</v>
      </c>
      <c r="H86" s="770" t="s">
        <v>1391</v>
      </c>
      <c r="I86" s="770">
        <v>2855</v>
      </c>
      <c r="J86" s="770" t="s">
        <v>1392</v>
      </c>
      <c r="K86" s="770">
        <v>157659</v>
      </c>
      <c r="M86" s="770">
        <v>507317</v>
      </c>
      <c r="O86" s="770">
        <v>1543989</v>
      </c>
      <c r="P86" s="1204" t="s">
        <v>1393</v>
      </c>
    </row>
    <row r="87" spans="1:16">
      <c r="A87" s="770" t="s">
        <v>1308</v>
      </c>
      <c r="B87" s="770" t="s">
        <v>1436</v>
      </c>
      <c r="C87" s="776" t="s">
        <v>1366</v>
      </c>
      <c r="D87" s="770" t="s">
        <v>1367</v>
      </c>
      <c r="E87" s="776" t="s">
        <v>1368</v>
      </c>
      <c r="F87" s="770">
        <v>20</v>
      </c>
      <c r="G87" s="770">
        <v>625234</v>
      </c>
      <c r="H87" s="770">
        <v>1250468</v>
      </c>
      <c r="I87" s="770">
        <v>2855</v>
      </c>
      <c r="J87" s="770" t="s">
        <v>1372</v>
      </c>
      <c r="K87" s="770">
        <v>120031052</v>
      </c>
      <c r="M87" s="770">
        <v>2573316</v>
      </c>
      <c r="O87" s="770">
        <v>1543989</v>
      </c>
      <c r="P87" s="1204">
        <v>3087978</v>
      </c>
    </row>
    <row r="88" spans="1:16">
      <c r="A88" s="770" t="s">
        <v>1308</v>
      </c>
      <c r="B88" s="770" t="s">
        <v>1436</v>
      </c>
      <c r="C88" s="776">
        <v>16</v>
      </c>
      <c r="D88" s="770" t="s">
        <v>1396</v>
      </c>
      <c r="E88" s="776" t="s">
        <v>1397</v>
      </c>
      <c r="F88" s="770">
        <v>10</v>
      </c>
      <c r="G88" s="770">
        <v>340722</v>
      </c>
      <c r="H88" s="770">
        <v>340722</v>
      </c>
      <c r="I88" s="770" t="s">
        <v>1399</v>
      </c>
      <c r="J88" s="770">
        <v>2</v>
      </c>
      <c r="K88" s="770">
        <v>420424</v>
      </c>
      <c r="M88" s="770">
        <v>401903</v>
      </c>
      <c r="O88" s="770">
        <v>502379</v>
      </c>
      <c r="P88" s="1204">
        <v>502379</v>
      </c>
    </row>
    <row r="89" spans="1:16">
      <c r="A89" s="770" t="s">
        <v>1308</v>
      </c>
      <c r="B89" s="770" t="s">
        <v>1436</v>
      </c>
      <c r="C89" s="776">
        <v>16</v>
      </c>
      <c r="D89" s="770" t="s">
        <v>1396</v>
      </c>
      <c r="E89" s="776" t="s">
        <v>1397</v>
      </c>
      <c r="F89" s="770">
        <v>14</v>
      </c>
      <c r="G89" s="770">
        <v>340722</v>
      </c>
      <c r="H89" s="770">
        <v>4770108</v>
      </c>
      <c r="I89" s="770" t="s">
        <v>1399</v>
      </c>
      <c r="J89" s="770" t="s">
        <v>1400</v>
      </c>
      <c r="K89" s="770">
        <v>5885936</v>
      </c>
      <c r="M89" s="770">
        <v>5626642</v>
      </c>
      <c r="O89" s="770">
        <v>482284</v>
      </c>
      <c r="P89" s="1204">
        <v>6751976</v>
      </c>
    </row>
    <row r="90" spans="1:16">
      <c r="A90" s="770" t="s">
        <v>1308</v>
      </c>
      <c r="B90" s="770" t="s">
        <v>1436</v>
      </c>
      <c r="C90" s="776">
        <v>14</v>
      </c>
      <c r="D90" s="770" t="s">
        <v>1401</v>
      </c>
      <c r="E90" s="776" t="s">
        <v>1402</v>
      </c>
      <c r="F90" s="770">
        <v>60</v>
      </c>
      <c r="G90" s="770" t="s">
        <v>1403</v>
      </c>
      <c r="H90" s="770">
        <v>1953</v>
      </c>
      <c r="I90" s="770" t="s">
        <v>1404</v>
      </c>
      <c r="J90" s="770">
        <v>45</v>
      </c>
      <c r="K90" s="770">
        <v>945954</v>
      </c>
      <c r="M90" s="770">
        <v>3043902</v>
      </c>
      <c r="O90" s="770">
        <v>60878</v>
      </c>
      <c r="P90" s="1204" t="s">
        <v>1405</v>
      </c>
    </row>
    <row r="91" spans="1:16">
      <c r="A91" s="770" t="s">
        <v>1308</v>
      </c>
      <c r="B91" s="770" t="s">
        <v>1436</v>
      </c>
      <c r="C91" s="776">
        <v>16</v>
      </c>
      <c r="D91" s="770" t="s">
        <v>1396</v>
      </c>
      <c r="E91" s="776" t="s">
        <v>1397</v>
      </c>
      <c r="F91" s="770">
        <v>20</v>
      </c>
      <c r="G91" s="770">
        <v>340722</v>
      </c>
      <c r="H91" s="770">
        <v>1250468</v>
      </c>
      <c r="I91" s="770" t="s">
        <v>1399</v>
      </c>
      <c r="J91" s="770" t="s">
        <v>1406</v>
      </c>
      <c r="K91" s="770">
        <v>120031052</v>
      </c>
      <c r="M91" s="770">
        <v>2573316</v>
      </c>
      <c r="O91" s="770">
        <v>482284</v>
      </c>
      <c r="P91" s="1204">
        <v>3087978</v>
      </c>
    </row>
    <row r="92" spans="1:16">
      <c r="A92" s="770" t="s">
        <v>1308</v>
      </c>
      <c r="B92" s="770" t="s">
        <v>1436</v>
      </c>
      <c r="C92" s="776" t="s">
        <v>1407</v>
      </c>
      <c r="D92" s="770" t="s">
        <v>1408</v>
      </c>
      <c r="E92" s="776" t="s">
        <v>1409</v>
      </c>
      <c r="F92" s="770">
        <v>1</v>
      </c>
      <c r="G92" s="770">
        <v>101451</v>
      </c>
      <c r="H92" s="770" t="s">
        <v>1410</v>
      </c>
      <c r="I92" s="770" t="s">
        <v>1411</v>
      </c>
      <c r="J92" s="770">
        <v>90</v>
      </c>
      <c r="K92" s="770">
        <v>1891908</v>
      </c>
      <c r="M92" s="770" t="s">
        <v>1412</v>
      </c>
      <c r="O92" s="770">
        <v>247018</v>
      </c>
      <c r="P92" s="1204" t="s">
        <v>1413</v>
      </c>
    </row>
    <row r="93" spans="1:16">
      <c r="A93" s="770" t="s">
        <v>1308</v>
      </c>
      <c r="B93" s="770" t="s">
        <v>1436</v>
      </c>
      <c r="C93" s="776">
        <v>14</v>
      </c>
      <c r="D93" s="770" t="s">
        <v>1401</v>
      </c>
      <c r="E93" s="776" t="s">
        <v>1402</v>
      </c>
      <c r="F93" s="770">
        <v>20</v>
      </c>
      <c r="G93" s="770" t="s">
        <v>1403</v>
      </c>
      <c r="H93" s="770">
        <v>651</v>
      </c>
      <c r="I93" s="770" t="s">
        <v>1404</v>
      </c>
      <c r="J93" s="770">
        <v>15</v>
      </c>
      <c r="K93" s="770">
        <v>315318</v>
      </c>
      <c r="M93" s="770">
        <v>1014634</v>
      </c>
      <c r="O93" s="770">
        <v>60878</v>
      </c>
      <c r="P93" s="1204" t="s">
        <v>1414</v>
      </c>
    </row>
    <row r="94" spans="1:16">
      <c r="A94" s="770" t="s">
        <v>1308</v>
      </c>
      <c r="B94" s="770" t="s">
        <v>1436</v>
      </c>
      <c r="C94" s="776" t="s">
        <v>1415</v>
      </c>
      <c r="D94" s="770" t="s">
        <v>1416</v>
      </c>
      <c r="E94" s="776" t="s">
        <v>1398</v>
      </c>
      <c r="F94" s="770" t="s">
        <v>1398</v>
      </c>
      <c r="G94" s="770" t="s">
        <v>1398</v>
      </c>
      <c r="H94" s="770" t="s">
        <v>1398</v>
      </c>
      <c r="I94" s="770" t="s">
        <v>1398</v>
      </c>
      <c r="J94" s="770" t="s">
        <v>1398</v>
      </c>
      <c r="K94" s="770" t="s">
        <v>1398</v>
      </c>
      <c r="M94" s="770" t="s">
        <v>1398</v>
      </c>
      <c r="O94" s="770" t="s">
        <v>1398</v>
      </c>
      <c r="P94" s="1204">
        <v>152761546</v>
      </c>
    </row>
    <row r="95" spans="1:16">
      <c r="A95" s="770" t="s">
        <v>1308</v>
      </c>
      <c r="B95" s="770" t="s">
        <v>1436</v>
      </c>
      <c r="C95" s="776" t="s">
        <v>1417</v>
      </c>
      <c r="D95" s="770" t="s">
        <v>1418</v>
      </c>
      <c r="E95" s="776" t="s">
        <v>1397</v>
      </c>
      <c r="F95" s="770">
        <v>10</v>
      </c>
      <c r="G95" s="770">
        <v>625234</v>
      </c>
      <c r="H95" s="770">
        <v>625234</v>
      </c>
      <c r="I95" s="770">
        <v>2855</v>
      </c>
      <c r="J95" s="770" t="s">
        <v>1419</v>
      </c>
      <c r="K95" s="770">
        <v>60015526</v>
      </c>
      <c r="M95" s="770">
        <v>1286658</v>
      </c>
      <c r="O95" s="770">
        <v>1543989</v>
      </c>
      <c r="P95" s="1204">
        <v>1543989</v>
      </c>
    </row>
    <row r="96" spans="1:16">
      <c r="A96" s="770" t="s">
        <v>1308</v>
      </c>
      <c r="B96" s="770" t="s">
        <v>1435</v>
      </c>
      <c r="C96" s="776">
        <v>30.2</v>
      </c>
      <c r="D96" s="770" t="s">
        <v>1383</v>
      </c>
      <c r="E96" s="776" t="s">
        <v>1359</v>
      </c>
      <c r="F96" s="770">
        <v>100</v>
      </c>
      <c r="G96" s="770">
        <v>1361304</v>
      </c>
      <c r="H96" s="770">
        <v>651</v>
      </c>
      <c r="I96" s="770">
        <v>6</v>
      </c>
      <c r="J96" s="770">
        <v>15</v>
      </c>
      <c r="K96" s="770">
        <v>315318</v>
      </c>
      <c r="M96" s="770">
        <v>1014634</v>
      </c>
      <c r="O96" s="770">
        <v>3304443</v>
      </c>
      <c r="P96" s="1204">
        <v>1217.56</v>
      </c>
    </row>
    <row r="97" spans="1:16">
      <c r="A97" s="770" t="s">
        <v>1308</v>
      </c>
      <c r="B97" s="770" t="s">
        <v>1435</v>
      </c>
      <c r="C97" s="776">
        <v>16</v>
      </c>
      <c r="D97" s="770" t="s">
        <v>1370</v>
      </c>
      <c r="E97" s="776" t="s">
        <v>1368</v>
      </c>
      <c r="F97" s="770">
        <v>10</v>
      </c>
      <c r="G97" s="770">
        <v>340722</v>
      </c>
      <c r="H97" s="770">
        <v>340722</v>
      </c>
      <c r="I97" s="770">
        <v>0.2</v>
      </c>
      <c r="J97" s="770">
        <v>2</v>
      </c>
      <c r="K97" s="770">
        <v>420424</v>
      </c>
      <c r="M97" s="770">
        <v>401903</v>
      </c>
      <c r="O97" s="770">
        <v>502379</v>
      </c>
      <c r="P97" s="1204">
        <v>502379</v>
      </c>
    </row>
    <row r="98" spans="1:16">
      <c r="A98" s="770" t="s">
        <v>1308</v>
      </c>
      <c r="B98" s="770" t="s">
        <v>1435</v>
      </c>
      <c r="C98" s="776">
        <v>16</v>
      </c>
      <c r="D98" s="770" t="s">
        <v>1370</v>
      </c>
      <c r="E98" s="776" t="s">
        <v>1368</v>
      </c>
      <c r="F98" s="770">
        <v>14</v>
      </c>
      <c r="G98" s="770">
        <v>340722</v>
      </c>
      <c r="H98" s="770">
        <v>4770108</v>
      </c>
      <c r="I98" s="770">
        <v>0.2</v>
      </c>
      <c r="J98" s="770">
        <v>2.8</v>
      </c>
      <c r="K98" s="770">
        <v>5885936</v>
      </c>
      <c r="M98" s="770">
        <v>5626642</v>
      </c>
      <c r="O98" s="770">
        <v>482284</v>
      </c>
      <c r="P98" s="1204">
        <v>6751976</v>
      </c>
    </row>
    <row r="99" spans="1:16">
      <c r="A99" s="770" t="s">
        <v>1308</v>
      </c>
      <c r="B99" s="770" t="s">
        <v>1435</v>
      </c>
      <c r="C99" s="776">
        <v>14</v>
      </c>
      <c r="D99" s="770" t="s">
        <v>1358</v>
      </c>
      <c r="E99" s="776" t="s">
        <v>1359</v>
      </c>
      <c r="F99" s="770">
        <v>60</v>
      </c>
      <c r="G99" s="770">
        <v>32.549999999999997</v>
      </c>
      <c r="H99" s="770">
        <v>1953</v>
      </c>
      <c r="I99" s="770">
        <v>0.75</v>
      </c>
      <c r="J99" s="770">
        <v>45</v>
      </c>
      <c r="K99" s="770">
        <v>945954</v>
      </c>
      <c r="M99" s="770">
        <v>3043902</v>
      </c>
      <c r="O99" s="770">
        <v>60878</v>
      </c>
      <c r="P99" s="1204">
        <v>3652.68</v>
      </c>
    </row>
    <row r="100" spans="1:16">
      <c r="A100" s="770" t="s">
        <v>1308</v>
      </c>
      <c r="B100" s="770" t="s">
        <v>1435</v>
      </c>
      <c r="C100" s="776">
        <v>16</v>
      </c>
      <c r="D100" s="770" t="s">
        <v>1370</v>
      </c>
      <c r="E100" s="776" t="s">
        <v>1368</v>
      </c>
      <c r="F100" s="770">
        <v>20</v>
      </c>
      <c r="G100" s="770">
        <v>340722</v>
      </c>
      <c r="H100" s="770">
        <v>1250468</v>
      </c>
      <c r="I100" s="770">
        <v>0.2</v>
      </c>
      <c r="J100" s="770">
        <v>57.1</v>
      </c>
      <c r="K100" s="770">
        <v>120031052</v>
      </c>
      <c r="M100" s="770">
        <v>2573316</v>
      </c>
      <c r="O100" s="770">
        <v>482284</v>
      </c>
      <c r="P100" s="1204">
        <v>3087978</v>
      </c>
    </row>
    <row r="101" spans="1:16">
      <c r="A101" s="770" t="s">
        <v>1308</v>
      </c>
      <c r="B101" s="770" t="s">
        <v>1435</v>
      </c>
      <c r="C101" s="776">
        <v>9.1</v>
      </c>
      <c r="D101" s="770" t="s">
        <v>1376</v>
      </c>
      <c r="E101" s="776" t="s">
        <v>1377</v>
      </c>
      <c r="F101" s="770">
        <v>1</v>
      </c>
      <c r="G101" s="770">
        <v>101451</v>
      </c>
      <c r="H101" s="770">
        <v>2029.02</v>
      </c>
      <c r="I101" s="770">
        <v>0.45</v>
      </c>
      <c r="J101" s="770">
        <v>90</v>
      </c>
      <c r="K101" s="770">
        <v>1891908</v>
      </c>
      <c r="M101" s="770">
        <v>4116.9799999999996</v>
      </c>
      <c r="O101" s="770">
        <v>247018</v>
      </c>
      <c r="P101" s="1204">
        <v>4940.3599999999997</v>
      </c>
    </row>
    <row r="102" spans="1:16">
      <c r="A102" s="770" t="s">
        <v>1308</v>
      </c>
      <c r="B102" s="770" t="s">
        <v>1435</v>
      </c>
      <c r="C102" s="776">
        <v>14</v>
      </c>
      <c r="D102" s="770" t="s">
        <v>1358</v>
      </c>
      <c r="E102" s="776" t="s">
        <v>1359</v>
      </c>
      <c r="F102" s="770">
        <v>20</v>
      </c>
      <c r="G102" s="770">
        <v>32.549999999999997</v>
      </c>
      <c r="H102" s="770">
        <v>651</v>
      </c>
      <c r="I102" s="770">
        <v>0.75</v>
      </c>
      <c r="J102" s="770">
        <v>15</v>
      </c>
      <c r="K102" s="770">
        <v>315318</v>
      </c>
      <c r="M102" s="770">
        <v>1014634</v>
      </c>
      <c r="O102" s="770">
        <v>60878</v>
      </c>
      <c r="P102" s="1204">
        <v>1217.56</v>
      </c>
    </row>
    <row r="103" spans="1:16">
      <c r="A103" s="770" t="s">
        <v>1308</v>
      </c>
      <c r="B103" s="770" t="s">
        <v>1435</v>
      </c>
      <c r="C103" s="776" t="s">
        <v>1364</v>
      </c>
      <c r="D103" s="770" t="s">
        <v>1365</v>
      </c>
      <c r="E103" s="776" t="s">
        <v>1361</v>
      </c>
      <c r="F103" s="770" t="s">
        <v>1361</v>
      </c>
      <c r="G103" s="770" t="s">
        <v>1361</v>
      </c>
      <c r="H103" s="770" t="s">
        <v>1361</v>
      </c>
      <c r="I103" s="770" t="s">
        <v>1361</v>
      </c>
      <c r="J103" s="770" t="s">
        <v>1361</v>
      </c>
      <c r="K103" s="770" t="s">
        <v>1361</v>
      </c>
      <c r="M103" s="770" t="s">
        <v>1361</v>
      </c>
      <c r="O103" s="770" t="s">
        <v>1361</v>
      </c>
      <c r="P103" s="1204">
        <v>152761546</v>
      </c>
    </row>
    <row r="104" spans="1:16">
      <c r="A104" s="770" t="s">
        <v>1308</v>
      </c>
      <c r="B104" s="770" t="s">
        <v>1435</v>
      </c>
      <c r="C104" s="776">
        <v>30.1</v>
      </c>
      <c r="D104" s="770" t="s">
        <v>1367</v>
      </c>
      <c r="E104" s="776" t="s">
        <v>1368</v>
      </c>
      <c r="F104" s="770">
        <v>10</v>
      </c>
      <c r="G104" s="770">
        <v>625234</v>
      </c>
      <c r="H104" s="770">
        <v>625234</v>
      </c>
      <c r="I104" s="770">
        <v>2855</v>
      </c>
      <c r="J104" s="770">
        <v>28.55</v>
      </c>
      <c r="K104" s="770">
        <v>60015526</v>
      </c>
      <c r="M104" s="770">
        <v>1286658</v>
      </c>
      <c r="O104" s="770">
        <v>1543989</v>
      </c>
      <c r="P104" s="1204">
        <v>1543989</v>
      </c>
    </row>
    <row r="105" spans="1:16">
      <c r="A105" s="770" t="s">
        <v>1308</v>
      </c>
      <c r="B105" s="770" t="s">
        <v>1435</v>
      </c>
      <c r="C105" s="776">
        <v>14</v>
      </c>
      <c r="D105" s="770" t="s">
        <v>1358</v>
      </c>
      <c r="E105" s="776" t="s">
        <v>1359</v>
      </c>
      <c r="F105" s="770">
        <v>1</v>
      </c>
      <c r="G105" s="770">
        <v>32.549999999999997</v>
      </c>
      <c r="H105" s="770">
        <v>32.549999999999997</v>
      </c>
      <c r="I105" s="770">
        <v>0.75</v>
      </c>
      <c r="J105" s="770">
        <v>0.75</v>
      </c>
      <c r="K105" s="770">
        <v>157659</v>
      </c>
      <c r="M105" s="770">
        <v>507317</v>
      </c>
      <c r="O105" s="770">
        <v>60878</v>
      </c>
      <c r="P105" s="1204">
        <v>60878</v>
      </c>
    </row>
    <row r="106" spans="1:16">
      <c r="A106" s="770" t="s">
        <v>1308</v>
      </c>
      <c r="B106" s="770" t="s">
        <v>1435</v>
      </c>
      <c r="C106" s="776">
        <v>30.2</v>
      </c>
      <c r="D106" s="770" t="s">
        <v>1383</v>
      </c>
      <c r="E106" s="776" t="s">
        <v>1359</v>
      </c>
      <c r="F106" s="770">
        <v>10</v>
      </c>
      <c r="G106" s="770">
        <v>1361304</v>
      </c>
      <c r="H106" s="770">
        <v>625234</v>
      </c>
      <c r="I106" s="770">
        <v>6</v>
      </c>
      <c r="J106" s="770">
        <v>28.55</v>
      </c>
      <c r="K106" s="770">
        <v>60015526</v>
      </c>
      <c r="M106" s="770">
        <v>1286658</v>
      </c>
      <c r="O106" s="770">
        <v>3304443</v>
      </c>
      <c r="P106" s="1204">
        <v>1543989</v>
      </c>
    </row>
    <row r="107" spans="1:16">
      <c r="A107" s="770" t="s">
        <v>1308</v>
      </c>
      <c r="B107" s="770" t="s">
        <v>1435</v>
      </c>
      <c r="C107" s="776">
        <v>14</v>
      </c>
      <c r="D107" s="770" t="s">
        <v>1358</v>
      </c>
      <c r="E107" s="776" t="s">
        <v>1359</v>
      </c>
      <c r="F107" s="770">
        <v>241</v>
      </c>
      <c r="G107" s="770">
        <v>32.549999999999997</v>
      </c>
      <c r="H107" s="770">
        <v>7844.55</v>
      </c>
      <c r="I107" s="770">
        <v>0.75</v>
      </c>
      <c r="J107" s="770">
        <v>180.75</v>
      </c>
      <c r="K107" s="770">
        <v>37995819</v>
      </c>
      <c r="M107" s="770">
        <v>122263397</v>
      </c>
      <c r="O107" s="770">
        <v>60878</v>
      </c>
      <c r="P107" s="1204">
        <v>14671598</v>
      </c>
    </row>
    <row r="108" spans="1:16">
      <c r="A108" s="770" t="s">
        <v>1308</v>
      </c>
      <c r="B108" s="770" t="s">
        <v>1435</v>
      </c>
      <c r="C108" s="776">
        <v>15.1</v>
      </c>
      <c r="D108" s="770" t="s">
        <v>1387</v>
      </c>
      <c r="E108" s="776" t="s">
        <v>1368</v>
      </c>
      <c r="F108" s="770">
        <v>20</v>
      </c>
      <c r="G108" s="770">
        <v>10.5</v>
      </c>
      <c r="H108" s="770">
        <v>210</v>
      </c>
      <c r="I108" s="770">
        <v>0.25</v>
      </c>
      <c r="J108" s="770">
        <v>5</v>
      </c>
      <c r="K108" s="770">
        <v>105106</v>
      </c>
      <c r="M108" s="770">
        <v>330862</v>
      </c>
      <c r="O108" s="770">
        <v>198517</v>
      </c>
      <c r="P108" s="1204">
        <v>397034</v>
      </c>
    </row>
    <row r="109" spans="1:16">
      <c r="A109" s="770" t="s">
        <v>1308</v>
      </c>
      <c r="B109" s="770" t="s">
        <v>1435</v>
      </c>
      <c r="C109" s="776">
        <v>30.1</v>
      </c>
      <c r="D109" s="770" t="s">
        <v>1367</v>
      </c>
      <c r="E109" s="776" t="s">
        <v>1368</v>
      </c>
      <c r="F109" s="770">
        <v>2</v>
      </c>
      <c r="G109" s="770">
        <v>625234</v>
      </c>
      <c r="H109" s="770">
        <v>1250468</v>
      </c>
      <c r="I109" s="770">
        <v>2855</v>
      </c>
      <c r="J109" s="770">
        <v>5.71</v>
      </c>
      <c r="K109" s="770">
        <v>120031052</v>
      </c>
      <c r="M109" s="770">
        <v>2573316</v>
      </c>
      <c r="O109" s="770">
        <v>1543989</v>
      </c>
      <c r="P109" s="1204">
        <v>3087978</v>
      </c>
    </row>
    <row r="110" spans="1:16">
      <c r="A110" s="770" t="s">
        <v>1308</v>
      </c>
      <c r="B110" s="770" t="s">
        <v>1435</v>
      </c>
      <c r="C110" s="776">
        <v>14</v>
      </c>
      <c r="D110" s="770" t="s">
        <v>1358</v>
      </c>
      <c r="E110" s="776" t="s">
        <v>1359</v>
      </c>
      <c r="F110" s="770">
        <v>10</v>
      </c>
      <c r="G110" s="770">
        <v>32.549999999999997</v>
      </c>
      <c r="H110" s="770">
        <v>325.5</v>
      </c>
      <c r="I110" s="770">
        <v>0.75</v>
      </c>
      <c r="J110" s="770">
        <v>7.5</v>
      </c>
      <c r="K110" s="770">
        <v>157659</v>
      </c>
      <c r="M110" s="770">
        <v>507317</v>
      </c>
      <c r="O110" s="770">
        <v>60878</v>
      </c>
      <c r="P110" s="1204">
        <v>608.78</v>
      </c>
    </row>
    <row r="111" spans="1:16">
      <c r="A111" s="770" t="s">
        <v>1308</v>
      </c>
      <c r="B111" s="770" t="s">
        <v>1435</v>
      </c>
      <c r="C111" s="776">
        <v>16</v>
      </c>
      <c r="D111" s="770" t="s">
        <v>236</v>
      </c>
      <c r="E111" s="776" t="s">
        <v>66</v>
      </c>
      <c r="F111" s="770">
        <v>10</v>
      </c>
      <c r="G111" s="770">
        <v>34.072200000000002</v>
      </c>
      <c r="H111" s="770">
        <v>340.72199999999998</v>
      </c>
      <c r="I111" s="770">
        <v>0.2</v>
      </c>
      <c r="J111" s="770">
        <v>2</v>
      </c>
      <c r="K111" s="770">
        <v>42.042400000000001</v>
      </c>
      <c r="M111" s="770">
        <v>401.90300000000002</v>
      </c>
      <c r="O111" s="770">
        <v>50.237900000000003</v>
      </c>
      <c r="P111" s="1204">
        <v>502.37900000000002</v>
      </c>
    </row>
    <row r="112" spans="1:16">
      <c r="A112" s="770" t="s">
        <v>1308</v>
      </c>
      <c r="B112" s="770" t="s">
        <v>1435</v>
      </c>
      <c r="C112" s="776">
        <v>16</v>
      </c>
      <c r="D112" s="770" t="s">
        <v>236</v>
      </c>
      <c r="E112" s="776" t="s">
        <v>66</v>
      </c>
      <c r="F112" s="770">
        <v>14</v>
      </c>
      <c r="G112" s="770">
        <v>34.072200000000002</v>
      </c>
      <c r="H112" s="770">
        <v>477.01080000000002</v>
      </c>
      <c r="I112" s="770">
        <v>0.2</v>
      </c>
      <c r="J112" s="770">
        <v>2.8</v>
      </c>
      <c r="K112" s="770">
        <v>58.859360000000002</v>
      </c>
      <c r="M112" s="770">
        <v>562.66420000000005</v>
      </c>
      <c r="O112" s="770">
        <v>48.228400000000001</v>
      </c>
      <c r="P112" s="1204">
        <v>675.19759999999997</v>
      </c>
    </row>
    <row r="113" spans="1:16">
      <c r="A113" s="770" t="s">
        <v>1308</v>
      </c>
      <c r="B113" s="770" t="s">
        <v>1435</v>
      </c>
      <c r="C113" s="776">
        <v>14</v>
      </c>
      <c r="D113" s="770" t="s">
        <v>234</v>
      </c>
      <c r="E113" s="776" t="s">
        <v>42</v>
      </c>
      <c r="F113" s="770">
        <v>60</v>
      </c>
      <c r="G113" s="770">
        <v>32.549999999999997</v>
      </c>
      <c r="H113" s="770">
        <v>1953</v>
      </c>
      <c r="I113" s="770">
        <v>0.75</v>
      </c>
      <c r="J113" s="770">
        <v>45</v>
      </c>
      <c r="K113" s="770">
        <v>945.95399999999995</v>
      </c>
      <c r="M113" s="770">
        <v>3043.902</v>
      </c>
      <c r="O113" s="770">
        <v>60.878</v>
      </c>
      <c r="P113" s="1204">
        <v>3652.68</v>
      </c>
    </row>
    <row r="114" spans="1:16">
      <c r="A114" s="770" t="s">
        <v>1308</v>
      </c>
      <c r="B114" s="770" t="s">
        <v>1435</v>
      </c>
      <c r="C114" s="776">
        <v>16</v>
      </c>
      <c r="D114" s="770" t="s">
        <v>236</v>
      </c>
      <c r="E114" s="776" t="s">
        <v>66</v>
      </c>
      <c r="F114" s="770">
        <v>20</v>
      </c>
      <c r="G114" s="770">
        <v>34.072200000000002</v>
      </c>
      <c r="H114" s="770">
        <v>1250.4680000000001</v>
      </c>
      <c r="I114" s="770">
        <v>0.2</v>
      </c>
      <c r="J114" s="770">
        <v>57.1</v>
      </c>
      <c r="K114" s="770">
        <v>1200.31052</v>
      </c>
      <c r="M114" s="770">
        <v>2573.3159999999998</v>
      </c>
      <c r="O114" s="770">
        <v>48.228400000000001</v>
      </c>
      <c r="P114" s="1204">
        <v>3087.9780000000001</v>
      </c>
    </row>
    <row r="115" spans="1:16">
      <c r="A115" s="770" t="s">
        <v>1308</v>
      </c>
      <c r="B115" s="770" t="s">
        <v>1435</v>
      </c>
      <c r="C115" s="776">
        <v>9.1</v>
      </c>
      <c r="D115" s="770" t="s">
        <v>284</v>
      </c>
      <c r="E115" s="776" t="s">
        <v>58</v>
      </c>
      <c r="F115" s="770">
        <v>1</v>
      </c>
      <c r="G115" s="770">
        <v>10.145099999999999</v>
      </c>
      <c r="H115" s="770">
        <v>2029.02</v>
      </c>
      <c r="I115" s="770">
        <v>0.45</v>
      </c>
      <c r="J115" s="770">
        <v>90</v>
      </c>
      <c r="K115" s="770">
        <v>1891.9079999999999</v>
      </c>
      <c r="M115" s="770">
        <v>4116.9799999999996</v>
      </c>
      <c r="O115" s="770">
        <v>24.701799999999999</v>
      </c>
      <c r="P115" s="1204">
        <v>4940.3599999999997</v>
      </c>
    </row>
    <row r="116" spans="1:16">
      <c r="A116" s="770" t="s">
        <v>1308</v>
      </c>
      <c r="B116" s="770" t="s">
        <v>1435</v>
      </c>
      <c r="C116" s="776">
        <v>14</v>
      </c>
      <c r="D116" s="770" t="s">
        <v>234</v>
      </c>
      <c r="E116" s="776" t="s">
        <v>42</v>
      </c>
      <c r="F116" s="770">
        <v>20</v>
      </c>
      <c r="G116" s="770">
        <v>32.549999999999997</v>
      </c>
      <c r="H116" s="770">
        <v>651</v>
      </c>
      <c r="I116" s="770">
        <v>0.75</v>
      </c>
      <c r="J116" s="770">
        <v>15</v>
      </c>
      <c r="K116" s="770">
        <v>315.31799999999998</v>
      </c>
      <c r="M116" s="770">
        <v>1014.634</v>
      </c>
      <c r="O116" s="770">
        <v>60.878</v>
      </c>
      <c r="P116" s="1204">
        <v>1217.56</v>
      </c>
    </row>
    <row r="117" spans="1:16">
      <c r="A117" s="770" t="s">
        <v>1308</v>
      </c>
      <c r="B117" s="770" t="s">
        <v>1435</v>
      </c>
      <c r="C117" s="776" t="s">
        <v>2</v>
      </c>
      <c r="D117" s="770" t="s">
        <v>987</v>
      </c>
      <c r="P117" s="1204">
        <v>15276.1546</v>
      </c>
    </row>
    <row r="118" spans="1:16">
      <c r="A118" s="770" t="s">
        <v>1308</v>
      </c>
      <c r="B118" s="770" t="s">
        <v>1435</v>
      </c>
      <c r="C118" s="776">
        <v>30.1</v>
      </c>
      <c r="D118" s="770" t="s">
        <v>262</v>
      </c>
      <c r="E118" s="776" t="s">
        <v>66</v>
      </c>
      <c r="F118" s="770">
        <v>10</v>
      </c>
      <c r="G118" s="770">
        <v>62.523400000000002</v>
      </c>
      <c r="H118" s="770">
        <v>625.23400000000004</v>
      </c>
      <c r="I118" s="770">
        <v>2.855</v>
      </c>
      <c r="J118" s="770">
        <v>28.55</v>
      </c>
      <c r="K118" s="770">
        <v>600.15526</v>
      </c>
      <c r="M118" s="770">
        <v>1286.6579999999999</v>
      </c>
      <c r="O118" s="770">
        <v>154.3989</v>
      </c>
      <c r="P118" s="1204">
        <v>1543.989</v>
      </c>
    </row>
    <row r="119" spans="1:16">
      <c r="A119" s="770" t="s">
        <v>1258</v>
      </c>
      <c r="B119" s="770" t="s">
        <v>1528</v>
      </c>
      <c r="D119" s="770" t="s">
        <v>1526</v>
      </c>
    </row>
    <row r="120" spans="1:16">
      <c r="A120" s="770" t="s">
        <v>1258</v>
      </c>
      <c r="B120" s="770" t="s">
        <v>1528</v>
      </c>
      <c r="C120" s="776">
        <v>2</v>
      </c>
      <c r="D120" s="770" t="s">
        <v>274</v>
      </c>
      <c r="E120" s="776" t="s">
        <v>261</v>
      </c>
      <c r="G120" s="770">
        <v>1034.3499999999999</v>
      </c>
      <c r="I120" s="770">
        <v>6</v>
      </c>
      <c r="K120" s="770">
        <v>21.02</v>
      </c>
      <c r="M120" s="770">
        <v>1218.5</v>
      </c>
      <c r="O120" s="770">
        <v>1462.2</v>
      </c>
    </row>
    <row r="121" spans="1:16">
      <c r="A121" s="770" t="s">
        <v>1258</v>
      </c>
      <c r="B121" s="770" t="s">
        <v>1528</v>
      </c>
      <c r="C121" s="776">
        <v>3</v>
      </c>
      <c r="D121" s="770" t="s">
        <v>140</v>
      </c>
      <c r="E121" s="776" t="s">
        <v>261</v>
      </c>
      <c r="G121" s="770">
        <v>286.83</v>
      </c>
      <c r="I121" s="770">
        <v>2</v>
      </c>
      <c r="K121" s="770">
        <v>21.02</v>
      </c>
      <c r="M121" s="770">
        <v>345.32</v>
      </c>
      <c r="O121" s="770">
        <v>414.38</v>
      </c>
    </row>
    <row r="122" spans="1:16">
      <c r="A122" s="770" t="s">
        <v>1258</v>
      </c>
      <c r="B122" s="770" t="s">
        <v>1528</v>
      </c>
      <c r="D122" s="770" t="s">
        <v>1527</v>
      </c>
    </row>
    <row r="123" spans="1:16">
      <c r="A123" s="770" t="s">
        <v>1258</v>
      </c>
      <c r="B123" s="770" t="s">
        <v>1528</v>
      </c>
      <c r="C123" s="776">
        <v>4</v>
      </c>
      <c r="D123" s="770" t="s">
        <v>147</v>
      </c>
      <c r="E123" s="776" t="s">
        <v>42</v>
      </c>
      <c r="G123" s="770">
        <v>20</v>
      </c>
      <c r="I123" s="770">
        <v>0.08</v>
      </c>
      <c r="K123" s="770">
        <v>21.02</v>
      </c>
      <c r="M123" s="770">
        <v>22.77</v>
      </c>
      <c r="O123" s="770">
        <v>27.32</v>
      </c>
    </row>
    <row r="124" spans="1:16">
      <c r="A124" s="770" t="s">
        <v>1258</v>
      </c>
      <c r="B124" s="770" t="s">
        <v>1528</v>
      </c>
      <c r="C124" s="776">
        <v>5.0999999999999996</v>
      </c>
      <c r="D124" s="770" t="s">
        <v>275</v>
      </c>
      <c r="E124" s="776" t="s">
        <v>66</v>
      </c>
      <c r="G124" s="770">
        <v>3.54</v>
      </c>
      <c r="I124" s="770">
        <v>0.08</v>
      </c>
      <c r="K124" s="770">
        <v>21.02</v>
      </c>
      <c r="M124" s="770">
        <v>5.48</v>
      </c>
      <c r="O124" s="770">
        <v>6.57</v>
      </c>
    </row>
    <row r="125" spans="1:16">
      <c r="A125" s="770" t="s">
        <v>1258</v>
      </c>
      <c r="B125" s="770" t="s">
        <v>1528</v>
      </c>
      <c r="C125" s="776">
        <v>6</v>
      </c>
      <c r="D125" s="770" t="s">
        <v>206</v>
      </c>
      <c r="E125" s="776" t="s">
        <v>58</v>
      </c>
      <c r="G125" s="770">
        <v>21.56</v>
      </c>
      <c r="I125" s="770">
        <v>0.16</v>
      </c>
      <c r="K125" s="770">
        <v>21.02</v>
      </c>
      <c r="M125" s="770">
        <v>26.17</v>
      </c>
      <c r="O125" s="770">
        <v>31.41</v>
      </c>
    </row>
    <row r="126" spans="1:16">
      <c r="A126" s="770" t="s">
        <v>1258</v>
      </c>
      <c r="B126" s="770" t="s">
        <v>1528</v>
      </c>
      <c r="D126" s="770" t="s">
        <v>1529</v>
      </c>
    </row>
    <row r="127" spans="1:16">
      <c r="A127" s="770" t="s">
        <v>1258</v>
      </c>
      <c r="B127" s="770" t="s">
        <v>1528</v>
      </c>
      <c r="C127" s="776">
        <v>17</v>
      </c>
      <c r="D127" s="770" t="s">
        <v>240</v>
      </c>
      <c r="E127" s="776" t="s">
        <v>58</v>
      </c>
      <c r="G127" s="770">
        <v>9.76</v>
      </c>
      <c r="I127" s="770">
        <v>0.01</v>
      </c>
      <c r="K127" s="770">
        <v>21.02</v>
      </c>
      <c r="M127" s="770">
        <v>10.47</v>
      </c>
      <c r="O127" s="770">
        <v>12.56</v>
      </c>
    </row>
    <row r="128" spans="1:16">
      <c r="A128" s="770" t="s">
        <v>1258</v>
      </c>
      <c r="B128" s="770" t="s">
        <v>1528</v>
      </c>
      <c r="C128" s="776">
        <v>18.600000000000001</v>
      </c>
      <c r="D128" s="770" t="s">
        <v>243</v>
      </c>
      <c r="E128" s="776" t="s">
        <v>66</v>
      </c>
      <c r="G128" s="770">
        <v>40.76</v>
      </c>
      <c r="I128" s="770">
        <v>1.1499999999999999</v>
      </c>
      <c r="K128" s="770">
        <v>21.02</v>
      </c>
      <c r="M128" s="770">
        <v>68.180000000000007</v>
      </c>
      <c r="O128" s="770">
        <v>81.819999999999993</v>
      </c>
    </row>
    <row r="129" spans="1:16">
      <c r="A129" s="770" t="s">
        <v>1258</v>
      </c>
      <c r="B129" s="770" t="s">
        <v>1528</v>
      </c>
      <c r="C129" s="776" t="s">
        <v>1530</v>
      </c>
      <c r="D129" s="770" t="s">
        <v>1526</v>
      </c>
    </row>
    <row r="130" spans="1:16">
      <c r="A130" s="770" t="s">
        <v>1258</v>
      </c>
      <c r="B130" s="770" t="s">
        <v>1438</v>
      </c>
      <c r="C130" s="776" t="s">
        <v>1522</v>
      </c>
      <c r="D130" s="770" t="s">
        <v>987</v>
      </c>
      <c r="P130" s="1204">
        <v>15276.1546</v>
      </c>
    </row>
    <row r="131" spans="1:16">
      <c r="A131" s="770" t="s">
        <v>1258</v>
      </c>
      <c r="B131" s="770" t="s">
        <v>1438</v>
      </c>
      <c r="C131" s="776">
        <v>30.1</v>
      </c>
      <c r="D131" s="770" t="s">
        <v>262</v>
      </c>
      <c r="E131" s="776" t="s">
        <v>66</v>
      </c>
      <c r="F131" s="770">
        <v>10</v>
      </c>
      <c r="G131" s="770">
        <v>62.523400000000002</v>
      </c>
      <c r="H131" s="770">
        <v>625.23400000000004</v>
      </c>
      <c r="I131" s="770">
        <v>2.855</v>
      </c>
      <c r="J131" s="770">
        <v>28.55</v>
      </c>
      <c r="K131" s="770">
        <v>600.15526</v>
      </c>
      <c r="M131" s="770">
        <v>1286.6579999999999</v>
      </c>
      <c r="O131" s="770">
        <v>154.3989</v>
      </c>
      <c r="P131" s="1204">
        <v>1543.989</v>
      </c>
    </row>
    <row r="132" spans="1:16">
      <c r="A132" s="770" t="s">
        <v>1258</v>
      </c>
      <c r="B132" s="770" t="s">
        <v>1438</v>
      </c>
      <c r="C132" s="776">
        <v>16</v>
      </c>
      <c r="D132" s="770" t="s">
        <v>236</v>
      </c>
      <c r="E132" s="776" t="s">
        <v>66</v>
      </c>
      <c r="F132" s="770">
        <v>20</v>
      </c>
      <c r="G132" s="770">
        <v>34.072200000000002</v>
      </c>
      <c r="H132" s="770">
        <v>651</v>
      </c>
      <c r="I132" s="770">
        <v>0.2</v>
      </c>
      <c r="J132" s="770">
        <v>15</v>
      </c>
      <c r="K132" s="770">
        <v>315.31799999999998</v>
      </c>
      <c r="M132" s="770">
        <v>1014.634</v>
      </c>
      <c r="O132" s="770">
        <v>48.228400000000001</v>
      </c>
      <c r="P132" s="1204">
        <v>1217.56</v>
      </c>
    </row>
    <row r="133" spans="1:16">
      <c r="A133" s="770" t="s">
        <v>1258</v>
      </c>
      <c r="B133" s="770" t="s">
        <v>1438</v>
      </c>
      <c r="C133" s="776">
        <v>30.2</v>
      </c>
      <c r="D133" s="770" t="s">
        <v>1172</v>
      </c>
      <c r="E133" s="776" t="s">
        <v>42</v>
      </c>
      <c r="F133" s="770">
        <v>100</v>
      </c>
      <c r="G133" s="770">
        <v>136.13040000000001</v>
      </c>
      <c r="H133" s="770">
        <v>651</v>
      </c>
      <c r="I133" s="770">
        <v>6</v>
      </c>
      <c r="J133" s="770">
        <v>15</v>
      </c>
      <c r="K133" s="770">
        <v>315.31799999999998</v>
      </c>
      <c r="M133" s="770">
        <v>1014.634</v>
      </c>
      <c r="O133" s="770">
        <v>330.4443</v>
      </c>
      <c r="P133" s="1204">
        <v>1217.56</v>
      </c>
    </row>
    <row r="134" spans="1:16">
      <c r="A134" s="770" t="s">
        <v>1258</v>
      </c>
      <c r="B134" s="770" t="s">
        <v>1438</v>
      </c>
      <c r="C134" s="776">
        <v>14</v>
      </c>
      <c r="D134" s="770" t="s">
        <v>234</v>
      </c>
      <c r="E134" s="776" t="s">
        <v>42</v>
      </c>
      <c r="F134" s="770">
        <v>20</v>
      </c>
      <c r="G134" s="770">
        <v>32.549999999999997</v>
      </c>
      <c r="H134" s="770">
        <v>651</v>
      </c>
      <c r="I134" s="770">
        <v>0.75</v>
      </c>
      <c r="J134" s="770">
        <v>15</v>
      </c>
      <c r="K134" s="770">
        <v>315.31799999999998</v>
      </c>
      <c r="M134" s="770">
        <v>1014.634</v>
      </c>
      <c r="O134" s="770">
        <v>60.878</v>
      </c>
      <c r="P134" s="1204">
        <v>1217.56</v>
      </c>
    </row>
    <row r="135" spans="1:16">
      <c r="A135" s="770" t="s">
        <v>1258</v>
      </c>
      <c r="B135" s="770" t="s">
        <v>1438</v>
      </c>
      <c r="C135" s="776">
        <v>10.000999999999999</v>
      </c>
      <c r="D135" s="770" t="s">
        <v>1087</v>
      </c>
      <c r="E135" s="776" t="s">
        <v>49</v>
      </c>
      <c r="F135" s="770">
        <v>50</v>
      </c>
      <c r="I135" s="770">
        <v>1.3</v>
      </c>
      <c r="J135" s="770">
        <v>65</v>
      </c>
      <c r="K135" s="770">
        <v>1366.3779999999999</v>
      </c>
      <c r="M135" s="770">
        <v>9450</v>
      </c>
      <c r="O135" s="770">
        <v>226.8</v>
      </c>
      <c r="P135" s="1204">
        <v>11340</v>
      </c>
    </row>
    <row r="136" spans="1:16">
      <c r="A136" s="770" t="s">
        <v>1258</v>
      </c>
      <c r="B136" s="770" t="s">
        <v>1438</v>
      </c>
      <c r="C136" s="776">
        <v>18.600000000000001</v>
      </c>
      <c r="D136" s="770" t="s">
        <v>243</v>
      </c>
      <c r="E136" s="776" t="s">
        <v>66</v>
      </c>
      <c r="F136" s="770">
        <v>10</v>
      </c>
      <c r="G136" s="770">
        <v>40.762999999999998</v>
      </c>
      <c r="H136" s="770">
        <v>407.63</v>
      </c>
      <c r="I136" s="770">
        <v>1.1499999999999999</v>
      </c>
      <c r="J136" s="770">
        <v>11.5</v>
      </c>
      <c r="K136" s="770">
        <v>241.74379999999999</v>
      </c>
      <c r="M136" s="770">
        <v>681.84199999999998</v>
      </c>
      <c r="O136" s="770">
        <v>81.820999999999998</v>
      </c>
      <c r="P136" s="1204">
        <v>818.21</v>
      </c>
    </row>
    <row r="137" spans="1:16">
      <c r="A137" s="770" t="s">
        <v>1258</v>
      </c>
      <c r="B137" s="770" t="s">
        <v>1438</v>
      </c>
      <c r="C137" s="776" t="s">
        <v>1522</v>
      </c>
    </row>
    <row r="138" spans="1:16">
      <c r="A138" s="770" t="s">
        <v>1258</v>
      </c>
      <c r="B138" s="770" t="s">
        <v>1438</v>
      </c>
      <c r="C138" s="776">
        <v>16</v>
      </c>
      <c r="D138" s="770" t="s">
        <v>236</v>
      </c>
      <c r="E138" s="776" t="s">
        <v>66</v>
      </c>
      <c r="F138" s="770">
        <v>10</v>
      </c>
      <c r="G138" s="770">
        <v>34.072200000000002</v>
      </c>
      <c r="H138" s="770">
        <v>340.72199999999998</v>
      </c>
      <c r="I138" s="770">
        <v>0.2</v>
      </c>
      <c r="J138" s="770">
        <v>2</v>
      </c>
      <c r="K138" s="770">
        <v>42.042400000000001</v>
      </c>
      <c r="M138" s="770">
        <v>401.90300000000002</v>
      </c>
      <c r="O138" s="770">
        <v>50.237900000000003</v>
      </c>
      <c r="P138" s="1204">
        <v>502.37900000000002</v>
      </c>
    </row>
    <row r="139" spans="1:16">
      <c r="A139" s="770" t="s">
        <v>1258</v>
      </c>
      <c r="B139" s="770" t="s">
        <v>1438</v>
      </c>
      <c r="C139" s="776">
        <v>16</v>
      </c>
      <c r="D139" s="770" t="s">
        <v>236</v>
      </c>
      <c r="E139" s="776" t="s">
        <v>66</v>
      </c>
      <c r="F139" s="770">
        <v>14</v>
      </c>
      <c r="G139" s="770">
        <v>34.072200000000002</v>
      </c>
      <c r="H139" s="770">
        <v>477.01080000000002</v>
      </c>
      <c r="I139" s="770">
        <v>0.2</v>
      </c>
      <c r="J139" s="770">
        <v>2.8</v>
      </c>
      <c r="K139" s="770">
        <v>58.859360000000002</v>
      </c>
      <c r="M139" s="770">
        <v>562.66420000000005</v>
      </c>
      <c r="O139" s="770">
        <v>48.228400000000001</v>
      </c>
      <c r="P139" s="1204">
        <v>675.19759999999997</v>
      </c>
    </row>
    <row r="140" spans="1:16">
      <c r="A140" s="770" t="s">
        <v>1258</v>
      </c>
      <c r="B140" s="770" t="s">
        <v>1437</v>
      </c>
      <c r="C140" s="776">
        <v>15.1</v>
      </c>
      <c r="D140" s="770" t="s">
        <v>167</v>
      </c>
      <c r="E140" s="776" t="s">
        <v>66</v>
      </c>
      <c r="F140" s="770">
        <v>20</v>
      </c>
      <c r="G140" s="770">
        <v>10.5</v>
      </c>
      <c r="H140" s="770">
        <v>210</v>
      </c>
      <c r="I140" s="770">
        <v>0.25</v>
      </c>
      <c r="J140" s="770">
        <v>5</v>
      </c>
      <c r="K140" s="770">
        <v>105.10599999999999</v>
      </c>
      <c r="M140" s="770">
        <v>330.86200000000002</v>
      </c>
      <c r="O140" s="770">
        <v>19.851700000000001</v>
      </c>
      <c r="P140" s="1204">
        <v>397.03399999999999</v>
      </c>
    </row>
    <row r="141" spans="1:16">
      <c r="A141" s="770" t="s">
        <v>1258</v>
      </c>
      <c r="B141" s="770" t="s">
        <v>1437</v>
      </c>
      <c r="C141" s="776">
        <v>30.1</v>
      </c>
      <c r="D141" s="770" t="s">
        <v>262</v>
      </c>
      <c r="E141" s="776" t="s">
        <v>66</v>
      </c>
      <c r="F141" s="770">
        <v>2</v>
      </c>
      <c r="G141" s="770">
        <v>62.523400000000002</v>
      </c>
      <c r="H141" s="770">
        <v>125.0468</v>
      </c>
      <c r="I141" s="770">
        <v>2.855</v>
      </c>
      <c r="J141" s="770">
        <v>5.71</v>
      </c>
      <c r="K141" s="770">
        <v>120.031052</v>
      </c>
      <c r="M141" s="770">
        <v>257.33159999999998</v>
      </c>
      <c r="O141" s="770">
        <v>154.3989</v>
      </c>
      <c r="P141" s="1204">
        <v>308.7978</v>
      </c>
    </row>
    <row r="142" spans="1:16">
      <c r="A142" s="770" t="s">
        <v>1258</v>
      </c>
      <c r="B142" s="770" t="s">
        <v>1437</v>
      </c>
      <c r="C142" s="776">
        <v>14</v>
      </c>
      <c r="D142" s="770" t="s">
        <v>234</v>
      </c>
      <c r="E142" s="776" t="s">
        <v>42</v>
      </c>
      <c r="F142" s="770">
        <v>10</v>
      </c>
      <c r="G142" s="770">
        <v>32.549999999999997</v>
      </c>
      <c r="H142" s="770">
        <v>325.5</v>
      </c>
      <c r="I142" s="770">
        <v>0.75</v>
      </c>
      <c r="J142" s="770">
        <v>7.5</v>
      </c>
      <c r="K142" s="770">
        <v>157.65899999999999</v>
      </c>
      <c r="M142" s="770">
        <v>507.31700000000001</v>
      </c>
      <c r="O142" s="770">
        <v>60.878</v>
      </c>
      <c r="P142" s="1204">
        <v>608.78</v>
      </c>
    </row>
    <row r="143" spans="1:16">
      <c r="A143" s="770" t="s">
        <v>1258</v>
      </c>
      <c r="B143" s="770" t="s">
        <v>1437</v>
      </c>
      <c r="C143" s="776">
        <v>30.1</v>
      </c>
      <c r="D143" s="770" t="s">
        <v>262</v>
      </c>
      <c r="E143" s="776" t="s">
        <v>66</v>
      </c>
      <c r="F143" s="770">
        <v>12</v>
      </c>
      <c r="G143" s="770">
        <v>62.523400000000002</v>
      </c>
      <c r="H143" s="770">
        <v>750.2808</v>
      </c>
      <c r="I143" s="770">
        <v>2.855</v>
      </c>
      <c r="J143" s="770">
        <v>34.26</v>
      </c>
      <c r="K143" s="770">
        <v>720.18631200000004</v>
      </c>
      <c r="M143" s="770">
        <v>1543.9896000000001</v>
      </c>
      <c r="O143" s="770">
        <v>154.3989</v>
      </c>
      <c r="P143" s="1204">
        <v>1852.7868000000001</v>
      </c>
    </row>
    <row r="144" spans="1:16">
      <c r="A144" s="770" t="s">
        <v>1258</v>
      </c>
      <c r="B144" s="770" t="s">
        <v>1437</v>
      </c>
      <c r="C144" s="776">
        <v>30.1</v>
      </c>
      <c r="D144" s="770" t="s">
        <v>262</v>
      </c>
      <c r="E144" s="776" t="s">
        <v>66</v>
      </c>
      <c r="F144" s="770">
        <v>10</v>
      </c>
      <c r="G144" s="770">
        <v>62.523400000000002</v>
      </c>
      <c r="H144" s="770">
        <v>325.5</v>
      </c>
      <c r="I144" s="770">
        <v>2.855</v>
      </c>
      <c r="J144" s="770">
        <v>7.5</v>
      </c>
      <c r="K144" s="770">
        <v>157.65899999999999</v>
      </c>
      <c r="M144" s="770">
        <v>507.31700000000001</v>
      </c>
      <c r="O144" s="770">
        <v>154.3989</v>
      </c>
      <c r="P144" s="1204">
        <v>608.78</v>
      </c>
    </row>
    <row r="145" spans="1:17">
      <c r="A145" s="770" t="s">
        <v>1258</v>
      </c>
      <c r="B145" s="770" t="s">
        <v>1437</v>
      </c>
      <c r="C145" s="776">
        <v>30.1</v>
      </c>
      <c r="D145" s="770" t="s">
        <v>262</v>
      </c>
      <c r="E145" s="776" t="s">
        <v>66</v>
      </c>
      <c r="F145" s="770">
        <v>20</v>
      </c>
      <c r="G145" s="770">
        <v>62.523400000000002</v>
      </c>
      <c r="H145" s="770">
        <v>1250.4680000000001</v>
      </c>
      <c r="I145" s="770">
        <v>2.855</v>
      </c>
      <c r="J145" s="770">
        <v>57.1</v>
      </c>
      <c r="K145" s="770">
        <v>1200.31052</v>
      </c>
      <c r="M145" s="770">
        <v>2573.3159999999998</v>
      </c>
      <c r="O145" s="770">
        <v>154.3989</v>
      </c>
      <c r="P145" s="1204">
        <v>3087.9780000000001</v>
      </c>
    </row>
    <row r="146" spans="1:17">
      <c r="A146" s="770" t="s">
        <v>1258</v>
      </c>
      <c r="B146" s="770" t="s">
        <v>1437</v>
      </c>
      <c r="C146" s="776">
        <v>10.000999999999999</v>
      </c>
      <c r="D146" s="770" t="s">
        <v>1087</v>
      </c>
      <c r="E146" s="776" t="s">
        <v>49</v>
      </c>
      <c r="F146" s="770">
        <v>50</v>
      </c>
      <c r="I146" s="770">
        <v>1.3</v>
      </c>
      <c r="J146" s="770">
        <v>65</v>
      </c>
      <c r="K146" s="770">
        <v>1366.3779999999999</v>
      </c>
      <c r="M146" s="770">
        <v>9450</v>
      </c>
      <c r="O146" s="770">
        <v>226.8</v>
      </c>
      <c r="P146" s="1204">
        <v>11340</v>
      </c>
    </row>
    <row r="147" spans="1:17">
      <c r="A147" s="770" t="s">
        <v>1258</v>
      </c>
      <c r="B147" s="770" t="s">
        <v>1437</v>
      </c>
      <c r="C147" s="776">
        <v>18.600000000000001</v>
      </c>
      <c r="D147" s="770" t="s">
        <v>243</v>
      </c>
      <c r="E147" s="776" t="s">
        <v>66</v>
      </c>
      <c r="F147" s="770">
        <v>10</v>
      </c>
      <c r="G147" s="770">
        <v>40.762999999999998</v>
      </c>
      <c r="H147" s="770">
        <v>407.63</v>
      </c>
      <c r="I147" s="770">
        <v>1.1499999999999999</v>
      </c>
      <c r="J147" s="770">
        <v>11.5</v>
      </c>
      <c r="K147" s="770">
        <v>241.74379999999999</v>
      </c>
      <c r="M147" s="770">
        <v>681.84199999999998</v>
      </c>
      <c r="O147" s="770">
        <v>81.820999999999998</v>
      </c>
      <c r="P147" s="1204">
        <v>818.21</v>
      </c>
    </row>
    <row r="148" spans="1:17">
      <c r="A148" s="770" t="s">
        <v>1285</v>
      </c>
      <c r="B148" s="770" t="s">
        <v>1519</v>
      </c>
      <c r="C148" s="776">
        <v>6</v>
      </c>
      <c r="D148" s="770" t="s">
        <v>206</v>
      </c>
      <c r="E148" s="776" t="s">
        <v>58</v>
      </c>
      <c r="F148" s="770">
        <v>50</v>
      </c>
      <c r="G148" s="770">
        <v>21.56</v>
      </c>
      <c r="H148" s="770">
        <v>1078</v>
      </c>
      <c r="I148" s="770">
        <v>0.16</v>
      </c>
      <c r="J148" s="770">
        <v>8</v>
      </c>
      <c r="K148" s="770">
        <v>21.02</v>
      </c>
      <c r="L148" s="770">
        <v>168</v>
      </c>
      <c r="M148" s="770">
        <v>26.17</v>
      </c>
      <c r="N148" s="770">
        <v>1308.5</v>
      </c>
      <c r="O148" s="770">
        <v>31.41</v>
      </c>
      <c r="P148" s="1204">
        <v>1727.55</v>
      </c>
      <c r="Q148" s="770">
        <v>1.1000000000000001</v>
      </c>
    </row>
    <row r="149" spans="1:17">
      <c r="A149" s="770" t="s">
        <v>1285</v>
      </c>
      <c r="B149" s="770" t="s">
        <v>1519</v>
      </c>
      <c r="C149" s="776">
        <v>37.4</v>
      </c>
      <c r="D149" s="770" t="s">
        <v>1171</v>
      </c>
      <c r="E149" s="776" t="s">
        <v>66</v>
      </c>
      <c r="F149" s="770">
        <v>25</v>
      </c>
      <c r="G149" s="770">
        <v>12.88</v>
      </c>
      <c r="H149" s="770">
        <v>322</v>
      </c>
      <c r="I149" s="770">
        <v>0.7</v>
      </c>
      <c r="J149" s="770">
        <v>17.5</v>
      </c>
      <c r="K149" s="770">
        <v>21.02</v>
      </c>
      <c r="L149" s="770">
        <v>368</v>
      </c>
      <c r="M149" s="770">
        <v>28.98</v>
      </c>
      <c r="N149" s="770">
        <v>724.5</v>
      </c>
      <c r="O149" s="770">
        <v>34.770000000000003</v>
      </c>
      <c r="P149" s="1204">
        <v>956.18</v>
      </c>
      <c r="Q149" s="770">
        <v>1.1000000000000001</v>
      </c>
    </row>
    <row r="150" spans="1:17">
      <c r="A150" s="770" t="s">
        <v>1285</v>
      </c>
      <c r="B150" s="770" t="s">
        <v>1519</v>
      </c>
      <c r="C150" s="776" t="s">
        <v>1522</v>
      </c>
    </row>
    <row r="151" spans="1:17">
      <c r="A151" s="770" t="s">
        <v>1285</v>
      </c>
      <c r="B151" s="770" t="s">
        <v>1519</v>
      </c>
      <c r="D151" s="770" t="s">
        <v>1523</v>
      </c>
    </row>
    <row r="152" spans="1:17">
      <c r="A152" s="770" t="s">
        <v>1285</v>
      </c>
      <c r="B152" s="770" t="s">
        <v>1519</v>
      </c>
    </row>
    <row r="153" spans="1:17">
      <c r="A153" s="770" t="s">
        <v>1285</v>
      </c>
      <c r="B153" s="770" t="s">
        <v>1519</v>
      </c>
    </row>
    <row r="154" spans="1:17">
      <c r="A154" s="770" t="s">
        <v>1285</v>
      </c>
      <c r="B154" s="770" t="s">
        <v>1519</v>
      </c>
      <c r="D154" s="770" t="s">
        <v>1520</v>
      </c>
    </row>
    <row r="155" spans="1:17">
      <c r="A155" s="770" t="s">
        <v>1285</v>
      </c>
      <c r="B155" s="770" t="s">
        <v>1519</v>
      </c>
      <c r="C155" s="776">
        <v>16</v>
      </c>
      <c r="D155" s="770" t="s">
        <v>236</v>
      </c>
      <c r="E155" s="776" t="s">
        <v>66</v>
      </c>
      <c r="F155" s="770">
        <v>10.5</v>
      </c>
      <c r="G155" s="770">
        <v>34.07</v>
      </c>
      <c r="H155" s="770">
        <v>357.74</v>
      </c>
      <c r="I155" s="770">
        <v>0.2</v>
      </c>
      <c r="J155" s="770">
        <v>2.1</v>
      </c>
      <c r="K155" s="770">
        <v>21.02</v>
      </c>
      <c r="L155" s="770">
        <v>44</v>
      </c>
      <c r="M155" s="770">
        <v>40.19</v>
      </c>
      <c r="N155" s="770">
        <v>422</v>
      </c>
      <c r="O155" s="770">
        <v>48.23</v>
      </c>
      <c r="P155" s="1204">
        <v>557.05999999999995</v>
      </c>
      <c r="Q155" s="770">
        <v>1.1000000000000001</v>
      </c>
    </row>
    <row r="156" spans="1:17">
      <c r="A156" s="770" t="s">
        <v>1285</v>
      </c>
      <c r="B156" s="770" t="s">
        <v>1519</v>
      </c>
      <c r="C156" s="776">
        <v>16</v>
      </c>
      <c r="D156" s="770" t="s">
        <v>236</v>
      </c>
      <c r="E156" s="776" t="s">
        <v>66</v>
      </c>
      <c r="F156" s="770">
        <v>5.5</v>
      </c>
      <c r="G156" s="770">
        <v>34.07</v>
      </c>
      <c r="H156" s="770">
        <v>187.39</v>
      </c>
      <c r="I156" s="770">
        <v>0.2</v>
      </c>
      <c r="J156" s="770">
        <v>1.1000000000000001</v>
      </c>
      <c r="K156" s="770">
        <v>21.02</v>
      </c>
      <c r="L156" s="770">
        <v>23</v>
      </c>
      <c r="M156" s="770">
        <v>40.19</v>
      </c>
      <c r="N156" s="770">
        <v>221.05</v>
      </c>
      <c r="O156" s="770">
        <v>48.23</v>
      </c>
      <c r="P156" s="1204">
        <v>344.84</v>
      </c>
      <c r="Q156" s="770">
        <v>1.3</v>
      </c>
    </row>
    <row r="157" spans="1:17">
      <c r="A157" s="770" t="s">
        <v>1285</v>
      </c>
      <c r="B157" s="770" t="s">
        <v>1519</v>
      </c>
      <c r="C157" s="776" t="s">
        <v>1522</v>
      </c>
    </row>
    <row r="158" spans="1:17">
      <c r="A158" s="770" t="s">
        <v>1285</v>
      </c>
      <c r="B158" s="770" t="s">
        <v>1519</v>
      </c>
    </row>
    <row r="159" spans="1:17">
      <c r="A159" s="770" t="s">
        <v>1285</v>
      </c>
      <c r="B159" s="770" t="s">
        <v>1519</v>
      </c>
      <c r="D159" s="770" t="s">
        <v>1524</v>
      </c>
    </row>
    <row r="160" spans="1:17">
      <c r="A160" s="770" t="s">
        <v>1285</v>
      </c>
      <c r="B160" s="770" t="s">
        <v>1519</v>
      </c>
      <c r="C160" s="776">
        <v>9.3000000000000007</v>
      </c>
      <c r="D160" s="770" t="s">
        <v>906</v>
      </c>
      <c r="E160" s="776" t="s">
        <v>66</v>
      </c>
      <c r="F160" s="770">
        <v>15</v>
      </c>
      <c r="G160" s="770">
        <v>23.95</v>
      </c>
      <c r="H160" s="770">
        <v>359.25</v>
      </c>
      <c r="I160" s="770">
        <v>0.45</v>
      </c>
      <c r="J160" s="770">
        <v>6.75</v>
      </c>
      <c r="K160" s="770">
        <v>21.02</v>
      </c>
      <c r="L160" s="770">
        <v>142</v>
      </c>
      <c r="M160" s="770">
        <v>35.090000000000003</v>
      </c>
      <c r="N160" s="770">
        <v>526.35</v>
      </c>
      <c r="O160" s="770">
        <v>42.1</v>
      </c>
      <c r="P160" s="1204">
        <v>757.8</v>
      </c>
      <c r="Q160" s="770">
        <v>1.2</v>
      </c>
    </row>
    <row r="161" spans="1:17">
      <c r="A161" s="770" t="s">
        <v>1285</v>
      </c>
      <c r="B161" s="770" t="s">
        <v>1519</v>
      </c>
      <c r="C161" s="776">
        <v>9.5</v>
      </c>
      <c r="D161" s="770" t="s">
        <v>905</v>
      </c>
      <c r="E161" s="776" t="s">
        <v>58</v>
      </c>
      <c r="F161" s="770">
        <v>20</v>
      </c>
      <c r="G161" s="770">
        <v>33.200000000000003</v>
      </c>
      <c r="H161" s="770">
        <v>664</v>
      </c>
      <c r="I161" s="770">
        <v>0.45</v>
      </c>
      <c r="J161" s="770">
        <v>9</v>
      </c>
      <c r="K161" s="770">
        <v>21.02</v>
      </c>
      <c r="L161" s="770">
        <v>189</v>
      </c>
      <c r="M161" s="770">
        <v>44.79</v>
      </c>
      <c r="N161" s="770">
        <v>895.8</v>
      </c>
      <c r="O161" s="770">
        <v>53.75</v>
      </c>
      <c r="P161" s="1204">
        <v>1182.5</v>
      </c>
      <c r="Q161" s="770">
        <v>1.1000000000000001</v>
      </c>
    </row>
    <row r="162" spans="1:17">
      <c r="A162" s="770" t="s">
        <v>1285</v>
      </c>
      <c r="B162" s="770" t="s">
        <v>1519</v>
      </c>
      <c r="C162" s="776" t="s">
        <v>1522</v>
      </c>
    </row>
    <row r="163" spans="1:17">
      <c r="A163" s="770" t="s">
        <v>1285</v>
      </c>
      <c r="B163" s="770" t="s">
        <v>1519</v>
      </c>
    </row>
    <row r="164" spans="1:17">
      <c r="A164" s="770" t="s">
        <v>1285</v>
      </c>
      <c r="B164" s="770" t="s">
        <v>1519</v>
      </c>
      <c r="D164" s="770" t="s">
        <v>1525</v>
      </c>
    </row>
    <row r="165" spans="1:17">
      <c r="A165" s="770" t="s">
        <v>1258</v>
      </c>
      <c r="B165" s="770" t="s">
        <v>1263</v>
      </c>
      <c r="C165" s="776">
        <v>16</v>
      </c>
      <c r="D165" s="770" t="s">
        <v>236</v>
      </c>
      <c r="E165" s="776" t="s">
        <v>66</v>
      </c>
      <c r="F165" s="770">
        <v>10</v>
      </c>
      <c r="G165" s="770">
        <v>34.072200000000002</v>
      </c>
      <c r="H165" s="770">
        <v>340.72199999999998</v>
      </c>
      <c r="I165" s="770">
        <v>0.2</v>
      </c>
      <c r="J165" s="770">
        <v>2</v>
      </c>
      <c r="K165" s="770">
        <v>42.042400000000001</v>
      </c>
      <c r="M165" s="770">
        <v>401.90300000000002</v>
      </c>
      <c r="O165" s="770">
        <v>50.237900000000003</v>
      </c>
      <c r="P165" s="1204">
        <v>653.09</v>
      </c>
      <c r="Q165" s="770">
        <v>1.3</v>
      </c>
    </row>
    <row r="166" spans="1:17">
      <c r="A166" s="770" t="s">
        <v>1258</v>
      </c>
      <c r="B166" s="770" t="s">
        <v>1263</v>
      </c>
      <c r="C166" s="776">
        <v>16</v>
      </c>
      <c r="D166" s="770" t="s">
        <v>236</v>
      </c>
      <c r="E166" s="776" t="s">
        <v>66</v>
      </c>
      <c r="F166" s="770">
        <v>14</v>
      </c>
      <c r="G166" s="770">
        <v>34.072200000000002</v>
      </c>
      <c r="H166" s="770">
        <v>477.01080000000002</v>
      </c>
      <c r="I166" s="770">
        <v>0.2</v>
      </c>
      <c r="J166" s="770">
        <v>2.8</v>
      </c>
      <c r="K166" s="770">
        <v>58.859360000000002</v>
      </c>
      <c r="M166" s="770">
        <v>562.66420000000005</v>
      </c>
      <c r="O166" s="770">
        <v>48.228400000000001</v>
      </c>
      <c r="P166" s="1204">
        <v>877.76</v>
      </c>
      <c r="Q166" s="770">
        <v>1.3</v>
      </c>
    </row>
    <row r="167" spans="1:17">
      <c r="A167" s="770" t="s">
        <v>1258</v>
      </c>
      <c r="B167" s="770" t="s">
        <v>1263</v>
      </c>
      <c r="C167" s="776">
        <v>14</v>
      </c>
      <c r="D167" s="770" t="s">
        <v>234</v>
      </c>
      <c r="E167" s="776" t="s">
        <v>42</v>
      </c>
      <c r="F167" s="770">
        <v>60</v>
      </c>
      <c r="G167" s="770">
        <v>32.549999999999997</v>
      </c>
      <c r="H167" s="770">
        <v>1953</v>
      </c>
      <c r="I167" s="770">
        <v>0.75</v>
      </c>
      <c r="J167" s="770">
        <v>45</v>
      </c>
      <c r="K167" s="770">
        <v>945.95399999999995</v>
      </c>
      <c r="M167" s="770">
        <v>3043.902</v>
      </c>
      <c r="O167" s="770">
        <v>60.878</v>
      </c>
      <c r="P167" s="1204">
        <v>4748.4799999999996</v>
      </c>
      <c r="Q167" s="770">
        <v>1.3</v>
      </c>
    </row>
    <row r="168" spans="1:17">
      <c r="A168" s="770" t="s">
        <v>1258</v>
      </c>
      <c r="B168" s="770" t="s">
        <v>1263</v>
      </c>
      <c r="C168" s="776">
        <v>16</v>
      </c>
      <c r="D168" s="770" t="s">
        <v>236</v>
      </c>
      <c r="E168" s="776" t="s">
        <v>66</v>
      </c>
      <c r="F168" s="770">
        <v>20</v>
      </c>
      <c r="G168" s="770">
        <v>34.072200000000002</v>
      </c>
      <c r="H168" s="770">
        <v>1250.4680000000001</v>
      </c>
      <c r="I168" s="770">
        <v>0.2</v>
      </c>
      <c r="J168" s="770">
        <v>57.1</v>
      </c>
      <c r="K168" s="770">
        <v>1200.31052</v>
      </c>
      <c r="M168" s="770">
        <v>2573.3159999999998</v>
      </c>
      <c r="O168" s="770">
        <v>48.228400000000001</v>
      </c>
      <c r="P168" s="1204">
        <v>1253.94</v>
      </c>
      <c r="Q168" s="770">
        <v>1.3</v>
      </c>
    </row>
    <row r="169" spans="1:17">
      <c r="A169" s="770" t="s">
        <v>1258</v>
      </c>
      <c r="B169" s="770" t="s">
        <v>1263</v>
      </c>
      <c r="C169" s="776">
        <v>9.1</v>
      </c>
      <c r="D169" s="770" t="s">
        <v>284</v>
      </c>
      <c r="E169" s="776" t="s">
        <v>58</v>
      </c>
      <c r="F169" s="770">
        <v>1</v>
      </c>
      <c r="G169" s="770">
        <v>10.145099999999999</v>
      </c>
      <c r="H169" s="770">
        <v>2029.02</v>
      </c>
      <c r="I169" s="770">
        <v>0.45</v>
      </c>
      <c r="J169" s="770">
        <v>90</v>
      </c>
      <c r="K169" s="770">
        <v>1891.9079999999999</v>
      </c>
      <c r="M169" s="770">
        <v>4116.9799999999996</v>
      </c>
      <c r="O169" s="770">
        <v>24.701799999999999</v>
      </c>
      <c r="P169" s="1204">
        <v>32.11</v>
      </c>
      <c r="Q169" s="770">
        <v>1.3</v>
      </c>
    </row>
    <row r="170" spans="1:17">
      <c r="A170" s="770" t="s">
        <v>1258</v>
      </c>
      <c r="B170" s="770" t="s">
        <v>1263</v>
      </c>
      <c r="C170" s="776">
        <v>14</v>
      </c>
      <c r="D170" s="770" t="s">
        <v>234</v>
      </c>
      <c r="E170" s="776" t="s">
        <v>42</v>
      </c>
      <c r="F170" s="770">
        <v>20</v>
      </c>
      <c r="G170" s="770">
        <v>32.549999999999997</v>
      </c>
      <c r="H170" s="770">
        <v>651</v>
      </c>
      <c r="I170" s="770">
        <v>0.75</v>
      </c>
      <c r="J170" s="770">
        <v>15</v>
      </c>
      <c r="K170" s="770">
        <v>315.31799999999998</v>
      </c>
      <c r="M170" s="770">
        <v>1014.634</v>
      </c>
      <c r="O170" s="770">
        <v>60.878</v>
      </c>
      <c r="P170" s="1204">
        <v>1582.83</v>
      </c>
      <c r="Q170" s="770">
        <v>1.3</v>
      </c>
    </row>
    <row r="171" spans="1:17">
      <c r="A171" s="770" t="s">
        <v>1258</v>
      </c>
      <c r="B171" s="770" t="s">
        <v>1263</v>
      </c>
      <c r="C171" s="776" t="s">
        <v>1522</v>
      </c>
      <c r="D171" s="770" t="s">
        <v>987</v>
      </c>
    </row>
    <row r="172" spans="1:17">
      <c r="A172" s="770" t="s">
        <v>1258</v>
      </c>
      <c r="B172" s="770" t="s">
        <v>1263</v>
      </c>
      <c r="C172" s="776">
        <v>30.1</v>
      </c>
      <c r="D172" s="770" t="s">
        <v>262</v>
      </c>
      <c r="E172" s="776" t="s">
        <v>66</v>
      </c>
      <c r="F172" s="770">
        <v>10</v>
      </c>
      <c r="G172" s="770">
        <v>62.523400000000002</v>
      </c>
      <c r="H172" s="770">
        <v>625.23400000000004</v>
      </c>
      <c r="I172" s="770">
        <v>2.855</v>
      </c>
      <c r="J172" s="770">
        <v>28.55</v>
      </c>
      <c r="K172" s="770">
        <v>600.15526</v>
      </c>
      <c r="M172" s="770">
        <v>1286.6579999999999</v>
      </c>
      <c r="O172" s="770">
        <v>154.3989</v>
      </c>
      <c r="P172" s="1204">
        <v>2007.19</v>
      </c>
      <c r="Q172" s="770">
        <v>1.3</v>
      </c>
    </row>
    <row r="173" spans="1:17">
      <c r="A173" s="770" t="s">
        <v>1258</v>
      </c>
      <c r="B173" s="770" t="s">
        <v>1263</v>
      </c>
      <c r="C173" s="776" t="s">
        <v>1522</v>
      </c>
      <c r="D173" s="770" t="s">
        <v>1536</v>
      </c>
    </row>
    <row r="174" spans="1:17">
      <c r="A174" s="770" t="s">
        <v>1235</v>
      </c>
      <c r="B174" s="770" t="s">
        <v>1534</v>
      </c>
    </row>
    <row r="175" spans="1:17">
      <c r="A175" s="770" t="s">
        <v>1235</v>
      </c>
      <c r="B175" s="770" t="s">
        <v>1534</v>
      </c>
      <c r="D175" s="770" t="s">
        <v>1532</v>
      </c>
    </row>
    <row r="176" spans="1:17">
      <c r="A176" s="770" t="s">
        <v>1235</v>
      </c>
      <c r="B176" s="770" t="s">
        <v>1534</v>
      </c>
      <c r="C176" s="776">
        <v>2</v>
      </c>
      <c r="D176" s="770" t="s">
        <v>274</v>
      </c>
      <c r="E176" s="776" t="s">
        <v>261</v>
      </c>
      <c r="F176" s="770">
        <v>1</v>
      </c>
      <c r="G176" s="770">
        <v>1034.3499999999999</v>
      </c>
      <c r="H176" s="770">
        <v>1034.3499999999999</v>
      </c>
      <c r="I176" s="770">
        <v>6</v>
      </c>
      <c r="J176" s="770">
        <v>6</v>
      </c>
      <c r="K176" s="770">
        <v>21.02</v>
      </c>
      <c r="L176" s="770">
        <v>126</v>
      </c>
      <c r="M176" s="770">
        <v>1218.5</v>
      </c>
      <c r="N176" s="770">
        <v>1218.5</v>
      </c>
      <c r="O176" s="770">
        <v>1462.2</v>
      </c>
      <c r="P176" s="1204">
        <v>1900.86</v>
      </c>
      <c r="Q176" s="770">
        <v>1.3</v>
      </c>
    </row>
    <row r="177" spans="1:17">
      <c r="A177" s="770" t="s">
        <v>1235</v>
      </c>
      <c r="B177" s="770" t="s">
        <v>1534</v>
      </c>
      <c r="C177" s="776">
        <v>3</v>
      </c>
      <c r="D177" s="770" t="s">
        <v>140</v>
      </c>
      <c r="E177" s="776" t="s">
        <v>261</v>
      </c>
      <c r="F177" s="770">
        <v>1</v>
      </c>
      <c r="G177" s="770">
        <v>286.83</v>
      </c>
      <c r="H177" s="770">
        <v>286.83</v>
      </c>
      <c r="I177" s="770">
        <v>2</v>
      </c>
      <c r="J177" s="770">
        <v>2</v>
      </c>
      <c r="K177" s="770">
        <v>21.02</v>
      </c>
      <c r="L177" s="770">
        <v>42</v>
      </c>
      <c r="M177" s="770">
        <v>345.32</v>
      </c>
      <c r="N177" s="770">
        <v>345.32</v>
      </c>
      <c r="O177" s="770">
        <v>414.38</v>
      </c>
      <c r="P177" s="1204">
        <v>497.26</v>
      </c>
      <c r="Q177" s="770">
        <v>1.2</v>
      </c>
    </row>
    <row r="178" spans="1:17">
      <c r="A178" s="770" t="s">
        <v>1235</v>
      </c>
      <c r="B178" s="770" t="s">
        <v>1534</v>
      </c>
      <c r="C178" s="776" t="s">
        <v>1533</v>
      </c>
      <c r="D178" s="770" t="s">
        <v>1532</v>
      </c>
    </row>
    <row r="179" spans="1:17">
      <c r="A179" s="770" t="s">
        <v>1235</v>
      </c>
      <c r="B179" s="770" t="s">
        <v>1534</v>
      </c>
    </row>
    <row r="180" spans="1:17">
      <c r="A180" s="770" t="s">
        <v>1235</v>
      </c>
      <c r="B180" s="770" t="s">
        <v>1534</v>
      </c>
      <c r="D180" s="770" t="s">
        <v>1082</v>
      </c>
    </row>
    <row r="181" spans="1:17">
      <c r="A181" s="770" t="s">
        <v>1235</v>
      </c>
      <c r="B181" s="770" t="s">
        <v>1534</v>
      </c>
      <c r="C181" s="776">
        <v>4</v>
      </c>
      <c r="D181" s="770" t="s">
        <v>147</v>
      </c>
      <c r="E181" s="776" t="s">
        <v>42</v>
      </c>
      <c r="F181" s="770">
        <v>1</v>
      </c>
      <c r="G181" s="770">
        <v>20</v>
      </c>
      <c r="H181" s="770">
        <v>20</v>
      </c>
      <c r="I181" s="770">
        <v>0.08</v>
      </c>
      <c r="J181" s="770">
        <v>0.08</v>
      </c>
      <c r="K181" s="770">
        <v>21.02</v>
      </c>
      <c r="L181" s="770">
        <v>2</v>
      </c>
      <c r="M181" s="770">
        <v>22.77</v>
      </c>
      <c r="N181" s="770">
        <v>22.77</v>
      </c>
      <c r="O181" s="770">
        <v>27.32</v>
      </c>
      <c r="P181" s="1204">
        <v>35.520000000000003</v>
      </c>
      <c r="Q181" s="770">
        <v>1.3</v>
      </c>
    </row>
    <row r="182" spans="1:17">
      <c r="A182" s="770" t="s">
        <v>1235</v>
      </c>
      <c r="B182" s="770" t="s">
        <v>1534</v>
      </c>
      <c r="C182" s="776">
        <v>5.0999999999999996</v>
      </c>
      <c r="D182" s="770" t="s">
        <v>275</v>
      </c>
      <c r="E182" s="776" t="s">
        <v>66</v>
      </c>
      <c r="F182" s="770">
        <v>1</v>
      </c>
      <c r="G182" s="770">
        <v>3.54</v>
      </c>
      <c r="H182" s="770">
        <v>3.54</v>
      </c>
      <c r="I182" s="770">
        <v>0.08</v>
      </c>
      <c r="J182" s="770">
        <v>0.08</v>
      </c>
      <c r="K182" s="770">
        <v>21.02</v>
      </c>
      <c r="L182" s="770">
        <v>2</v>
      </c>
      <c r="M182" s="770">
        <v>5.48</v>
      </c>
      <c r="N182" s="770">
        <v>5.48</v>
      </c>
      <c r="O182" s="770">
        <v>6.57</v>
      </c>
      <c r="P182" s="1204">
        <v>10.51</v>
      </c>
      <c r="Q182" s="770">
        <v>1.6</v>
      </c>
    </row>
    <row r="183" spans="1:17">
      <c r="A183" s="770" t="s">
        <v>1235</v>
      </c>
      <c r="B183" s="770" t="s">
        <v>1534</v>
      </c>
      <c r="C183" s="776">
        <v>6</v>
      </c>
      <c r="D183" s="770" t="s">
        <v>206</v>
      </c>
      <c r="E183" s="776" t="s">
        <v>58</v>
      </c>
      <c r="F183" s="770">
        <v>1</v>
      </c>
      <c r="G183" s="770">
        <v>21.56</v>
      </c>
      <c r="H183" s="770">
        <v>21.56</v>
      </c>
      <c r="I183" s="770">
        <v>0.16</v>
      </c>
      <c r="J183" s="770">
        <v>0.16</v>
      </c>
      <c r="K183" s="770">
        <v>21.02</v>
      </c>
      <c r="L183" s="770">
        <v>3</v>
      </c>
      <c r="M183" s="770">
        <v>26.17</v>
      </c>
      <c r="N183" s="770">
        <v>26.17</v>
      </c>
      <c r="O183" s="770">
        <v>31.41</v>
      </c>
      <c r="P183" s="1204">
        <v>40.83</v>
      </c>
      <c r="Q183" s="770">
        <v>1.3</v>
      </c>
    </row>
    <row r="184" spans="1:17">
      <c r="A184" s="770" t="s">
        <v>1235</v>
      </c>
      <c r="B184" s="770" t="s">
        <v>1534</v>
      </c>
      <c r="C184" s="776" t="s">
        <v>1533</v>
      </c>
      <c r="D184" s="770" t="s">
        <v>1082</v>
      </c>
    </row>
    <row r="185" spans="1:17">
      <c r="A185" s="770" t="s">
        <v>1235</v>
      </c>
      <c r="B185" s="770" t="s">
        <v>1534</v>
      </c>
    </row>
    <row r="186" spans="1:17">
      <c r="A186" s="770" t="s">
        <v>1235</v>
      </c>
      <c r="B186" s="770" t="s">
        <v>1534</v>
      </c>
      <c r="D186" s="770" t="s">
        <v>1531</v>
      </c>
    </row>
    <row r="187" spans="1:17">
      <c r="A187" s="770" t="s">
        <v>1235</v>
      </c>
      <c r="B187" s="770" t="s">
        <v>1534</v>
      </c>
      <c r="C187" s="776">
        <v>14</v>
      </c>
      <c r="D187" s="770" t="s">
        <v>234</v>
      </c>
      <c r="E187" s="776" t="s">
        <v>42</v>
      </c>
      <c r="F187" s="770">
        <v>1</v>
      </c>
      <c r="G187" s="770">
        <v>32.549999999999997</v>
      </c>
      <c r="H187" s="770">
        <v>32.549999999999997</v>
      </c>
      <c r="I187" s="770">
        <v>0.75</v>
      </c>
      <c r="J187" s="770">
        <v>0.75</v>
      </c>
      <c r="K187" s="770">
        <v>21.02</v>
      </c>
      <c r="L187" s="770">
        <v>16</v>
      </c>
      <c r="M187" s="770">
        <v>50.73</v>
      </c>
      <c r="N187" s="770">
        <v>50.73</v>
      </c>
      <c r="O187" s="770">
        <v>60.88</v>
      </c>
      <c r="P187" s="1204">
        <v>79.14</v>
      </c>
      <c r="Q187" s="770">
        <v>1.3</v>
      </c>
    </row>
    <row r="188" spans="1:17">
      <c r="A188" s="770" t="s">
        <v>1235</v>
      </c>
      <c r="B188" s="770" t="s">
        <v>1534</v>
      </c>
      <c r="C188" s="776">
        <v>16</v>
      </c>
      <c r="D188" s="770" t="s">
        <v>236</v>
      </c>
      <c r="E188" s="776" t="s">
        <v>66</v>
      </c>
      <c r="F188" s="770">
        <v>1</v>
      </c>
      <c r="G188" s="770">
        <v>34.07</v>
      </c>
      <c r="H188" s="770">
        <v>34.07</v>
      </c>
      <c r="I188" s="770">
        <v>0.2</v>
      </c>
      <c r="J188" s="770">
        <v>0.2</v>
      </c>
      <c r="K188" s="770">
        <v>21.02</v>
      </c>
      <c r="L188" s="770">
        <v>4</v>
      </c>
      <c r="M188" s="770">
        <v>40.19</v>
      </c>
      <c r="N188" s="770">
        <v>40.19</v>
      </c>
      <c r="O188" s="770">
        <v>48.23</v>
      </c>
      <c r="P188" s="1204">
        <v>53.05</v>
      </c>
      <c r="Q188" s="770">
        <v>1.1000000000000001</v>
      </c>
    </row>
    <row r="189" spans="1:17">
      <c r="A189" s="770" t="s">
        <v>1235</v>
      </c>
      <c r="B189" s="770" t="s">
        <v>1534</v>
      </c>
      <c r="C189" s="776" t="s">
        <v>1533</v>
      </c>
      <c r="D189" s="770" t="s">
        <v>1531</v>
      </c>
    </row>
    <row r="190" spans="1:17">
      <c r="A190" s="770" t="s">
        <v>1235</v>
      </c>
      <c r="B190" s="770" t="s">
        <v>1534</v>
      </c>
    </row>
    <row r="191" spans="1:17">
      <c r="A191" s="770" t="s">
        <v>1235</v>
      </c>
      <c r="B191" s="770" t="s">
        <v>1534</v>
      </c>
      <c r="C191" s="776" t="s">
        <v>128</v>
      </c>
    </row>
    <row r="192" spans="1:17">
      <c r="A192" s="770" t="s">
        <v>1235</v>
      </c>
      <c r="B192" s="770" t="s">
        <v>1534</v>
      </c>
      <c r="C192" s="776" t="s">
        <v>1530</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1465</v>
      </c>
      <c r="B1" s="795" t="s">
        <v>1257</v>
      </c>
      <c r="C1" s="794" t="s">
        <v>1467</v>
      </c>
      <c r="D1" s="796" t="s">
        <v>1470</v>
      </c>
      <c r="E1" s="796" t="s">
        <v>1468</v>
      </c>
      <c r="F1" s="796" t="s">
        <v>1469</v>
      </c>
      <c r="G1" s="797" t="s">
        <v>1471</v>
      </c>
      <c r="H1" s="798" t="s">
        <v>1472</v>
      </c>
      <c r="I1" s="798" t="s">
        <v>1473</v>
      </c>
      <c r="J1" s="798" t="s">
        <v>1474</v>
      </c>
    </row>
    <row r="2" spans="1:10">
      <c r="A2" s="768" t="s">
        <v>1439</v>
      </c>
      <c r="B2" s="774" t="s">
        <v>1235</v>
      </c>
      <c r="C2" s="782">
        <v>1</v>
      </c>
      <c r="D2" s="785">
        <v>33037.160000000003</v>
      </c>
      <c r="E2" s="785">
        <v>35679.265200000002</v>
      </c>
      <c r="F2" s="785">
        <v>68716.429999999993</v>
      </c>
      <c r="G2" s="786">
        <v>0.2</v>
      </c>
      <c r="H2" s="787" t="s">
        <v>994</v>
      </c>
      <c r="I2" s="788">
        <v>13743.29</v>
      </c>
      <c r="J2" s="792">
        <v>43284</v>
      </c>
    </row>
    <row r="3" spans="1:10">
      <c r="A3" t="s">
        <v>1440</v>
      </c>
      <c r="B3" s="774" t="s">
        <v>1444</v>
      </c>
      <c r="C3" s="782">
        <v>2</v>
      </c>
      <c r="D3" s="785">
        <v>33037.160000000003</v>
      </c>
      <c r="E3" s="785">
        <v>35679.265200000002</v>
      </c>
      <c r="F3" s="785">
        <v>68716.429999999993</v>
      </c>
      <c r="G3" s="786">
        <v>0.6</v>
      </c>
      <c r="H3" s="787" t="s">
        <v>995</v>
      </c>
      <c r="I3" s="788">
        <v>41229.86</v>
      </c>
      <c r="J3" s="792">
        <v>43259</v>
      </c>
    </row>
    <row r="4" spans="1:10">
      <c r="A4" t="s">
        <v>1441</v>
      </c>
      <c r="B4" s="774" t="s">
        <v>1447</v>
      </c>
      <c r="C4" s="782">
        <v>3</v>
      </c>
      <c r="D4" s="785">
        <v>33037.160000000003</v>
      </c>
      <c r="E4" s="785">
        <v>35679.265200000002</v>
      </c>
      <c r="F4" s="785">
        <v>68716.429999999993</v>
      </c>
      <c r="G4" s="786">
        <v>0.8</v>
      </c>
      <c r="H4" s="787" t="s">
        <v>996</v>
      </c>
      <c r="I4" s="788">
        <v>54973.14</v>
      </c>
      <c r="J4" s="792">
        <v>43259</v>
      </c>
    </row>
    <row r="5" spans="1:10">
      <c r="A5" t="s">
        <v>1442</v>
      </c>
      <c r="B5" s="774" t="s">
        <v>1450</v>
      </c>
      <c r="C5" s="782">
        <v>4</v>
      </c>
      <c r="D5" s="785">
        <v>33037.160000000003</v>
      </c>
      <c r="E5" s="785">
        <v>35679.265200000002</v>
      </c>
      <c r="F5" s="785">
        <v>68716.429999999993</v>
      </c>
      <c r="G5" s="786">
        <v>0.95</v>
      </c>
      <c r="H5" s="787" t="s">
        <v>997</v>
      </c>
      <c r="I5" s="788">
        <v>65280.61</v>
      </c>
      <c r="J5" s="792">
        <v>43259</v>
      </c>
    </row>
    <row r="6" spans="1:10">
      <c r="A6" t="s">
        <v>1443</v>
      </c>
      <c r="B6" s="774" t="s">
        <v>1453</v>
      </c>
      <c r="C6" s="782">
        <v>5</v>
      </c>
      <c r="D6" s="785">
        <v>33037.160000000003</v>
      </c>
      <c r="E6" s="785">
        <v>35679.265200000002</v>
      </c>
      <c r="F6" s="785">
        <v>68716.429999999993</v>
      </c>
      <c r="G6" s="786">
        <v>1</v>
      </c>
      <c r="H6" s="787" t="s">
        <v>998</v>
      </c>
      <c r="I6" s="788">
        <v>68716.429999999993</v>
      </c>
      <c r="J6" s="792">
        <v>43261</v>
      </c>
    </row>
    <row r="7" spans="1:10">
      <c r="A7" t="s">
        <v>1456</v>
      </c>
      <c r="B7" s="768" t="s">
        <v>1308</v>
      </c>
      <c r="C7" s="782">
        <v>1</v>
      </c>
      <c r="D7" s="785">
        <v>39690.247600000002</v>
      </c>
      <c r="E7" s="785">
        <v>39690.25</v>
      </c>
      <c r="F7" s="785">
        <v>79380.5</v>
      </c>
      <c r="G7" s="786">
        <v>0.2</v>
      </c>
      <c r="H7" s="787" t="s">
        <v>994</v>
      </c>
      <c r="I7" s="788">
        <v>15876.1</v>
      </c>
      <c r="J7" s="792">
        <v>43284</v>
      </c>
    </row>
    <row r="8" spans="1:10">
      <c r="A8" t="s">
        <v>1457</v>
      </c>
      <c r="B8" s="774" t="s">
        <v>1308</v>
      </c>
      <c r="C8" s="783">
        <v>2</v>
      </c>
      <c r="D8" s="785">
        <v>39690.247600000002</v>
      </c>
      <c r="E8" s="785">
        <v>39690.25</v>
      </c>
      <c r="F8" s="785">
        <v>79380.5</v>
      </c>
      <c r="G8" s="786">
        <v>0.6</v>
      </c>
      <c r="H8" s="787" t="s">
        <v>995</v>
      </c>
      <c r="I8" s="788">
        <v>47628.3</v>
      </c>
      <c r="J8" s="792">
        <v>43259</v>
      </c>
    </row>
    <row r="9" spans="1:10">
      <c r="A9" t="s">
        <v>1458</v>
      </c>
      <c r="B9" s="774" t="s">
        <v>1464</v>
      </c>
      <c r="C9" s="783">
        <v>3</v>
      </c>
      <c r="D9" s="785">
        <v>39690.247600000002</v>
      </c>
      <c r="E9" s="785">
        <v>39690.25</v>
      </c>
      <c r="F9" s="785">
        <v>79380.5</v>
      </c>
      <c r="G9" s="786">
        <v>0.8</v>
      </c>
      <c r="H9" s="787" t="s">
        <v>996</v>
      </c>
      <c r="I9" s="788">
        <v>63504.4</v>
      </c>
      <c r="J9" s="792">
        <v>43259</v>
      </c>
    </row>
    <row r="10" spans="1:10">
      <c r="A10" s="769" t="s">
        <v>1463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297" t="s">
        <v>1501</v>
      </c>
      <c r="N1" s="1297"/>
    </row>
    <row r="2" spans="1:14" s="947" customFormat="1" ht="37.5" customHeight="1">
      <c r="E2" s="951"/>
      <c r="F2" s="947" t="s">
        <v>1500</v>
      </c>
      <c r="G2" s="952"/>
      <c r="H2" s="947" t="s">
        <v>1499</v>
      </c>
      <c r="I2" s="951"/>
      <c r="J2" s="947" t="s">
        <v>1498</v>
      </c>
      <c r="K2" s="950"/>
      <c r="L2" s="947" t="s">
        <v>1497</v>
      </c>
      <c r="M2" s="949"/>
      <c r="N2" s="948" t="s">
        <v>1496</v>
      </c>
    </row>
    <row r="3" spans="1:14">
      <c r="E3" s="1298" t="s">
        <v>13</v>
      </c>
      <c r="F3" s="1299"/>
      <c r="G3" s="1299"/>
      <c r="H3" s="1299"/>
      <c r="I3" s="1300"/>
    </row>
    <row r="4" spans="1:14" ht="15" customHeight="1">
      <c r="A4" s="738" t="s">
        <v>10</v>
      </c>
      <c r="B4" s="739" t="s">
        <v>11</v>
      </c>
      <c r="C4" s="946" t="s">
        <v>0</v>
      </c>
      <c r="D4" s="739" t="s">
        <v>4</v>
      </c>
      <c r="E4" s="945" t="s">
        <v>16</v>
      </c>
      <c r="F4" s="739" t="s">
        <v>1495</v>
      </c>
      <c r="G4" s="944" t="s">
        <v>12</v>
      </c>
      <c r="H4" s="740" t="s">
        <v>1494</v>
      </c>
      <c r="I4" s="943" t="s">
        <v>15</v>
      </c>
      <c r="J4" s="741" t="s">
        <v>1493</v>
      </c>
      <c r="K4" s="942" t="s">
        <v>3</v>
      </c>
      <c r="L4" s="941" t="s">
        <v>1492</v>
      </c>
      <c r="M4" s="940" t="s">
        <v>14</v>
      </c>
      <c r="N4" s="939" t="s">
        <v>1491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301" t="s">
        <v>13</v>
      </c>
      <c r="F10" s="1301"/>
    </row>
    <row r="11" spans="1:14" ht="23.25" customHeight="1">
      <c r="A11" s="742" t="s">
        <v>10</v>
      </c>
      <c r="B11" s="743" t="s">
        <v>11</v>
      </c>
      <c r="C11" s="911" t="s">
        <v>0</v>
      </c>
      <c r="D11" s="744" t="s">
        <v>4</v>
      </c>
      <c r="E11" s="910" t="s">
        <v>16</v>
      </c>
      <c r="F11" s="744" t="s">
        <v>1495</v>
      </c>
      <c r="G11" s="909" t="s">
        <v>12</v>
      </c>
      <c r="H11" s="743" t="s">
        <v>1494</v>
      </c>
      <c r="I11" s="750" t="s">
        <v>15</v>
      </c>
      <c r="J11" s="745" t="s">
        <v>1493</v>
      </c>
      <c r="K11" s="908" t="s">
        <v>3</v>
      </c>
      <c r="L11" s="907" t="s">
        <v>1492</v>
      </c>
      <c r="M11" s="906" t="s">
        <v>14</v>
      </c>
      <c r="N11" s="930" t="s">
        <v>1491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301" t="s">
        <v>13</v>
      </c>
      <c r="F23" s="1301"/>
    </row>
    <row r="24" spans="1:14" ht="26.25" customHeight="1">
      <c r="A24" s="742" t="s">
        <v>10</v>
      </c>
      <c r="B24" s="743" t="s">
        <v>11</v>
      </c>
      <c r="C24" s="911" t="s">
        <v>0</v>
      </c>
      <c r="D24" s="744" t="s">
        <v>4</v>
      </c>
      <c r="E24" s="910" t="s">
        <v>16</v>
      </c>
      <c r="F24" s="744" t="s">
        <v>1495</v>
      </c>
      <c r="G24" s="909" t="s">
        <v>12</v>
      </c>
      <c r="H24" s="746" t="s">
        <v>1494</v>
      </c>
      <c r="I24" s="750" t="s">
        <v>15</v>
      </c>
      <c r="J24" s="750" t="s">
        <v>1493</v>
      </c>
      <c r="K24" s="908" t="s">
        <v>3</v>
      </c>
      <c r="L24" s="907" t="s">
        <v>1492</v>
      </c>
      <c r="M24" s="906" t="s">
        <v>14</v>
      </c>
      <c r="N24" s="905" t="s">
        <v>1491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301" t="s">
        <v>13</v>
      </c>
      <c r="F33" s="1301"/>
    </row>
    <row r="34" spans="1:14" ht="20.25" customHeight="1">
      <c r="A34" s="736" t="s">
        <v>10</v>
      </c>
      <c r="B34" s="737" t="s">
        <v>11</v>
      </c>
      <c r="C34" s="890" t="s">
        <v>0</v>
      </c>
      <c r="D34" s="736" t="s">
        <v>4</v>
      </c>
      <c r="E34" s="889" t="s">
        <v>16</v>
      </c>
      <c r="F34" s="736" t="s">
        <v>1495</v>
      </c>
      <c r="G34" s="888" t="s">
        <v>12</v>
      </c>
      <c r="H34" s="737" t="s">
        <v>1494</v>
      </c>
      <c r="I34" s="887" t="s">
        <v>15</v>
      </c>
      <c r="J34" s="726" t="s">
        <v>1493</v>
      </c>
      <c r="K34" s="886" t="s">
        <v>3</v>
      </c>
      <c r="L34" s="886" t="s">
        <v>1492</v>
      </c>
      <c r="M34" s="885" t="s">
        <v>14</v>
      </c>
      <c r="N34" s="877" t="s">
        <v>1491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301" t="s">
        <v>13</v>
      </c>
      <c r="F48" s="1301"/>
    </row>
    <row r="49" spans="1:14" ht="24.75" customHeight="1">
      <c r="A49" s="736" t="s">
        <v>10</v>
      </c>
      <c r="B49" s="737" t="s">
        <v>11</v>
      </c>
      <c r="C49" s="890" t="s">
        <v>0</v>
      </c>
      <c r="D49" s="736" t="s">
        <v>4</v>
      </c>
      <c r="E49" s="889" t="s">
        <v>16</v>
      </c>
      <c r="F49" s="736" t="s">
        <v>1495</v>
      </c>
      <c r="G49" s="888" t="s">
        <v>12</v>
      </c>
      <c r="H49" s="737" t="s">
        <v>1494</v>
      </c>
      <c r="I49" s="887" t="s">
        <v>6</v>
      </c>
      <c r="J49" s="726" t="s">
        <v>1493</v>
      </c>
      <c r="K49" s="886" t="s">
        <v>3</v>
      </c>
      <c r="L49" s="886" t="s">
        <v>1492</v>
      </c>
      <c r="M49" s="885" t="s">
        <v>14</v>
      </c>
      <c r="N49" s="877" t="s">
        <v>1491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301" t="s">
        <v>13</v>
      </c>
      <c r="F65" s="1301"/>
    </row>
    <row r="66" spans="1:14" ht="20.25" customHeight="1">
      <c r="A66" s="736" t="s">
        <v>10</v>
      </c>
      <c r="B66" s="737" t="s">
        <v>11</v>
      </c>
      <c r="C66" s="890" t="s">
        <v>0</v>
      </c>
      <c r="D66" s="736" t="s">
        <v>4</v>
      </c>
      <c r="E66" s="889" t="s">
        <v>16</v>
      </c>
      <c r="F66" s="736" t="s">
        <v>1495</v>
      </c>
      <c r="G66" s="888" t="s">
        <v>12</v>
      </c>
      <c r="H66" s="737" t="s">
        <v>1494</v>
      </c>
      <c r="I66" s="887" t="s">
        <v>15</v>
      </c>
      <c r="J66" s="726" t="s">
        <v>1493</v>
      </c>
      <c r="K66" s="886" t="s">
        <v>3</v>
      </c>
      <c r="L66" s="886" t="s">
        <v>1492</v>
      </c>
      <c r="M66" s="885" t="s">
        <v>14</v>
      </c>
      <c r="N66" s="877" t="s">
        <v>1491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301" t="s">
        <v>13</v>
      </c>
      <c r="F73" s="1301"/>
    </row>
    <row r="74" spans="1:14" ht="27.75" customHeight="1">
      <c r="A74" s="736" t="s">
        <v>10</v>
      </c>
      <c r="B74" s="737" t="s">
        <v>11</v>
      </c>
      <c r="C74" s="890" t="s">
        <v>0</v>
      </c>
      <c r="D74" s="736" t="s">
        <v>4</v>
      </c>
      <c r="E74" s="889" t="s">
        <v>16</v>
      </c>
      <c r="F74" s="736" t="s">
        <v>1495</v>
      </c>
      <c r="G74" s="888" t="s">
        <v>12</v>
      </c>
      <c r="H74" s="737" t="s">
        <v>1494</v>
      </c>
      <c r="I74" s="887" t="s">
        <v>6</v>
      </c>
      <c r="J74" s="726" t="s">
        <v>1493</v>
      </c>
      <c r="K74" s="886" t="s">
        <v>3</v>
      </c>
      <c r="L74" s="886" t="s">
        <v>1492</v>
      </c>
      <c r="M74" s="885" t="s">
        <v>14</v>
      </c>
      <c r="N74" s="877" t="s">
        <v>1491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301" t="s">
        <v>13</v>
      </c>
      <c r="F80" s="1301"/>
    </row>
    <row r="81" spans="1:14" ht="24.75" customHeight="1">
      <c r="A81" s="736" t="s">
        <v>10</v>
      </c>
      <c r="B81" s="737" t="s">
        <v>11</v>
      </c>
      <c r="C81" s="890" t="s">
        <v>0</v>
      </c>
      <c r="D81" s="736" t="s">
        <v>4</v>
      </c>
      <c r="E81" s="889" t="s">
        <v>16</v>
      </c>
      <c r="F81" s="736" t="s">
        <v>1495</v>
      </c>
      <c r="G81" s="888" t="s">
        <v>12</v>
      </c>
      <c r="H81" s="737" t="s">
        <v>1494</v>
      </c>
      <c r="I81" s="887" t="s">
        <v>15</v>
      </c>
      <c r="J81" s="726" t="s">
        <v>1493</v>
      </c>
      <c r="K81" s="886" t="s">
        <v>3</v>
      </c>
      <c r="L81" s="886" t="s">
        <v>1492</v>
      </c>
      <c r="M81" s="885" t="s">
        <v>14</v>
      </c>
      <c r="N81" s="877" t="s">
        <v>1491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301" t="s">
        <v>13</v>
      </c>
      <c r="F90" s="1301"/>
    </row>
    <row r="91" spans="1:14" ht="23.25" customHeight="1">
      <c r="A91" s="736" t="s">
        <v>10</v>
      </c>
      <c r="B91" s="737" t="s">
        <v>11</v>
      </c>
      <c r="C91" s="890" t="s">
        <v>0</v>
      </c>
      <c r="D91" s="736" t="s">
        <v>4</v>
      </c>
      <c r="E91" s="889" t="s">
        <v>16</v>
      </c>
      <c r="F91" s="736" t="s">
        <v>1495</v>
      </c>
      <c r="G91" s="888" t="s">
        <v>12</v>
      </c>
      <c r="H91" s="737" t="s">
        <v>1494</v>
      </c>
      <c r="I91" s="887" t="s">
        <v>15</v>
      </c>
      <c r="J91" s="726" t="s">
        <v>1493</v>
      </c>
      <c r="K91" s="886" t="s">
        <v>3</v>
      </c>
      <c r="L91" s="886" t="s">
        <v>1492</v>
      </c>
      <c r="M91" s="885" t="s">
        <v>14</v>
      </c>
      <c r="N91" s="877" t="s">
        <v>1491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301" t="s">
        <v>13</v>
      </c>
      <c r="F99" s="1301"/>
    </row>
    <row r="100" spans="1:14" ht="18.75" customHeight="1">
      <c r="A100" s="736" t="s">
        <v>10</v>
      </c>
      <c r="B100" s="737" t="s">
        <v>11</v>
      </c>
      <c r="C100" s="890" t="s">
        <v>0</v>
      </c>
      <c r="D100" s="736" t="s">
        <v>4</v>
      </c>
      <c r="E100" s="889" t="s">
        <v>16</v>
      </c>
      <c r="F100" s="736" t="s">
        <v>1495</v>
      </c>
      <c r="G100" s="888" t="s">
        <v>12</v>
      </c>
      <c r="H100" s="737" t="s">
        <v>1494</v>
      </c>
      <c r="I100" s="887" t="s">
        <v>15</v>
      </c>
      <c r="J100" s="726" t="s">
        <v>1493</v>
      </c>
      <c r="K100" s="886" t="s">
        <v>3</v>
      </c>
      <c r="L100" s="886" t="s">
        <v>1492</v>
      </c>
      <c r="M100" s="885" t="s">
        <v>14</v>
      </c>
      <c r="N100" s="877" t="s">
        <v>1491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301" t="s">
        <v>13</v>
      </c>
      <c r="F106" s="1301"/>
    </row>
    <row r="107" spans="1:14" ht="28.5" customHeight="1">
      <c r="A107" s="736" t="s">
        <v>10</v>
      </c>
      <c r="B107" s="737" t="s">
        <v>11</v>
      </c>
      <c r="C107" s="890" t="s">
        <v>0</v>
      </c>
      <c r="D107" s="736" t="s">
        <v>4</v>
      </c>
      <c r="E107" s="889" t="s">
        <v>16</v>
      </c>
      <c r="F107" s="736" t="s">
        <v>1495</v>
      </c>
      <c r="G107" s="888" t="s">
        <v>12</v>
      </c>
      <c r="H107" s="737" t="s">
        <v>1494</v>
      </c>
      <c r="I107" s="887" t="s">
        <v>15</v>
      </c>
      <c r="J107" s="726" t="s">
        <v>1493</v>
      </c>
      <c r="K107" s="886" t="s">
        <v>3</v>
      </c>
      <c r="L107" s="886" t="s">
        <v>1492</v>
      </c>
      <c r="M107" s="885" t="s">
        <v>14</v>
      </c>
      <c r="N107" s="877" t="s">
        <v>1491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301" t="s">
        <v>13</v>
      </c>
      <c r="F126" s="1301"/>
    </row>
    <row r="127" spans="1:14" ht="27.75" customHeight="1">
      <c r="A127" s="736" t="s">
        <v>10</v>
      </c>
      <c r="B127" s="737" t="s">
        <v>11</v>
      </c>
      <c r="C127" s="890" t="s">
        <v>0</v>
      </c>
      <c r="D127" s="736" t="s">
        <v>4</v>
      </c>
      <c r="E127" s="889" t="s">
        <v>16</v>
      </c>
      <c r="F127" s="736" t="s">
        <v>1495</v>
      </c>
      <c r="G127" s="888" t="s">
        <v>12</v>
      </c>
      <c r="H127" s="737" t="s">
        <v>1494</v>
      </c>
      <c r="I127" s="887" t="s">
        <v>15</v>
      </c>
      <c r="J127" s="726" t="s">
        <v>1493</v>
      </c>
      <c r="K127" s="886" t="s">
        <v>3</v>
      </c>
      <c r="L127" s="886" t="s">
        <v>1492</v>
      </c>
      <c r="M127" s="885" t="s">
        <v>14</v>
      </c>
      <c r="N127" s="877" t="s">
        <v>1491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314" t="s">
        <v>7</v>
      </c>
      <c r="F2" s="1319" t="s">
        <v>193</v>
      </c>
      <c r="G2" s="1320"/>
      <c r="H2" s="1321" t="s">
        <v>8</v>
      </c>
      <c r="I2" s="1322"/>
      <c r="J2" s="1306" t="s">
        <v>9</v>
      </c>
      <c r="K2" s="72"/>
      <c r="L2" s="72"/>
      <c r="M2" s="72"/>
    </row>
    <row r="3" spans="2:13" ht="25.5" customHeight="1">
      <c r="B3" s="72"/>
      <c r="C3" s="72"/>
      <c r="D3" s="72"/>
      <c r="E3" s="1315"/>
      <c r="F3" s="1316" t="s">
        <v>194</v>
      </c>
      <c r="G3" s="1318" t="s">
        <v>195</v>
      </c>
      <c r="H3" s="74" t="s">
        <v>196</v>
      </c>
      <c r="I3" s="75" t="s">
        <v>197</v>
      </c>
      <c r="J3" s="1307"/>
      <c r="K3" s="72"/>
      <c r="L3" s="72"/>
      <c r="M3" s="72"/>
    </row>
    <row r="4" spans="2:13" ht="26.25" customHeight="1">
      <c r="B4" s="72"/>
      <c r="C4" s="72"/>
      <c r="D4" s="72"/>
      <c r="E4" s="1315"/>
      <c r="F4" s="1317"/>
      <c r="G4" s="1307"/>
      <c r="H4" s="76" t="s">
        <v>198</v>
      </c>
      <c r="I4" s="77" t="s">
        <v>198</v>
      </c>
      <c r="J4" s="1307"/>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313"/>
      <c r="F7" s="1313"/>
      <c r="G7" s="1313"/>
      <c r="H7" s="1309"/>
      <c r="I7" s="1309"/>
      <c r="J7" s="1309"/>
      <c r="K7" s="72"/>
      <c r="L7" s="72"/>
      <c r="M7" s="72"/>
    </row>
    <row r="8" spans="2:13" ht="18">
      <c r="B8" s="72"/>
      <c r="C8" s="72"/>
      <c r="D8" s="83"/>
      <c r="E8" s="84"/>
      <c r="F8" s="649"/>
      <c r="G8" s="85"/>
      <c r="H8" s="1310"/>
      <c r="I8" s="1311"/>
      <c r="J8" s="1311"/>
      <c r="K8" s="72"/>
      <c r="L8" s="72"/>
      <c r="M8" s="72"/>
    </row>
    <row r="9" spans="2:13" ht="18">
      <c r="B9" s="72"/>
      <c r="C9" s="72"/>
      <c r="D9" s="83"/>
      <c r="E9" s="84"/>
      <c r="F9" s="1305"/>
      <c r="G9" s="1305"/>
      <c r="H9" s="1310"/>
      <c r="I9" s="1311"/>
      <c r="J9" s="1311"/>
      <c r="K9" s="72"/>
      <c r="L9" s="72"/>
      <c r="M9" s="72"/>
    </row>
    <row r="10" spans="2:13" ht="18">
      <c r="B10" s="72"/>
      <c r="C10" s="72"/>
      <c r="D10" s="83"/>
      <c r="E10" s="84"/>
      <c r="F10" s="1305"/>
      <c r="G10" s="1305"/>
      <c r="H10" s="1308"/>
      <c r="I10" s="1308"/>
      <c r="J10" s="1308"/>
      <c r="K10" s="72"/>
      <c r="L10" s="72"/>
      <c r="M10" s="72"/>
    </row>
    <row r="11" spans="2:13" ht="18">
      <c r="B11" s="72"/>
      <c r="C11" s="72"/>
      <c r="D11" s="72"/>
      <c r="E11" s="85"/>
      <c r="F11" s="1304"/>
      <c r="G11" s="1304"/>
      <c r="H11" s="1308"/>
      <c r="I11" s="1308"/>
      <c r="J11" s="1308"/>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312"/>
      <c r="F16" s="1312"/>
      <c r="G16" s="1312"/>
      <c r="H16" s="1312"/>
      <c r="I16" s="1312"/>
      <c r="J16" s="1312"/>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302"/>
      <c r="G19" s="1302"/>
      <c r="H19" s="90"/>
      <c r="I19" s="1303"/>
      <c r="J19" s="1303"/>
      <c r="K19" s="90"/>
      <c r="L19" s="72"/>
      <c r="M19" s="72"/>
    </row>
    <row r="20" spans="2:13">
      <c r="B20" s="72"/>
      <c r="C20" s="72"/>
      <c r="D20" s="87"/>
      <c r="E20" s="654"/>
      <c r="F20" s="89"/>
      <c r="G20" s="89"/>
      <c r="H20" s="90"/>
      <c r="I20" s="1303"/>
      <c r="J20" s="1303"/>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 ref="F19:G19"/>
    <mergeCell ref="I19:I20"/>
    <mergeCell ref="F11:G11"/>
    <mergeCell ref="F10:G10"/>
    <mergeCell ref="F9:G9"/>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8"/>
  <sheetViews>
    <sheetView showGridLines="0" zoomScale="90" zoomScaleNormal="90" workbookViewId="0">
      <pane ySplit="12" topLeftCell="A13" activePane="bottomLeft" state="frozen"/>
      <selection pane="bottomLeft" activeCell="T3" sqref="T3"/>
    </sheetView>
  </sheetViews>
  <sheetFormatPr baseColWidth="10" defaultColWidth="3.7109375" defaultRowHeight="15"/>
  <cols>
    <col min="1" max="1" width="3.5703125" style="955" customWidth="1"/>
    <col min="2" max="2" width="12.140625" style="1051" customWidth="1"/>
    <col min="3" max="3" width="49.42578125" style="957" customWidth="1"/>
    <col min="4" max="4" width="10.28515625" style="956" customWidth="1"/>
    <col min="5" max="5" width="23.140625" style="1269" bestFit="1"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216"/>
      <c r="E1" s="1216" t="s">
        <v>1511</v>
      </c>
      <c r="F1" s="1181"/>
      <c r="G1" s="1181"/>
      <c r="H1" s="1100"/>
      <c r="I1" s="1181"/>
      <c r="J1" s="1181"/>
      <c r="K1" s="1181"/>
      <c r="L1" s="1120"/>
      <c r="M1" s="1120"/>
      <c r="N1" s="1326">
        <v>43299</v>
      </c>
      <c r="O1" s="1327"/>
    </row>
    <row r="2" spans="2:23" ht="33.75">
      <c r="B2" s="1014"/>
      <c r="C2" s="1000" t="s">
        <v>1099</v>
      </c>
      <c r="D2" s="1217"/>
      <c r="E2" s="1218"/>
      <c r="F2" s="1121"/>
      <c r="G2" s="1121"/>
      <c r="H2" s="1079"/>
      <c r="I2" s="1121"/>
      <c r="J2" s="1121"/>
      <c r="K2" s="1121"/>
      <c r="L2" s="1121"/>
      <c r="M2" s="1121"/>
      <c r="N2" s="1121"/>
      <c r="O2" s="1122"/>
    </row>
    <row r="3" spans="2:23" ht="77.25" customHeight="1">
      <c r="B3" s="1015"/>
      <c r="C3" s="999"/>
      <c r="D3" s="1219" t="s">
        <v>1510</v>
      </c>
      <c r="E3" s="1272" t="s">
        <v>1235</v>
      </c>
      <c r="F3" s="1197"/>
      <c r="G3" s="1059"/>
      <c r="H3" s="1080"/>
      <c r="I3" s="1059"/>
      <c r="J3" s="1059"/>
      <c r="K3" s="1059"/>
      <c r="L3" s="1059"/>
      <c r="M3" s="1059"/>
      <c r="N3" s="1059"/>
      <c r="O3" s="1053"/>
    </row>
    <row r="4" spans="2:23">
      <c r="B4" s="1016"/>
      <c r="C4" s="998" t="s">
        <v>1034</v>
      </c>
      <c r="D4" s="1220" t="s">
        <v>1509</v>
      </c>
      <c r="E4" s="1273" t="s">
        <v>1534</v>
      </c>
      <c r="F4" s="1197"/>
      <c r="G4" s="1059"/>
      <c r="H4" s="1080"/>
      <c r="I4" s="1059"/>
      <c r="J4" s="1059"/>
      <c r="K4" s="1059"/>
      <c r="L4" s="1059"/>
      <c r="M4" s="1059"/>
      <c r="N4" s="1059"/>
      <c r="O4" s="1053"/>
    </row>
    <row r="5" spans="2:23">
      <c r="B5" s="1017"/>
      <c r="C5" s="996" t="s">
        <v>1033</v>
      </c>
      <c r="D5" s="1219" t="s">
        <v>1508</v>
      </c>
      <c r="E5" s="1274" t="s">
        <v>1537</v>
      </c>
      <c r="F5" s="1198"/>
      <c r="G5" s="1059"/>
      <c r="H5" s="1080"/>
      <c r="I5" s="1059"/>
      <c r="J5" s="1059"/>
      <c r="K5" s="1059"/>
      <c r="L5" s="1123"/>
      <c r="M5" s="1123"/>
      <c r="N5" s="1124"/>
      <c r="O5" s="1054"/>
    </row>
    <row r="6" spans="2:23">
      <c r="B6" s="1017"/>
      <c r="C6" s="997" t="s">
        <v>1507</v>
      </c>
      <c r="D6" s="1219" t="s">
        <v>946</v>
      </c>
      <c r="E6" s="1274" t="s">
        <v>1261</v>
      </c>
      <c r="F6" s="1198"/>
      <c r="G6" s="1059"/>
      <c r="H6" s="1080"/>
      <c r="I6" s="1059"/>
      <c r="J6" s="1059"/>
      <c r="K6" s="1059"/>
      <c r="L6" s="1059"/>
      <c r="M6" s="1059"/>
      <c r="N6" s="1125"/>
      <c r="O6" s="1054"/>
    </row>
    <row r="7" spans="2:23">
      <c r="B7" s="1017"/>
      <c r="C7" s="996" t="s">
        <v>1091</v>
      </c>
      <c r="D7" s="1219" t="s">
        <v>1506</v>
      </c>
      <c r="E7" s="1274" t="s">
        <v>1538</v>
      </c>
      <c r="F7" s="1198"/>
      <c r="G7" s="1059"/>
      <c r="H7" s="1080"/>
      <c r="I7" s="1059"/>
      <c r="J7" s="1059"/>
      <c r="K7" s="1059"/>
      <c r="L7" s="1059"/>
      <c r="M7" s="1059"/>
      <c r="N7" s="1125"/>
      <c r="O7" s="1054"/>
    </row>
    <row r="8" spans="2:23">
      <c r="B8" s="1017"/>
      <c r="C8" s="996" t="s">
        <v>1090</v>
      </c>
      <c r="D8" s="995"/>
      <c r="E8" s="1221"/>
      <c r="F8" s="1059"/>
      <c r="G8" s="1059"/>
      <c r="H8" s="1080"/>
      <c r="I8" s="1059"/>
      <c r="J8" s="1059"/>
      <c r="K8" s="1059"/>
      <c r="L8" s="1059"/>
      <c r="M8" s="1059"/>
      <c r="N8" s="1126"/>
      <c r="O8" s="1054"/>
    </row>
    <row r="9" spans="2:23" ht="38.25" customHeight="1">
      <c r="B9" s="1011" t="s">
        <v>1505</v>
      </c>
      <c r="C9" s="994"/>
      <c r="D9" s="967"/>
      <c r="E9" s="1222"/>
      <c r="F9" s="1059"/>
      <c r="G9" s="1059"/>
      <c r="H9" s="1080"/>
      <c r="I9" s="1059"/>
      <c r="J9" s="1059"/>
      <c r="K9" s="1059"/>
      <c r="L9" s="1059"/>
      <c r="M9" s="1059"/>
      <c r="N9" s="1126"/>
      <c r="O9" s="1054"/>
    </row>
    <row r="10" spans="2:23" ht="7.5" customHeight="1">
      <c r="B10" s="1018"/>
      <c r="C10" s="993" t="s">
        <v>19</v>
      </c>
      <c r="D10" s="992"/>
      <c r="E10" s="1223"/>
      <c r="F10" s="1077"/>
      <c r="G10" s="1077"/>
      <c r="H10" s="1081"/>
      <c r="I10" s="1077"/>
      <c r="J10" s="1077"/>
      <c r="K10" s="1077"/>
      <c r="L10" s="1077"/>
      <c r="M10" s="1077"/>
      <c r="N10" s="1127"/>
      <c r="O10" s="1055"/>
    </row>
    <row r="11" spans="2:23" s="989" customFormat="1" ht="13.5" customHeight="1">
      <c r="B11" s="1019"/>
      <c r="C11" s="990"/>
      <c r="D11" s="1224"/>
      <c r="E11" s="1225"/>
      <c r="F11" s="1331" t="s">
        <v>1002</v>
      </c>
      <c r="G11" s="1331"/>
      <c r="H11" s="1332" t="s">
        <v>1000</v>
      </c>
      <c r="I11" s="1332"/>
      <c r="J11" s="1328" t="s">
        <v>1516</v>
      </c>
      <c r="K11" s="1329"/>
      <c r="L11" s="1329"/>
      <c r="M11" s="1330"/>
      <c r="N11" s="1333" t="s">
        <v>1001</v>
      </c>
      <c r="O11" s="1334"/>
      <c r="P11"/>
      <c r="Q11"/>
      <c r="R11"/>
      <c r="S11"/>
      <c r="T11"/>
      <c r="U11"/>
      <c r="V11"/>
      <c r="W11"/>
    </row>
    <row r="12" spans="2:23" s="989" customFormat="1" ht="13.5" customHeight="1">
      <c r="B12" s="1210" t="s">
        <v>911</v>
      </c>
      <c r="C12" s="1211" t="s">
        <v>1003</v>
      </c>
      <c r="D12" s="1208" t="s">
        <v>0</v>
      </c>
      <c r="E12" s="1226" t="s">
        <v>4</v>
      </c>
      <c r="F12" s="1209" t="s">
        <v>1205</v>
      </c>
      <c r="G12" s="1209" t="s">
        <v>1204</v>
      </c>
      <c r="H12" s="1212" t="s">
        <v>1202</v>
      </c>
      <c r="I12" s="1209" t="s">
        <v>1203</v>
      </c>
      <c r="J12" s="1209" t="s">
        <v>6</v>
      </c>
      <c r="K12" s="1213" t="s">
        <v>1504</v>
      </c>
      <c r="L12" s="1213" t="s">
        <v>1512</v>
      </c>
      <c r="M12" s="1213" t="s">
        <v>1503</v>
      </c>
      <c r="N12" s="1209" t="s">
        <v>1517</v>
      </c>
      <c r="O12" s="1214" t="s">
        <v>1518</v>
      </c>
      <c r="P12"/>
      <c r="Q12"/>
      <c r="R12"/>
      <c r="S12"/>
      <c r="T12"/>
      <c r="U12"/>
      <c r="V12"/>
      <c r="W12"/>
    </row>
    <row r="13" spans="2:23" customFormat="1">
      <c r="B13" s="1422"/>
      <c r="C13" s="1277"/>
      <c r="D13" s="1227"/>
      <c r="E13" s="1215"/>
      <c r="F13" s="1215"/>
      <c r="G13" s="1215"/>
      <c r="H13" s="1215"/>
      <c r="I13" s="1215"/>
      <c r="J13" s="1215"/>
      <c r="K13" s="1215"/>
      <c r="L13" s="1215"/>
      <c r="M13" s="1215"/>
      <c r="N13" s="1215"/>
      <c r="O13" s="1418"/>
    </row>
    <row r="14" spans="2:23" customFormat="1">
      <c r="B14" s="1423"/>
      <c r="C14" s="1278" t="s">
        <v>1532</v>
      </c>
      <c r="D14" s="1228"/>
      <c r="E14" s="1206"/>
      <c r="F14" s="1206"/>
      <c r="G14" s="1206"/>
      <c r="H14" s="1206"/>
      <c r="I14" s="1206"/>
      <c r="J14" s="1206"/>
      <c r="K14" s="1206"/>
      <c r="L14" s="1206"/>
      <c r="M14" s="1206"/>
      <c r="N14" s="1206"/>
      <c r="O14" s="1419"/>
    </row>
    <row r="15" spans="2:23" customFormat="1">
      <c r="B15" s="1423">
        <v>2</v>
      </c>
      <c r="C15" s="1278" t="s">
        <v>274</v>
      </c>
      <c r="D15" s="1228" t="s">
        <v>261</v>
      </c>
      <c r="E15" s="1206">
        <v>1</v>
      </c>
      <c r="F15" s="1206">
        <v>1034.3499999999999</v>
      </c>
      <c r="G15" s="1206">
        <v>1034.3499999999999</v>
      </c>
      <c r="H15" s="1206">
        <v>6</v>
      </c>
      <c r="I15" s="1206">
        <v>6</v>
      </c>
      <c r="J15" s="1206">
        <v>21.02</v>
      </c>
      <c r="K15" s="1206">
        <v>126</v>
      </c>
      <c r="L15" s="1206">
        <v>1218.5</v>
      </c>
      <c r="M15" s="1206">
        <v>1218.5</v>
      </c>
      <c r="N15" s="1206">
        <v>1462.2</v>
      </c>
      <c r="O15" s="1419">
        <v>1900.86</v>
      </c>
    </row>
    <row r="16" spans="2:23" customFormat="1">
      <c r="B16" s="1423">
        <v>3</v>
      </c>
      <c r="C16" s="1278" t="s">
        <v>140</v>
      </c>
      <c r="D16" s="1228" t="s">
        <v>261</v>
      </c>
      <c r="E16" s="1206">
        <v>1</v>
      </c>
      <c r="F16" s="1206">
        <v>286.83</v>
      </c>
      <c r="G16" s="1206">
        <v>286.83</v>
      </c>
      <c r="H16" s="1206">
        <v>2</v>
      </c>
      <c r="I16" s="1206">
        <v>2</v>
      </c>
      <c r="J16" s="1206">
        <v>21.02</v>
      </c>
      <c r="K16" s="1206">
        <v>42</v>
      </c>
      <c r="L16" s="1206">
        <v>345.32</v>
      </c>
      <c r="M16" s="1206">
        <v>345.32</v>
      </c>
      <c r="N16" s="1206">
        <v>414.38</v>
      </c>
      <c r="O16" s="1419">
        <v>497.26</v>
      </c>
    </row>
    <row r="17" spans="2:15" customFormat="1">
      <c r="B17" s="1424" t="s">
        <v>1533</v>
      </c>
      <c r="C17" s="1279" t="s">
        <v>1532</v>
      </c>
      <c r="D17" s="1276"/>
      <c r="E17" s="1275"/>
      <c r="F17" s="1275"/>
      <c r="G17" s="1275">
        <v>1321.1799999999998</v>
      </c>
      <c r="H17" s="1275"/>
      <c r="I17" s="1275">
        <v>8</v>
      </c>
      <c r="J17" s="1275"/>
      <c r="K17" s="1275"/>
      <c r="L17" s="1275">
        <v>1563.82</v>
      </c>
      <c r="M17" s="1275"/>
      <c r="N17" s="1275">
        <v>1876.58</v>
      </c>
      <c r="O17" s="1420">
        <v>2398.12</v>
      </c>
    </row>
    <row r="18" spans="2:15" customFormat="1">
      <c r="B18" s="1423"/>
      <c r="C18" s="1278"/>
      <c r="D18" s="1228"/>
      <c r="E18" s="1206"/>
      <c r="F18" s="1206"/>
      <c r="G18" s="1206"/>
      <c r="H18" s="1206"/>
      <c r="I18" s="1206"/>
      <c r="J18" s="1206"/>
      <c r="K18" s="1206"/>
      <c r="L18" s="1206"/>
      <c r="M18" s="1206"/>
      <c r="N18" s="1206"/>
      <c r="O18" s="1419"/>
    </row>
    <row r="19" spans="2:15" customFormat="1">
      <c r="B19" s="1423"/>
      <c r="C19" s="1278" t="s">
        <v>1082</v>
      </c>
      <c r="D19" s="1228"/>
      <c r="E19" s="1206"/>
      <c r="F19" s="1206"/>
      <c r="G19" s="1206"/>
      <c r="H19" s="1206"/>
      <c r="I19" s="1206"/>
      <c r="J19" s="1206"/>
      <c r="K19" s="1206"/>
      <c r="L19" s="1206"/>
      <c r="M19" s="1206"/>
      <c r="N19" s="1206"/>
      <c r="O19" s="1419"/>
    </row>
    <row r="20" spans="2:15" customFormat="1" ht="30">
      <c r="B20" s="1423">
        <v>4</v>
      </c>
      <c r="C20" s="1278" t="s">
        <v>147</v>
      </c>
      <c r="D20" s="1228" t="s">
        <v>42</v>
      </c>
      <c r="E20" s="1206">
        <v>1</v>
      </c>
      <c r="F20" s="1206">
        <v>20</v>
      </c>
      <c r="G20" s="1206">
        <v>20</v>
      </c>
      <c r="H20" s="1206">
        <v>0.08</v>
      </c>
      <c r="I20" s="1206">
        <v>0.08</v>
      </c>
      <c r="J20" s="1206">
        <v>21.02</v>
      </c>
      <c r="K20" s="1206">
        <v>2</v>
      </c>
      <c r="L20" s="1206">
        <v>22.77</v>
      </c>
      <c r="M20" s="1206">
        <v>22.77</v>
      </c>
      <c r="N20" s="1206">
        <v>27.32</v>
      </c>
      <c r="O20" s="1419">
        <v>35.520000000000003</v>
      </c>
    </row>
    <row r="21" spans="2:15" customFormat="1" ht="30">
      <c r="B21" s="1423">
        <v>5.0999999999999996</v>
      </c>
      <c r="C21" s="1278" t="s">
        <v>275</v>
      </c>
      <c r="D21" s="1228" t="s">
        <v>66</v>
      </c>
      <c r="E21" s="1206">
        <v>1</v>
      </c>
      <c r="F21" s="1206">
        <v>3.54</v>
      </c>
      <c r="G21" s="1206">
        <v>3.54</v>
      </c>
      <c r="H21" s="1206">
        <v>0.08</v>
      </c>
      <c r="I21" s="1206">
        <v>0.08</v>
      </c>
      <c r="J21" s="1206">
        <v>21.02</v>
      </c>
      <c r="K21" s="1206">
        <v>2</v>
      </c>
      <c r="L21" s="1206">
        <v>5.48</v>
      </c>
      <c r="M21" s="1206">
        <v>5.48</v>
      </c>
      <c r="N21" s="1206">
        <v>6.57</v>
      </c>
      <c r="O21" s="1419">
        <v>10.51</v>
      </c>
    </row>
    <row r="22" spans="2:15" customFormat="1" ht="30">
      <c r="B22" s="1423">
        <v>6</v>
      </c>
      <c r="C22" s="1278" t="s">
        <v>206</v>
      </c>
      <c r="D22" s="1228" t="s">
        <v>58</v>
      </c>
      <c r="E22" s="1206">
        <v>1</v>
      </c>
      <c r="F22" s="1206">
        <v>21.56</v>
      </c>
      <c r="G22" s="1206">
        <v>21.56</v>
      </c>
      <c r="H22" s="1206">
        <v>0.16</v>
      </c>
      <c r="I22" s="1206">
        <v>0.16</v>
      </c>
      <c r="J22" s="1206">
        <v>21.02</v>
      </c>
      <c r="K22" s="1206">
        <v>3</v>
      </c>
      <c r="L22" s="1206">
        <v>26.17</v>
      </c>
      <c r="M22" s="1206">
        <v>26.17</v>
      </c>
      <c r="N22" s="1206">
        <v>31.41</v>
      </c>
      <c r="O22" s="1419">
        <v>40.83</v>
      </c>
    </row>
    <row r="23" spans="2:15" customFormat="1">
      <c r="B23" s="1424" t="s">
        <v>1533</v>
      </c>
      <c r="C23" s="1279" t="s">
        <v>1082</v>
      </c>
      <c r="D23" s="1276"/>
      <c r="E23" s="1275"/>
      <c r="F23" s="1275"/>
      <c r="G23" s="1275">
        <v>45.099999999999994</v>
      </c>
      <c r="H23" s="1275"/>
      <c r="I23" s="1275">
        <v>0.32</v>
      </c>
      <c r="J23" s="1275"/>
      <c r="K23" s="1275"/>
      <c r="L23" s="1275">
        <v>54.42</v>
      </c>
      <c r="M23" s="1275"/>
      <c r="N23" s="1275">
        <v>65.3</v>
      </c>
      <c r="O23" s="1420">
        <v>86.86</v>
      </c>
    </row>
    <row r="24" spans="2:15" customFormat="1">
      <c r="B24" s="1423"/>
      <c r="C24" s="1278"/>
      <c r="D24" s="1228"/>
      <c r="E24" s="1206"/>
      <c r="F24" s="1206"/>
      <c r="G24" s="1206"/>
      <c r="H24" s="1206"/>
      <c r="I24" s="1206"/>
      <c r="J24" s="1206"/>
      <c r="K24" s="1206"/>
      <c r="L24" s="1206"/>
      <c r="M24" s="1206"/>
      <c r="N24" s="1206"/>
      <c r="O24" s="1419"/>
    </row>
    <row r="25" spans="2:15" customFormat="1">
      <c r="B25" s="1423"/>
      <c r="C25" s="1278" t="s">
        <v>1531</v>
      </c>
      <c r="D25" s="1228"/>
      <c r="E25" s="1206"/>
      <c r="F25" s="1206"/>
      <c r="G25" s="1206"/>
      <c r="H25" s="1206"/>
      <c r="I25" s="1206"/>
      <c r="J25" s="1206"/>
      <c r="K25" s="1206"/>
      <c r="L25" s="1206"/>
      <c r="M25" s="1206"/>
      <c r="N25" s="1206"/>
      <c r="O25" s="1419"/>
    </row>
    <row r="26" spans="2:15" customFormat="1" ht="30">
      <c r="B26" s="1423">
        <v>14</v>
      </c>
      <c r="C26" s="1278" t="s">
        <v>234</v>
      </c>
      <c r="D26" s="1228" t="s">
        <v>42</v>
      </c>
      <c r="E26" s="1206">
        <v>1</v>
      </c>
      <c r="F26" s="1206">
        <v>32.549999999999997</v>
      </c>
      <c r="G26" s="1206">
        <v>32.549999999999997</v>
      </c>
      <c r="H26" s="1206">
        <v>0.75</v>
      </c>
      <c r="I26" s="1206">
        <v>0.75</v>
      </c>
      <c r="J26" s="1206">
        <v>21.02</v>
      </c>
      <c r="K26" s="1206">
        <v>16</v>
      </c>
      <c r="L26" s="1206">
        <v>50.73</v>
      </c>
      <c r="M26" s="1206">
        <v>50.73</v>
      </c>
      <c r="N26" s="1206">
        <v>60.88</v>
      </c>
      <c r="O26" s="1419">
        <v>79.14</v>
      </c>
    </row>
    <row r="27" spans="2:15" customFormat="1" ht="30">
      <c r="B27" s="1423">
        <v>16</v>
      </c>
      <c r="C27" s="1278" t="s">
        <v>236</v>
      </c>
      <c r="D27" s="1228" t="s">
        <v>66</v>
      </c>
      <c r="E27" s="1206">
        <v>1</v>
      </c>
      <c r="F27" s="1206">
        <v>34.07</v>
      </c>
      <c r="G27" s="1206">
        <v>34.07</v>
      </c>
      <c r="H27" s="1206">
        <v>0.2</v>
      </c>
      <c r="I27" s="1206">
        <v>0.2</v>
      </c>
      <c r="J27" s="1206">
        <v>21.02</v>
      </c>
      <c r="K27" s="1206">
        <v>4</v>
      </c>
      <c r="L27" s="1206">
        <v>40.19</v>
      </c>
      <c r="M27" s="1206">
        <v>40.19</v>
      </c>
      <c r="N27" s="1206">
        <v>48.23</v>
      </c>
      <c r="O27" s="1419">
        <v>53.05</v>
      </c>
    </row>
    <row r="28" spans="2:15" customFormat="1">
      <c r="B28" s="1424" t="s">
        <v>1533</v>
      </c>
      <c r="C28" s="1279" t="s">
        <v>1531</v>
      </c>
      <c r="D28" s="1276"/>
      <c r="E28" s="1275"/>
      <c r="F28" s="1275"/>
      <c r="G28" s="1275">
        <v>66.62</v>
      </c>
      <c r="H28" s="1275"/>
      <c r="I28" s="1275">
        <v>0.95</v>
      </c>
      <c r="J28" s="1275"/>
      <c r="K28" s="1275"/>
      <c r="L28" s="1275">
        <v>90.919999999999987</v>
      </c>
      <c r="M28" s="1275"/>
      <c r="N28" s="1275">
        <v>109.11</v>
      </c>
      <c r="O28" s="1420">
        <v>132.19</v>
      </c>
    </row>
    <row r="29" spans="2:15" customFormat="1">
      <c r="B29" s="1423"/>
      <c r="C29" s="1278"/>
      <c r="D29" s="1228"/>
      <c r="E29" s="1206"/>
      <c r="F29" s="1206"/>
      <c r="G29" s="1206"/>
      <c r="H29" s="1206"/>
      <c r="I29" s="1206"/>
      <c r="J29" s="1206"/>
      <c r="K29" s="1206"/>
      <c r="L29" s="1206"/>
      <c r="M29" s="1206"/>
      <c r="N29" s="1206"/>
      <c r="O29" s="1419"/>
    </row>
    <row r="30" spans="2:15" customFormat="1">
      <c r="B30" s="1423" t="s">
        <v>128</v>
      </c>
      <c r="C30" s="1278"/>
      <c r="D30" s="1228"/>
      <c r="E30" s="1206"/>
      <c r="F30" s="1206"/>
      <c r="G30" s="1206"/>
      <c r="H30" s="1206"/>
      <c r="I30" s="1206"/>
      <c r="J30" s="1206"/>
      <c r="K30" s="1206"/>
      <c r="L30" s="1206"/>
      <c r="M30" s="1206"/>
      <c r="N30" s="1206"/>
      <c r="O30" s="1419"/>
    </row>
    <row r="31" spans="2:15" customFormat="1">
      <c r="B31" s="1424" t="s">
        <v>1530</v>
      </c>
      <c r="C31" s="1279"/>
      <c r="D31" s="1276"/>
      <c r="E31" s="1275"/>
      <c r="F31" s="1275"/>
      <c r="G31" s="1275">
        <v>0</v>
      </c>
      <c r="H31" s="1275"/>
      <c r="I31" s="1275">
        <v>0</v>
      </c>
      <c r="J31" s="1275"/>
      <c r="K31" s="1275"/>
      <c r="L31" s="1275">
        <v>0</v>
      </c>
      <c r="M31" s="1275"/>
      <c r="N31" s="1275">
        <v>0</v>
      </c>
      <c r="O31" s="1420">
        <v>0</v>
      </c>
    </row>
    <row r="32" spans="2:15" customFormat="1">
      <c r="B32" s="1425"/>
      <c r="C32" s="1280"/>
      <c r="D32" s="1229"/>
      <c r="E32" s="1207"/>
      <c r="F32" s="1207"/>
      <c r="G32" s="1207"/>
      <c r="H32" s="1207"/>
      <c r="I32" s="1207"/>
      <c r="J32" s="1207"/>
      <c r="K32" s="1207"/>
      <c r="L32" s="1207"/>
      <c r="M32" s="1207"/>
      <c r="N32" s="1207"/>
      <c r="O32" s="1421"/>
    </row>
    <row r="33" spans="2:15" ht="15.75">
      <c r="B33" s="1052" t="s">
        <v>1521</v>
      </c>
      <c r="C33" s="988" t="str">
        <f>IF($B$2="DEVIS","Total HT ….","Total TTC")</f>
        <v>Total TTC</v>
      </c>
      <c r="D33" s="987"/>
      <c r="E33" s="1230"/>
      <c r="F33" s="1199"/>
      <c r="G33" s="1128">
        <v>1432.8999999999999</v>
      </c>
      <c r="H33" s="986"/>
      <c r="I33" s="1128">
        <v>9.2699999999999978</v>
      </c>
      <c r="J33" s="1128"/>
      <c r="K33" s="1128"/>
      <c r="L33" s="1128">
        <v>1709.16</v>
      </c>
      <c r="M33" s="1128"/>
      <c r="N33" s="1128">
        <v>2050.9900000000002</v>
      </c>
      <c r="O33" s="1129">
        <v>2617.17</v>
      </c>
    </row>
    <row r="34" spans="2:15">
      <c r="B34" s="1020"/>
      <c r="C34" s="985"/>
      <c r="D34" s="984"/>
      <c r="E34" s="1231"/>
      <c r="F34" s="1130"/>
      <c r="G34" s="1130"/>
      <c r="H34" s="1082"/>
      <c r="I34" s="1130"/>
      <c r="J34" s="1130"/>
      <c r="K34" s="1130"/>
      <c r="L34" s="1130"/>
      <c r="M34" s="1130" t="e">
        <f>O13+#REF!+#REF!+#REF!+#REF!+#REF!</f>
        <v>#REF!</v>
      </c>
      <c r="N34" s="1131"/>
      <c r="O34" s="983"/>
    </row>
    <row r="35" spans="2:15">
      <c r="B35" s="1021"/>
      <c r="C35" s="1008"/>
      <c r="D35" s="1009"/>
      <c r="E35" s="1232"/>
      <c r="F35" s="1132"/>
      <c r="G35" s="1132"/>
      <c r="H35" s="1101"/>
      <c r="I35" s="1132"/>
      <c r="J35" s="1132"/>
      <c r="K35" s="1132"/>
      <c r="L35" s="1132"/>
      <c r="M35" s="1132">
        <f>SUM(O13:O13)</f>
        <v>0</v>
      </c>
      <c r="N35" s="1133">
        <v>8.5000000000000006E-2</v>
      </c>
      <c r="O35" s="982" t="e">
        <f>Prix_VHT*N35</f>
        <v>#REF!</v>
      </c>
    </row>
    <row r="36" spans="2:15">
      <c r="B36" s="1021"/>
      <c r="C36" s="1010"/>
      <c r="D36" s="981"/>
      <c r="E36" s="1233"/>
      <c r="F36" s="1134"/>
      <c r="G36" s="1134"/>
      <c r="H36" s="1083"/>
      <c r="I36" s="1134"/>
      <c r="J36" s="1134"/>
      <c r="K36" s="1134"/>
      <c r="L36" s="1134"/>
      <c r="M36" s="1134"/>
      <c r="N36" s="1135"/>
      <c r="O36" s="1056" t="e">
        <f>Prix_VHT+O35</f>
        <v>#REF!</v>
      </c>
    </row>
    <row r="37" spans="2:15">
      <c r="B37" s="1021"/>
      <c r="C37" s="1008"/>
      <c r="D37" s="980"/>
      <c r="E37" s="1234"/>
      <c r="F37" s="1136"/>
      <c r="G37" s="1136"/>
      <c r="H37" s="1084"/>
      <c r="I37" s="1136"/>
      <c r="J37" s="1136"/>
      <c r="K37" s="1136"/>
      <c r="L37" s="1136"/>
      <c r="M37" s="1136"/>
      <c r="N37" s="1137">
        <v>0</v>
      </c>
      <c r="O37" s="1057" t="e">
        <f>#REF!*#REF!</f>
        <v>#REF!</v>
      </c>
    </row>
    <row r="38" spans="2:15" ht="15.75">
      <c r="B38" s="1022"/>
      <c r="C38" s="979" t="e">
        <f>IF(#REF!="Devis","Devis valable 2 mois","")</f>
        <v>#REF!</v>
      </c>
      <c r="D38" s="978"/>
      <c r="E38" s="1235" t="str">
        <f>IF($B$2="DEVIS","Total TTC","NET à PAYER")</f>
        <v>NET à PAYER</v>
      </c>
      <c r="F38" s="1138"/>
      <c r="G38" s="1138"/>
      <c r="H38" s="1085"/>
      <c r="I38" s="1138"/>
      <c r="J38" s="1138"/>
      <c r="K38" s="1138"/>
      <c r="L38" s="1138"/>
      <c r="M38" s="1138"/>
      <c r="N38" s="1139"/>
      <c r="O38" s="1058" t="e">
        <f>#REF!-O37</f>
        <v>#REF!</v>
      </c>
    </row>
    <row r="39" spans="2:15">
      <c r="B39" s="1023"/>
      <c r="C39" s="966"/>
      <c r="D39" s="967"/>
      <c r="E39" s="1222"/>
      <c r="F39" s="1059"/>
      <c r="G39" s="1059"/>
      <c r="H39" s="1080"/>
      <c r="I39" s="1059"/>
      <c r="J39" s="1059"/>
      <c r="K39" s="1059"/>
      <c r="L39" s="1059"/>
      <c r="M39" s="1059"/>
      <c r="N39" s="1059"/>
      <c r="O39" s="1059"/>
    </row>
    <row r="40" spans="2:15">
      <c r="B40" s="1023"/>
      <c r="C40" s="966"/>
      <c r="D40" s="967"/>
      <c r="E40" s="1222"/>
      <c r="F40" s="1059"/>
      <c r="G40" s="1059"/>
      <c r="H40" s="1080"/>
      <c r="I40" s="1059"/>
      <c r="J40" s="1059"/>
      <c r="K40" s="1059"/>
      <c r="L40" s="1059"/>
      <c r="M40" s="1059"/>
      <c r="N40" s="1059"/>
      <c r="O40" s="1059"/>
    </row>
    <row r="41" spans="2:15">
      <c r="B41" s="1023"/>
      <c r="C41" s="977" t="s">
        <v>270</v>
      </c>
      <c r="D41" s="967"/>
      <c r="E41" s="1222"/>
      <c r="F41" s="1059"/>
      <c r="G41" s="1059"/>
      <c r="H41" s="1080"/>
      <c r="I41" s="1059"/>
      <c r="J41" s="1059"/>
      <c r="K41" s="1059"/>
      <c r="L41" s="1059"/>
      <c r="M41" s="1059"/>
      <c r="N41" s="1059"/>
      <c r="O41" s="1059"/>
    </row>
    <row r="42" spans="2:15" ht="15.75">
      <c r="B42" s="1023"/>
      <c r="C42" s="976" t="e">
        <f ca="1">[4]!ConvNumberLetter(PVente,1,0)</f>
        <v>#NAME?</v>
      </c>
      <c r="D42" s="967"/>
      <c r="E42" s="1222"/>
      <c r="F42" s="1059"/>
      <c r="G42" s="1059"/>
      <c r="H42" s="1080"/>
      <c r="I42" s="1059"/>
      <c r="J42" s="1059"/>
      <c r="K42" s="1059"/>
      <c r="L42" s="1059"/>
      <c r="M42" s="1059"/>
      <c r="N42" s="1059"/>
      <c r="O42" s="1059"/>
    </row>
    <row r="43" spans="2:15">
      <c r="B43" s="1023"/>
      <c r="C43" s="966"/>
      <c r="D43" s="967"/>
      <c r="E43" s="1222"/>
      <c r="F43" s="1059"/>
      <c r="G43" s="1059"/>
      <c r="H43" s="1080"/>
      <c r="I43" s="1059"/>
      <c r="J43" s="1059"/>
      <c r="K43" s="1059"/>
      <c r="L43" s="1059"/>
      <c r="M43" s="1059"/>
      <c r="N43" s="1059"/>
      <c r="O43" s="1059"/>
    </row>
    <row r="44" spans="2:15">
      <c r="B44" s="1023"/>
      <c r="C44" s="966"/>
      <c r="D44" s="967"/>
      <c r="E44" s="1222"/>
      <c r="F44" s="1059"/>
      <c r="G44" s="1059"/>
      <c r="H44" s="1080"/>
      <c r="I44" s="1059"/>
      <c r="J44" s="1059"/>
      <c r="K44" s="1059"/>
      <c r="L44" s="1059"/>
      <c r="M44" s="1059"/>
      <c r="N44" s="1059"/>
      <c r="O44" s="1059"/>
    </row>
    <row r="45" spans="2:15">
      <c r="B45" s="1024"/>
      <c r="C45" s="975" t="s">
        <v>993</v>
      </c>
      <c r="D45" s="974"/>
      <c r="E45" s="1236"/>
      <c r="F45" s="1200"/>
      <c r="G45" s="1140"/>
      <c r="H45" s="1086"/>
      <c r="I45" s="1140"/>
      <c r="J45" s="1140"/>
      <c r="K45" s="1140"/>
      <c r="L45" s="1140"/>
      <c r="M45" s="1140"/>
      <c r="N45" s="1060" t="s">
        <v>119</v>
      </c>
      <c r="O45" s="1060" t="s">
        <v>1094</v>
      </c>
    </row>
    <row r="46" spans="2:15">
      <c r="B46" s="1025"/>
      <c r="C46" s="973" t="s">
        <v>994</v>
      </c>
      <c r="D46" s="972"/>
      <c r="E46" s="1237"/>
      <c r="F46" s="1201"/>
      <c r="G46" s="1141"/>
      <c r="H46" s="1087"/>
      <c r="I46" s="1141"/>
      <c r="J46" s="1141"/>
      <c r="K46" s="1141"/>
      <c r="L46" s="1141"/>
      <c r="M46" s="1141"/>
      <c r="N46" s="1142">
        <v>0.2</v>
      </c>
      <c r="O46" s="1061" t="e">
        <f>PVente*$N$34</f>
        <v>#REF!</v>
      </c>
    </row>
    <row r="47" spans="2:15">
      <c r="B47" s="1026"/>
      <c r="C47" s="971" t="s">
        <v>995</v>
      </c>
      <c r="D47" s="970"/>
      <c r="E47" s="1238"/>
      <c r="F47" s="1202"/>
      <c r="G47" s="1143"/>
      <c r="H47" s="1088"/>
      <c r="I47" s="1143"/>
      <c r="J47" s="1143"/>
      <c r="K47" s="1143"/>
      <c r="L47" s="1143"/>
      <c r="M47" s="1143"/>
      <c r="N47" s="1144">
        <v>0.4</v>
      </c>
      <c r="O47" s="1062" t="e">
        <f>PVente*$N$35</f>
        <v>#REF!</v>
      </c>
    </row>
    <row r="48" spans="2:15">
      <c r="B48" s="1026"/>
      <c r="C48" s="971" t="s">
        <v>996</v>
      </c>
      <c r="D48" s="970"/>
      <c r="E48" s="1238"/>
      <c r="F48" s="1202"/>
      <c r="G48" s="1143"/>
      <c r="H48" s="1088"/>
      <c r="I48" s="1143"/>
      <c r="J48" s="1143"/>
      <c r="K48" s="1143"/>
      <c r="L48" s="1143"/>
      <c r="M48" s="1143"/>
      <c r="N48" s="1144">
        <v>0.2</v>
      </c>
      <c r="O48" s="1062" t="e">
        <f>PVente*$N$36</f>
        <v>#REF!</v>
      </c>
    </row>
    <row r="49" spans="2:15">
      <c r="B49" s="1026"/>
      <c r="C49" s="971" t="s">
        <v>997</v>
      </c>
      <c r="D49" s="970"/>
      <c r="E49" s="1238"/>
      <c r="F49" s="1202"/>
      <c r="G49" s="1143"/>
      <c r="H49" s="1088"/>
      <c r="I49" s="1143"/>
      <c r="J49" s="1143"/>
      <c r="K49" s="1143"/>
      <c r="L49" s="1143"/>
      <c r="M49" s="1143"/>
      <c r="N49" s="1144">
        <v>0.15</v>
      </c>
      <c r="O49" s="1062" t="e">
        <f>PVente*$N$37</f>
        <v>#REF!</v>
      </c>
    </row>
    <row r="50" spans="2:15">
      <c r="B50" s="1027"/>
      <c r="C50" s="969" t="s">
        <v>998</v>
      </c>
      <c r="D50" s="968"/>
      <c r="E50" s="1239"/>
      <c r="F50" s="1203"/>
      <c r="G50" s="1145"/>
      <c r="H50" s="1089"/>
      <c r="I50" s="1145"/>
      <c r="J50" s="1145"/>
      <c r="K50" s="1145"/>
      <c r="L50" s="1145"/>
      <c r="M50" s="1145"/>
      <c r="N50" s="1146">
        <v>0.05</v>
      </c>
      <c r="O50" s="1063" t="e">
        <f>PVente*$N$38</f>
        <v>#REF!</v>
      </c>
    </row>
    <row r="51" spans="2:15">
      <c r="B51" s="1023"/>
      <c r="C51" s="966"/>
      <c r="D51" s="967"/>
      <c r="E51" s="967"/>
      <c r="F51" s="1059"/>
      <c r="G51" s="1059"/>
      <c r="H51" s="1080"/>
      <c r="I51" s="1059"/>
      <c r="J51" s="1059"/>
      <c r="K51" s="1059"/>
      <c r="L51" s="1059"/>
      <c r="M51" s="1059"/>
      <c r="N51" s="1059"/>
      <c r="O51" s="1059"/>
    </row>
    <row r="52" spans="2:15">
      <c r="B52" s="1028"/>
      <c r="C52" s="966"/>
      <c r="D52" s="965"/>
      <c r="E52" s="1240"/>
      <c r="F52" s="1147"/>
      <c r="G52" s="1147"/>
      <c r="H52" s="1090"/>
      <c r="I52" s="1147"/>
      <c r="J52" s="1147"/>
      <c r="K52" s="1147"/>
      <c r="L52" s="1147"/>
      <c r="M52" s="1147"/>
      <c r="N52" s="1147"/>
      <c r="O52" s="1064"/>
    </row>
    <row r="53" spans="2:15" ht="16.5">
      <c r="B53" s="1028"/>
      <c r="C53" s="964" t="s">
        <v>273</v>
      </c>
      <c r="D53" s="963"/>
      <c r="E53" s="1241"/>
      <c r="F53" s="1148"/>
      <c r="G53" s="1148"/>
      <c r="H53" s="1091"/>
      <c r="I53" s="1148"/>
      <c r="J53" s="1148"/>
      <c r="K53" s="1148"/>
      <c r="L53" s="1148"/>
      <c r="M53" s="1148"/>
      <c r="N53" s="1149" t="s">
        <v>269</v>
      </c>
      <c r="O53" s="1065"/>
    </row>
    <row r="54" spans="2:15">
      <c r="B54" s="1029"/>
      <c r="C54" s="960"/>
      <c r="D54" s="959"/>
      <c r="E54" s="1242"/>
      <c r="F54" s="1066"/>
      <c r="G54" s="1066"/>
      <c r="H54" s="1092"/>
      <c r="I54" s="1066"/>
      <c r="J54" s="1066"/>
      <c r="K54" s="1066"/>
      <c r="L54" s="1066"/>
      <c r="M54" s="1066"/>
      <c r="N54" s="1066"/>
      <c r="O54" s="1066"/>
    </row>
    <row r="55" spans="2:15">
      <c r="B55" s="1029"/>
      <c r="C55" s="960"/>
      <c r="D55" s="959"/>
      <c r="E55" s="1243"/>
      <c r="F55" s="1066"/>
      <c r="G55" s="1066"/>
      <c r="H55" s="1092"/>
      <c r="I55" s="1066"/>
      <c r="J55" s="1066"/>
      <c r="K55" s="1066"/>
      <c r="L55" s="1066"/>
      <c r="M55" s="1066"/>
      <c r="N55" s="1066"/>
      <c r="O55" s="1066"/>
    </row>
    <row r="56" spans="2:15">
      <c r="B56" s="1029"/>
      <c r="C56" s="962"/>
      <c r="D56" s="959"/>
      <c r="E56" s="1242"/>
      <c r="F56" s="1066"/>
      <c r="G56" s="1066"/>
      <c r="H56" s="1092"/>
      <c r="I56" s="1066"/>
      <c r="J56" s="1066"/>
      <c r="K56" s="1066"/>
      <c r="L56" s="1066"/>
      <c r="M56" s="1066"/>
      <c r="N56" s="1066"/>
      <c r="O56" s="1066"/>
    </row>
    <row r="57" spans="2:15">
      <c r="B57" s="1030"/>
      <c r="C57" s="960"/>
      <c r="D57" s="959"/>
      <c r="E57" s="1242"/>
      <c r="F57" s="1066"/>
      <c r="G57" s="1066"/>
      <c r="H57" s="1092"/>
      <c r="I57" s="1066"/>
      <c r="J57" s="1066"/>
      <c r="K57" s="1066"/>
      <c r="L57" s="1066"/>
      <c r="M57" s="1066"/>
      <c r="N57" s="1066"/>
      <c r="O57" s="1066"/>
    </row>
    <row r="58" spans="2:15">
      <c r="B58" s="1031"/>
      <c r="C58" s="961"/>
      <c r="D58" s="959"/>
      <c r="E58" s="1242"/>
      <c r="F58" s="1066"/>
      <c r="G58" s="1066"/>
      <c r="H58" s="1092"/>
      <c r="I58" s="1066"/>
      <c r="J58" s="1066"/>
      <c r="K58" s="1066"/>
      <c r="L58" s="1066"/>
      <c r="M58" s="1066"/>
      <c r="N58" s="1066"/>
      <c r="O58" s="1066"/>
    </row>
    <row r="59" spans="2:15">
      <c r="B59" s="1029"/>
      <c r="C59" s="960"/>
      <c r="D59" s="959"/>
      <c r="E59" s="1242"/>
      <c r="F59" s="1066"/>
      <c r="G59" s="1066"/>
      <c r="H59" s="1092"/>
      <c r="I59" s="1066"/>
      <c r="J59" s="1066"/>
      <c r="K59" s="1066"/>
      <c r="L59" s="1066"/>
      <c r="M59" s="1066"/>
      <c r="N59" s="1066"/>
      <c r="O59" s="1066"/>
    </row>
    <row r="60" spans="2:15">
      <c r="B60" s="1029"/>
      <c r="C60" s="960"/>
      <c r="D60" s="959"/>
      <c r="E60" s="1244"/>
      <c r="F60" s="1066"/>
      <c r="G60" s="1066"/>
      <c r="H60" s="1092"/>
      <c r="I60" s="1066"/>
      <c r="J60" s="1066"/>
      <c r="K60" s="1066"/>
      <c r="L60" s="1066"/>
      <c r="M60" s="1066"/>
      <c r="N60" s="1066"/>
      <c r="O60" s="1066"/>
    </row>
    <row r="61" spans="2:15">
      <c r="B61" s="1012" t="s">
        <v>1034</v>
      </c>
      <c r="C61" s="420"/>
      <c r="D61" s="1245"/>
      <c r="E61" s="1245"/>
      <c r="F61" s="1182"/>
      <c r="G61" s="1182"/>
      <c r="H61" s="1102"/>
      <c r="I61" s="1182"/>
      <c r="J61" s="1182"/>
      <c r="K61" s="1182"/>
      <c r="L61" s="1150"/>
      <c r="M61" s="1150"/>
      <c r="N61" s="1151"/>
      <c r="O61" s="1152"/>
    </row>
    <row r="62" spans="2:15">
      <c r="B62" s="1012" t="s">
        <v>1033</v>
      </c>
      <c r="C62" s="420"/>
      <c r="D62" s="1245"/>
      <c r="E62" s="1245"/>
      <c r="F62" s="1182"/>
      <c r="G62" s="1182"/>
      <c r="H62" s="1102"/>
      <c r="I62" s="1182"/>
      <c r="J62" s="1182"/>
      <c r="K62" s="1182"/>
      <c r="L62" s="1150"/>
      <c r="M62" s="1150"/>
      <c r="N62" s="1151"/>
      <c r="O62" s="1152"/>
    </row>
    <row r="63" spans="2:15">
      <c r="B63" s="1012" t="s">
        <v>1174</v>
      </c>
      <c r="C63" s="420"/>
      <c r="D63" s="1245"/>
      <c r="E63" s="1245"/>
      <c r="F63" s="1182"/>
      <c r="G63" s="1182"/>
      <c r="H63" s="1102"/>
      <c r="I63" s="1182"/>
      <c r="J63" s="1182"/>
      <c r="K63" s="1182"/>
      <c r="L63" s="1150"/>
      <c r="M63" s="1150"/>
      <c r="N63" s="1151"/>
      <c r="O63" s="1150"/>
    </row>
    <row r="64" spans="2:15">
      <c r="B64" s="1012" t="s">
        <v>1091</v>
      </c>
      <c r="C64" s="420"/>
      <c r="D64" s="1245"/>
      <c r="E64" s="1245"/>
      <c r="F64" s="1182"/>
      <c r="G64" s="1182"/>
      <c r="H64" s="1102"/>
      <c r="I64" s="1182"/>
      <c r="J64" s="1182"/>
      <c r="K64" s="1182"/>
      <c r="L64" s="1151"/>
      <c r="M64" s="1151"/>
      <c r="N64" s="1151"/>
      <c r="O64" s="1151"/>
    </row>
    <row r="65" spans="2:23">
      <c r="B65" s="1012" t="s">
        <v>1090</v>
      </c>
      <c r="C65" s="420"/>
      <c r="D65" s="1245"/>
      <c r="E65" s="1245"/>
      <c r="F65" s="1182"/>
      <c r="G65" s="1182"/>
      <c r="H65" s="1102"/>
      <c r="I65" s="1182"/>
      <c r="J65" s="1182"/>
      <c r="K65" s="1182"/>
      <c r="L65" s="1151"/>
      <c r="M65" s="1151"/>
      <c r="N65" s="1151"/>
      <c r="O65" s="1151"/>
    </row>
    <row r="66" spans="2:23">
      <c r="B66" s="1032"/>
      <c r="C66" s="422"/>
      <c r="D66" s="1246"/>
      <c r="E66" s="1246"/>
      <c r="F66" s="1183"/>
      <c r="G66" s="1183"/>
      <c r="H66" s="1103"/>
      <c r="I66" s="1183"/>
      <c r="J66" s="1183"/>
      <c r="K66" s="1183"/>
      <c r="L66" s="1151"/>
      <c r="M66" s="1151"/>
      <c r="N66" s="1151"/>
      <c r="O66" s="1151"/>
    </row>
    <row r="67" spans="2:23">
      <c r="B67" s="1323" t="s">
        <v>1152</v>
      </c>
      <c r="C67" s="1324"/>
      <c r="D67" s="1324"/>
      <c r="E67" s="1324"/>
      <c r="F67" s="1324"/>
      <c r="G67" s="1324"/>
      <c r="H67" s="1324"/>
      <c r="I67" s="1324"/>
      <c r="J67" s="1324"/>
      <c r="K67" s="1324"/>
      <c r="L67" s="1324"/>
      <c r="M67" s="1324"/>
      <c r="N67" s="1324"/>
      <c r="O67" s="1325"/>
    </row>
    <row r="68" spans="2:23">
      <c r="B68" s="1033"/>
      <c r="C68" s="423"/>
      <c r="D68" s="1247"/>
      <c r="E68" s="1247"/>
      <c r="F68" s="1074"/>
      <c r="G68" s="1074"/>
      <c r="H68" s="1104"/>
      <c r="I68" s="1074"/>
      <c r="J68" s="1074"/>
      <c r="K68" s="1074"/>
      <c r="L68" s="1153"/>
      <c r="M68" s="1153"/>
      <c r="N68" s="1153"/>
      <c r="O68" s="1153"/>
    </row>
    <row r="69" spans="2:23">
      <c r="B69" s="1034"/>
      <c r="C69" s="425" t="s">
        <v>1153</v>
      </c>
      <c r="D69" s="1248"/>
      <c r="E69" s="1248"/>
      <c r="F69" s="1184"/>
      <c r="G69" s="1184"/>
      <c r="H69" s="1105"/>
      <c r="I69" s="1184"/>
      <c r="J69" s="1184"/>
      <c r="K69" s="1184"/>
      <c r="L69" s="1154"/>
      <c r="M69" s="1154"/>
      <c r="N69" s="1154"/>
      <c r="O69" s="1155"/>
    </row>
    <row r="70" spans="2:23">
      <c r="B70" s="1035"/>
      <c r="C70" s="392"/>
      <c r="D70" s="1249"/>
      <c r="E70" s="1249"/>
      <c r="F70" s="1185"/>
      <c r="G70" s="1185"/>
      <c r="H70" s="1106"/>
      <c r="I70" s="1185"/>
      <c r="J70" s="1185"/>
      <c r="K70" s="1185"/>
      <c r="L70" s="1151"/>
      <c r="M70" s="1151"/>
      <c r="N70" s="1151"/>
      <c r="O70" s="1151"/>
    </row>
    <row r="71" spans="2:23">
      <c r="B71" s="1036"/>
      <c r="C71" s="20" t="s">
        <v>987</v>
      </c>
      <c r="D71" s="431"/>
      <c r="E71" s="431"/>
      <c r="F71" s="1156"/>
      <c r="G71" s="1156"/>
      <c r="H71" s="1094"/>
      <c r="I71" s="1156"/>
      <c r="J71" s="1156"/>
      <c r="K71" s="1156"/>
      <c r="L71" s="1156"/>
      <c r="M71" s="1156"/>
      <c r="N71" s="1157"/>
      <c r="O71" s="1068"/>
    </row>
    <row r="72" spans="2:23">
      <c r="B72" s="1037"/>
      <c r="C72" s="435" t="s">
        <v>1082</v>
      </c>
      <c r="D72" s="1250"/>
      <c r="E72" s="1250"/>
      <c r="F72" s="1186"/>
      <c r="G72" s="1186"/>
      <c r="H72" s="1107"/>
      <c r="I72" s="1186"/>
      <c r="J72" s="1186"/>
      <c r="K72" s="1186"/>
      <c r="L72" s="1158"/>
      <c r="M72" s="1158"/>
      <c r="N72" s="1159"/>
      <c r="O72" s="1069"/>
    </row>
    <row r="73" spans="2:23">
      <c r="B73" s="1037"/>
      <c r="C73" s="439" t="s">
        <v>151</v>
      </c>
      <c r="D73" s="436"/>
      <c r="E73" s="436"/>
      <c r="F73" s="1158"/>
      <c r="G73" s="1158"/>
      <c r="H73" s="1095"/>
      <c r="I73" s="1158"/>
      <c r="J73" s="1158"/>
      <c r="K73" s="1158"/>
      <c r="L73" s="1158"/>
      <c r="M73" s="1158"/>
      <c r="N73" s="1159"/>
      <c r="O73" s="1069"/>
    </row>
    <row r="74" spans="2:23" s="991" customFormat="1">
      <c r="B74" s="1037"/>
      <c r="C74" s="439" t="s">
        <v>989</v>
      </c>
      <c r="D74" s="436"/>
      <c r="E74" s="436"/>
      <c r="F74" s="1158"/>
      <c r="G74" s="1158"/>
      <c r="H74" s="1095"/>
      <c r="I74" s="1158"/>
      <c r="J74" s="1158"/>
      <c r="K74" s="1158"/>
      <c r="L74" s="1158"/>
      <c r="M74" s="1158"/>
      <c r="N74" s="1159"/>
      <c r="O74" s="1069"/>
      <c r="P74"/>
      <c r="Q74"/>
      <c r="R74"/>
      <c r="S74"/>
      <c r="T74"/>
      <c r="U74"/>
      <c r="V74"/>
      <c r="W74"/>
    </row>
    <row r="75" spans="2:23" s="991" customFormat="1">
      <c r="B75" s="1037"/>
      <c r="C75" s="439" t="s">
        <v>988</v>
      </c>
      <c r="D75" s="436"/>
      <c r="E75" s="436"/>
      <c r="F75" s="1158"/>
      <c r="G75" s="1158"/>
      <c r="H75" s="1095"/>
      <c r="I75" s="1158"/>
      <c r="J75" s="1158"/>
      <c r="K75" s="1158"/>
      <c r="L75" s="1158"/>
      <c r="M75" s="1158"/>
      <c r="N75" s="1159"/>
      <c r="O75" s="1069"/>
      <c r="P75"/>
      <c r="Q75"/>
      <c r="R75"/>
      <c r="S75"/>
      <c r="T75"/>
      <c r="U75"/>
      <c r="V75"/>
      <c r="W75"/>
    </row>
    <row r="76" spans="2:23" s="991" customFormat="1">
      <c r="B76" s="1037"/>
      <c r="C76" s="439" t="s">
        <v>2</v>
      </c>
      <c r="D76" s="436"/>
      <c r="E76" s="436"/>
      <c r="F76" s="1158"/>
      <c r="G76" s="1158"/>
      <c r="H76" s="1095"/>
      <c r="I76" s="1158"/>
      <c r="J76" s="1158"/>
      <c r="K76" s="1158"/>
      <c r="L76" s="1158"/>
      <c r="M76" s="1158"/>
      <c r="N76" s="1159"/>
      <c r="O76" s="1069"/>
      <c r="P76"/>
      <c r="Q76"/>
      <c r="R76"/>
      <c r="S76"/>
      <c r="T76"/>
      <c r="U76"/>
      <c r="V76"/>
      <c r="W76"/>
    </row>
    <row r="77" spans="2:23" s="991" customFormat="1">
      <c r="B77" s="1037"/>
      <c r="C77" s="439" t="s">
        <v>990</v>
      </c>
      <c r="D77" s="436"/>
      <c r="E77" s="436"/>
      <c r="F77" s="1158"/>
      <c r="G77" s="1158"/>
      <c r="H77" s="1095"/>
      <c r="I77" s="1158"/>
      <c r="J77" s="1158"/>
      <c r="K77" s="1158"/>
      <c r="L77" s="1158"/>
      <c r="M77" s="1158"/>
      <c r="N77" s="1159"/>
      <c r="O77" s="1069"/>
      <c r="P77"/>
      <c r="Q77"/>
      <c r="R77"/>
      <c r="S77"/>
      <c r="T77"/>
      <c r="U77"/>
      <c r="V77"/>
      <c r="W77"/>
    </row>
    <row r="78" spans="2:23" s="991" customFormat="1">
      <c r="B78" s="1037"/>
      <c r="C78" s="439" t="s">
        <v>1154</v>
      </c>
      <c r="D78" s="436"/>
      <c r="E78" s="436"/>
      <c r="F78" s="1158"/>
      <c r="G78" s="1158"/>
      <c r="H78" s="1095"/>
      <c r="I78" s="1158"/>
      <c r="J78" s="1158"/>
      <c r="K78" s="1158"/>
      <c r="L78" s="1158"/>
      <c r="M78" s="1158"/>
      <c r="N78" s="1159"/>
      <c r="O78" s="1069"/>
      <c r="P78"/>
      <c r="Q78"/>
      <c r="R78"/>
      <c r="S78"/>
      <c r="T78"/>
      <c r="U78"/>
      <c r="V78"/>
      <c r="W78"/>
    </row>
    <row r="79" spans="2:23" s="991" customFormat="1">
      <c r="B79" s="1037"/>
      <c r="C79" s="439" t="s">
        <v>1126</v>
      </c>
      <c r="D79" s="436"/>
      <c r="E79" s="436"/>
      <c r="F79" s="1158"/>
      <c r="G79" s="1158"/>
      <c r="H79" s="1095"/>
      <c r="I79" s="1158"/>
      <c r="J79" s="1158"/>
      <c r="K79" s="1158"/>
      <c r="L79" s="1158"/>
      <c r="M79" s="1158"/>
      <c r="N79" s="1159"/>
      <c r="O79" s="1069"/>
      <c r="P79"/>
      <c r="Q79"/>
      <c r="R79"/>
      <c r="S79"/>
      <c r="T79"/>
      <c r="U79"/>
      <c r="V79"/>
      <c r="W79"/>
    </row>
    <row r="80" spans="2:23" s="991" customFormat="1">
      <c r="B80" s="1038"/>
      <c r="C80" s="444"/>
      <c r="D80" s="1251"/>
      <c r="E80" s="1251"/>
      <c r="F80" s="1161"/>
      <c r="G80" s="1161"/>
      <c r="H80" s="1108"/>
      <c r="I80" s="1161"/>
      <c r="J80" s="1161"/>
      <c r="K80" s="1161"/>
      <c r="L80" s="1160"/>
      <c r="M80" s="1160"/>
      <c r="N80" s="1160"/>
      <c r="O80" s="1161"/>
      <c r="P80"/>
      <c r="Q80"/>
      <c r="R80"/>
      <c r="S80"/>
      <c r="T80"/>
      <c r="U80"/>
      <c r="V80"/>
      <c r="W80"/>
    </row>
    <row r="81" spans="2:23" s="991" customFormat="1">
      <c r="B81" s="1038"/>
      <c r="C81" s="448" t="s">
        <v>1156</v>
      </c>
      <c r="D81" s="1252"/>
      <c r="E81" s="1252"/>
      <c r="F81" s="1187"/>
      <c r="G81" s="1187"/>
      <c r="H81" s="1109"/>
      <c r="I81" s="1187"/>
      <c r="J81" s="1187"/>
      <c r="K81" s="1187"/>
      <c r="L81" s="1162"/>
      <c r="M81" s="1162"/>
      <c r="N81" s="1162"/>
      <c r="O81" s="1070"/>
      <c r="P81"/>
      <c r="Q81"/>
      <c r="R81"/>
      <c r="S81"/>
      <c r="T81"/>
      <c r="U81"/>
      <c r="V81"/>
      <c r="W81"/>
    </row>
    <row r="82" spans="2:23" s="991" customFormat="1">
      <c r="B82" s="1039"/>
      <c r="C82" s="423"/>
      <c r="D82" s="1247"/>
      <c r="E82" s="1247"/>
      <c r="F82" s="1074"/>
      <c r="G82" s="1074"/>
      <c r="H82" s="1104"/>
      <c r="I82" s="1074"/>
      <c r="J82" s="1074"/>
      <c r="K82" s="1074"/>
      <c r="L82" s="1153"/>
      <c r="M82" s="1153"/>
      <c r="N82" s="1153"/>
      <c r="O82" s="1074"/>
      <c r="P82"/>
      <c r="Q82"/>
      <c r="R82"/>
      <c r="S82"/>
      <c r="T82"/>
      <c r="U82"/>
      <c r="V82"/>
      <c r="W82"/>
    </row>
    <row r="83" spans="2:23" s="991" customFormat="1">
      <c r="B83" s="1040"/>
      <c r="C83" s="456" t="s">
        <v>1157</v>
      </c>
      <c r="D83" s="1253"/>
      <c r="E83" s="1253"/>
      <c r="F83" s="1188"/>
      <c r="G83" s="1188"/>
      <c r="H83" s="1110"/>
      <c r="I83" s="1188"/>
      <c r="J83" s="1188"/>
      <c r="K83" s="1188"/>
      <c r="L83" s="1163"/>
      <c r="M83" s="1164"/>
      <c r="N83" s="1165" t="str">
        <f>IF($A$115=0,"Non Compris","")</f>
        <v>Non Compris</v>
      </c>
      <c r="O83" s="459" t="e">
        <f>IF(#REF!=0,0,#REF!*1.085)</f>
        <v>#REF!</v>
      </c>
      <c r="P83"/>
      <c r="Q83"/>
      <c r="R83"/>
      <c r="S83"/>
      <c r="T83"/>
      <c r="U83"/>
      <c r="V83"/>
      <c r="W83"/>
    </row>
    <row r="84" spans="2:23" s="991" customFormat="1">
      <c r="B84" s="1039"/>
      <c r="C84" s="460"/>
      <c r="D84" s="1254"/>
      <c r="E84" s="1254"/>
      <c r="F84" s="1189"/>
      <c r="G84" s="1189"/>
      <c r="H84" s="1111"/>
      <c r="I84" s="1189"/>
      <c r="J84" s="1189"/>
      <c r="K84" s="1189"/>
      <c r="L84" s="1151"/>
      <c r="M84" s="1151"/>
      <c r="N84" s="1151"/>
      <c r="O84" s="1151"/>
      <c r="P84"/>
      <c r="Q84"/>
      <c r="R84"/>
      <c r="S84"/>
      <c r="T84"/>
      <c r="U84"/>
      <c r="V84"/>
      <c r="W84"/>
    </row>
    <row r="85" spans="2:23" s="991" customFormat="1">
      <c r="B85" s="1038"/>
      <c r="C85" s="462" t="s">
        <v>1158</v>
      </c>
      <c r="D85" s="1255"/>
      <c r="E85" s="1255"/>
      <c r="F85" s="1190"/>
      <c r="G85" s="1190"/>
      <c r="H85" s="1112"/>
      <c r="I85" s="1190"/>
      <c r="J85" s="1190"/>
      <c r="K85" s="1190"/>
      <c r="L85" s="1166"/>
      <c r="M85" s="1166"/>
      <c r="N85" s="1167" t="e">
        <f>IF(#REF!=""," (Avec Menuiseries)","(Sans Menuiseries)")</f>
        <v>#REF!</v>
      </c>
      <c r="O85" s="466" t="e">
        <f>(O81+O83)</f>
        <v>#REF!</v>
      </c>
      <c r="P85"/>
      <c r="Q85"/>
      <c r="R85"/>
      <c r="S85"/>
      <c r="T85"/>
      <c r="U85"/>
      <c r="V85"/>
      <c r="W85"/>
    </row>
    <row r="86" spans="2:23" s="991" customFormat="1">
      <c r="B86" s="1041"/>
      <c r="C86" s="444"/>
      <c r="D86" s="1251"/>
      <c r="E86" s="1251"/>
      <c r="F86" s="1161"/>
      <c r="G86" s="1161"/>
      <c r="H86" s="1108"/>
      <c r="I86" s="1161"/>
      <c r="J86" s="1161"/>
      <c r="K86" s="1161"/>
      <c r="L86" s="1160"/>
      <c r="M86" s="1160"/>
      <c r="N86" s="1160"/>
      <c r="O86" s="1161"/>
      <c r="P86"/>
      <c r="Q86"/>
      <c r="R86"/>
      <c r="S86"/>
      <c r="T86"/>
      <c r="U86"/>
      <c r="V86"/>
      <c r="W86"/>
    </row>
    <row r="87" spans="2:23" s="991" customFormat="1">
      <c r="B87" s="1042"/>
      <c r="C87" s="470" t="s">
        <v>1159</v>
      </c>
      <c r="D87" s="1256"/>
      <c r="E87" s="1256"/>
      <c r="F87" s="1191"/>
      <c r="G87" s="1191"/>
      <c r="H87" s="1113"/>
      <c r="I87" s="1191"/>
      <c r="J87" s="1191"/>
      <c r="K87" s="1191"/>
      <c r="L87" s="1168"/>
      <c r="M87" s="1168"/>
      <c r="N87" s="1168"/>
      <c r="O87" s="1169"/>
      <c r="P87"/>
      <c r="Q87"/>
      <c r="R87"/>
      <c r="S87"/>
      <c r="T87"/>
      <c r="U87"/>
      <c r="V87"/>
      <c r="W87"/>
    </row>
    <row r="88" spans="2:23" s="991" customFormat="1">
      <c r="B88" s="1043"/>
      <c r="C88" s="476" t="s">
        <v>1030</v>
      </c>
      <c r="D88" s="477"/>
      <c r="E88" s="477"/>
      <c r="F88" s="1170"/>
      <c r="G88" s="1170"/>
      <c r="H88" s="1096"/>
      <c r="I88" s="1170"/>
      <c r="J88" s="1170"/>
      <c r="K88" s="1170"/>
      <c r="L88" s="1170"/>
      <c r="M88" s="1170"/>
      <c r="N88" s="1171"/>
      <c r="O88" s="1071"/>
      <c r="P88"/>
      <c r="Q88"/>
      <c r="R88"/>
      <c r="S88"/>
      <c r="T88"/>
      <c r="U88"/>
      <c r="V88"/>
      <c r="W88"/>
    </row>
    <row r="89" spans="2:23" s="991" customFormat="1">
      <c r="B89" s="1037"/>
      <c r="C89" s="439" t="s">
        <v>992</v>
      </c>
      <c r="D89" s="436"/>
      <c r="E89" s="436"/>
      <c r="F89" s="1158"/>
      <c r="G89" s="1158"/>
      <c r="H89" s="1095"/>
      <c r="I89" s="1158"/>
      <c r="J89" s="1158"/>
      <c r="K89" s="1158"/>
      <c r="L89" s="1158"/>
      <c r="M89" s="1158"/>
      <c r="N89" s="1159"/>
      <c r="O89" s="1069"/>
      <c r="P89"/>
      <c r="Q89"/>
      <c r="R89"/>
      <c r="S89"/>
      <c r="T89"/>
      <c r="U89"/>
      <c r="V89"/>
      <c r="W89"/>
    </row>
    <row r="90" spans="2:23" s="991" customFormat="1">
      <c r="B90" s="1037"/>
      <c r="C90" s="439" t="s">
        <v>1160</v>
      </c>
      <c r="D90" s="436"/>
      <c r="E90" s="436"/>
      <c r="F90" s="1158"/>
      <c r="G90" s="1158"/>
      <c r="H90" s="1095"/>
      <c r="I90" s="1158"/>
      <c r="J90" s="1158"/>
      <c r="K90" s="1158"/>
      <c r="L90" s="1158"/>
      <c r="M90" s="1158"/>
      <c r="N90" s="1159"/>
      <c r="O90" s="1069"/>
      <c r="P90"/>
      <c r="Q90"/>
      <c r="R90"/>
      <c r="S90"/>
      <c r="T90"/>
      <c r="U90"/>
      <c r="V90"/>
      <c r="W90"/>
    </row>
    <row r="91" spans="2:23" s="991" customFormat="1">
      <c r="B91" s="1044"/>
      <c r="C91" s="481" t="s">
        <v>1161</v>
      </c>
      <c r="D91" s="482"/>
      <c r="E91" s="482"/>
      <c r="F91" s="1172"/>
      <c r="G91" s="1172"/>
      <c r="H91" s="1097"/>
      <c r="I91" s="1172"/>
      <c r="J91" s="1172"/>
      <c r="K91" s="1172"/>
      <c r="L91" s="1172"/>
      <c r="M91" s="1172"/>
      <c r="N91" s="1173"/>
      <c r="O91" s="1072"/>
      <c r="P91"/>
      <c r="Q91"/>
      <c r="R91"/>
      <c r="S91"/>
      <c r="T91"/>
      <c r="U91"/>
      <c r="V91"/>
      <c r="W91"/>
    </row>
    <row r="92" spans="2:23" s="991" customFormat="1">
      <c r="B92" s="1037"/>
      <c r="C92" s="439" t="s">
        <v>1122</v>
      </c>
      <c r="D92" s="436"/>
      <c r="E92" s="436"/>
      <c r="F92" s="1158"/>
      <c r="G92" s="1158"/>
      <c r="H92" s="1095"/>
      <c r="I92" s="1158"/>
      <c r="J92" s="1158"/>
      <c r="K92" s="1158"/>
      <c r="L92" s="1158"/>
      <c r="M92" s="1158"/>
      <c r="N92" s="1159"/>
      <c r="O92" s="1069"/>
      <c r="P92"/>
      <c r="Q92"/>
      <c r="R92"/>
      <c r="S92"/>
      <c r="T92"/>
      <c r="U92"/>
      <c r="V92"/>
      <c r="W92"/>
    </row>
    <row r="93" spans="2:23" s="991" customFormat="1">
      <c r="B93" s="1045"/>
      <c r="C93" s="486" t="s">
        <v>1162</v>
      </c>
      <c r="D93" s="487"/>
      <c r="E93" s="487"/>
      <c r="F93" s="1174"/>
      <c r="G93" s="1174"/>
      <c r="H93" s="1098"/>
      <c r="I93" s="1174"/>
      <c r="J93" s="1174"/>
      <c r="K93" s="1174"/>
      <c r="L93" s="1174"/>
      <c r="M93" s="1174"/>
      <c r="N93" s="1175" t="str">
        <f>IF($N$103=0,"","(y compris fosse séptique)")</f>
        <v/>
      </c>
      <c r="O93" s="1073">
        <f>SUM(O33:O34)*1.085</f>
        <v>2839.6294499999999</v>
      </c>
      <c r="P93"/>
      <c r="Q93"/>
      <c r="R93"/>
      <c r="S93"/>
      <c r="T93"/>
      <c r="U93"/>
      <c r="V93"/>
      <c r="W93"/>
    </row>
    <row r="94" spans="2:23" s="991" customFormat="1">
      <c r="B94" s="1038"/>
      <c r="C94" s="490" t="s">
        <v>1163</v>
      </c>
      <c r="D94" s="1252"/>
      <c r="E94" s="1252"/>
      <c r="F94" s="1187"/>
      <c r="G94" s="1187"/>
      <c r="H94" s="1109"/>
      <c r="I94" s="1187"/>
      <c r="J94" s="1187"/>
      <c r="K94" s="1187"/>
      <c r="L94" s="1162"/>
      <c r="M94" s="1162"/>
      <c r="N94" s="1162"/>
      <c r="O94" s="1070">
        <f>SUM(O88:O93)</f>
        <v>2839.6294499999999</v>
      </c>
      <c r="P94"/>
      <c r="Q94"/>
      <c r="R94"/>
      <c r="S94"/>
      <c r="T94"/>
      <c r="U94"/>
      <c r="V94"/>
      <c r="W94"/>
    </row>
    <row r="95" spans="2:23" s="991" customFormat="1">
      <c r="B95" s="1039"/>
      <c r="C95" s="423"/>
      <c r="D95" s="1247"/>
      <c r="E95" s="1247"/>
      <c r="F95" s="1074"/>
      <c r="G95" s="1074"/>
      <c r="H95" s="1104"/>
      <c r="I95" s="1074"/>
      <c r="J95" s="1074"/>
      <c r="K95" s="1074"/>
      <c r="L95" s="1153"/>
      <c r="M95" s="1153"/>
      <c r="N95" s="1153"/>
      <c r="O95" s="1074"/>
      <c r="P95"/>
      <c r="Q95"/>
      <c r="R95"/>
      <c r="S95"/>
      <c r="T95"/>
      <c r="U95"/>
      <c r="V95"/>
      <c r="W95"/>
    </row>
    <row r="96" spans="2:23" s="991" customFormat="1">
      <c r="B96" s="1038"/>
      <c r="C96" s="492" t="s">
        <v>1164</v>
      </c>
      <c r="D96" s="1257"/>
      <c r="E96" s="1257"/>
      <c r="F96" s="1192"/>
      <c r="G96" s="1192"/>
      <c r="H96" s="1114"/>
      <c r="I96" s="1192"/>
      <c r="J96" s="1192"/>
      <c r="K96" s="1192"/>
      <c r="L96" s="1176"/>
      <c r="M96" s="1176"/>
      <c r="N96" s="1176"/>
      <c r="O96" s="466" t="e">
        <f>IF(O94=0,"Sans Compléments",O81+O83+O94)</f>
        <v>#REF!</v>
      </c>
      <c r="P96"/>
      <c r="Q96"/>
      <c r="R96"/>
      <c r="S96"/>
      <c r="T96"/>
      <c r="U96"/>
      <c r="V96"/>
      <c r="W96"/>
    </row>
    <row r="97" spans="2:23" s="991" customFormat="1">
      <c r="B97" s="1039"/>
      <c r="C97" s="423"/>
      <c r="D97" s="1247"/>
      <c r="E97" s="1247"/>
      <c r="F97" s="1074"/>
      <c r="G97" s="1074"/>
      <c r="H97" s="1104"/>
      <c r="I97" s="1074"/>
      <c r="J97" s="1074"/>
      <c r="K97" s="1074"/>
      <c r="L97" s="1153"/>
      <c r="M97" s="1153"/>
      <c r="N97" s="1153"/>
      <c r="O97" s="1074"/>
      <c r="P97"/>
      <c r="Q97"/>
      <c r="R97"/>
      <c r="S97"/>
      <c r="T97"/>
      <c r="U97"/>
      <c r="V97"/>
      <c r="W97"/>
    </row>
    <row r="98" spans="2:23" s="991" customFormat="1">
      <c r="B98" s="1046"/>
      <c r="C98" s="718" t="s">
        <v>1165</v>
      </c>
      <c r="D98" s="1258"/>
      <c r="E98" s="1258"/>
      <c r="F98" s="958"/>
      <c r="G98" s="958"/>
      <c r="H98" s="1115"/>
      <c r="I98" s="958"/>
      <c r="J98" s="958"/>
      <c r="K98" s="958"/>
      <c r="L98" s="1177"/>
      <c r="M98" s="1177"/>
      <c r="N98" s="1177"/>
      <c r="O98" s="958" t="str">
        <f>IF(O99=0,"Aucun","")</f>
        <v>Aucun</v>
      </c>
      <c r="P98"/>
      <c r="Q98"/>
      <c r="R98"/>
      <c r="S98"/>
      <c r="T98"/>
      <c r="U98"/>
      <c r="V98"/>
      <c r="W98"/>
    </row>
    <row r="99" spans="2:23" s="991" customFormat="1">
      <c r="B99" s="1039"/>
      <c r="C99" s="502"/>
      <c r="D99" s="1259"/>
      <c r="E99" s="1259"/>
      <c r="F99" s="1193"/>
      <c r="G99" s="1193"/>
      <c r="H99" s="1116"/>
      <c r="I99" s="1193"/>
      <c r="J99" s="1193"/>
      <c r="K99" s="1193"/>
      <c r="L99" s="1164"/>
      <c r="M99" s="1164"/>
      <c r="N99" s="1164"/>
      <c r="O99" s="1075"/>
      <c r="P99"/>
      <c r="Q99"/>
      <c r="R99"/>
      <c r="S99"/>
      <c r="T99"/>
      <c r="U99"/>
      <c r="V99"/>
      <c r="W99"/>
    </row>
    <row r="100" spans="2:23" s="991" customFormat="1">
      <c r="B100" s="1047"/>
      <c r="C100" s="508"/>
      <c r="D100" s="1260"/>
      <c r="E100" s="1260"/>
      <c r="F100" s="1194"/>
      <c r="G100" s="1194"/>
      <c r="H100" s="1117"/>
      <c r="I100" s="1194"/>
      <c r="J100" s="1194"/>
      <c r="K100" s="1194"/>
      <c r="L100" s="1178"/>
      <c r="M100" s="1178"/>
      <c r="N100" s="1178"/>
      <c r="O100" s="1076"/>
      <c r="P100"/>
      <c r="Q100"/>
      <c r="R100"/>
      <c r="S100"/>
      <c r="T100"/>
      <c r="U100"/>
      <c r="V100"/>
      <c r="W100"/>
    </row>
    <row r="101" spans="2:23" s="991" customFormat="1">
      <c r="B101" s="1038"/>
      <c r="C101" s="492" t="s">
        <v>1166</v>
      </c>
      <c r="D101" s="1257"/>
      <c r="E101" s="1257"/>
      <c r="F101" s="1192"/>
      <c r="G101" s="1192"/>
      <c r="H101" s="1114"/>
      <c r="I101" s="1192"/>
      <c r="J101" s="1192"/>
      <c r="K101" s="1192"/>
      <c r="L101" s="1176"/>
      <c r="M101" s="1176"/>
      <c r="N101" s="1176"/>
      <c r="O101" s="466" t="e">
        <f>O81+O83+O94+O99</f>
        <v>#REF!</v>
      </c>
      <c r="P101"/>
      <c r="Q101"/>
      <c r="R101"/>
      <c r="S101"/>
      <c r="T101"/>
      <c r="U101"/>
      <c r="V101"/>
      <c r="W101"/>
    </row>
    <row r="102" spans="2:23" s="991" customFormat="1">
      <c r="B102" s="1035"/>
      <c r="C102" s="29" t="str">
        <f>C41</f>
        <v>Arrêté le présent devis à la somme de :</v>
      </c>
      <c r="D102" s="1261"/>
      <c r="E102" s="1261"/>
      <c r="F102" s="1195"/>
      <c r="G102" s="1195"/>
      <c r="H102" s="1118"/>
      <c r="I102" s="1195"/>
      <c r="J102" s="1195"/>
      <c r="K102" s="1195"/>
      <c r="L102" s="1179"/>
      <c r="M102" s="1179"/>
      <c r="N102" s="1179"/>
      <c r="O102" s="1179"/>
      <c r="P102"/>
      <c r="Q102"/>
      <c r="R102"/>
      <c r="S102"/>
      <c r="T102"/>
      <c r="U102"/>
      <c r="V102"/>
      <c r="W102"/>
    </row>
    <row r="103" spans="2:23" s="991" customFormat="1">
      <c r="B103" s="1035"/>
      <c r="C103" s="18"/>
      <c r="D103" s="327"/>
      <c r="E103" s="327"/>
      <c r="F103" s="1151"/>
      <c r="G103" s="1151"/>
      <c r="H103" s="1093"/>
      <c r="I103" s="1151"/>
      <c r="J103" s="1151"/>
      <c r="K103" s="1151"/>
      <c r="L103" s="1151"/>
      <c r="M103" s="1151"/>
      <c r="N103" s="1151"/>
      <c r="O103" s="1151"/>
      <c r="P103"/>
      <c r="Q103"/>
      <c r="R103"/>
      <c r="S103"/>
      <c r="T103"/>
      <c r="U103"/>
      <c r="V103"/>
      <c r="W103"/>
    </row>
    <row r="104" spans="2:23" s="991" customFormat="1" ht="15.75">
      <c r="B104" s="1048"/>
      <c r="C104" s="627" t="e">
        <f ca="1">[4]!ConvNumberLetter(O101,1,0)</f>
        <v>#NAME?</v>
      </c>
      <c r="D104" s="1262"/>
      <c r="E104" s="1262"/>
      <c r="F104" s="1196"/>
      <c r="G104" s="1196"/>
      <c r="H104" s="1119"/>
      <c r="I104" s="1196"/>
      <c r="J104" s="1196"/>
      <c r="K104" s="1196"/>
      <c r="L104" s="1150"/>
      <c r="M104" s="1150"/>
      <c r="N104" s="1150"/>
      <c r="O104" s="1150"/>
      <c r="P104"/>
      <c r="Q104"/>
      <c r="R104"/>
      <c r="S104"/>
      <c r="T104"/>
      <c r="U104"/>
      <c r="V104"/>
      <c r="W104"/>
    </row>
    <row r="105" spans="2:23" s="991" customFormat="1">
      <c r="B105" s="1048"/>
      <c r="C105" s="19" t="str">
        <f>C53</f>
        <v xml:space="preserve">Signature client           </v>
      </c>
      <c r="D105" s="1263"/>
      <c r="E105" s="1263"/>
      <c r="F105" s="1150"/>
      <c r="G105" s="1150"/>
      <c r="H105" s="1067"/>
      <c r="I105" s="1150"/>
      <c r="J105" s="1150"/>
      <c r="K105" s="1150"/>
      <c r="L105" s="1150"/>
      <c r="M105" s="1150"/>
      <c r="N105" s="1150"/>
      <c r="O105" s="1150"/>
      <c r="P105"/>
      <c r="Q105"/>
      <c r="R105"/>
      <c r="S105"/>
      <c r="T105"/>
      <c r="U105"/>
      <c r="V105"/>
      <c r="W105"/>
    </row>
    <row r="106" spans="2:23" s="991" customFormat="1">
      <c r="B106" s="1048"/>
      <c r="C106" s="519"/>
      <c r="D106" s="1264"/>
      <c r="E106" s="1264"/>
      <c r="F106" s="1180"/>
      <c r="G106" s="1180"/>
      <c r="H106" s="596"/>
      <c r="I106" s="1180"/>
      <c r="J106" s="1180"/>
      <c r="K106" s="1180"/>
      <c r="L106" s="1150"/>
      <c r="M106" s="1150"/>
      <c r="N106" s="1150"/>
      <c r="O106" s="1150"/>
      <c r="P106"/>
      <c r="Q106"/>
      <c r="R106"/>
      <c r="S106"/>
      <c r="T106"/>
      <c r="U106"/>
      <c r="V106"/>
      <c r="W106"/>
    </row>
    <row r="107" spans="2:23" s="991" customFormat="1">
      <c r="B107" s="1048"/>
      <c r="C107" s="19"/>
      <c r="D107" s="1263"/>
      <c r="E107" s="1263"/>
      <c r="F107" s="1150"/>
      <c r="G107" s="1150"/>
      <c r="H107" s="1067"/>
      <c r="I107" s="1150"/>
      <c r="J107" s="1150"/>
      <c r="K107" s="1150"/>
      <c r="L107" s="1150"/>
      <c r="M107" s="1150"/>
      <c r="N107" s="1180"/>
      <c r="O107" s="1150"/>
      <c r="P107"/>
      <c r="Q107"/>
      <c r="R107"/>
      <c r="S107"/>
      <c r="T107"/>
      <c r="U107"/>
      <c r="V107"/>
      <c r="W107"/>
    </row>
    <row r="108" spans="2:23" s="991" customFormat="1">
      <c r="B108" s="1033"/>
      <c r="C108" s="1003"/>
      <c r="D108" s="1265"/>
      <c r="E108" s="1265"/>
      <c r="F108" s="1077"/>
      <c r="G108" s="1077"/>
      <c r="H108" s="1081"/>
      <c r="I108" s="1077"/>
      <c r="J108" s="1077"/>
      <c r="K108" s="1077"/>
      <c r="L108" s="1077"/>
      <c r="M108" s="1077"/>
      <c r="N108" s="1077"/>
      <c r="O108" s="1077"/>
      <c r="P108"/>
      <c r="Q108"/>
      <c r="R108"/>
      <c r="S108"/>
      <c r="T108"/>
      <c r="U108"/>
      <c r="V108"/>
      <c r="W108"/>
    </row>
    <row r="109" spans="2:23" s="991" customFormat="1">
      <c r="B109" s="1033"/>
      <c r="C109" s="1003"/>
      <c r="D109" s="1261"/>
      <c r="E109" s="1261"/>
      <c r="F109" s="1077"/>
      <c r="G109" s="1077"/>
      <c r="H109" s="1081"/>
      <c r="I109" s="1077"/>
      <c r="J109" s="1077"/>
      <c r="K109" s="1077"/>
      <c r="L109" s="1077"/>
      <c r="M109" s="1077"/>
      <c r="N109" s="1077"/>
      <c r="O109" s="1077"/>
      <c r="P109"/>
      <c r="Q109"/>
      <c r="R109"/>
      <c r="S109"/>
      <c r="T109"/>
      <c r="U109"/>
      <c r="V109"/>
      <c r="W109"/>
    </row>
    <row r="110" spans="2:23" s="991" customFormat="1">
      <c r="B110" s="1033"/>
      <c r="C110" s="29"/>
      <c r="D110" s="284"/>
      <c r="E110" s="284"/>
      <c r="F110" s="1077"/>
      <c r="G110" s="1077"/>
      <c r="H110" s="1081"/>
      <c r="I110" s="1077"/>
      <c r="J110" s="1077"/>
      <c r="K110" s="1077"/>
      <c r="L110" s="1077"/>
      <c r="M110" s="1077"/>
      <c r="N110" s="1077"/>
      <c r="O110" s="1077"/>
      <c r="P110"/>
      <c r="Q110"/>
      <c r="R110"/>
      <c r="S110"/>
      <c r="T110"/>
      <c r="U110"/>
      <c r="V110"/>
      <c r="W110"/>
    </row>
    <row r="111" spans="2:23" s="991" customFormat="1" ht="15.75">
      <c r="B111" s="1033"/>
      <c r="C111" s="283"/>
      <c r="D111" s="1266"/>
      <c r="E111" s="1266"/>
      <c r="F111" s="1077"/>
      <c r="G111" s="1077"/>
      <c r="H111" s="1081"/>
      <c r="I111" s="1077"/>
      <c r="J111" s="1077"/>
      <c r="K111" s="1077"/>
      <c r="L111" s="1077"/>
      <c r="M111" s="1077"/>
      <c r="N111" s="1077"/>
      <c r="O111" s="1077"/>
      <c r="P111"/>
      <c r="Q111"/>
      <c r="R111"/>
      <c r="S111"/>
      <c r="T111"/>
      <c r="U111"/>
      <c r="V111"/>
      <c r="W111"/>
    </row>
    <row r="112" spans="2:23" s="991" customFormat="1" ht="15.75">
      <c r="B112" s="1049"/>
      <c r="C112" s="1006"/>
      <c r="D112" s="1267"/>
      <c r="E112" s="1267"/>
      <c r="F112" s="1077"/>
      <c r="G112" s="1077"/>
      <c r="H112" s="1081"/>
      <c r="I112" s="1077"/>
      <c r="J112" s="1077"/>
      <c r="K112" s="1077"/>
      <c r="L112" s="1077"/>
      <c r="M112" s="1077"/>
      <c r="N112" s="1077"/>
      <c r="O112" s="1077"/>
      <c r="P112"/>
      <c r="Q112"/>
      <c r="R112"/>
      <c r="S112"/>
      <c r="T112"/>
      <c r="U112"/>
      <c r="V112"/>
      <c r="W112"/>
    </row>
    <row r="113" spans="2:23" s="991" customFormat="1">
      <c r="B113" s="1049"/>
      <c r="C113" s="1005"/>
      <c r="D113" s="1268"/>
      <c r="E113" s="1268"/>
      <c r="F113" s="1077"/>
      <c r="G113" s="1077"/>
      <c r="H113" s="1081"/>
      <c r="I113" s="1077"/>
      <c r="J113" s="1077"/>
      <c r="K113" s="1077"/>
      <c r="L113" s="1077"/>
      <c r="M113" s="1077"/>
      <c r="N113" s="1077"/>
      <c r="O113" s="1077"/>
      <c r="P113"/>
      <c r="Q113"/>
      <c r="R113"/>
      <c r="S113"/>
      <c r="T113"/>
      <c r="U113"/>
      <c r="V113"/>
      <c r="W113"/>
    </row>
    <row r="114" spans="2:23" s="991" customFormat="1">
      <c r="B114" s="1049"/>
      <c r="C114" s="1007"/>
      <c r="D114" s="1267"/>
      <c r="E114" s="1267"/>
      <c r="F114" s="1077"/>
      <c r="G114" s="1077"/>
      <c r="H114" s="1081"/>
      <c r="I114" s="1077"/>
      <c r="J114" s="1077"/>
      <c r="K114" s="1077"/>
      <c r="L114" s="1077"/>
      <c r="M114" s="1077"/>
      <c r="N114" s="1077"/>
      <c r="O114" s="1077"/>
      <c r="P114"/>
      <c r="Q114"/>
      <c r="R114"/>
      <c r="S114"/>
      <c r="T114"/>
      <c r="U114"/>
      <c r="V114"/>
      <c r="W114"/>
    </row>
    <row r="115" spans="2:23">
      <c r="B115" s="1049"/>
      <c r="C115" s="1005"/>
      <c r="D115" s="992"/>
      <c r="E115" s="1223"/>
      <c r="F115" s="1077"/>
      <c r="G115" s="1077"/>
      <c r="H115" s="1081"/>
      <c r="I115" s="1077"/>
      <c r="J115" s="1077"/>
      <c r="K115" s="1077"/>
      <c r="L115" s="1077"/>
      <c r="M115" s="1077"/>
      <c r="N115" s="1077"/>
      <c r="O115" s="1077"/>
    </row>
    <row r="116" spans="2:23">
      <c r="B116" s="1050"/>
      <c r="C116" s="1004"/>
      <c r="D116" s="992"/>
      <c r="E116" s="1223"/>
      <c r="F116" s="1077"/>
      <c r="G116" s="1077"/>
      <c r="H116" s="1081"/>
      <c r="I116" s="1077"/>
      <c r="J116" s="1077"/>
      <c r="K116" s="1077"/>
      <c r="L116" s="1077"/>
      <c r="M116" s="1077"/>
      <c r="N116" s="1077"/>
      <c r="O116" s="1077"/>
    </row>
    <row r="117" spans="2:23">
      <c r="B117" s="1050"/>
      <c r="C117" s="1004"/>
      <c r="D117" s="992"/>
      <c r="E117" s="1223"/>
      <c r="F117" s="1077"/>
      <c r="G117" s="1077"/>
      <c r="H117" s="1081"/>
      <c r="I117" s="1077"/>
      <c r="J117" s="1077"/>
      <c r="K117" s="1077"/>
      <c r="L117" s="1077"/>
      <c r="M117" s="1077"/>
      <c r="N117" s="1077"/>
      <c r="O117" s="1077"/>
    </row>
    <row r="118" spans="2:23">
      <c r="B118" s="1050"/>
      <c r="C118" s="1004"/>
      <c r="D118" s="992"/>
      <c r="E118" s="1223"/>
      <c r="F118" s="1077"/>
      <c r="G118" s="1077"/>
      <c r="H118" s="1081"/>
      <c r="I118" s="1077"/>
      <c r="J118" s="1077"/>
      <c r="K118" s="1077"/>
      <c r="L118" s="1077"/>
      <c r="M118" s="1077"/>
      <c r="N118" s="1077"/>
      <c r="O118" s="1077"/>
    </row>
    <row r="119" spans="2:23">
      <c r="B119" s="1050"/>
      <c r="C119" s="1004"/>
      <c r="D119" s="992"/>
      <c r="E119" s="1223"/>
      <c r="F119" s="1077"/>
      <c r="G119" s="1077"/>
      <c r="H119" s="1081"/>
      <c r="I119" s="1077"/>
      <c r="J119" s="1077"/>
      <c r="K119" s="1077"/>
      <c r="L119" s="1077"/>
      <c r="M119" s="1077"/>
      <c r="N119" s="1077"/>
      <c r="O119" s="1077"/>
    </row>
    <row r="120" spans="2:23">
      <c r="B120" s="1050"/>
      <c r="C120" s="1004"/>
      <c r="D120" s="992"/>
      <c r="E120" s="1223"/>
      <c r="F120" s="1077"/>
      <c r="G120" s="1077"/>
      <c r="H120" s="1081"/>
      <c r="I120" s="1077"/>
      <c r="J120" s="1077"/>
      <c r="K120" s="1077"/>
      <c r="L120" s="1077"/>
      <c r="M120" s="1077"/>
      <c r="N120" s="1077"/>
      <c r="O120" s="1077"/>
    </row>
    <row r="121" spans="2:23">
      <c r="B121" s="1050"/>
      <c r="C121" s="1004"/>
      <c r="D121" s="992"/>
      <c r="E121" s="1223"/>
      <c r="F121" s="1077"/>
      <c r="G121" s="1077"/>
      <c r="H121" s="1081"/>
      <c r="I121" s="1077"/>
      <c r="J121" s="1077"/>
      <c r="K121" s="1077"/>
      <c r="L121" s="1077"/>
      <c r="M121" s="1077"/>
      <c r="N121" s="1077"/>
      <c r="O121" s="1077"/>
    </row>
    <row r="122" spans="2:23">
      <c r="B122" s="1050"/>
      <c r="C122" s="1004"/>
      <c r="D122" s="992"/>
      <c r="E122" s="1223"/>
      <c r="F122" s="1077"/>
      <c r="G122" s="1077"/>
      <c r="H122" s="1081"/>
      <c r="I122" s="1077"/>
      <c r="J122" s="1077"/>
      <c r="K122" s="1077"/>
      <c r="L122" s="1077"/>
      <c r="M122" s="1077"/>
      <c r="N122" s="1077"/>
      <c r="O122" s="1077"/>
    </row>
    <row r="123" spans="2:23">
      <c r="B123" s="1050"/>
      <c r="C123" s="1004"/>
      <c r="D123" s="992"/>
      <c r="E123" s="1223"/>
      <c r="F123" s="1077"/>
      <c r="G123" s="1077"/>
      <c r="H123" s="1081"/>
      <c r="I123" s="1077"/>
      <c r="J123" s="1077"/>
      <c r="K123" s="1077"/>
      <c r="L123" s="1077"/>
      <c r="M123" s="1077"/>
      <c r="N123" s="1077"/>
      <c r="O123" s="1077"/>
    </row>
    <row r="124" spans="2:23">
      <c r="B124" s="1050"/>
      <c r="C124" s="1004"/>
      <c r="D124" s="992"/>
      <c r="E124" s="1223"/>
      <c r="F124" s="1077"/>
      <c r="G124" s="1077"/>
      <c r="H124" s="1081"/>
      <c r="I124" s="1077"/>
      <c r="J124" s="1077"/>
      <c r="K124" s="1077"/>
      <c r="L124" s="1077"/>
      <c r="M124" s="1077"/>
      <c r="N124" s="1077"/>
      <c r="O124" s="1077"/>
    </row>
    <row r="125" spans="2:23">
      <c r="B125" s="1050"/>
      <c r="C125" s="1004"/>
      <c r="D125" s="992"/>
      <c r="E125" s="1223"/>
      <c r="F125" s="1077"/>
      <c r="G125" s="1077"/>
      <c r="H125" s="1081"/>
      <c r="I125" s="1077"/>
      <c r="J125" s="1077"/>
      <c r="K125" s="1077"/>
      <c r="L125" s="1077"/>
      <c r="M125" s="1077"/>
      <c r="N125" s="1077"/>
      <c r="O125" s="1077"/>
    </row>
    <row r="126" spans="2:23">
      <c r="B126" s="1050"/>
      <c r="C126" s="1004"/>
      <c r="D126" s="992"/>
      <c r="E126" s="1223"/>
      <c r="F126" s="1077"/>
      <c r="G126" s="1077"/>
      <c r="H126" s="1081"/>
      <c r="I126" s="1077"/>
      <c r="J126" s="1077"/>
      <c r="K126" s="1077"/>
      <c r="L126" s="1077"/>
      <c r="M126" s="1077"/>
      <c r="N126" s="1077"/>
      <c r="O126" s="1077"/>
    </row>
    <row r="127" spans="2:23">
      <c r="B127" s="1050"/>
      <c r="C127" s="1004"/>
      <c r="D127" s="992"/>
      <c r="E127" s="1223"/>
      <c r="F127" s="1077"/>
      <c r="G127" s="1077"/>
      <c r="H127" s="1081"/>
      <c r="I127" s="1077"/>
      <c r="J127" s="1077"/>
      <c r="K127" s="1077"/>
      <c r="L127" s="1077"/>
      <c r="M127" s="1077"/>
      <c r="N127" s="1077"/>
      <c r="O127" s="1077"/>
    </row>
    <row r="128" spans="2:23">
      <c r="B128" s="1050"/>
      <c r="C128" s="1004"/>
      <c r="D128" s="992"/>
      <c r="E128" s="1223"/>
      <c r="F128" s="1077"/>
      <c r="G128" s="1077"/>
      <c r="H128" s="1081"/>
      <c r="I128" s="1077"/>
      <c r="J128" s="1077"/>
      <c r="K128" s="1077"/>
      <c r="L128" s="1077"/>
      <c r="M128" s="1077"/>
      <c r="N128" s="1077"/>
      <c r="O128" s="1077"/>
    </row>
    <row r="129" spans="2:15">
      <c r="B129" s="1050"/>
      <c r="C129" s="1004"/>
      <c r="D129" s="992"/>
      <c r="E129" s="1223"/>
      <c r="F129" s="1077"/>
      <c r="G129" s="1077"/>
      <c r="H129" s="1081"/>
      <c r="I129" s="1077"/>
      <c r="J129" s="1077"/>
      <c r="K129" s="1077"/>
      <c r="L129" s="1077"/>
      <c r="M129" s="1077"/>
      <c r="N129" s="1077"/>
      <c r="O129" s="1077"/>
    </row>
    <row r="130" spans="2:15">
      <c r="B130" s="1050"/>
      <c r="C130" s="1004"/>
      <c r="D130" s="992"/>
      <c r="E130" s="1223"/>
      <c r="F130" s="1077"/>
      <c r="G130" s="1077"/>
      <c r="H130" s="1081"/>
      <c r="I130" s="1077"/>
      <c r="J130" s="1077"/>
      <c r="K130" s="1077"/>
      <c r="L130" s="1077"/>
      <c r="M130" s="1077"/>
      <c r="N130" s="1077"/>
      <c r="O130" s="1077"/>
    </row>
    <row r="131" spans="2:15">
      <c r="B131" s="1050"/>
      <c r="C131" s="1004"/>
      <c r="D131" s="992"/>
      <c r="E131" s="1223"/>
      <c r="F131" s="1077"/>
      <c r="G131" s="1077"/>
      <c r="H131" s="1081"/>
      <c r="I131" s="1077"/>
      <c r="J131" s="1077"/>
      <c r="K131" s="1077"/>
      <c r="L131" s="1077"/>
      <c r="M131" s="1077"/>
      <c r="N131" s="1077"/>
      <c r="O131" s="1077"/>
    </row>
    <row r="132" spans="2:15">
      <c r="B132" s="1050"/>
      <c r="C132" s="1004"/>
      <c r="D132" s="992"/>
      <c r="E132" s="1223"/>
      <c r="F132" s="1077"/>
      <c r="G132" s="1077"/>
      <c r="H132" s="1081"/>
      <c r="I132" s="1077"/>
      <c r="J132" s="1077"/>
      <c r="K132" s="1077"/>
      <c r="L132" s="1077"/>
      <c r="M132" s="1077"/>
      <c r="N132" s="1077"/>
      <c r="O132" s="1077"/>
    </row>
    <row r="133" spans="2:15">
      <c r="B133" s="1050"/>
      <c r="C133" s="1004"/>
      <c r="D133" s="992"/>
      <c r="E133" s="1223"/>
      <c r="F133" s="1077"/>
      <c r="G133" s="1077"/>
      <c r="H133" s="1081"/>
      <c r="I133" s="1077"/>
      <c r="J133" s="1077"/>
      <c r="K133" s="1077"/>
      <c r="L133" s="1077"/>
      <c r="M133" s="1077"/>
      <c r="N133" s="1077"/>
      <c r="O133" s="1077"/>
    </row>
    <row r="134" spans="2:15">
      <c r="B134" s="1050"/>
      <c r="C134" s="1004"/>
      <c r="D134" s="992"/>
      <c r="E134" s="1223"/>
      <c r="F134" s="1077"/>
      <c r="G134" s="1077"/>
      <c r="H134" s="1081"/>
      <c r="I134" s="1077"/>
      <c r="J134" s="1077"/>
      <c r="K134" s="1077"/>
      <c r="L134" s="1077"/>
      <c r="M134" s="1077"/>
      <c r="N134" s="1077"/>
      <c r="O134" s="1077"/>
    </row>
    <row r="135" spans="2:15">
      <c r="B135" s="1050"/>
      <c r="C135" s="1004"/>
      <c r="D135" s="992"/>
      <c r="E135" s="1223"/>
      <c r="F135" s="1077"/>
      <c r="G135" s="1077"/>
      <c r="H135" s="1081"/>
      <c r="I135" s="1077"/>
      <c r="J135" s="1077"/>
      <c r="K135" s="1077"/>
      <c r="L135" s="1077"/>
      <c r="M135" s="1077"/>
      <c r="N135" s="1077"/>
      <c r="O135" s="1077"/>
    </row>
    <row r="136" spans="2:15">
      <c r="B136" s="1050"/>
      <c r="C136" s="1004"/>
      <c r="D136" s="992"/>
      <c r="E136" s="1223"/>
      <c r="F136" s="1077"/>
      <c r="G136" s="1077"/>
      <c r="H136" s="1081"/>
      <c r="I136" s="1077"/>
      <c r="J136" s="1077"/>
      <c r="K136" s="1077"/>
      <c r="L136" s="1077"/>
      <c r="M136" s="1077"/>
      <c r="N136" s="1077"/>
      <c r="O136" s="1077"/>
    </row>
    <row r="137" spans="2:15">
      <c r="B137" s="1050"/>
      <c r="C137" s="1004"/>
      <c r="D137" s="992"/>
      <c r="E137" s="1223"/>
      <c r="F137" s="1077"/>
      <c r="G137" s="1077"/>
      <c r="H137" s="1081"/>
      <c r="I137" s="1077"/>
      <c r="J137" s="1077"/>
      <c r="K137" s="1077"/>
      <c r="L137" s="1077"/>
      <c r="M137" s="1077"/>
      <c r="N137" s="1077"/>
      <c r="O137" s="1077"/>
    </row>
    <row r="138" spans="2:15">
      <c r="B138" s="1050"/>
      <c r="C138" s="1004"/>
      <c r="D138" s="992"/>
      <c r="E138" s="1223"/>
      <c r="F138" s="1077"/>
      <c r="G138" s="1077"/>
      <c r="H138" s="1081"/>
      <c r="I138" s="1077"/>
      <c r="J138" s="1077"/>
      <c r="K138" s="1077"/>
      <c r="L138" s="1077"/>
      <c r="M138" s="1077"/>
      <c r="N138" s="1077"/>
      <c r="O138" s="1077"/>
    </row>
    <row r="139" spans="2:15">
      <c r="B139" s="1050"/>
      <c r="C139" s="1004"/>
      <c r="D139" s="992"/>
      <c r="E139" s="1223"/>
      <c r="F139" s="1077"/>
      <c r="G139" s="1077"/>
      <c r="H139" s="1081"/>
      <c r="I139" s="1077"/>
      <c r="J139" s="1077"/>
      <c r="K139" s="1077"/>
      <c r="L139" s="1077"/>
      <c r="M139" s="1077"/>
      <c r="N139" s="1077"/>
      <c r="O139" s="1077"/>
    </row>
    <row r="140" spans="2:15">
      <c r="B140" s="1050"/>
      <c r="C140" s="1004"/>
      <c r="D140" s="992"/>
      <c r="E140" s="1223"/>
      <c r="F140" s="1077"/>
      <c r="G140" s="1077"/>
      <c r="H140" s="1081"/>
      <c r="I140" s="1077"/>
      <c r="J140" s="1077"/>
      <c r="K140" s="1077"/>
      <c r="L140" s="1077"/>
      <c r="M140" s="1077"/>
      <c r="N140" s="1077"/>
      <c r="O140" s="1077"/>
    </row>
    <row r="141" spans="2:15">
      <c r="B141" s="1050"/>
      <c r="C141" s="1004"/>
      <c r="D141" s="992"/>
      <c r="E141" s="1223"/>
      <c r="F141" s="1077"/>
      <c r="G141" s="1077"/>
      <c r="H141" s="1081"/>
      <c r="I141" s="1077"/>
      <c r="J141" s="1077"/>
      <c r="K141" s="1077"/>
      <c r="L141" s="1077"/>
      <c r="M141" s="1077"/>
      <c r="N141" s="1077"/>
      <c r="O141" s="1077"/>
    </row>
    <row r="142" spans="2:15">
      <c r="B142" s="1050"/>
      <c r="C142" s="1004"/>
      <c r="D142" s="992"/>
      <c r="E142" s="1223"/>
      <c r="F142" s="1077"/>
      <c r="G142" s="1077"/>
      <c r="H142" s="1081"/>
      <c r="I142" s="1077"/>
      <c r="J142" s="1077"/>
      <c r="K142" s="1077"/>
      <c r="L142" s="1077"/>
      <c r="M142" s="1077"/>
      <c r="N142" s="1077"/>
      <c r="O142" s="1077"/>
    </row>
    <row r="143" spans="2:15">
      <c r="B143" s="1050"/>
      <c r="C143" s="1004"/>
      <c r="D143" s="992"/>
      <c r="E143" s="1223"/>
      <c r="F143" s="1077"/>
      <c r="G143" s="1077"/>
      <c r="H143" s="1081"/>
      <c r="I143" s="1077"/>
      <c r="J143" s="1077"/>
      <c r="K143" s="1077"/>
      <c r="L143" s="1077"/>
      <c r="M143" s="1077"/>
      <c r="N143" s="1077"/>
      <c r="O143" s="1077"/>
    </row>
    <row r="144" spans="2:15">
      <c r="B144" s="1050"/>
      <c r="C144" s="1004"/>
      <c r="D144" s="992"/>
      <c r="E144" s="1223"/>
      <c r="F144" s="1077"/>
      <c r="G144" s="1077"/>
      <c r="H144" s="1081"/>
      <c r="I144" s="1077"/>
      <c r="J144" s="1077"/>
      <c r="K144" s="1077"/>
      <c r="L144" s="1077"/>
      <c r="M144" s="1077"/>
      <c r="N144" s="1077"/>
      <c r="O144" s="1077"/>
    </row>
    <row r="145" spans="2:15">
      <c r="B145" s="1050"/>
      <c r="C145" s="1004"/>
      <c r="D145" s="992"/>
      <c r="E145" s="1223"/>
      <c r="F145" s="1077"/>
      <c r="G145" s="1077"/>
      <c r="H145" s="1081"/>
      <c r="I145" s="1077"/>
      <c r="J145" s="1077"/>
      <c r="K145" s="1077"/>
      <c r="L145" s="1077"/>
      <c r="M145" s="1077"/>
      <c r="N145" s="1077"/>
      <c r="O145" s="1077"/>
    </row>
    <row r="146" spans="2:15">
      <c r="B146" s="1050"/>
      <c r="C146" s="1004"/>
      <c r="D146" s="992"/>
      <c r="E146" s="1223"/>
      <c r="F146" s="1077"/>
      <c r="G146" s="1077"/>
      <c r="H146" s="1081"/>
      <c r="I146" s="1077"/>
      <c r="J146" s="1077"/>
      <c r="K146" s="1077"/>
      <c r="L146" s="1077"/>
      <c r="M146" s="1077"/>
      <c r="N146" s="1077"/>
      <c r="O146" s="1077"/>
    </row>
    <row r="147" spans="2:15">
      <c r="B147" s="1050"/>
      <c r="C147" s="1004"/>
      <c r="D147" s="992"/>
      <c r="E147" s="1223"/>
      <c r="F147" s="1077"/>
      <c r="G147" s="1077"/>
      <c r="H147" s="1081"/>
      <c r="I147" s="1077"/>
      <c r="J147" s="1077"/>
      <c r="K147" s="1077"/>
      <c r="L147" s="1077"/>
      <c r="M147" s="1077"/>
      <c r="N147" s="1077"/>
      <c r="O147" s="1077"/>
    </row>
    <row r="148" spans="2:15">
      <c r="B148" s="1050"/>
      <c r="C148" s="1004"/>
      <c r="D148" s="992"/>
      <c r="E148" s="1223"/>
      <c r="F148" s="1077"/>
      <c r="G148" s="1077"/>
      <c r="H148" s="1081"/>
      <c r="I148" s="1077"/>
      <c r="J148" s="1077"/>
      <c r="K148" s="1077"/>
      <c r="L148" s="1077"/>
      <c r="M148" s="1077"/>
      <c r="N148" s="1077"/>
      <c r="O148" s="1077"/>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37">
        <f ca="1">NOW()</f>
        <v>43299.278496296298</v>
      </c>
      <c r="H2" s="1337"/>
    </row>
    <row r="3" spans="1:9" ht="44.25" customHeight="1">
      <c r="A3" s="15"/>
      <c r="B3" s="15"/>
      <c r="C3" s="15"/>
      <c r="D3" s="15"/>
      <c r="E3" s="15"/>
      <c r="G3" s="545"/>
    </row>
    <row r="4" spans="1:9" ht="12.95" customHeight="1">
      <c r="A4" s="15"/>
      <c r="B4" s="636" t="s">
        <v>1034</v>
      </c>
      <c r="C4" s="15"/>
      <c r="D4" s="15"/>
      <c r="E4" s="645" t="s">
        <v>1185</v>
      </c>
      <c r="F4" s="1346" t="s">
        <v>1189</v>
      </c>
      <c r="G4" s="1347"/>
      <c r="H4" s="1348"/>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344" t="s">
        <v>1318</v>
      </c>
      <c r="H7" s="1345"/>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38" t="s">
        <v>1186</v>
      </c>
      <c r="D10" s="1339"/>
      <c r="E10" s="1339"/>
      <c r="F10" s="1339"/>
      <c r="G10" s="1340"/>
      <c r="H10" s="540"/>
    </row>
    <row r="11" spans="1:9" ht="12.95" customHeight="1">
      <c r="A11" s="538"/>
      <c r="B11" s="15"/>
      <c r="C11" s="15"/>
      <c r="D11" s="15"/>
      <c r="E11" s="15"/>
      <c r="F11" s="15"/>
      <c r="G11" s="15"/>
      <c r="H11" s="540"/>
    </row>
    <row r="12" spans="1:9" ht="12.95" customHeight="1">
      <c r="A12" s="1336" t="s">
        <v>1191</v>
      </c>
      <c r="B12" s="598" t="s">
        <v>1188</v>
      </c>
      <c r="C12" s="599"/>
      <c r="D12" s="599"/>
      <c r="E12" s="599"/>
      <c r="F12" s="1341" t="s">
        <v>1193</v>
      </c>
      <c r="G12" s="1342"/>
      <c r="H12" s="1343"/>
    </row>
    <row r="13" spans="1:9" ht="12.95" customHeight="1" collapsed="1">
      <c r="A13" s="1336"/>
      <c r="B13" s="600" t="s">
        <v>946</v>
      </c>
      <c r="C13" s="1349" t="s">
        <v>1346</v>
      </c>
      <c r="D13" s="1349"/>
      <c r="E13" s="1350"/>
      <c r="F13" s="539" t="s">
        <v>1319</v>
      </c>
      <c r="G13" s="698">
        <v>115223</v>
      </c>
      <c r="H13" s="701"/>
    </row>
    <row r="14" spans="1:9" ht="12.95" customHeight="1">
      <c r="A14" s="1336"/>
      <c r="B14" s="544" t="s">
        <v>1024</v>
      </c>
      <c r="C14" s="1344" t="s">
        <v>977</v>
      </c>
      <c r="D14" s="1344"/>
      <c r="E14" s="1345"/>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35" t="s">
        <v>1029</v>
      </c>
      <c r="B16" s="646" t="s">
        <v>1176</v>
      </c>
      <c r="C16" s="15"/>
      <c r="D16" s="544"/>
      <c r="E16" s="15"/>
      <c r="F16" s="541"/>
      <c r="G16" s="542"/>
      <c r="H16" s="628"/>
      <c r="I16" s="15"/>
    </row>
    <row r="17" spans="1:12" ht="12.95" customHeight="1">
      <c r="A17" s="1336"/>
      <c r="B17" s="608" t="s">
        <v>1199</v>
      </c>
      <c r="C17" s="618"/>
      <c r="D17" s="618"/>
      <c r="E17" s="15"/>
      <c r="F17" s="15"/>
      <c r="G17" s="15"/>
      <c r="H17" s="540"/>
      <c r="I17" s="15"/>
    </row>
    <row r="18" spans="1:12" ht="12.95" customHeight="1">
      <c r="A18" s="1336"/>
      <c r="B18" s="618" t="s">
        <v>1192</v>
      </c>
      <c r="C18" s="618"/>
      <c r="D18" s="618"/>
      <c r="E18" s="15"/>
      <c r="F18" s="15"/>
      <c r="G18" s="15"/>
      <c r="H18" s="540"/>
      <c r="I18" s="15"/>
    </row>
    <row r="19" spans="1:12" ht="12.95" customHeight="1">
      <c r="A19" s="1336"/>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51">
        <f>C6+D6</f>
        <v>8.6744699999999995</v>
      </c>
      <c r="D10" s="1352"/>
    </row>
    <row r="11" spans="2:4" ht="25.5">
      <c r="B11" s="70" t="s">
        <v>30</v>
      </c>
      <c r="C11" s="1353">
        <f>SUM(C9,D9,)</f>
        <v>84.084646799999987</v>
      </c>
      <c r="D11" s="1354"/>
    </row>
    <row r="12" spans="2:4" ht="20.100000000000001" customHeight="1">
      <c r="B12" s="65" t="s">
        <v>31</v>
      </c>
      <c r="C12" s="1353">
        <f>SUM(C8:D8)</f>
        <v>4</v>
      </c>
      <c r="D12" s="1354"/>
    </row>
    <row r="13" spans="2:4" ht="20.100000000000001" customHeight="1" thickBot="1">
      <c r="B13" s="71" t="s">
        <v>32</v>
      </c>
      <c r="C13" s="1355">
        <f>C11/C12</f>
        <v>21.021161699999997</v>
      </c>
      <c r="D13" s="1356"/>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57" t="s">
        <v>75</v>
      </c>
      <c r="H4" s="1360" t="s">
        <v>76</v>
      </c>
      <c r="I4" s="1361"/>
      <c r="J4" s="1362"/>
    </row>
    <row r="5" spans="1:16">
      <c r="A5" s="40"/>
      <c r="B5" s="129" t="s">
        <v>214</v>
      </c>
      <c r="C5" s="130" t="s">
        <v>49</v>
      </c>
      <c r="D5" s="131">
        <f>'Sous-Enss'!G20</f>
        <v>99.75</v>
      </c>
      <c r="E5" s="106">
        <f>D5*ALEA+D5*AGM+D5</f>
        <v>104.7375</v>
      </c>
      <c r="G5" s="1358"/>
      <c r="H5" s="1363" t="s">
        <v>205</v>
      </c>
      <c r="I5" s="1364"/>
      <c r="J5" s="132">
        <v>0.06</v>
      </c>
    </row>
    <row r="6" spans="1:16">
      <c r="A6" s="40"/>
      <c r="B6" s="129" t="s">
        <v>215</v>
      </c>
      <c r="C6" s="130" t="s">
        <v>49</v>
      </c>
      <c r="D6" s="131">
        <f>'Sous-Enss'!G28</f>
        <v>76.650000000000006</v>
      </c>
      <c r="E6" s="106">
        <f>D6*ALEA+D6*AGM+D6</f>
        <v>80.482500000000002</v>
      </c>
      <c r="G6" s="1358"/>
      <c r="H6" s="1360" t="s">
        <v>203</v>
      </c>
      <c r="I6" s="1361"/>
      <c r="J6" s="1362"/>
    </row>
    <row r="7" spans="1:16">
      <c r="A7" s="40"/>
      <c r="B7" s="129" t="s">
        <v>216</v>
      </c>
      <c r="C7" s="130" t="s">
        <v>49</v>
      </c>
      <c r="D7" s="131">
        <f>'Sous-Enss'!G36</f>
        <v>255.15</v>
      </c>
      <c r="E7" s="106">
        <f>D7*ALEA+D7*AGM+D7</f>
        <v>267.90750000000003</v>
      </c>
      <c r="G7" s="1359"/>
      <c r="H7" s="1360">
        <f>J5*J3/2</f>
        <v>16.38</v>
      </c>
      <c r="I7" s="1361"/>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65" t="s">
        <v>304</v>
      </c>
      <c r="B11" s="1365" t="s">
        <v>34</v>
      </c>
      <c r="C11" s="1367" t="s">
        <v>305</v>
      </c>
      <c r="D11" s="1368"/>
      <c r="E11" s="1368"/>
      <c r="F11" s="1368"/>
      <c r="G11" s="1369"/>
      <c r="H11" s="1377" t="s">
        <v>1332</v>
      </c>
      <c r="I11" s="1379" t="s">
        <v>35</v>
      </c>
      <c r="J11" s="1380"/>
      <c r="K11" s="1381"/>
      <c r="L11" s="99" t="s">
        <v>36</v>
      </c>
      <c r="M11" s="100" t="s">
        <v>37</v>
      </c>
      <c r="N11" s="1372" t="s">
        <v>306</v>
      </c>
      <c r="O11" s="1374" t="s">
        <v>316</v>
      </c>
      <c r="P11" s="1372" t="s">
        <v>317</v>
      </c>
    </row>
    <row r="12" spans="1:16" ht="13.5" thickBot="1">
      <c r="A12" s="1366"/>
      <c r="B12" s="1376"/>
      <c r="C12" s="134" t="s">
        <v>315</v>
      </c>
      <c r="D12" s="135" t="s">
        <v>1328</v>
      </c>
      <c r="E12" s="136" t="s">
        <v>1327</v>
      </c>
      <c r="F12" s="137" t="s">
        <v>1329</v>
      </c>
      <c r="G12" s="138" t="s">
        <v>1331</v>
      </c>
      <c r="H12" s="1378"/>
      <c r="I12" s="101" t="s">
        <v>1330</v>
      </c>
      <c r="J12" s="102" t="s">
        <v>1170</v>
      </c>
      <c r="K12" s="139"/>
      <c r="L12" s="103"/>
      <c r="M12" s="104" t="s">
        <v>192</v>
      </c>
      <c r="N12" s="1373"/>
      <c r="O12" s="1375"/>
      <c r="P12" s="1373"/>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70" t="s">
        <v>47</v>
      </c>
      <c r="C24" s="159"/>
      <c r="D24" s="162" t="s">
        <v>1085</v>
      </c>
      <c r="E24" s="142"/>
      <c r="F24" s="143">
        <v>1</v>
      </c>
      <c r="G24" s="144">
        <v>180</v>
      </c>
      <c r="H24" s="115" t="s">
        <v>42</v>
      </c>
      <c r="I24" s="118">
        <f>F24*G24</f>
        <v>180</v>
      </c>
      <c r="J24" s="150">
        <v>0</v>
      </c>
      <c r="K24" s="107">
        <f>I24+J24</f>
        <v>180</v>
      </c>
      <c r="L24" s="1382"/>
      <c r="M24" s="158">
        <f t="shared" si="1"/>
        <v>180</v>
      </c>
      <c r="N24" s="164" t="s">
        <v>49</v>
      </c>
      <c r="O24" s="111">
        <f>M24</f>
        <v>180</v>
      </c>
      <c r="P24" s="111">
        <f t="shared" si="0"/>
        <v>189</v>
      </c>
    </row>
    <row r="25" spans="1:16">
      <c r="A25" s="148"/>
      <c r="B25" s="1371"/>
      <c r="C25" s="159"/>
      <c r="D25" s="162"/>
      <c r="E25" s="142"/>
      <c r="F25" s="143"/>
      <c r="G25" s="163"/>
      <c r="H25" s="165"/>
      <c r="I25" s="166"/>
      <c r="J25" s="150"/>
      <c r="K25" s="107"/>
      <c r="L25" s="1383"/>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P11:P12"/>
    <mergeCell ref="B11:B12"/>
    <mergeCell ref="H11:H12"/>
    <mergeCell ref="I11:K11"/>
    <mergeCell ref="L24:L25"/>
    <mergeCell ref="A11:A12"/>
    <mergeCell ref="C11:G11"/>
    <mergeCell ref="B24:B25"/>
    <mergeCell ref="N11:N12"/>
    <mergeCell ref="O11:O12"/>
    <mergeCell ref="G4:G7"/>
    <mergeCell ref="H4:J4"/>
    <mergeCell ref="H5:I5"/>
    <mergeCell ref="H6:J6"/>
    <mergeCell ref="H7:I7"/>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76" t="s">
        <v>330</v>
      </c>
      <c r="C31" s="1384"/>
      <c r="I31" s="121" t="s">
        <v>421</v>
      </c>
    </row>
    <row r="32" spans="2:9">
      <c r="I32" s="121" t="s">
        <v>66</v>
      </c>
    </row>
    <row r="33" spans="2:9" ht="13.5" thickBot="1">
      <c r="I33" s="121">
        <v>0.5</v>
      </c>
    </row>
    <row r="34" spans="2:9">
      <c r="B34" s="1385" t="s">
        <v>287</v>
      </c>
      <c r="C34" s="1386"/>
      <c r="D34" s="1387"/>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392" t="s">
        <v>130</v>
      </c>
      <c r="D6" s="1393"/>
      <c r="E6" s="1394"/>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392" t="s">
        <v>145</v>
      </c>
      <c r="D28" s="1393"/>
      <c r="E28" s="1394"/>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392" t="s">
        <v>150</v>
      </c>
      <c r="D93" s="1393"/>
      <c r="E93" s="1394"/>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392" t="s">
        <v>151</v>
      </c>
      <c r="D116" s="1393"/>
      <c r="E116" s="1394"/>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392" t="s">
        <v>152</v>
      </c>
      <c r="D202" s="1393"/>
      <c r="E202" s="1394"/>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89" t="s">
        <v>133</v>
      </c>
      <c r="C220" s="1390"/>
      <c r="D220" s="1390"/>
      <c r="E220" s="1390"/>
      <c r="F220" s="1391"/>
    </row>
    <row r="221" spans="2:6" ht="13.5" thickBot="1">
      <c r="B221" s="827" t="s">
        <v>1173</v>
      </c>
      <c r="C221" s="1389"/>
      <c r="D221" s="1390"/>
      <c r="E221" s="1391"/>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392" t="s">
        <v>158</v>
      </c>
      <c r="D232" s="1393"/>
      <c r="E232" s="1394"/>
    </row>
    <row r="233" spans="2:6">
      <c r="B233" s="812"/>
    </row>
    <row r="234" spans="2:6">
      <c r="B234" s="812"/>
    </row>
    <row r="235" spans="2:6">
      <c r="B235" s="1389" t="s">
        <v>133</v>
      </c>
      <c r="C235" s="1390"/>
      <c r="D235" s="1390"/>
      <c r="E235" s="1390"/>
      <c r="F235" s="1391"/>
    </row>
    <row r="236" spans="2:6" ht="13.5" thickBot="1">
      <c r="B236" s="1404" t="s">
        <v>918</v>
      </c>
      <c r="C236" s="1405"/>
      <c r="D236" s="1405"/>
      <c r="E236" s="1406"/>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89" t="s">
        <v>133</v>
      </c>
      <c r="C244" s="1390"/>
      <c r="D244" s="1390"/>
      <c r="E244" s="1390"/>
      <c r="F244" s="1391"/>
    </row>
    <row r="245" spans="2:6" ht="13.5" thickBot="1">
      <c r="B245" s="1404" t="s">
        <v>916</v>
      </c>
      <c r="C245" s="1405"/>
      <c r="D245" s="1405"/>
      <c r="E245" s="1406"/>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89" t="s">
        <v>133</v>
      </c>
      <c r="C253" s="1390"/>
      <c r="D253" s="1390"/>
      <c r="E253" s="1390"/>
      <c r="F253" s="1391"/>
    </row>
    <row r="254" spans="2:6" ht="13.5" thickBot="1">
      <c r="B254" s="1404" t="s">
        <v>917</v>
      </c>
      <c r="C254" s="1405"/>
      <c r="D254" s="1405"/>
      <c r="E254" s="1406"/>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89" t="s">
        <v>133</v>
      </c>
      <c r="C263" s="1390"/>
      <c r="D263" s="1390"/>
      <c r="E263" s="1390"/>
      <c r="F263" s="1391"/>
    </row>
    <row r="264" spans="2:6" ht="13.5" thickBot="1">
      <c r="B264" s="1404" t="s">
        <v>919</v>
      </c>
      <c r="C264" s="1405"/>
      <c r="D264" s="1405"/>
      <c r="E264" s="1406"/>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89" t="s">
        <v>133</v>
      </c>
      <c r="C273" s="1390"/>
      <c r="D273" s="1390"/>
      <c r="E273" s="1390"/>
      <c r="F273" s="1391"/>
    </row>
    <row r="274" spans="2:6" ht="13.5" thickBot="1">
      <c r="B274" s="1404" t="s">
        <v>920</v>
      </c>
      <c r="C274" s="1405"/>
      <c r="D274" s="1405"/>
      <c r="E274" s="1407"/>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89" t="s">
        <v>133</v>
      </c>
      <c r="C283" s="1390"/>
      <c r="D283" s="1390"/>
      <c r="E283" s="1390"/>
      <c r="F283" s="1391"/>
    </row>
    <row r="284" spans="2:6" ht="13.5" thickBot="1">
      <c r="B284" s="1404" t="s">
        <v>921</v>
      </c>
      <c r="C284" s="1405"/>
      <c r="D284" s="1405"/>
      <c r="E284" s="1406"/>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89" t="s">
        <v>133</v>
      </c>
      <c r="C294" s="1390"/>
      <c r="D294" s="1390"/>
      <c r="E294" s="1390"/>
      <c r="F294" s="1391"/>
    </row>
    <row r="295" spans="2:6" ht="13.5" thickBot="1">
      <c r="B295" s="1404" t="s">
        <v>922</v>
      </c>
      <c r="C295" s="1405"/>
      <c r="D295" s="1405"/>
      <c r="E295" s="1406"/>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89" t="s">
        <v>133</v>
      </c>
      <c r="C305" s="1390"/>
      <c r="D305" s="1390"/>
      <c r="E305" s="1390"/>
      <c r="F305" s="1391"/>
    </row>
    <row r="306" spans="2:6" ht="13.5" thickBot="1">
      <c r="B306" s="1404" t="s">
        <v>923</v>
      </c>
      <c r="C306" s="1405"/>
      <c r="D306" s="1405"/>
      <c r="E306" s="1406"/>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89" t="s">
        <v>133</v>
      </c>
      <c r="C316" s="1390"/>
      <c r="D316" s="1390"/>
      <c r="E316" s="1390"/>
      <c r="F316" s="1391"/>
    </row>
    <row r="317" spans="2:6" ht="13.5" thickBot="1">
      <c r="B317" s="1404" t="s">
        <v>924</v>
      </c>
      <c r="C317" s="1405"/>
      <c r="D317" s="1405"/>
      <c r="E317" s="1406"/>
      <c r="F317" s="856" t="s">
        <v>294</v>
      </c>
    </row>
    <row r="318" spans="2:6" ht="13.5" thickBot="1">
      <c r="B318" s="1398" t="s">
        <v>161</v>
      </c>
      <c r="C318" s="1399"/>
      <c r="D318" s="1400"/>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89" t="s">
        <v>133</v>
      </c>
      <c r="C327" s="1390"/>
      <c r="D327" s="1390"/>
      <c r="E327" s="1390"/>
      <c r="F327" s="1391"/>
    </row>
    <row r="328" spans="2:6" ht="13.5" thickBot="1">
      <c r="B328" s="1404" t="s">
        <v>925</v>
      </c>
      <c r="C328" s="1405"/>
      <c r="D328" s="1405"/>
      <c r="E328" s="1406"/>
      <c r="F328" s="856" t="s">
        <v>294</v>
      </c>
    </row>
    <row r="329" spans="2:6" ht="13.5" thickBot="1">
      <c r="B329" s="1398" t="s">
        <v>370</v>
      </c>
      <c r="C329" s="1399"/>
      <c r="D329" s="1400"/>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89" t="s">
        <v>133</v>
      </c>
      <c r="C339" s="1390"/>
      <c r="D339" s="1390"/>
      <c r="E339" s="1390"/>
      <c r="F339" s="1391"/>
    </row>
    <row r="340" spans="2:6" ht="13.5" thickBot="1">
      <c r="B340" s="831" t="s">
        <v>926</v>
      </c>
      <c r="C340" s="259"/>
      <c r="D340" s="260"/>
      <c r="E340" s="584"/>
      <c r="F340" s="856" t="s">
        <v>294</v>
      </c>
    </row>
    <row r="341" spans="2:6" ht="13.5" thickBot="1">
      <c r="B341" s="1398" t="s">
        <v>373</v>
      </c>
      <c r="C341" s="1399"/>
      <c r="D341" s="1400"/>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401" t="s">
        <v>189</v>
      </c>
      <c r="D350" s="1402"/>
      <c r="E350" s="1403"/>
      <c r="F350" s="868"/>
    </row>
    <row r="351" spans="2:6">
      <c r="B351" s="832"/>
      <c r="C351" s="257"/>
      <c r="D351" s="257"/>
      <c r="E351" s="575"/>
      <c r="F351" s="868"/>
    </row>
    <row r="352" spans="2:6">
      <c r="B352" s="832"/>
      <c r="C352" s="261"/>
      <c r="D352" s="261"/>
      <c r="E352" s="585"/>
      <c r="F352" s="868"/>
    </row>
    <row r="353" spans="2:6">
      <c r="B353" s="1389" t="s">
        <v>133</v>
      </c>
      <c r="C353" s="1390"/>
      <c r="D353" s="1390"/>
      <c r="E353" s="1390"/>
      <c r="F353" s="1391"/>
    </row>
    <row r="354" spans="2:6">
      <c r="B354" s="813" t="s">
        <v>912</v>
      </c>
      <c r="C354" s="1390"/>
      <c r="D354" s="1390"/>
      <c r="E354" s="1391"/>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89" t="s">
        <v>133</v>
      </c>
      <c r="C362" s="1390"/>
      <c r="D362" s="1390"/>
      <c r="E362" s="1390"/>
      <c r="F362" s="1391"/>
    </row>
    <row r="363" spans="2:6" ht="13.5" thickBot="1">
      <c r="B363" s="813" t="s">
        <v>913</v>
      </c>
      <c r="C363" s="1390"/>
      <c r="D363" s="1390"/>
      <c r="E363" s="1395"/>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392" t="s">
        <v>163</v>
      </c>
      <c r="D370" s="1393"/>
      <c r="E370" s="1394"/>
    </row>
    <row r="373" spans="2:6">
      <c r="B373" s="1389" t="s">
        <v>133</v>
      </c>
      <c r="C373" s="1390"/>
      <c r="D373" s="1390"/>
      <c r="E373" s="1390"/>
      <c r="F373" s="1391"/>
    </row>
    <row r="374" spans="2:6" ht="13.5" thickBot="1">
      <c r="B374" s="813" t="s">
        <v>928</v>
      </c>
      <c r="C374" s="1390"/>
      <c r="D374" s="1390"/>
      <c r="E374" s="1395"/>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396" t="s">
        <v>133</v>
      </c>
      <c r="C382" s="1397"/>
      <c r="D382" s="1397"/>
      <c r="E382" s="1397"/>
      <c r="F382" s="1391"/>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392" t="s">
        <v>165</v>
      </c>
      <c r="D393" s="1393"/>
      <c r="E393" s="1394"/>
    </row>
    <row r="396" spans="2:6">
      <c r="B396" s="1388" t="s">
        <v>133</v>
      </c>
      <c r="C396" s="1388"/>
      <c r="D396" s="1388"/>
      <c r="E396" s="1388"/>
      <c r="F396" s="1388"/>
    </row>
    <row r="397" spans="2:6" ht="13.5" thickBot="1">
      <c r="B397" s="827" t="s">
        <v>930</v>
      </c>
      <c r="C397" s="1388"/>
      <c r="D397" s="1388"/>
      <c r="E397" s="1388"/>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388" t="s">
        <v>133</v>
      </c>
      <c r="C408" s="1388"/>
      <c r="D408" s="1388"/>
      <c r="E408" s="1388"/>
      <c r="F408" s="1388"/>
    </row>
    <row r="409" spans="2:6" ht="13.5" thickBot="1">
      <c r="B409" s="827" t="s">
        <v>931</v>
      </c>
      <c r="C409" s="1388"/>
      <c r="D409" s="1388"/>
      <c r="E409" s="1388"/>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392" t="s">
        <v>166</v>
      </c>
      <c r="D418" s="1393"/>
      <c r="E418" s="1394"/>
    </row>
    <row r="421" spans="2:6">
      <c r="B421" s="1388" t="s">
        <v>133</v>
      </c>
      <c r="C421" s="1388"/>
      <c r="D421" s="1388"/>
      <c r="E421" s="1388"/>
      <c r="F421" s="1388"/>
    </row>
    <row r="422" spans="2:6" ht="13.5" thickBot="1">
      <c r="B422" s="827" t="s">
        <v>933</v>
      </c>
      <c r="C422" s="1388"/>
      <c r="D422" s="1388"/>
      <c r="E422" s="1388"/>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388" t="s">
        <v>133</v>
      </c>
      <c r="C431" s="1388"/>
      <c r="D431" s="1388"/>
      <c r="E431" s="1388"/>
      <c r="F431" s="1388"/>
    </row>
    <row r="432" spans="2:6" ht="13.5" thickBot="1">
      <c r="B432" s="827" t="s">
        <v>934</v>
      </c>
      <c r="C432" s="1388"/>
      <c r="D432" s="1388"/>
      <c r="E432" s="1388"/>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388" t="s">
        <v>133</v>
      </c>
      <c r="C441" s="1388"/>
      <c r="D441" s="1388"/>
      <c r="E441" s="1388"/>
      <c r="F441" s="1388"/>
    </row>
    <row r="442" spans="2:6" ht="13.5" thickBot="1">
      <c r="B442" s="827" t="s">
        <v>935</v>
      </c>
      <c r="C442" s="1388"/>
      <c r="D442" s="1388"/>
      <c r="E442" s="1388"/>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388" t="s">
        <v>133</v>
      </c>
      <c r="C451" s="1388"/>
      <c r="D451" s="1388"/>
      <c r="E451" s="1388"/>
      <c r="F451" s="1388"/>
    </row>
    <row r="452" spans="2:6" ht="13.5" thickBot="1">
      <c r="B452" s="827" t="s">
        <v>936</v>
      </c>
      <c r="C452" s="1388"/>
      <c r="D452" s="1388"/>
      <c r="E452" s="1388"/>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388" t="s">
        <v>133</v>
      </c>
      <c r="C461" s="1388"/>
      <c r="D461" s="1388"/>
      <c r="E461" s="1388"/>
      <c r="F461" s="1388"/>
    </row>
    <row r="462" spans="2:6" ht="13.5" thickBot="1">
      <c r="B462" s="827" t="s">
        <v>937</v>
      </c>
      <c r="C462" s="1388"/>
      <c r="D462" s="1388"/>
      <c r="E462" s="1388"/>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392" t="s">
        <v>171</v>
      </c>
      <c r="D471" s="1393"/>
      <c r="E471" s="1394"/>
      <c r="F471" s="869"/>
    </row>
    <row r="472" spans="2:6">
      <c r="B472" s="834"/>
      <c r="C472" s="265"/>
      <c r="D472" s="265"/>
      <c r="E472" s="586"/>
      <c r="F472" s="869"/>
    </row>
    <row r="473" spans="2:6">
      <c r="B473" s="812"/>
      <c r="C473" s="213"/>
      <c r="D473" s="256"/>
      <c r="E473" s="589"/>
      <c r="F473" s="873"/>
    </row>
    <row r="474" spans="2:6">
      <c r="B474" s="1388" t="s">
        <v>133</v>
      </c>
      <c r="C474" s="1388"/>
      <c r="D474" s="1388"/>
      <c r="E474" s="1388"/>
      <c r="F474" s="1388"/>
    </row>
    <row r="475" spans="2:6" ht="13.5" thickBot="1">
      <c r="B475" s="827"/>
      <c r="C475" s="1388"/>
      <c r="D475" s="1388"/>
      <c r="E475" s="1388"/>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392" t="s">
        <v>400</v>
      </c>
      <c r="D488" s="1393"/>
      <c r="E488" s="1394"/>
      <c r="F488" s="873"/>
    </row>
    <row r="489" spans="2:6">
      <c r="B489" s="809"/>
      <c r="C489" s="213"/>
      <c r="D489" s="211"/>
      <c r="E489" s="589"/>
      <c r="F489" s="873"/>
    </row>
    <row r="490" spans="2:6">
      <c r="B490" s="1389" t="s">
        <v>133</v>
      </c>
      <c r="C490" s="1390"/>
      <c r="D490" s="1390"/>
      <c r="E490" s="1390"/>
      <c r="F490" s="1391"/>
    </row>
    <row r="491" spans="2:6" ht="13.5" thickBot="1">
      <c r="B491" s="827" t="s">
        <v>1088</v>
      </c>
      <c r="C491" s="1389"/>
      <c r="D491" s="1390"/>
      <c r="E491" s="1391"/>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89" t="s">
        <v>133</v>
      </c>
      <c r="C499" s="1390"/>
      <c r="D499" s="1390"/>
      <c r="E499" s="1390"/>
      <c r="F499" s="1391"/>
    </row>
    <row r="500" spans="2:6" ht="13.5" thickBot="1">
      <c r="B500" s="827" t="s">
        <v>153</v>
      </c>
      <c r="C500" s="1389"/>
      <c r="D500" s="1390"/>
      <c r="E500" s="1391"/>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388" t="s">
        <v>133</v>
      </c>
      <c r="C509" s="1388"/>
      <c r="D509" s="1388"/>
      <c r="E509" s="1388"/>
      <c r="F509" s="1388"/>
    </row>
    <row r="510" spans="2:6" ht="13.5" thickBot="1">
      <c r="B510" s="827" t="s">
        <v>937</v>
      </c>
      <c r="C510" s="1388"/>
      <c r="D510" s="1388"/>
      <c r="E510" s="1388"/>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392" t="s">
        <v>1055</v>
      </c>
      <c r="D519" s="1393"/>
      <c r="E519" s="1394"/>
      <c r="F519" s="865"/>
    </row>
    <row r="520" spans="2:7">
      <c r="B520" s="809"/>
      <c r="C520" s="210"/>
      <c r="D520" s="255"/>
      <c r="E520" s="582"/>
      <c r="F520" s="865"/>
    </row>
    <row r="521" spans="2:7">
      <c r="B521" s="809"/>
      <c r="C521" s="210"/>
      <c r="D521" s="255"/>
      <c r="E521" s="582"/>
      <c r="F521" s="865"/>
    </row>
    <row r="522" spans="2:7">
      <c r="B522" s="1388" t="s">
        <v>133</v>
      </c>
      <c r="C522" s="1388"/>
      <c r="D522" s="1388"/>
      <c r="E522" s="1388"/>
      <c r="F522" s="1388"/>
    </row>
    <row r="523" spans="2:7" ht="13.5" thickBot="1">
      <c r="B523" s="827"/>
      <c r="C523" s="1388"/>
      <c r="D523" s="1388"/>
      <c r="E523" s="1388"/>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388" t="s">
        <v>133</v>
      </c>
      <c r="C534" s="1388"/>
      <c r="D534" s="1388"/>
      <c r="E534" s="1388"/>
      <c r="F534" s="1388"/>
      <c r="G534" s="34">
        <v>518</v>
      </c>
    </row>
    <row r="535" spans="2:7" ht="13.5" thickBot="1">
      <c r="B535" s="827"/>
      <c r="C535" s="1388"/>
      <c r="D535" s="1388"/>
      <c r="E535" s="1388"/>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388" t="s">
        <v>133</v>
      </c>
      <c r="C546" s="1388"/>
      <c r="D546" s="1388"/>
      <c r="E546" s="1388"/>
      <c r="F546" s="1388"/>
      <c r="G546" s="34">
        <v>530</v>
      </c>
    </row>
    <row r="547" spans="2:7" ht="13.5" thickBot="1">
      <c r="B547" s="827"/>
      <c r="C547" s="1388"/>
      <c r="D547" s="1388"/>
      <c r="E547" s="1388"/>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388" t="s">
        <v>133</v>
      </c>
      <c r="C558" s="1388"/>
      <c r="D558" s="1388"/>
      <c r="E558" s="1388"/>
      <c r="F558" s="1388"/>
      <c r="G558" s="34">
        <v>542</v>
      </c>
    </row>
    <row r="559" spans="2:7" ht="13.5" thickBot="1">
      <c r="B559" s="827"/>
      <c r="C559" s="1388"/>
      <c r="D559" s="1388"/>
      <c r="E559" s="1388"/>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388" t="s">
        <v>133</v>
      </c>
      <c r="C570" s="1388"/>
      <c r="D570" s="1388"/>
      <c r="E570" s="1388"/>
      <c r="F570" s="1388"/>
      <c r="G570" s="34">
        <v>554</v>
      </c>
    </row>
    <row r="571" spans="2:7" ht="13.5" thickBot="1">
      <c r="B571" s="827"/>
      <c r="C571" s="1388"/>
      <c r="D571" s="1388"/>
      <c r="E571" s="1388"/>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388" t="s">
        <v>133</v>
      </c>
      <c r="C582" s="1388"/>
      <c r="D582" s="1388"/>
      <c r="E582" s="1388"/>
      <c r="F582" s="1388"/>
      <c r="G582" s="34">
        <v>566</v>
      </c>
    </row>
    <row r="583" spans="2:7" ht="13.5" thickBot="1">
      <c r="B583" s="827"/>
      <c r="C583" s="1388"/>
      <c r="D583" s="1388"/>
      <c r="E583" s="1388"/>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388" t="s">
        <v>133</v>
      </c>
      <c r="C594" s="1388"/>
      <c r="D594" s="1388"/>
      <c r="E594" s="1388"/>
      <c r="F594" s="1388"/>
      <c r="G594" s="34">
        <v>578</v>
      </c>
    </row>
    <row r="595" spans="2:7" ht="13.5" thickBot="1">
      <c r="B595" s="827"/>
      <c r="C595" s="1388"/>
      <c r="D595" s="1388"/>
      <c r="E595" s="1388"/>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388" t="s">
        <v>133</v>
      </c>
      <c r="C606" s="1388"/>
      <c r="D606" s="1388"/>
      <c r="E606" s="1388"/>
      <c r="F606" s="1388"/>
      <c r="G606" s="34">
        <v>590</v>
      </c>
    </row>
    <row r="607" spans="2:7" ht="13.5" thickBot="1">
      <c r="B607" s="827"/>
      <c r="C607" s="1388"/>
      <c r="D607" s="1388"/>
      <c r="E607" s="1388"/>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388" t="s">
        <v>133</v>
      </c>
      <c r="C616" s="1388"/>
      <c r="D616" s="1388"/>
      <c r="E616" s="1388"/>
      <c r="F616" s="1388"/>
      <c r="G616" s="34">
        <v>600</v>
      </c>
    </row>
    <row r="617" spans="2:7" ht="13.5" thickBot="1">
      <c r="B617" s="827"/>
      <c r="C617" s="1388"/>
      <c r="D617" s="1388"/>
      <c r="E617" s="1388"/>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388" t="s">
        <v>133</v>
      </c>
      <c r="C626" s="1388"/>
      <c r="D626" s="1388"/>
      <c r="E626" s="1388"/>
      <c r="F626" s="1388"/>
      <c r="G626" s="34">
        <v>610</v>
      </c>
    </row>
    <row r="627" spans="2:7" ht="13.5" thickBot="1">
      <c r="B627" s="827"/>
      <c r="C627" s="1388"/>
      <c r="D627" s="1388"/>
      <c r="E627" s="1388"/>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388" t="s">
        <v>133</v>
      </c>
      <c r="C637" s="1388"/>
      <c r="D637" s="1388"/>
      <c r="E637" s="1388"/>
      <c r="F637" s="1388"/>
      <c r="G637" s="34">
        <v>621</v>
      </c>
    </row>
    <row r="638" spans="2:7" ht="13.5" thickBot="1">
      <c r="B638" s="827"/>
      <c r="C638" s="1388"/>
      <c r="D638" s="1388"/>
      <c r="E638" s="1388"/>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388" t="s">
        <v>133</v>
      </c>
      <c r="C648" s="1388"/>
      <c r="D648" s="1388"/>
      <c r="E648" s="1388"/>
      <c r="F648" s="1388"/>
      <c r="G648" s="34">
        <v>632</v>
      </c>
    </row>
    <row r="649" spans="2:7" ht="13.5" thickBot="1">
      <c r="B649" s="827"/>
      <c r="C649" s="1388"/>
      <c r="D649" s="1388"/>
      <c r="E649" s="1388"/>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388" t="s">
        <v>133</v>
      </c>
      <c r="C658" s="1388"/>
      <c r="D658" s="1388"/>
      <c r="E658" s="1388"/>
      <c r="F658" s="1388"/>
      <c r="G658" s="34">
        <v>642</v>
      </c>
    </row>
    <row r="659" spans="2:7" ht="13.5" thickBot="1">
      <c r="B659" s="827"/>
      <c r="C659" s="1388"/>
      <c r="D659" s="1388"/>
      <c r="E659" s="1388"/>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388" t="s">
        <v>133</v>
      </c>
      <c r="C666" s="1388"/>
      <c r="D666" s="1388"/>
      <c r="E666" s="1388"/>
      <c r="F666" s="1388"/>
    </row>
    <row r="667" spans="2:7" ht="13.5" thickBot="1">
      <c r="B667" s="827"/>
      <c r="C667" s="1388"/>
      <c r="D667" s="1388"/>
      <c r="E667" s="1388"/>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388" t="s">
        <v>133</v>
      </c>
      <c r="C675" s="1388"/>
      <c r="D675" s="1388"/>
      <c r="E675" s="1388"/>
      <c r="F675" s="1388"/>
    </row>
    <row r="676" spans="2:6" ht="13.5" thickBot="1">
      <c r="B676" s="827"/>
      <c r="C676" s="1388"/>
      <c r="D676" s="1388"/>
      <c r="E676" s="1388"/>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316:F316"/>
    <mergeCell ref="B274:E274"/>
    <mergeCell ref="B284:E284"/>
    <mergeCell ref="B295:E295"/>
    <mergeCell ref="B273:F273"/>
    <mergeCell ref="B305:F305"/>
    <mergeCell ref="B306:E306"/>
    <mergeCell ref="C6:E6"/>
    <mergeCell ref="C28:E28"/>
    <mergeCell ref="C93:E93"/>
    <mergeCell ref="C116:E116"/>
    <mergeCell ref="C202:E202"/>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B329:D329"/>
    <mergeCell ref="B341:D341"/>
    <mergeCell ref="C350:E350"/>
    <mergeCell ref="B353:F353"/>
    <mergeCell ref="C354:E354"/>
    <mergeCell ref="C397:E397"/>
    <mergeCell ref="B421:F421"/>
    <mergeCell ref="B362:F362"/>
    <mergeCell ref="C363:E363"/>
    <mergeCell ref="B373:F373"/>
    <mergeCell ref="C374:E374"/>
    <mergeCell ref="C393:E393"/>
    <mergeCell ref="B382:F382"/>
    <mergeCell ref="C370:E370"/>
    <mergeCell ref="B396:F396"/>
    <mergeCell ref="B408:F408"/>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B570:F570"/>
    <mergeCell ref="B637:F637"/>
    <mergeCell ref="B490:F490"/>
    <mergeCell ref="C491:E491"/>
    <mergeCell ref="B666:F666"/>
    <mergeCell ref="B509:F509"/>
    <mergeCell ref="C510:E510"/>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43299.278496296298</v>
      </c>
      <c r="C1" s="305"/>
      <c r="D1" s="305"/>
      <c r="E1" s="305"/>
      <c r="F1" s="305"/>
      <c r="G1" s="305"/>
      <c r="H1" s="305"/>
      <c r="I1" s="305"/>
      <c r="J1" s="305"/>
      <c r="K1" s="305"/>
      <c r="L1" s="306"/>
      <c r="M1" s="307"/>
      <c r="N1" s="308" t="str">
        <f ca="1">"N° " &amp;YEAR(TODAY())</f>
        <v>N° 2018</v>
      </c>
      <c r="O1" s="309">
        <f ca="1">TODAY()</f>
        <v>43299</v>
      </c>
      <c r="P1" s="1" t="s">
        <v>1100</v>
      </c>
      <c r="Q1" s="2" t="s">
        <v>1101</v>
      </c>
      <c r="R1" s="3" t="s">
        <v>1102</v>
      </c>
    </row>
    <row r="2" spans="1:18" ht="35.1" customHeight="1">
      <c r="A2" s="1408" t="s">
        <v>1099</v>
      </c>
      <c r="B2" s="1409"/>
      <c r="C2" s="1409"/>
      <c r="D2" s="1409"/>
      <c r="E2" s="1409"/>
      <c r="F2" s="1409"/>
      <c r="G2" s="1409"/>
      <c r="H2" s="1409"/>
      <c r="I2" s="1409"/>
      <c r="J2" s="1409"/>
      <c r="K2" s="1409"/>
      <c r="L2" s="1409"/>
      <c r="M2" s="1409"/>
      <c r="N2" s="1409"/>
      <c r="O2" s="1410"/>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411" t="s">
        <v>1001</v>
      </c>
      <c r="O12" s="1411"/>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412" t="str">
        <f>IF($A$2="DEVIS","","Montant dû")</f>
        <v/>
      </c>
      <c r="N123" s="1413"/>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414" t="s">
        <v>271</v>
      </c>
      <c r="N125" s="1415"/>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416" t="str">
        <f>IF($A$2="DEVIS","Total TTC","NET à PAYER")</f>
        <v>Total TTC</v>
      </c>
      <c r="N127" s="1417"/>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323" t="s">
        <v>1152</v>
      </c>
      <c r="B153" s="1324"/>
      <c r="C153" s="1324"/>
      <c r="D153" s="1324"/>
      <c r="E153" s="1324"/>
      <c r="F153" s="1324"/>
      <c r="G153" s="1324"/>
      <c r="H153" s="1324"/>
      <c r="I153" s="1324"/>
      <c r="J153" s="1324"/>
      <c r="K153" s="1324"/>
      <c r="L153" s="1324"/>
      <c r="M153" s="1324"/>
      <c r="N153" s="1324"/>
      <c r="O153" s="1325"/>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tabSelected="1" zoomScaleNormal="100" workbookViewId="0">
      <selection activeCell="E6" sqref="E6"/>
    </sheetView>
  </sheetViews>
  <sheetFormatPr baseColWidth="10" defaultRowHeight="15"/>
  <sheetData>
    <row r="7" spans="2:5">
      <c r="B7" s="1205"/>
      <c r="C7" s="1205"/>
      <c r="D7" s="1205"/>
      <c r="E7" s="1205"/>
    </row>
    <row r="8" spans="2:5">
      <c r="B8" s="1205"/>
      <c r="C8" s="1205"/>
      <c r="D8" s="1205"/>
      <c r="E8" s="1205"/>
    </row>
    <row r="9" spans="2:5">
      <c r="B9" s="1205"/>
      <c r="C9" s="1205"/>
      <c r="D9" s="1205"/>
      <c r="E9" s="1205"/>
    </row>
    <row r="10" spans="2:5">
      <c r="B10" s="1205"/>
      <c r="C10" s="1205"/>
      <c r="D10" s="1205"/>
      <c r="E10" s="1205"/>
    </row>
    <row r="11" spans="2:5">
      <c r="B11" s="1205"/>
      <c r="C11" s="1205"/>
      <c r="D11" s="1205"/>
      <c r="E11" s="1205"/>
    </row>
    <row r="12" spans="2:5">
      <c r="B12" s="1205"/>
      <c r="C12" s="1205"/>
      <c r="D12" s="1205"/>
      <c r="E12" s="1205"/>
    </row>
    <row r="13" spans="2:5">
      <c r="B13" s="1205"/>
      <c r="C13" s="1205"/>
      <c r="D13" s="1205"/>
      <c r="E13" s="1205"/>
    </row>
    <row r="14" spans="2:5">
      <c r="B14" s="1205"/>
      <c r="C14" s="1205"/>
      <c r="D14" s="1205"/>
      <c r="E14" s="1205"/>
    </row>
    <row r="15" spans="2:5">
      <c r="B15" s="1205"/>
      <c r="C15" s="1205"/>
      <c r="D15" s="1205"/>
      <c r="E15" s="1205"/>
    </row>
    <row r="16" spans="2:5">
      <c r="B16" s="1205"/>
      <c r="C16" s="1205"/>
      <c r="D16" s="1205"/>
      <c r="E16" s="1205"/>
    </row>
    <row r="17" spans="2:5">
      <c r="B17" s="1205"/>
      <c r="C17" s="1205"/>
      <c r="D17" s="1205"/>
      <c r="E17" s="1205"/>
    </row>
    <row r="18" spans="2:5">
      <c r="B18" s="1205"/>
      <c r="C18" s="1205"/>
      <c r="D18" s="1205"/>
      <c r="E18" s="1205"/>
    </row>
    <row r="19" spans="2:5">
      <c r="B19" s="1205"/>
      <c r="C19" s="1205"/>
      <c r="D19" s="1205"/>
      <c r="E19" s="1205"/>
    </row>
    <row r="20" spans="2:5">
      <c r="B20" s="1205"/>
      <c r="C20" s="1205"/>
      <c r="D20" s="1205"/>
      <c r="E20" s="1205"/>
    </row>
    <row r="21" spans="2:5">
      <c r="B21" s="1205"/>
      <c r="C21" s="1205"/>
      <c r="D21" s="1205"/>
      <c r="E21" s="1205"/>
    </row>
    <row r="22" spans="2:5">
      <c r="B22" s="1205"/>
      <c r="C22" s="1205"/>
      <c r="D22" s="1205"/>
      <c r="E22" s="1205"/>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2018-07-18T05:03:36Z</dcterms:modified>
  <cp:category>Excel, VBA</cp:category>
</cp:coreProperties>
</file>