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/>
  <bookViews>
    <workbookView xWindow="120" yWindow="30" windowWidth="15180" windowHeight="4410" tabRatio="533" activeTab="1"/>
  </bookViews>
  <sheets>
    <sheet name="Accueil" sheetId="72" r:id="rId1"/>
    <sheet name="Base_COM_General" sheetId="80" r:id="rId2"/>
    <sheet name="COM_Admission_MAI" sheetId="83" r:id="rId3"/>
    <sheet name="COM_Admission_BFADM" sheetId="84" r:id="rId4"/>
  </sheets>
  <definedNames>
    <definedName name="_xlnm._FilterDatabase" localSheetId="1" hidden="1">Base_COM_General!$A$3:$X$429</definedName>
    <definedName name="_xlnm._FilterDatabase" localSheetId="3" hidden="1">COM_Admission_BFADM!$A$3:$X$3</definedName>
    <definedName name="_xlnm._FilterDatabase" localSheetId="2" hidden="1">COM_Admission_MAI!$A$3:$X$32</definedName>
    <definedName name="Ayant_Composé_Oral" localSheetId="1">Base_COM_General!$G$4:$G$1002</definedName>
    <definedName name="Ayant_Composé_Oral" localSheetId="3">COM_Admission_BFADM!$G$4:$G$479</definedName>
    <definedName name="Ayant_Composé_Oral" localSheetId="2">COM_Admission_MAI!$G$4:$G$520</definedName>
    <definedName name="Ayant_Composé_Oral">#REF!</definedName>
    <definedName name="Base_Candidats" localSheetId="1">Base_COM_General!$A$4:$X$1002</definedName>
    <definedName name="Base_Candidats" localSheetId="3">COM_Admission_BFADM!$A$4:$X$479</definedName>
    <definedName name="Base_Candidats" localSheetId="2">COM_Admission_MAI!$A$4:$X$520</definedName>
    <definedName name="Base_Candidats">#REF!</definedName>
    <definedName name="Famille" localSheetId="1">Base_COM_General!$D$4:$D$1002</definedName>
    <definedName name="Famille" localSheetId="3">COM_Admission_BFADM!$D$4:$D$479</definedName>
    <definedName name="Famille" localSheetId="2">COM_Admission_MAI!$D$4:$D$520</definedName>
    <definedName name="Famille">#REF!</definedName>
    <definedName name="Identifiant" localSheetId="1">Base_COM_General!$A$4:$A$1002</definedName>
    <definedName name="Identifiant" localSheetId="3">COM_Admission_BFADM!$A$4:$A$479</definedName>
    <definedName name="Identifiant" localSheetId="2">COM_Admission_MAI!$A$4:$A$520</definedName>
    <definedName name="Identifiant">#REF!</definedName>
    <definedName name="_xlnm.Print_Titles" localSheetId="1">Base_COM_General!$1:$4</definedName>
    <definedName name="_xlnm.Print_Titles" localSheetId="3">COM_Admission_BFADM!$1:$3</definedName>
    <definedName name="_xlnm.Print_Titles" localSheetId="2">COM_Admission_MAI!$1:$3</definedName>
    <definedName name="Moy_Générale" localSheetId="1">Base_COM_General!$T$4:$T$1002</definedName>
    <definedName name="Moy_Générale" localSheetId="3">COM_Admission_BFADM!$T$4:$T$479</definedName>
    <definedName name="Moy_Générale" localSheetId="2">COM_Admission_MAI!$T$4:$T$520</definedName>
    <definedName name="Moy_Générale">#REF!</definedName>
    <definedName name="Observations" localSheetId="1">Base_COM_General!$U$4:$U$1002</definedName>
    <definedName name="Observations" localSheetId="3">COM_Admission_BFADM!$U$4:$U$479</definedName>
    <definedName name="Observations" localSheetId="2">COM_Admission_MAI!$U$4:$U$520</definedName>
    <definedName name="Observations">#REF!</definedName>
    <definedName name="Option_Concours_Mnr" localSheetId="1">Base_COM_General!$E$4:$E$1002</definedName>
    <definedName name="Option_Concours_Mnr" localSheetId="3">COM_Admission_BFADM!$E$4:$E$479</definedName>
    <definedName name="Option_Concours_Mnr" localSheetId="2">COM_Admission_MAI!$E$4:$E$520</definedName>
    <definedName name="Option_Concours_Mnr">#REF!</definedName>
    <definedName name="Option_Concours_Trigramme" localSheetId="1">Base_COM_General!$E$4:$E$1002</definedName>
    <definedName name="Option_Concours_Trigramme" localSheetId="3">COM_Admission_BFADM!$E$4:$E$479</definedName>
    <definedName name="Option_Concours_Trigramme" localSheetId="2">COM_Admission_MAI!$E$4:$E$520</definedName>
    <definedName name="Option_Concours_Trigramme">#REF!</definedName>
    <definedName name="Rappel_Pts_Admissibilité" localSheetId="1">Base_COM_General!$R$4:$R$1002</definedName>
    <definedName name="Rappel_Pts_Admissibilité" localSheetId="3">COM_Admission_BFADM!$R$4:$R$479</definedName>
    <definedName name="Rappel_Pts_Admissibilité" localSheetId="2">COM_Admission_MAI!$R$4:$R$520</definedName>
    <definedName name="Rappel_Pts_Admissibilité">#REF!</definedName>
    <definedName name="Résultat_Code_Admissibilité" localSheetId="1">Base_COM_General!$C$4:$C$1002</definedName>
    <definedName name="Résultat_Code_Admissibilité" localSheetId="3">COM_Admission_BFADM!$C$4:$C$479</definedName>
    <definedName name="Résultat_Code_Admissibilité" localSheetId="2">COM_Admission_MAI!$C$4:$C$520</definedName>
    <definedName name="Résultat_Code_Admissibilité">#REF!</definedName>
    <definedName name="Total_Points_Oral" localSheetId="1">Base_COM_General!$P$4:$P$1002</definedName>
    <definedName name="Total_Points_Oral" localSheetId="3">COM_Admission_BFADM!$P$4:$P$479</definedName>
    <definedName name="Total_Points_Oral" localSheetId="2">COM_Admission_MAI!$P$4:$P$520</definedName>
    <definedName name="Total_Points_Oral">#REF!</definedName>
    <definedName name="Total_Pts_Général" localSheetId="1">Base_COM_General!$S$4:$S$1002</definedName>
    <definedName name="Total_Pts_Général" localSheetId="3">COM_Admission_BFADM!$S$4:$S$479</definedName>
    <definedName name="Total_Pts_Général" localSheetId="2">COM_Admission_MAI!$S$4:$S$520</definedName>
    <definedName name="Total_Pts_Général">#REF!</definedName>
    <definedName name="_xlnm.Print_Area" localSheetId="1">Base_COM_General!$K$1:$V$429</definedName>
    <definedName name="_xlnm.Print_Area" localSheetId="3">COM_Admission_BFADM!$K$1:$V$3</definedName>
    <definedName name="_xlnm.Print_Area" localSheetId="2">COM_Admission_MAI!$K$1:$V$32</definedName>
  </definedNames>
  <calcPr calcId="125725"/>
</workbook>
</file>

<file path=xl/calcChain.xml><?xml version="1.0" encoding="utf-8"?>
<calcChain xmlns="http://schemas.openxmlformats.org/spreadsheetml/2006/main">
  <c r="H177" i="80"/>
  <c r="H153"/>
  <c r="H236"/>
  <c r="H265"/>
  <c r="H134"/>
  <c r="H145"/>
  <c r="H191"/>
  <c r="H196"/>
  <c r="H203"/>
  <c r="H223"/>
  <c r="H239"/>
  <c r="H257"/>
  <c r="H261"/>
  <c r="H136"/>
  <c r="H143"/>
  <c r="H147"/>
  <c r="H149"/>
  <c r="H198"/>
  <c r="H204"/>
  <c r="H208"/>
  <c r="H225"/>
  <c r="H229"/>
  <c r="H230"/>
  <c r="H233"/>
  <c r="H255"/>
  <c r="H262"/>
  <c r="H266"/>
  <c r="H280"/>
  <c r="H128"/>
  <c r="H141"/>
  <c r="H163"/>
  <c r="H165"/>
  <c r="H190"/>
  <c r="H193"/>
  <c r="H195"/>
  <c r="H201"/>
  <c r="H131"/>
  <c r="H133"/>
  <c r="H138"/>
  <c r="H139"/>
  <c r="H140"/>
  <c r="H144"/>
  <c r="H150"/>
  <c r="H158"/>
  <c r="H161"/>
  <c r="H168"/>
  <c r="H176"/>
  <c r="H178"/>
  <c r="H181"/>
  <c r="H182"/>
  <c r="H186"/>
  <c r="H188"/>
  <c r="H197"/>
  <c r="H200"/>
  <c r="H202"/>
  <c r="H219"/>
  <c r="H222"/>
  <c r="H224"/>
  <c r="H228"/>
  <c r="H237"/>
  <c r="H238"/>
  <c r="H242"/>
  <c r="H243"/>
  <c r="H244"/>
  <c r="H248"/>
  <c r="H249"/>
  <c r="H250"/>
  <c r="H270"/>
  <c r="H274"/>
  <c r="H278"/>
  <c r="H174"/>
  <c r="H180"/>
  <c r="H184"/>
  <c r="H194"/>
  <c r="H205"/>
  <c r="H227"/>
  <c r="H252"/>
  <c r="H275"/>
  <c r="H276"/>
  <c r="H137"/>
  <c r="H157"/>
  <c r="H167"/>
  <c r="H169"/>
  <c r="H172"/>
  <c r="H187"/>
  <c r="H210"/>
  <c r="H214"/>
  <c r="H212"/>
  <c r="H211"/>
  <c r="H215"/>
  <c r="H226"/>
  <c r="H245"/>
  <c r="H247"/>
  <c r="H253"/>
  <c r="H258"/>
  <c r="H259"/>
  <c r="H267"/>
  <c r="H268"/>
  <c r="H269"/>
  <c r="H271"/>
  <c r="H272"/>
  <c r="H273"/>
  <c r="H277"/>
  <c r="H279"/>
  <c r="H281"/>
  <c r="H283"/>
  <c r="H285"/>
  <c r="H286"/>
  <c r="H162"/>
  <c r="H199"/>
  <c r="H260"/>
  <c r="H129"/>
  <c r="H159"/>
  <c r="H160"/>
  <c r="H173"/>
  <c r="H207"/>
  <c r="H231"/>
  <c r="H232"/>
  <c r="H234"/>
  <c r="H235"/>
  <c r="H240"/>
  <c r="H241"/>
  <c r="H246"/>
  <c r="H251"/>
  <c r="H256"/>
  <c r="H264"/>
  <c r="H130"/>
  <c r="H135"/>
  <c r="H148"/>
  <c r="H151"/>
  <c r="H154"/>
  <c r="H166"/>
  <c r="H175"/>
  <c r="H217"/>
  <c r="H132"/>
  <c r="H146"/>
  <c r="H152"/>
  <c r="H155"/>
  <c r="H156"/>
  <c r="H164"/>
  <c r="H170"/>
  <c r="H171"/>
  <c r="H179"/>
  <c r="H183"/>
  <c r="H185"/>
  <c r="H189"/>
  <c r="H192"/>
  <c r="H206"/>
  <c r="H209"/>
  <c r="H213"/>
  <c r="H216"/>
  <c r="H218"/>
  <c r="H220"/>
  <c r="H221"/>
  <c r="H254"/>
  <c r="H263"/>
  <c r="H282"/>
  <c r="H284"/>
  <c r="H13"/>
  <c r="H14"/>
  <c r="H15"/>
  <c r="H31"/>
  <c r="H18"/>
  <c r="H17"/>
  <c r="H20"/>
  <c r="H19"/>
  <c r="H16"/>
  <c r="H32"/>
  <c r="H39"/>
  <c r="H41"/>
  <c r="H42"/>
  <c r="H43"/>
  <c r="H44"/>
  <c r="H47"/>
  <c r="H48"/>
  <c r="H11"/>
  <c r="H12"/>
  <c r="H24"/>
  <c r="H38"/>
  <c r="H6"/>
  <c r="H8"/>
  <c r="H9"/>
  <c r="H28"/>
  <c r="H30"/>
  <c r="H33"/>
  <c r="H34"/>
  <c r="H35"/>
  <c r="H40"/>
  <c r="H45"/>
  <c r="H46"/>
  <c r="H5"/>
  <c r="H10"/>
  <c r="H21"/>
  <c r="H25"/>
  <c r="H26"/>
  <c r="H37"/>
  <c r="H29"/>
  <c r="H36"/>
  <c r="H4"/>
  <c r="H7"/>
  <c r="H22"/>
  <c r="H23"/>
  <c r="H27"/>
  <c r="H403"/>
  <c r="H393"/>
  <c r="H394"/>
  <c r="H337"/>
  <c r="H299"/>
  <c r="H410"/>
  <c r="H399"/>
  <c r="H365"/>
  <c r="H364"/>
  <c r="H360"/>
  <c r="H340"/>
  <c r="H326"/>
  <c r="H311"/>
  <c r="H293"/>
  <c r="H418"/>
  <c r="H405"/>
  <c r="H398"/>
  <c r="H395"/>
  <c r="H363"/>
  <c r="H343"/>
  <c r="H348"/>
  <c r="H334"/>
  <c r="H329"/>
  <c r="H322"/>
  <c r="H330"/>
  <c r="H307"/>
  <c r="H297"/>
  <c r="H298"/>
  <c r="H346"/>
  <c r="H406"/>
  <c r="H415"/>
  <c r="H388"/>
  <c r="H382"/>
  <c r="H366"/>
  <c r="H354"/>
  <c r="H353"/>
  <c r="H361"/>
  <c r="H417"/>
  <c r="H409"/>
  <c r="H419"/>
  <c r="H420"/>
  <c r="H414"/>
  <c r="H400"/>
  <c r="H396"/>
  <c r="H390"/>
  <c r="H392"/>
  <c r="H381"/>
  <c r="H389"/>
  <c r="H372"/>
  <c r="H374"/>
  <c r="H375"/>
  <c r="H369"/>
  <c r="H367"/>
  <c r="H352"/>
  <c r="H351"/>
  <c r="H350"/>
  <c r="H347"/>
  <c r="H338"/>
  <c r="H327"/>
  <c r="H342"/>
  <c r="H331"/>
  <c r="H332"/>
  <c r="H318"/>
  <c r="H320"/>
  <c r="H312"/>
  <c r="H315"/>
  <c r="H316"/>
  <c r="H303"/>
  <c r="H301"/>
  <c r="H288"/>
  <c r="H321"/>
  <c r="H377"/>
  <c r="H373"/>
  <c r="H371"/>
  <c r="H370"/>
  <c r="H349"/>
  <c r="H335"/>
  <c r="H305"/>
  <c r="H404"/>
  <c r="H357"/>
  <c r="H423"/>
  <c r="H421"/>
  <c r="H296"/>
  <c r="H412"/>
  <c r="H391"/>
  <c r="H386"/>
  <c r="H380"/>
  <c r="H379"/>
  <c r="H368"/>
  <c r="H345"/>
  <c r="H356"/>
  <c r="H344"/>
  <c r="H339"/>
  <c r="H341"/>
  <c r="H328"/>
  <c r="H313"/>
  <c r="H309"/>
  <c r="H306"/>
  <c r="H308"/>
  <c r="H290"/>
  <c r="H292"/>
  <c r="H295"/>
  <c r="H300"/>
  <c r="H302"/>
  <c r="H289"/>
  <c r="H287"/>
  <c r="H355"/>
  <c r="H317"/>
  <c r="H383"/>
  <c r="H362"/>
  <c r="H291"/>
  <c r="H407"/>
  <c r="H385"/>
  <c r="H384"/>
  <c r="H378"/>
  <c r="H359"/>
  <c r="H323"/>
  <c r="H324"/>
  <c r="H336"/>
  <c r="H325"/>
  <c r="H333"/>
  <c r="H319"/>
  <c r="H314"/>
  <c r="H304"/>
  <c r="H310"/>
  <c r="H294"/>
  <c r="H408"/>
  <c r="H411"/>
  <c r="H397"/>
  <c r="H401"/>
  <c r="H402"/>
  <c r="H387"/>
  <c r="H376"/>
  <c r="H358"/>
  <c r="H422"/>
  <c r="H413"/>
  <c r="H416"/>
  <c r="H106"/>
  <c r="H107"/>
  <c r="H108"/>
  <c r="H97"/>
  <c r="H100"/>
  <c r="H93"/>
  <c r="H92"/>
  <c r="H87"/>
  <c r="H86"/>
  <c r="H84"/>
  <c r="H73"/>
  <c r="H80"/>
  <c r="H83"/>
  <c r="H82"/>
  <c r="H76"/>
  <c r="H67"/>
  <c r="H64"/>
  <c r="H63"/>
  <c r="H65"/>
  <c r="H59"/>
  <c r="H50"/>
  <c r="H110"/>
  <c r="H77"/>
  <c r="H101"/>
  <c r="H95"/>
  <c r="H94"/>
  <c r="H98"/>
  <c r="H99"/>
  <c r="H104"/>
  <c r="H91"/>
  <c r="H89"/>
  <c r="H90"/>
  <c r="H88"/>
  <c r="H57"/>
  <c r="H54"/>
  <c r="H55"/>
  <c r="H51"/>
  <c r="H56"/>
  <c r="H96"/>
  <c r="H102"/>
  <c r="H71"/>
  <c r="H53"/>
  <c r="H111"/>
  <c r="H105"/>
  <c r="H109"/>
  <c r="H75"/>
  <c r="H69"/>
  <c r="H70"/>
  <c r="H60"/>
  <c r="H66"/>
  <c r="H58"/>
  <c r="H52"/>
  <c r="H49"/>
  <c r="H114"/>
  <c r="H103"/>
  <c r="H85"/>
  <c r="H78"/>
  <c r="H81"/>
  <c r="H68"/>
  <c r="H62"/>
  <c r="H61"/>
  <c r="H113"/>
  <c r="H112"/>
  <c r="H72"/>
  <c r="H79"/>
  <c r="H74"/>
  <c r="H126"/>
  <c r="H127"/>
  <c r="H125"/>
  <c r="H123"/>
  <c r="H124"/>
  <c r="H119"/>
  <c r="H120"/>
  <c r="H121"/>
  <c r="H122"/>
  <c r="H426"/>
  <c r="H427"/>
  <c r="H428"/>
  <c r="H117"/>
  <c r="H118"/>
  <c r="H424"/>
  <c r="H116"/>
  <c r="H429"/>
  <c r="H425"/>
  <c r="H115"/>
  <c r="B1" i="83"/>
  <c r="B1" i="80"/>
  <c r="L2" i="84"/>
  <c r="E2"/>
  <c r="D2"/>
  <c r="B1"/>
  <c r="S20"/>
  <c r="T20" s="1"/>
  <c r="Q20"/>
  <c r="P20"/>
  <c r="L20"/>
  <c r="Q4"/>
  <c r="S4"/>
  <c r="T4"/>
  <c r="Q5"/>
  <c r="S5"/>
  <c r="T5"/>
  <c r="Q6"/>
  <c r="S6" s="1"/>
  <c r="T6" s="1"/>
  <c r="P7"/>
  <c r="Q7" s="1"/>
  <c r="S7" s="1"/>
  <c r="T7" s="1"/>
  <c r="Q8"/>
  <c r="S8"/>
  <c r="T8" s="1"/>
  <c r="Q9"/>
  <c r="S9"/>
  <c r="T9"/>
  <c r="Q10"/>
  <c r="S10" s="1"/>
  <c r="T10" s="1"/>
  <c r="Q11"/>
  <c r="S11" s="1"/>
  <c r="T11" s="1"/>
  <c r="Q12"/>
  <c r="S12" s="1"/>
  <c r="T12" s="1"/>
  <c r="P13"/>
  <c r="Q13"/>
  <c r="S13"/>
  <c r="T13" s="1"/>
  <c r="Q14"/>
  <c r="S14" s="1"/>
  <c r="T14" s="1"/>
  <c r="Q15"/>
  <c r="S15" s="1"/>
  <c r="T15" s="1"/>
  <c r="J15" s="1"/>
  <c r="K15" s="1"/>
  <c r="Q16"/>
  <c r="S16" s="1"/>
  <c r="T16" s="1"/>
  <c r="Q17"/>
  <c r="S17" s="1"/>
  <c r="T17" s="1"/>
  <c r="Q18"/>
  <c r="S18"/>
  <c r="T18"/>
  <c r="Q19"/>
  <c r="S19" s="1"/>
  <c r="T19" s="1"/>
  <c r="I20"/>
  <c r="H20"/>
  <c r="C20"/>
  <c r="P19"/>
  <c r="L19"/>
  <c r="I19"/>
  <c r="H19"/>
  <c r="C19"/>
  <c r="P18"/>
  <c r="L18"/>
  <c r="I18"/>
  <c r="H18"/>
  <c r="C18"/>
  <c r="P17"/>
  <c r="L17"/>
  <c r="I17"/>
  <c r="H17"/>
  <c r="C17"/>
  <c r="P16"/>
  <c r="L16"/>
  <c r="I16"/>
  <c r="H16"/>
  <c r="C16"/>
  <c r="P15"/>
  <c r="L15"/>
  <c r="I15"/>
  <c r="H15"/>
  <c r="C15"/>
  <c r="P14"/>
  <c r="L14"/>
  <c r="I14"/>
  <c r="H14"/>
  <c r="C14"/>
  <c r="L13"/>
  <c r="I13"/>
  <c r="H13"/>
  <c r="C13"/>
  <c r="P12"/>
  <c r="L12"/>
  <c r="I12"/>
  <c r="H12"/>
  <c r="C12"/>
  <c r="P11"/>
  <c r="L11"/>
  <c r="I11"/>
  <c r="H11"/>
  <c r="C11"/>
  <c r="P10"/>
  <c r="L10"/>
  <c r="I10"/>
  <c r="H10"/>
  <c r="C10"/>
  <c r="P9"/>
  <c r="L9"/>
  <c r="I9"/>
  <c r="H9"/>
  <c r="C9"/>
  <c r="P8"/>
  <c r="L8"/>
  <c r="I8"/>
  <c r="H8"/>
  <c r="C8"/>
  <c r="L7"/>
  <c r="I7"/>
  <c r="H7"/>
  <c r="C7"/>
  <c r="P6"/>
  <c r="L6"/>
  <c r="I6"/>
  <c r="H6"/>
  <c r="C6"/>
  <c r="P5"/>
  <c r="L5"/>
  <c r="I5"/>
  <c r="H5"/>
  <c r="C5"/>
  <c r="P4"/>
  <c r="L4"/>
  <c r="I4"/>
  <c r="H4"/>
  <c r="C4"/>
  <c r="K1"/>
  <c r="A2"/>
  <c r="E2" i="83"/>
  <c r="L2"/>
  <c r="D2"/>
  <c r="K1"/>
  <c r="A2"/>
  <c r="C4"/>
  <c r="H4"/>
  <c r="Q4"/>
  <c r="S4" s="1"/>
  <c r="Q5"/>
  <c r="S5" s="1"/>
  <c r="Q6"/>
  <c r="S6" s="1"/>
  <c r="Q7"/>
  <c r="S7"/>
  <c r="Q8"/>
  <c r="S8" s="1"/>
  <c r="Q9"/>
  <c r="S9" s="1"/>
  <c r="Q10"/>
  <c r="S10" s="1"/>
  <c r="Q11"/>
  <c r="S11" s="1"/>
  <c r="T11" s="1"/>
  <c r="Q12"/>
  <c r="S12" s="1"/>
  <c r="Q13"/>
  <c r="S13" s="1"/>
  <c r="Q14"/>
  <c r="S14" s="1"/>
  <c r="Q30"/>
  <c r="S30"/>
  <c r="T30" s="1"/>
  <c r="Q15"/>
  <c r="S15" s="1"/>
  <c r="Q16"/>
  <c r="S16" s="1"/>
  <c r="Q17"/>
  <c r="S17" s="1"/>
  <c r="Q18"/>
  <c r="S18"/>
  <c r="Q19"/>
  <c r="S19" s="1"/>
  <c r="Q20"/>
  <c r="S20" s="1"/>
  <c r="Q21"/>
  <c r="S21" s="1"/>
  <c r="Q22"/>
  <c r="S22" s="1"/>
  <c r="T22" s="1"/>
  <c r="Q23"/>
  <c r="S23" s="1"/>
  <c r="Q24"/>
  <c r="S24" s="1"/>
  <c r="Q25"/>
  <c r="S25" s="1"/>
  <c r="Q26"/>
  <c r="S26" s="1"/>
  <c r="Q27"/>
  <c r="S27" s="1"/>
  <c r="Q28"/>
  <c r="S28" s="1"/>
  <c r="Q29"/>
  <c r="S29" s="1"/>
  <c r="S31"/>
  <c r="S32"/>
  <c r="J4"/>
  <c r="L4"/>
  <c r="P4"/>
  <c r="C5"/>
  <c r="H5"/>
  <c r="J5"/>
  <c r="L5"/>
  <c r="P5"/>
  <c r="C6"/>
  <c r="H6"/>
  <c r="J6"/>
  <c r="L6"/>
  <c r="P6"/>
  <c r="C7"/>
  <c r="H7"/>
  <c r="J7"/>
  <c r="L7"/>
  <c r="P7"/>
  <c r="C8"/>
  <c r="H8"/>
  <c r="J8"/>
  <c r="L8"/>
  <c r="P8"/>
  <c r="C9"/>
  <c r="H9"/>
  <c r="J9"/>
  <c r="L9"/>
  <c r="P9"/>
  <c r="C10"/>
  <c r="H10"/>
  <c r="J10"/>
  <c r="L10"/>
  <c r="P10"/>
  <c r="C11"/>
  <c r="H11"/>
  <c r="J11"/>
  <c r="L11"/>
  <c r="P11"/>
  <c r="C12"/>
  <c r="H12"/>
  <c r="J12"/>
  <c r="L12"/>
  <c r="P12"/>
  <c r="C13"/>
  <c r="H13"/>
  <c r="J13"/>
  <c r="L13"/>
  <c r="P13"/>
  <c r="C14"/>
  <c r="H14"/>
  <c r="J14"/>
  <c r="L14"/>
  <c r="P14"/>
  <c r="C30"/>
  <c r="H30"/>
  <c r="J30"/>
  <c r="L30"/>
  <c r="P30"/>
  <c r="C15"/>
  <c r="H15"/>
  <c r="J15"/>
  <c r="L15"/>
  <c r="P15"/>
  <c r="C16"/>
  <c r="H16"/>
  <c r="J16"/>
  <c r="L16"/>
  <c r="P16"/>
  <c r="C17"/>
  <c r="H17"/>
  <c r="J17"/>
  <c r="L17"/>
  <c r="P17"/>
  <c r="C18"/>
  <c r="H18"/>
  <c r="J18"/>
  <c r="L18"/>
  <c r="P18"/>
  <c r="C19"/>
  <c r="H19"/>
  <c r="J19"/>
  <c r="L19"/>
  <c r="P19"/>
  <c r="C20"/>
  <c r="H20"/>
  <c r="J20"/>
  <c r="L20"/>
  <c r="P20"/>
  <c r="C21"/>
  <c r="H21"/>
  <c r="J21"/>
  <c r="L21"/>
  <c r="P21"/>
  <c r="C22"/>
  <c r="H22"/>
  <c r="J22"/>
  <c r="L22"/>
  <c r="P22"/>
  <c r="C23"/>
  <c r="H23"/>
  <c r="J23"/>
  <c r="L23"/>
  <c r="P23"/>
  <c r="C24"/>
  <c r="H24"/>
  <c r="J24"/>
  <c r="L24"/>
  <c r="C25"/>
  <c r="H25"/>
  <c r="J25"/>
  <c r="L25"/>
  <c r="P25"/>
  <c r="C26"/>
  <c r="H26"/>
  <c r="J26"/>
  <c r="L26"/>
  <c r="P26"/>
  <c r="C27"/>
  <c r="H27"/>
  <c r="J27"/>
  <c r="L27"/>
  <c r="P27"/>
  <c r="C28"/>
  <c r="H28"/>
  <c r="J28"/>
  <c r="L28"/>
  <c r="P28"/>
  <c r="C29"/>
  <c r="H29"/>
  <c r="J29"/>
  <c r="L29"/>
  <c r="P29"/>
  <c r="C31"/>
  <c r="H31"/>
  <c r="J31"/>
  <c r="L31"/>
  <c r="P31"/>
  <c r="Q31"/>
  <c r="T31"/>
  <c r="C32"/>
  <c r="H32"/>
  <c r="J32"/>
  <c r="L32"/>
  <c r="P32"/>
  <c r="Q32"/>
  <c r="T32"/>
  <c r="Q283" i="80"/>
  <c r="S283" s="1"/>
  <c r="T283" s="1"/>
  <c r="P283"/>
  <c r="Q211"/>
  <c r="S211" s="1"/>
  <c r="T211" s="1"/>
  <c r="P211"/>
  <c r="Q212"/>
  <c r="S212" s="1"/>
  <c r="T212" s="1"/>
  <c r="Q142"/>
  <c r="S142" s="1"/>
  <c r="Q177"/>
  <c r="S177" s="1"/>
  <c r="Q153"/>
  <c r="S153" s="1"/>
  <c r="Q236"/>
  <c r="S236" s="1"/>
  <c r="T236" s="1"/>
  <c r="Q265"/>
  <c r="S265" s="1"/>
  <c r="Q134"/>
  <c r="S134" s="1"/>
  <c r="Q145"/>
  <c r="S145" s="1"/>
  <c r="Q191"/>
  <c r="S191" s="1"/>
  <c r="T191" s="1"/>
  <c r="Q196"/>
  <c r="S196" s="1"/>
  <c r="Q203"/>
  <c r="S203" s="1"/>
  <c r="Q223"/>
  <c r="S223" s="1"/>
  <c r="Q239"/>
  <c r="S239" s="1"/>
  <c r="T239" s="1"/>
  <c r="Q257"/>
  <c r="S257" s="1"/>
  <c r="Q261"/>
  <c r="S261" s="1"/>
  <c r="Q136"/>
  <c r="S136" s="1"/>
  <c r="Q143"/>
  <c r="S143" s="1"/>
  <c r="T143" s="1"/>
  <c r="Q147"/>
  <c r="S147" s="1"/>
  <c r="Q149"/>
  <c r="S149" s="1"/>
  <c r="Q198"/>
  <c r="S198" s="1"/>
  <c r="Q204"/>
  <c r="S204" s="1"/>
  <c r="T204" s="1"/>
  <c r="Q208"/>
  <c r="S208" s="1"/>
  <c r="Q225"/>
  <c r="S225" s="1"/>
  <c r="Q229"/>
  <c r="S229" s="1"/>
  <c r="Q230"/>
  <c r="S230" s="1"/>
  <c r="T230" s="1"/>
  <c r="Q233"/>
  <c r="S233" s="1"/>
  <c r="Q255"/>
  <c r="S255" s="1"/>
  <c r="Q262"/>
  <c r="S262" s="1"/>
  <c r="Q266"/>
  <c r="S266" s="1"/>
  <c r="T266" s="1"/>
  <c r="Q280"/>
  <c r="S280" s="1"/>
  <c r="Q128"/>
  <c r="S128" s="1"/>
  <c r="Q141"/>
  <c r="S141" s="1"/>
  <c r="Q163"/>
  <c r="S163" s="1"/>
  <c r="T163" s="1"/>
  <c r="Q165"/>
  <c r="S165" s="1"/>
  <c r="Q190"/>
  <c r="S190" s="1"/>
  <c r="Q193"/>
  <c r="S193" s="1"/>
  <c r="Q195"/>
  <c r="S195" s="1"/>
  <c r="T195" s="1"/>
  <c r="Q201"/>
  <c r="S201" s="1"/>
  <c r="Q131"/>
  <c r="S131" s="1"/>
  <c r="T131" s="1"/>
  <c r="Q133"/>
  <c r="S133" s="1"/>
  <c r="Q138"/>
  <c r="S138" s="1"/>
  <c r="T138" s="1"/>
  <c r="Q139"/>
  <c r="S139" s="1"/>
  <c r="Q140"/>
  <c r="S140" s="1"/>
  <c r="Q144"/>
  <c r="S144" s="1"/>
  <c r="Q150"/>
  <c r="S150" s="1"/>
  <c r="T150" s="1"/>
  <c r="Q158"/>
  <c r="S158" s="1"/>
  <c r="Q161"/>
  <c r="S161" s="1"/>
  <c r="T161" s="1"/>
  <c r="Q168"/>
  <c r="S168" s="1"/>
  <c r="Q176"/>
  <c r="S176" s="1"/>
  <c r="T176" s="1"/>
  <c r="Q178"/>
  <c r="S178" s="1"/>
  <c r="Q181"/>
  <c r="S181" s="1"/>
  <c r="Q182"/>
  <c r="S182" s="1"/>
  <c r="Q186"/>
  <c r="S186" s="1"/>
  <c r="T186" s="1"/>
  <c r="Q188"/>
  <c r="S188" s="1"/>
  <c r="Q197"/>
  <c r="S197" s="1"/>
  <c r="T197" s="1"/>
  <c r="Q200"/>
  <c r="S200" s="1"/>
  <c r="Q202"/>
  <c r="S202" s="1"/>
  <c r="T202" s="1"/>
  <c r="Q219"/>
  <c r="S219" s="1"/>
  <c r="Q222"/>
  <c r="S222" s="1"/>
  <c r="Q224"/>
  <c r="S224" s="1"/>
  <c r="Q228"/>
  <c r="S228" s="1"/>
  <c r="T228" s="1"/>
  <c r="Q237"/>
  <c r="S237" s="1"/>
  <c r="Q238"/>
  <c r="S238" s="1"/>
  <c r="T238" s="1"/>
  <c r="Q242"/>
  <c r="S242" s="1"/>
  <c r="Q243"/>
  <c r="S243" s="1"/>
  <c r="T243" s="1"/>
  <c r="Q244"/>
  <c r="S244" s="1"/>
  <c r="Q248"/>
  <c r="S248" s="1"/>
  <c r="T248" s="1"/>
  <c r="Q249"/>
  <c r="S249" s="1"/>
  <c r="Q250"/>
  <c r="S250" s="1"/>
  <c r="T250" s="1"/>
  <c r="Q270"/>
  <c r="S270" s="1"/>
  <c r="Q274"/>
  <c r="S274" s="1"/>
  <c r="T274" s="1"/>
  <c r="Q278"/>
  <c r="S278" s="1"/>
  <c r="Q174"/>
  <c r="S174" s="1"/>
  <c r="T174" s="1"/>
  <c r="Q180"/>
  <c r="S180" s="1"/>
  <c r="Q184"/>
  <c r="S184" s="1"/>
  <c r="T184" s="1"/>
  <c r="Q194"/>
  <c r="S194" s="1"/>
  <c r="Q205"/>
  <c r="S205" s="1"/>
  <c r="T205" s="1"/>
  <c r="Q227"/>
  <c r="S227" s="1"/>
  <c r="Q252"/>
  <c r="S252" s="1"/>
  <c r="T252" s="1"/>
  <c r="Q275"/>
  <c r="S275" s="1"/>
  <c r="Q276"/>
  <c r="S276" s="1"/>
  <c r="T276" s="1"/>
  <c r="Q137"/>
  <c r="S137" s="1"/>
  <c r="Q157"/>
  <c r="S157" s="1"/>
  <c r="T157" s="1"/>
  <c r="Q167"/>
  <c r="S167" s="1"/>
  <c r="Q169"/>
  <c r="S169" s="1"/>
  <c r="T169" s="1"/>
  <c r="Q172"/>
  <c r="S172" s="1"/>
  <c r="Q187"/>
  <c r="S187" s="1"/>
  <c r="T187" s="1"/>
  <c r="Q210"/>
  <c r="S210" s="1"/>
  <c r="Q214"/>
  <c r="S214" s="1"/>
  <c r="T214" s="1"/>
  <c r="Q215"/>
  <c r="S215" s="1"/>
  <c r="Q226"/>
  <c r="S226" s="1"/>
  <c r="T226" s="1"/>
  <c r="Q245"/>
  <c r="S245" s="1"/>
  <c r="Q247"/>
  <c r="S247" s="1"/>
  <c r="T247" s="1"/>
  <c r="Q253"/>
  <c r="S253" s="1"/>
  <c r="Q258"/>
  <c r="S258" s="1"/>
  <c r="T258" s="1"/>
  <c r="Q259"/>
  <c r="S259" s="1"/>
  <c r="Q267"/>
  <c r="S267" s="1"/>
  <c r="T267" s="1"/>
  <c r="Q268"/>
  <c r="S268" s="1"/>
  <c r="Q269"/>
  <c r="S269" s="1"/>
  <c r="T269" s="1"/>
  <c r="Q271"/>
  <c r="S271" s="1"/>
  <c r="Q272"/>
  <c r="S272" s="1"/>
  <c r="T272" s="1"/>
  <c r="Q273"/>
  <c r="S273" s="1"/>
  <c r="Q277"/>
  <c r="S277" s="1"/>
  <c r="T277" s="1"/>
  <c r="Q279"/>
  <c r="S279" s="1"/>
  <c r="Q281"/>
  <c r="S281" s="1"/>
  <c r="T281" s="1"/>
  <c r="S285"/>
  <c r="S286"/>
  <c r="Q162"/>
  <c r="S162" s="1"/>
  <c r="T162" s="1"/>
  <c r="Q199"/>
  <c r="S199" s="1"/>
  <c r="Q260"/>
  <c r="S260" s="1"/>
  <c r="T260" s="1"/>
  <c r="Q129"/>
  <c r="S129" s="1"/>
  <c r="Q159"/>
  <c r="S159" s="1"/>
  <c r="T159" s="1"/>
  <c r="Q160"/>
  <c r="S160" s="1"/>
  <c r="Q173"/>
  <c r="S173" s="1"/>
  <c r="T173" s="1"/>
  <c r="Q207"/>
  <c r="S207" s="1"/>
  <c r="Q231"/>
  <c r="S231" s="1"/>
  <c r="T231" s="1"/>
  <c r="Q232"/>
  <c r="S232" s="1"/>
  <c r="Q234"/>
  <c r="S234" s="1"/>
  <c r="T234" s="1"/>
  <c r="Q235"/>
  <c r="S235" s="1"/>
  <c r="Q240"/>
  <c r="S240" s="1"/>
  <c r="T240" s="1"/>
  <c r="Q241"/>
  <c r="S241" s="1"/>
  <c r="Q246"/>
  <c r="S246" s="1"/>
  <c r="T246" s="1"/>
  <c r="Q251"/>
  <c r="S251" s="1"/>
  <c r="Q256"/>
  <c r="S256" s="1"/>
  <c r="T256" s="1"/>
  <c r="Q264"/>
  <c r="S264" s="1"/>
  <c r="Q130"/>
  <c r="S130" s="1"/>
  <c r="T130" s="1"/>
  <c r="Q135"/>
  <c r="S135" s="1"/>
  <c r="Q148"/>
  <c r="S148" s="1"/>
  <c r="T148" s="1"/>
  <c r="Q151"/>
  <c r="S151" s="1"/>
  <c r="Q154"/>
  <c r="S154" s="1"/>
  <c r="T154" s="1"/>
  <c r="Q166"/>
  <c r="S166" s="1"/>
  <c r="Q175"/>
  <c r="S175" s="1"/>
  <c r="T175" s="1"/>
  <c r="Q217"/>
  <c r="S217" s="1"/>
  <c r="Q132"/>
  <c r="S132" s="1"/>
  <c r="T132" s="1"/>
  <c r="Q146"/>
  <c r="S146" s="1"/>
  <c r="Q152"/>
  <c r="S152" s="1"/>
  <c r="T152" s="1"/>
  <c r="Q155"/>
  <c r="S155" s="1"/>
  <c r="Q156"/>
  <c r="S156" s="1"/>
  <c r="T156" s="1"/>
  <c r="Q164"/>
  <c r="S164" s="1"/>
  <c r="Q170"/>
  <c r="S170" s="1"/>
  <c r="T170" s="1"/>
  <c r="Q171"/>
  <c r="S171" s="1"/>
  <c r="Q179"/>
  <c r="S179" s="1"/>
  <c r="T179" s="1"/>
  <c r="Q183"/>
  <c r="S183" s="1"/>
  <c r="Q185"/>
  <c r="S185" s="1"/>
  <c r="T185" s="1"/>
  <c r="Q189"/>
  <c r="S189" s="1"/>
  <c r="Q192"/>
  <c r="S192" s="1"/>
  <c r="T192" s="1"/>
  <c r="Q206"/>
  <c r="S206" s="1"/>
  <c r="Q209"/>
  <c r="S209" s="1"/>
  <c r="T209" s="1"/>
  <c r="Q213"/>
  <c r="S213" s="1"/>
  <c r="Q216"/>
  <c r="S216"/>
  <c r="Q218"/>
  <c r="S218" s="1"/>
  <c r="Q220"/>
  <c r="S220" s="1"/>
  <c r="T220" s="1"/>
  <c r="Q221"/>
  <c r="S221" s="1"/>
  <c r="Q254"/>
  <c r="S254" s="1"/>
  <c r="T254" s="1"/>
  <c r="Q263"/>
  <c r="S263" s="1"/>
  <c r="Q282"/>
  <c r="S282" s="1"/>
  <c r="T282" s="1"/>
  <c r="S284"/>
  <c r="T284" s="1"/>
  <c r="Q13"/>
  <c r="S13" s="1"/>
  <c r="T13" s="1"/>
  <c r="Q14"/>
  <c r="S14" s="1"/>
  <c r="T14" s="1"/>
  <c r="Q15"/>
  <c r="S15" s="1"/>
  <c r="T15" s="1"/>
  <c r="P31"/>
  <c r="Q31" s="1"/>
  <c r="S31" s="1"/>
  <c r="T31" s="1"/>
  <c r="Q18"/>
  <c r="S18" s="1"/>
  <c r="T18" s="1"/>
  <c r="Q17"/>
  <c r="S17" s="1"/>
  <c r="T17" s="1"/>
  <c r="Q20"/>
  <c r="S20" s="1"/>
  <c r="T20" s="1"/>
  <c r="Q19"/>
  <c r="S19" s="1"/>
  <c r="T19" s="1"/>
  <c r="Q16"/>
  <c r="S16" s="1"/>
  <c r="T16" s="1"/>
  <c r="P32"/>
  <c r="Q32" s="1"/>
  <c r="S32" s="1"/>
  <c r="T32" s="1"/>
  <c r="Q39"/>
  <c r="S39" s="1"/>
  <c r="T39" s="1"/>
  <c r="Q41"/>
  <c r="S41" s="1"/>
  <c r="T41" s="1"/>
  <c r="Q42"/>
  <c r="S42" s="1"/>
  <c r="T42" s="1"/>
  <c r="Q43"/>
  <c r="S43" s="1"/>
  <c r="T43" s="1"/>
  <c r="Q44"/>
  <c r="S44" s="1"/>
  <c r="T44" s="1"/>
  <c r="Q47"/>
  <c r="S47" s="1"/>
  <c r="T47" s="1"/>
  <c r="S48"/>
  <c r="T48" s="1"/>
  <c r="Q11"/>
  <c r="S11" s="1"/>
  <c r="T11" s="1"/>
  <c r="Q12"/>
  <c r="S12"/>
  <c r="T12" s="1"/>
  <c r="Q24"/>
  <c r="S24" s="1"/>
  <c r="T24" s="1"/>
  <c r="Q38"/>
  <c r="S38" s="1"/>
  <c r="T38" s="1"/>
  <c r="Q6"/>
  <c r="S6" s="1"/>
  <c r="T6" s="1"/>
  <c r="Q8"/>
  <c r="S8" s="1"/>
  <c r="T8" s="1"/>
  <c r="Q9"/>
  <c r="S9" s="1"/>
  <c r="T9" s="1"/>
  <c r="Q28"/>
  <c r="S28" s="1"/>
  <c r="T28" s="1"/>
  <c r="Q30"/>
  <c r="S30" s="1"/>
  <c r="T30" s="1"/>
  <c r="Q33"/>
  <c r="S33" s="1"/>
  <c r="T33" s="1"/>
  <c r="Q34"/>
  <c r="S34" s="1"/>
  <c r="T34" s="1"/>
  <c r="Q35"/>
  <c r="S35" s="1"/>
  <c r="T35" s="1"/>
  <c r="Q40"/>
  <c r="S40" s="1"/>
  <c r="T40" s="1"/>
  <c r="Q45"/>
  <c r="S45" s="1"/>
  <c r="T45" s="1"/>
  <c r="Q46"/>
  <c r="S46" s="1"/>
  <c r="T46" s="1"/>
  <c r="Q5"/>
  <c r="S5" s="1"/>
  <c r="T5" s="1"/>
  <c r="Q10"/>
  <c r="S10" s="1"/>
  <c r="T10" s="1"/>
  <c r="Q21"/>
  <c r="S21" s="1"/>
  <c r="T21" s="1"/>
  <c r="Q25"/>
  <c r="S25" s="1"/>
  <c r="T25" s="1"/>
  <c r="Q26"/>
  <c r="S26" s="1"/>
  <c r="T26" s="1"/>
  <c r="P37"/>
  <c r="Q37" s="1"/>
  <c r="S37" s="1"/>
  <c r="T37" s="1"/>
  <c r="S29"/>
  <c r="T29" s="1"/>
  <c r="Q36"/>
  <c r="S36" s="1"/>
  <c r="T36" s="1"/>
  <c r="Q4"/>
  <c r="S4" s="1"/>
  <c r="T4" s="1"/>
  <c r="Q7"/>
  <c r="S7" s="1"/>
  <c r="T7" s="1"/>
  <c r="Q22"/>
  <c r="S22" s="1"/>
  <c r="T22" s="1"/>
  <c r="Q23"/>
  <c r="S23" s="1"/>
  <c r="T23" s="1"/>
  <c r="Q27"/>
  <c r="S27" s="1"/>
  <c r="T27" s="1"/>
  <c r="P212"/>
  <c r="L212"/>
  <c r="J212"/>
  <c r="C212"/>
  <c r="P214"/>
  <c r="C32"/>
  <c r="C39"/>
  <c r="C41"/>
  <c r="C42"/>
  <c r="C43"/>
  <c r="C44"/>
  <c r="C47"/>
  <c r="T285"/>
  <c r="T286"/>
  <c r="T216"/>
  <c r="H142"/>
  <c r="Q286"/>
  <c r="Q285"/>
  <c r="Q284"/>
  <c r="Q48"/>
  <c r="P269"/>
  <c r="J177"/>
  <c r="J153"/>
  <c r="J236"/>
  <c r="J265"/>
  <c r="J134"/>
  <c r="J145"/>
  <c r="J191"/>
  <c r="J196"/>
  <c r="J203"/>
  <c r="J223"/>
  <c r="J239"/>
  <c r="J257"/>
  <c r="J261"/>
  <c r="J136"/>
  <c r="J143"/>
  <c r="J147"/>
  <c r="J149"/>
  <c r="J198"/>
  <c r="J204"/>
  <c r="J208"/>
  <c r="J225"/>
  <c r="J229"/>
  <c r="J230"/>
  <c r="J233"/>
  <c r="J255"/>
  <c r="J262"/>
  <c r="J266"/>
  <c r="J280"/>
  <c r="J128"/>
  <c r="J141"/>
  <c r="J163"/>
  <c r="J165"/>
  <c r="J190"/>
  <c r="J193"/>
  <c r="J195"/>
  <c r="J201"/>
  <c r="J131"/>
  <c r="J133"/>
  <c r="J138"/>
  <c r="J139"/>
  <c r="J140"/>
  <c r="J144"/>
  <c r="J150"/>
  <c r="J158"/>
  <c r="J161"/>
  <c r="J168"/>
  <c r="J176"/>
  <c r="J178"/>
  <c r="J181"/>
  <c r="J182"/>
  <c r="J186"/>
  <c r="J188"/>
  <c r="J197"/>
  <c r="J200"/>
  <c r="J202"/>
  <c r="J224"/>
  <c r="J219"/>
  <c r="J222"/>
  <c r="J228"/>
  <c r="J237"/>
  <c r="J238"/>
  <c r="J242"/>
  <c r="J243"/>
  <c r="J244"/>
  <c r="J248"/>
  <c r="J249"/>
  <c r="J250"/>
  <c r="J270"/>
  <c r="J274"/>
  <c r="J278"/>
  <c r="J174"/>
  <c r="J180"/>
  <c r="J184"/>
  <c r="J194"/>
  <c r="J205"/>
  <c r="J227"/>
  <c r="J252"/>
  <c r="J275"/>
  <c r="J276"/>
  <c r="J137"/>
  <c r="J157"/>
  <c r="J167"/>
  <c r="J169"/>
  <c r="J172"/>
  <c r="J187"/>
  <c r="J210"/>
  <c r="J214"/>
  <c r="J215"/>
  <c r="J211"/>
  <c r="J283"/>
  <c r="J226"/>
  <c r="J245"/>
  <c r="J247"/>
  <c r="J253"/>
  <c r="J258"/>
  <c r="J259"/>
  <c r="J267"/>
  <c r="J268"/>
  <c r="J269"/>
  <c r="J271"/>
  <c r="J272"/>
  <c r="J273"/>
  <c r="J277"/>
  <c r="J279"/>
  <c r="J281"/>
  <c r="J285"/>
  <c r="J286"/>
  <c r="J162"/>
  <c r="J199"/>
  <c r="J260"/>
  <c r="J129"/>
  <c r="J159"/>
  <c r="J160"/>
  <c r="J173"/>
  <c r="J207"/>
  <c r="J231"/>
  <c r="J232"/>
  <c r="J234"/>
  <c r="J235"/>
  <c r="J240"/>
  <c r="J241"/>
  <c r="J246"/>
  <c r="J251"/>
  <c r="J256"/>
  <c r="J264"/>
  <c r="J130"/>
  <c r="J135"/>
  <c r="J148"/>
  <c r="J151"/>
  <c r="J154"/>
  <c r="J166"/>
  <c r="J175"/>
  <c r="J217"/>
  <c r="J132"/>
  <c r="J146"/>
  <c r="J152"/>
  <c r="J155"/>
  <c r="J156"/>
  <c r="J164"/>
  <c r="J170"/>
  <c r="J171"/>
  <c r="J179"/>
  <c r="J183"/>
  <c r="J185"/>
  <c r="J189"/>
  <c r="J192"/>
  <c r="J206"/>
  <c r="J209"/>
  <c r="J213"/>
  <c r="J216"/>
  <c r="J218"/>
  <c r="J220"/>
  <c r="J221"/>
  <c r="J263"/>
  <c r="J254"/>
  <c r="J282"/>
  <c r="J284"/>
  <c r="J403"/>
  <c r="J393"/>
  <c r="J394"/>
  <c r="J337"/>
  <c r="J299"/>
  <c r="J410"/>
  <c r="J399"/>
  <c r="J365"/>
  <c r="J364"/>
  <c r="J360"/>
  <c r="J340"/>
  <c r="J326"/>
  <c r="J311"/>
  <c r="J293"/>
  <c r="J418"/>
  <c r="J405"/>
  <c r="J398"/>
  <c r="J395"/>
  <c r="J363"/>
  <c r="J343"/>
  <c r="J348"/>
  <c r="J334"/>
  <c r="J329"/>
  <c r="J322"/>
  <c r="J330"/>
  <c r="J307"/>
  <c r="J297"/>
  <c r="J298"/>
  <c r="J346"/>
  <c r="J406"/>
  <c r="J415"/>
  <c r="J388"/>
  <c r="J382"/>
  <c r="J366"/>
  <c r="J354"/>
  <c r="J353"/>
  <c r="J361"/>
  <c r="J417"/>
  <c r="J409"/>
  <c r="J419"/>
  <c r="J420"/>
  <c r="J414"/>
  <c r="J400"/>
  <c r="J396"/>
  <c r="J390"/>
  <c r="J392"/>
  <c r="J381"/>
  <c r="J389"/>
  <c r="J372"/>
  <c r="J374"/>
  <c r="J375"/>
  <c r="J369"/>
  <c r="J367"/>
  <c r="J352"/>
  <c r="J351"/>
  <c r="J350"/>
  <c r="J347"/>
  <c r="J338"/>
  <c r="J327"/>
  <c r="J342"/>
  <c r="J331"/>
  <c r="J332"/>
  <c r="J318"/>
  <c r="J320"/>
  <c r="J312"/>
  <c r="J315"/>
  <c r="J316"/>
  <c r="J303"/>
  <c r="J301"/>
  <c r="J288"/>
  <c r="J321"/>
  <c r="J377"/>
  <c r="J373"/>
  <c r="J371"/>
  <c r="J370"/>
  <c r="J349"/>
  <c r="J335"/>
  <c r="J305"/>
  <c r="J404"/>
  <c r="J357"/>
  <c r="J423"/>
  <c r="J421"/>
  <c r="J296"/>
  <c r="J412"/>
  <c r="J391"/>
  <c r="J386"/>
  <c r="J380"/>
  <c r="J379"/>
  <c r="J368"/>
  <c r="J345"/>
  <c r="J356"/>
  <c r="J344"/>
  <c r="J339"/>
  <c r="J341"/>
  <c r="J328"/>
  <c r="J313"/>
  <c r="J309"/>
  <c r="J306"/>
  <c r="J308"/>
  <c r="J290"/>
  <c r="J292"/>
  <c r="J295"/>
  <c r="J300"/>
  <c r="J302"/>
  <c r="J289"/>
  <c r="J287"/>
  <c r="J355"/>
  <c r="J317"/>
  <c r="J383"/>
  <c r="J362"/>
  <c r="J291"/>
  <c r="J407"/>
  <c r="J385"/>
  <c r="J384"/>
  <c r="J378"/>
  <c r="J359"/>
  <c r="J323"/>
  <c r="J324"/>
  <c r="J336"/>
  <c r="J325"/>
  <c r="J333"/>
  <c r="J319"/>
  <c r="J314"/>
  <c r="J304"/>
  <c r="J310"/>
  <c r="J294"/>
  <c r="J408"/>
  <c r="J411"/>
  <c r="J397"/>
  <c r="J401"/>
  <c r="J402"/>
  <c r="J387"/>
  <c r="J376"/>
  <c r="J358"/>
  <c r="J422"/>
  <c r="J413"/>
  <c r="J416"/>
  <c r="J106"/>
  <c r="J107"/>
  <c r="K107" s="1"/>
  <c r="J108"/>
  <c r="J97"/>
  <c r="J100"/>
  <c r="J93"/>
  <c r="J92"/>
  <c r="K92" s="1"/>
  <c r="J87"/>
  <c r="J86"/>
  <c r="J84"/>
  <c r="K84" s="1"/>
  <c r="J73"/>
  <c r="J80"/>
  <c r="J83"/>
  <c r="J82"/>
  <c r="J76"/>
  <c r="K76" s="1"/>
  <c r="J67"/>
  <c r="J64"/>
  <c r="J63"/>
  <c r="K63" s="1"/>
  <c r="J65"/>
  <c r="J59"/>
  <c r="J50"/>
  <c r="J110"/>
  <c r="J77"/>
  <c r="K77" s="1"/>
  <c r="J101"/>
  <c r="J95"/>
  <c r="J94"/>
  <c r="J98"/>
  <c r="J99"/>
  <c r="J104"/>
  <c r="J91"/>
  <c r="J89"/>
  <c r="J90"/>
  <c r="J88"/>
  <c r="J57"/>
  <c r="J54"/>
  <c r="J55"/>
  <c r="J51"/>
  <c r="J56"/>
  <c r="J96"/>
  <c r="J102"/>
  <c r="J71"/>
  <c r="J53"/>
  <c r="J111"/>
  <c r="J105"/>
  <c r="J109"/>
  <c r="J75"/>
  <c r="J69"/>
  <c r="K69" s="1"/>
  <c r="J70"/>
  <c r="J60"/>
  <c r="J66"/>
  <c r="K66" s="1"/>
  <c r="J58"/>
  <c r="J52"/>
  <c r="J49"/>
  <c r="J114"/>
  <c r="J103"/>
  <c r="K103" s="1"/>
  <c r="J85"/>
  <c r="J78"/>
  <c r="J81"/>
  <c r="K81" s="1"/>
  <c r="J68"/>
  <c r="J62"/>
  <c r="J61"/>
  <c r="J113"/>
  <c r="J112"/>
  <c r="J72"/>
  <c r="J79"/>
  <c r="J74"/>
  <c r="K74" s="1"/>
  <c r="J126"/>
  <c r="J127"/>
  <c r="J125"/>
  <c r="J123"/>
  <c r="J124"/>
  <c r="K124" s="1"/>
  <c r="J119"/>
  <c r="J120"/>
  <c r="J121"/>
  <c r="K121" s="1"/>
  <c r="J122"/>
  <c r="J426"/>
  <c r="J427"/>
  <c r="J428"/>
  <c r="J117"/>
  <c r="K117" s="1"/>
  <c r="J118"/>
  <c r="J424"/>
  <c r="J116"/>
  <c r="K116" s="1"/>
  <c r="J429"/>
  <c r="J425"/>
  <c r="J115"/>
  <c r="P286"/>
  <c r="P48"/>
  <c r="P284"/>
  <c r="P285"/>
  <c r="P209"/>
  <c r="P213"/>
  <c r="P216"/>
  <c r="P218"/>
  <c r="P220"/>
  <c r="P221"/>
  <c r="P263"/>
  <c r="P254"/>
  <c r="P282"/>
  <c r="P27"/>
  <c r="P23"/>
  <c r="P22"/>
  <c r="P7"/>
  <c r="P4"/>
  <c r="P36"/>
  <c r="P29"/>
  <c r="P41"/>
  <c r="P42"/>
  <c r="P43"/>
  <c r="P44"/>
  <c r="P47"/>
  <c r="P11"/>
  <c r="P12"/>
  <c r="P24"/>
  <c r="P38"/>
  <c r="P6"/>
  <c r="P8"/>
  <c r="P9"/>
  <c r="P28"/>
  <c r="P30"/>
  <c r="P33"/>
  <c r="P34"/>
  <c r="P35"/>
  <c r="P40"/>
  <c r="P45"/>
  <c r="P46"/>
  <c r="P5"/>
  <c r="P10"/>
  <c r="P21"/>
  <c r="P25"/>
  <c r="P26"/>
  <c r="P18"/>
  <c r="P17"/>
  <c r="P20"/>
  <c r="P19"/>
  <c r="P16"/>
  <c r="P39"/>
  <c r="P206"/>
  <c r="P13"/>
  <c r="P14"/>
  <c r="P15"/>
  <c r="P279"/>
  <c r="P281"/>
  <c r="P162"/>
  <c r="P199"/>
  <c r="P260"/>
  <c r="P129"/>
  <c r="P159"/>
  <c r="P160"/>
  <c r="P173"/>
  <c r="P207"/>
  <c r="P231"/>
  <c r="P232"/>
  <c r="P234"/>
  <c r="P235"/>
  <c r="P240"/>
  <c r="P241"/>
  <c r="P246"/>
  <c r="P251"/>
  <c r="P256"/>
  <c r="P264"/>
  <c r="P130"/>
  <c r="P135"/>
  <c r="P148"/>
  <c r="P151"/>
  <c r="P154"/>
  <c r="P166"/>
  <c r="P175"/>
  <c r="P217"/>
  <c r="P132"/>
  <c r="P146"/>
  <c r="P152"/>
  <c r="P155"/>
  <c r="P156"/>
  <c r="P164"/>
  <c r="P170"/>
  <c r="P171"/>
  <c r="P179"/>
  <c r="P183"/>
  <c r="P185"/>
  <c r="P189"/>
  <c r="P192"/>
  <c r="P277"/>
  <c r="P273"/>
  <c r="P272"/>
  <c r="P226"/>
  <c r="P245"/>
  <c r="P247"/>
  <c r="P253"/>
  <c r="P258"/>
  <c r="P259"/>
  <c r="P267"/>
  <c r="P268"/>
  <c r="P153"/>
  <c r="P236"/>
  <c r="P265"/>
  <c r="P134"/>
  <c r="P145"/>
  <c r="P191"/>
  <c r="P196"/>
  <c r="P203"/>
  <c r="P223"/>
  <c r="P239"/>
  <c r="P257"/>
  <c r="P261"/>
  <c r="P136"/>
  <c r="P143"/>
  <c r="P147"/>
  <c r="P149"/>
  <c r="P198"/>
  <c r="P204"/>
  <c r="P208"/>
  <c r="P225"/>
  <c r="P229"/>
  <c r="P230"/>
  <c r="P233"/>
  <c r="P255"/>
  <c r="P262"/>
  <c r="P266"/>
  <c r="P280"/>
  <c r="P128"/>
  <c r="P141"/>
  <c r="P163"/>
  <c r="P165"/>
  <c r="P190"/>
  <c r="P193"/>
  <c r="P195"/>
  <c r="P201"/>
  <c r="P131"/>
  <c r="P133"/>
  <c r="P138"/>
  <c r="P139"/>
  <c r="P140"/>
  <c r="P144"/>
  <c r="P150"/>
  <c r="P158"/>
  <c r="P161"/>
  <c r="P168"/>
  <c r="P176"/>
  <c r="P178"/>
  <c r="P181"/>
  <c r="P182"/>
  <c r="P186"/>
  <c r="P188"/>
  <c r="P197"/>
  <c r="P200"/>
  <c r="P202"/>
  <c r="P224"/>
  <c r="P219"/>
  <c r="P222"/>
  <c r="P228"/>
  <c r="P237"/>
  <c r="P238"/>
  <c r="P242"/>
  <c r="P243"/>
  <c r="P244"/>
  <c r="P248"/>
  <c r="P249"/>
  <c r="P250"/>
  <c r="P270"/>
  <c r="P274"/>
  <c r="P278"/>
  <c r="P174"/>
  <c r="P180"/>
  <c r="P184"/>
  <c r="P194"/>
  <c r="P205"/>
  <c r="P227"/>
  <c r="P252"/>
  <c r="P275"/>
  <c r="P276"/>
  <c r="P137"/>
  <c r="P157"/>
  <c r="P167"/>
  <c r="P169"/>
  <c r="P172"/>
  <c r="P187"/>
  <c r="P210"/>
  <c r="P215"/>
  <c r="P177"/>
  <c r="P142"/>
  <c r="J142"/>
  <c r="I13"/>
  <c r="I14"/>
  <c r="I15"/>
  <c r="I31"/>
  <c r="I18"/>
  <c r="I17"/>
  <c r="I20"/>
  <c r="I19"/>
  <c r="I16"/>
  <c r="I32"/>
  <c r="I39"/>
  <c r="I41"/>
  <c r="I42"/>
  <c r="I43"/>
  <c r="I44"/>
  <c r="I47"/>
  <c r="I48"/>
  <c r="I11"/>
  <c r="I12"/>
  <c r="I24"/>
  <c r="I38"/>
  <c r="I6"/>
  <c r="I8"/>
  <c r="I9"/>
  <c r="I28"/>
  <c r="I30"/>
  <c r="I33"/>
  <c r="I34"/>
  <c r="I35"/>
  <c r="I40"/>
  <c r="I45"/>
  <c r="I46"/>
  <c r="I5"/>
  <c r="I10"/>
  <c r="I21"/>
  <c r="I25"/>
  <c r="I26"/>
  <c r="I37"/>
  <c r="I29"/>
  <c r="I36"/>
  <c r="I4"/>
  <c r="I7"/>
  <c r="I22"/>
  <c r="I23"/>
  <c r="I27"/>
  <c r="I403"/>
  <c r="K403" s="1"/>
  <c r="I393"/>
  <c r="I394"/>
  <c r="I337"/>
  <c r="K337" s="1"/>
  <c r="I299"/>
  <c r="I410"/>
  <c r="I399"/>
  <c r="I365"/>
  <c r="I364"/>
  <c r="K364" s="1"/>
  <c r="I360"/>
  <c r="K360" s="1"/>
  <c r="I340"/>
  <c r="K340" s="1"/>
  <c r="I326"/>
  <c r="K326" s="1"/>
  <c r="I311"/>
  <c r="K311" s="1"/>
  <c r="I293"/>
  <c r="K293" s="1"/>
  <c r="I418"/>
  <c r="K418" s="1"/>
  <c r="I405"/>
  <c r="I398"/>
  <c r="K398" s="1"/>
  <c r="I395"/>
  <c r="K395" s="1"/>
  <c r="I363"/>
  <c r="I343"/>
  <c r="K343" s="1"/>
  <c r="I348"/>
  <c r="K348" s="1"/>
  <c r="I334"/>
  <c r="I329"/>
  <c r="I322"/>
  <c r="I330"/>
  <c r="K330" s="1"/>
  <c r="I307"/>
  <c r="K307" s="1"/>
  <c r="I297"/>
  <c r="I298"/>
  <c r="K298" s="1"/>
  <c r="I346"/>
  <c r="K346" s="1"/>
  <c r="I406"/>
  <c r="K406" s="1"/>
  <c r="I415"/>
  <c r="I388"/>
  <c r="I382"/>
  <c r="K382" s="1"/>
  <c r="I366"/>
  <c r="K366" s="1"/>
  <c r="I354"/>
  <c r="K354" s="1"/>
  <c r="I353"/>
  <c r="K353" s="1"/>
  <c r="I361"/>
  <c r="K361" s="1"/>
  <c r="I417"/>
  <c r="K417" s="1"/>
  <c r="I409"/>
  <c r="I419"/>
  <c r="I420"/>
  <c r="K420" s="1"/>
  <c r="I414"/>
  <c r="K414" s="1"/>
  <c r="I400"/>
  <c r="K400" s="1"/>
  <c r="I396"/>
  <c r="K396" s="1"/>
  <c r="I390"/>
  <c r="K390" s="1"/>
  <c r="I392"/>
  <c r="K392" s="1"/>
  <c r="I381"/>
  <c r="I389"/>
  <c r="I372"/>
  <c r="K372" s="1"/>
  <c r="I374"/>
  <c r="K374" s="1"/>
  <c r="I375"/>
  <c r="K375" s="1"/>
  <c r="I369"/>
  <c r="K369" s="1"/>
  <c r="I367"/>
  <c r="K367" s="1"/>
  <c r="I352"/>
  <c r="K352" s="1"/>
  <c r="I351"/>
  <c r="I350"/>
  <c r="I347"/>
  <c r="K347" s="1"/>
  <c r="I338"/>
  <c r="K338" s="1"/>
  <c r="I327"/>
  <c r="I342"/>
  <c r="K342" s="1"/>
  <c r="I331"/>
  <c r="K331" s="1"/>
  <c r="I332"/>
  <c r="I318"/>
  <c r="I320"/>
  <c r="I312"/>
  <c r="K312" s="1"/>
  <c r="I315"/>
  <c r="K315" s="1"/>
  <c r="I316"/>
  <c r="K316" s="1"/>
  <c r="I303"/>
  <c r="I301"/>
  <c r="K301" s="1"/>
  <c r="I288"/>
  <c r="I321"/>
  <c r="I377"/>
  <c r="I373"/>
  <c r="K373" s="1"/>
  <c r="I371"/>
  <c r="K371" s="1"/>
  <c r="I370"/>
  <c r="K370" s="1"/>
  <c r="I349"/>
  <c r="K349" s="1"/>
  <c r="I335"/>
  <c r="K335" s="1"/>
  <c r="I305"/>
  <c r="I404"/>
  <c r="I357"/>
  <c r="I423"/>
  <c r="K423" s="1"/>
  <c r="I421"/>
  <c r="K421" s="1"/>
  <c r="I296"/>
  <c r="K296" s="1"/>
  <c r="I412"/>
  <c r="K412" s="1"/>
  <c r="I391"/>
  <c r="K391" s="1"/>
  <c r="I386"/>
  <c r="K386" s="1"/>
  <c r="I380"/>
  <c r="K380" s="1"/>
  <c r="I379"/>
  <c r="I368"/>
  <c r="K368" s="1"/>
  <c r="I345"/>
  <c r="K345" s="1"/>
  <c r="I356"/>
  <c r="I344"/>
  <c r="K344" s="1"/>
  <c r="I339"/>
  <c r="I341"/>
  <c r="I328"/>
  <c r="I313"/>
  <c r="I309"/>
  <c r="K309" s="1"/>
  <c r="I306"/>
  <c r="K306" s="1"/>
  <c r="I308"/>
  <c r="K308" s="1"/>
  <c r="I290"/>
  <c r="K290" s="1"/>
  <c r="I292"/>
  <c r="K292" s="1"/>
  <c r="I295"/>
  <c r="K295" s="1"/>
  <c r="I300"/>
  <c r="I302"/>
  <c r="K302" s="1"/>
  <c r="I289"/>
  <c r="K289" s="1"/>
  <c r="I287"/>
  <c r="I355"/>
  <c r="K355" s="1"/>
  <c r="I317"/>
  <c r="K317" s="1"/>
  <c r="I383"/>
  <c r="K383" s="1"/>
  <c r="I362"/>
  <c r="K362" s="1"/>
  <c r="I291"/>
  <c r="I407"/>
  <c r="I385"/>
  <c r="K385" s="1"/>
  <c r="I384"/>
  <c r="K384" s="1"/>
  <c r="I378"/>
  <c r="I359"/>
  <c r="K359" s="1"/>
  <c r="I323"/>
  <c r="K323" s="1"/>
  <c r="I324"/>
  <c r="K324" s="1"/>
  <c r="I336"/>
  <c r="I325"/>
  <c r="I333"/>
  <c r="K333" s="1"/>
  <c r="I319"/>
  <c r="K319" s="1"/>
  <c r="I314"/>
  <c r="K314" s="1"/>
  <c r="I304"/>
  <c r="K304" s="1"/>
  <c r="I310"/>
  <c r="K310" s="1"/>
  <c r="I294"/>
  <c r="I408"/>
  <c r="I411"/>
  <c r="I397"/>
  <c r="K397" s="1"/>
  <c r="I401"/>
  <c r="I402"/>
  <c r="K402" s="1"/>
  <c r="I387"/>
  <c r="K387" s="1"/>
  <c r="I376"/>
  <c r="K376" s="1"/>
  <c r="I358"/>
  <c r="I422"/>
  <c r="I413"/>
  <c r="I416"/>
  <c r="K416" s="1"/>
  <c r="I106"/>
  <c r="I107"/>
  <c r="I108"/>
  <c r="I97"/>
  <c r="I100"/>
  <c r="I93"/>
  <c r="I92"/>
  <c r="I87"/>
  <c r="I86"/>
  <c r="I84"/>
  <c r="I73"/>
  <c r="I80"/>
  <c r="I83"/>
  <c r="I82"/>
  <c r="I76"/>
  <c r="I67"/>
  <c r="I64"/>
  <c r="I63"/>
  <c r="I65"/>
  <c r="I59"/>
  <c r="I50"/>
  <c r="I110"/>
  <c r="I77"/>
  <c r="I101"/>
  <c r="I95"/>
  <c r="I94"/>
  <c r="I98"/>
  <c r="I99"/>
  <c r="I104"/>
  <c r="I91"/>
  <c r="I89"/>
  <c r="I90"/>
  <c r="I88"/>
  <c r="I57"/>
  <c r="I54"/>
  <c r="I55"/>
  <c r="I51"/>
  <c r="I56"/>
  <c r="I96"/>
  <c r="I102"/>
  <c r="I71"/>
  <c r="I53"/>
  <c r="I111"/>
  <c r="I105"/>
  <c r="I109"/>
  <c r="I75"/>
  <c r="I69"/>
  <c r="I70"/>
  <c r="I60"/>
  <c r="I66"/>
  <c r="I58"/>
  <c r="I52"/>
  <c r="I49"/>
  <c r="I114"/>
  <c r="I103"/>
  <c r="I85"/>
  <c r="I78"/>
  <c r="I81"/>
  <c r="I68"/>
  <c r="I62"/>
  <c r="I61"/>
  <c r="I113"/>
  <c r="I112"/>
  <c r="I72"/>
  <c r="I79"/>
  <c r="I74"/>
  <c r="I126"/>
  <c r="I127"/>
  <c r="I125"/>
  <c r="I123"/>
  <c r="I124"/>
  <c r="I119"/>
  <c r="I120"/>
  <c r="I121"/>
  <c r="I122"/>
  <c r="I426"/>
  <c r="K426" s="1"/>
  <c r="I427"/>
  <c r="I428"/>
  <c r="I117"/>
  <c r="I118"/>
  <c r="I424"/>
  <c r="K424" s="1"/>
  <c r="I116"/>
  <c r="I429"/>
  <c r="K429" s="1"/>
  <c r="I425"/>
  <c r="I115"/>
  <c r="K90"/>
  <c r="K88"/>
  <c r="K57"/>
  <c r="K54"/>
  <c r="K115"/>
  <c r="K118"/>
  <c r="K321"/>
  <c r="K122"/>
  <c r="K288"/>
  <c r="K287"/>
  <c r="K120"/>
  <c r="K119"/>
  <c r="K123"/>
  <c r="K300"/>
  <c r="K125"/>
  <c r="K127"/>
  <c r="K299"/>
  <c r="K126"/>
  <c r="K294"/>
  <c r="K79"/>
  <c r="K297"/>
  <c r="K72"/>
  <c r="K112"/>
  <c r="K113"/>
  <c r="K291"/>
  <c r="K61"/>
  <c r="K49"/>
  <c r="K62"/>
  <c r="K68"/>
  <c r="K78"/>
  <c r="K85"/>
  <c r="K52"/>
  <c r="K56"/>
  <c r="K114"/>
  <c r="K51"/>
  <c r="K55"/>
  <c r="K58"/>
  <c r="K50"/>
  <c r="K60"/>
  <c r="K305"/>
  <c r="K70"/>
  <c r="K75"/>
  <c r="K303"/>
  <c r="K109"/>
  <c r="K105"/>
  <c r="K59"/>
  <c r="K111"/>
  <c r="K53"/>
  <c r="K71"/>
  <c r="K102"/>
  <c r="K96"/>
  <c r="K313"/>
  <c r="K320"/>
  <c r="K318"/>
  <c r="K89"/>
  <c r="K91"/>
  <c r="K332"/>
  <c r="K104"/>
  <c r="K99"/>
  <c r="K98"/>
  <c r="K94"/>
  <c r="K325"/>
  <c r="K95"/>
  <c r="K336"/>
  <c r="K101"/>
  <c r="K110"/>
  <c r="K322"/>
  <c r="K65"/>
  <c r="K329"/>
  <c r="K64"/>
  <c r="K67"/>
  <c r="K82"/>
  <c r="K328"/>
  <c r="K83"/>
  <c r="K341"/>
  <c r="K80"/>
  <c r="K334"/>
  <c r="K73"/>
  <c r="K339"/>
  <c r="K86"/>
  <c r="K327"/>
  <c r="K87"/>
  <c r="K93"/>
  <c r="K100"/>
  <c r="K97"/>
  <c r="K108"/>
  <c r="K106"/>
  <c r="L31"/>
  <c r="L18"/>
  <c r="L17"/>
  <c r="L19"/>
  <c r="L20"/>
  <c r="L16"/>
  <c r="L32"/>
  <c r="K393"/>
  <c r="K394"/>
  <c r="K410"/>
  <c r="K399"/>
  <c r="K365"/>
  <c r="K405"/>
  <c r="K363"/>
  <c r="K415"/>
  <c r="K388"/>
  <c r="K409"/>
  <c r="K419"/>
  <c r="K381"/>
  <c r="K389"/>
  <c r="K351"/>
  <c r="K350"/>
  <c r="K377"/>
  <c r="K404"/>
  <c r="K357"/>
  <c r="K379"/>
  <c r="K356"/>
  <c r="K407"/>
  <c r="K378"/>
  <c r="K408"/>
  <c r="K411"/>
  <c r="K401"/>
  <c r="K358"/>
  <c r="K422"/>
  <c r="K413"/>
  <c r="K427"/>
  <c r="K428"/>
  <c r="K425"/>
  <c r="L177"/>
  <c r="C177"/>
  <c r="L142"/>
  <c r="C142"/>
  <c r="L153"/>
  <c r="C153"/>
  <c r="L236"/>
  <c r="C236"/>
  <c r="L265"/>
  <c r="C265"/>
  <c r="L134"/>
  <c r="C134"/>
  <c r="L145"/>
  <c r="C145"/>
  <c r="L191"/>
  <c r="C191"/>
  <c r="L196"/>
  <c r="C196"/>
  <c r="L203"/>
  <c r="C203"/>
  <c r="L223"/>
  <c r="C223"/>
  <c r="L239"/>
  <c r="C239"/>
  <c r="L257"/>
  <c r="C257"/>
  <c r="L261"/>
  <c r="C261"/>
  <c r="L136"/>
  <c r="C136"/>
  <c r="L143"/>
  <c r="C143"/>
  <c r="L147"/>
  <c r="C147"/>
  <c r="L149"/>
  <c r="C149"/>
  <c r="L198"/>
  <c r="C198"/>
  <c r="L204"/>
  <c r="C204"/>
  <c r="L208"/>
  <c r="C208"/>
  <c r="L225"/>
  <c r="C225"/>
  <c r="L229"/>
  <c r="C229"/>
  <c r="L230"/>
  <c r="C230"/>
  <c r="L233"/>
  <c r="C233"/>
  <c r="L255"/>
  <c r="C255"/>
  <c r="L262"/>
  <c r="C262"/>
  <c r="L266"/>
  <c r="C266"/>
  <c r="L280"/>
  <c r="C280"/>
  <c r="L128"/>
  <c r="C128"/>
  <c r="L141"/>
  <c r="C141"/>
  <c r="L163"/>
  <c r="C163"/>
  <c r="L165"/>
  <c r="C165"/>
  <c r="L190"/>
  <c r="C190"/>
  <c r="L193"/>
  <c r="C193"/>
  <c r="L195"/>
  <c r="C195"/>
  <c r="L201"/>
  <c r="C201"/>
  <c r="L131"/>
  <c r="C131"/>
  <c r="L133"/>
  <c r="C133"/>
  <c r="L138"/>
  <c r="C138"/>
  <c r="L139"/>
  <c r="C139"/>
  <c r="L140"/>
  <c r="C140"/>
  <c r="L144"/>
  <c r="C144"/>
  <c r="L150"/>
  <c r="C150"/>
  <c r="L158"/>
  <c r="C158"/>
  <c r="L161"/>
  <c r="C161"/>
  <c r="L168"/>
  <c r="C168"/>
  <c r="L176"/>
  <c r="C176"/>
  <c r="L178"/>
  <c r="C178"/>
  <c r="L181"/>
  <c r="C181"/>
  <c r="L182"/>
  <c r="C182"/>
  <c r="L186"/>
  <c r="C186"/>
  <c r="L188"/>
  <c r="C188"/>
  <c r="L197"/>
  <c r="C197"/>
  <c r="L200"/>
  <c r="C200"/>
  <c r="L202"/>
  <c r="C202"/>
  <c r="L224"/>
  <c r="C224"/>
  <c r="L219"/>
  <c r="C219"/>
  <c r="L222"/>
  <c r="C222"/>
  <c r="L228"/>
  <c r="C228"/>
  <c r="L237"/>
  <c r="C237"/>
  <c r="L238"/>
  <c r="C238"/>
  <c r="L242"/>
  <c r="C242"/>
  <c r="L243"/>
  <c r="C243"/>
  <c r="L244"/>
  <c r="C244"/>
  <c r="L248"/>
  <c r="C248"/>
  <c r="L249"/>
  <c r="C249"/>
  <c r="L250"/>
  <c r="C250"/>
  <c r="L270"/>
  <c r="C270"/>
  <c r="L274"/>
  <c r="C274"/>
  <c r="L278"/>
  <c r="C278"/>
  <c r="L174"/>
  <c r="C174"/>
  <c r="L180"/>
  <c r="C180"/>
  <c r="L184"/>
  <c r="C184"/>
  <c r="L194"/>
  <c r="C194"/>
  <c r="L205"/>
  <c r="C205"/>
  <c r="L227"/>
  <c r="C227"/>
  <c r="L252"/>
  <c r="C252"/>
  <c r="L275"/>
  <c r="C275"/>
  <c r="L276"/>
  <c r="C276"/>
  <c r="L137"/>
  <c r="C137"/>
  <c r="L157"/>
  <c r="C157"/>
  <c r="L167"/>
  <c r="C167"/>
  <c r="L169"/>
  <c r="C169"/>
  <c r="L172"/>
  <c r="C172"/>
  <c r="L187"/>
  <c r="C187"/>
  <c r="L210"/>
  <c r="C210"/>
  <c r="L214"/>
  <c r="C214"/>
  <c r="L215"/>
  <c r="C215"/>
  <c r="L211"/>
  <c r="C211"/>
  <c r="L283"/>
  <c r="C283"/>
  <c r="L226"/>
  <c r="C226"/>
  <c r="L245"/>
  <c r="C245"/>
  <c r="L247"/>
  <c r="C247"/>
  <c r="L253"/>
  <c r="C253"/>
  <c r="L258"/>
  <c r="C258"/>
  <c r="L259"/>
  <c r="C259"/>
  <c r="L267"/>
  <c r="C267"/>
  <c r="L268"/>
  <c r="C268"/>
  <c r="L269"/>
  <c r="C269"/>
  <c r="L271"/>
  <c r="C271"/>
  <c r="L272"/>
  <c r="C272"/>
  <c r="L273"/>
  <c r="C273"/>
  <c r="L277"/>
  <c r="C277"/>
  <c r="L279"/>
  <c r="C279"/>
  <c r="L281"/>
  <c r="C281"/>
  <c r="L285"/>
  <c r="C285"/>
  <c r="L286"/>
  <c r="C286"/>
  <c r="L162"/>
  <c r="C162"/>
  <c r="L199"/>
  <c r="C199"/>
  <c r="L260"/>
  <c r="C260"/>
  <c r="L129"/>
  <c r="C129"/>
  <c r="L159"/>
  <c r="C159"/>
  <c r="L160"/>
  <c r="C160"/>
  <c r="L173"/>
  <c r="C173"/>
  <c r="L207"/>
  <c r="C207"/>
  <c r="L231"/>
  <c r="C231"/>
  <c r="L232"/>
  <c r="C232"/>
  <c r="L234"/>
  <c r="C234"/>
  <c r="L235"/>
  <c r="C235"/>
  <c r="L240"/>
  <c r="C240"/>
  <c r="L241"/>
  <c r="C241"/>
  <c r="L246"/>
  <c r="C246"/>
  <c r="L251"/>
  <c r="C251"/>
  <c r="L256"/>
  <c r="C256"/>
  <c r="L264"/>
  <c r="C264"/>
  <c r="L130"/>
  <c r="C130"/>
  <c r="L135"/>
  <c r="C135"/>
  <c r="L148"/>
  <c r="C148"/>
  <c r="L151"/>
  <c r="C151"/>
  <c r="L154"/>
  <c r="C154"/>
  <c r="L166"/>
  <c r="C166"/>
  <c r="L175"/>
  <c r="C175"/>
  <c r="L217"/>
  <c r="C217"/>
  <c r="L132"/>
  <c r="C132"/>
  <c r="L146"/>
  <c r="C146"/>
  <c r="L152"/>
  <c r="C152"/>
  <c r="L155"/>
  <c r="C155"/>
  <c r="L156"/>
  <c r="C156"/>
  <c r="L164"/>
  <c r="C164"/>
  <c r="L170"/>
  <c r="C170"/>
  <c r="L171"/>
  <c r="C171"/>
  <c r="L179"/>
  <c r="C179"/>
  <c r="L183"/>
  <c r="C183"/>
  <c r="L185"/>
  <c r="C185"/>
  <c r="L189"/>
  <c r="C189"/>
  <c r="L192"/>
  <c r="C192"/>
  <c r="L213"/>
  <c r="C213"/>
  <c r="L216"/>
  <c r="C216"/>
  <c r="L209"/>
  <c r="C209"/>
  <c r="L218"/>
  <c r="C218"/>
  <c r="L220"/>
  <c r="C220"/>
  <c r="L221"/>
  <c r="C221"/>
  <c r="L206"/>
  <c r="C206"/>
  <c r="L263"/>
  <c r="C263"/>
  <c r="L254"/>
  <c r="C254"/>
  <c r="L282"/>
  <c r="C282"/>
  <c r="L284"/>
  <c r="C284"/>
  <c r="L13"/>
  <c r="C13"/>
  <c r="L14"/>
  <c r="C14"/>
  <c r="L15"/>
  <c r="C15"/>
  <c r="C31"/>
  <c r="C18"/>
  <c r="C19"/>
  <c r="C20"/>
  <c r="C16"/>
  <c r="C17"/>
  <c r="L39"/>
  <c r="L41"/>
  <c r="L42"/>
  <c r="L43"/>
  <c r="L44"/>
  <c r="L47"/>
  <c r="L48"/>
  <c r="C48"/>
  <c r="L11"/>
  <c r="C11"/>
  <c r="L12"/>
  <c r="C12"/>
  <c r="L24"/>
  <c r="C24"/>
  <c r="L38"/>
  <c r="C38"/>
  <c r="L6"/>
  <c r="C6"/>
  <c r="L8"/>
  <c r="C8"/>
  <c r="L9"/>
  <c r="C9"/>
  <c r="L28"/>
  <c r="C28"/>
  <c r="L30"/>
  <c r="C30"/>
  <c r="L33"/>
  <c r="C33"/>
  <c r="L34"/>
  <c r="C34"/>
  <c r="L35"/>
  <c r="C35"/>
  <c r="L40"/>
  <c r="C40"/>
  <c r="L45"/>
  <c r="C45"/>
  <c r="L46"/>
  <c r="C46"/>
  <c r="L5"/>
  <c r="C5"/>
  <c r="L10"/>
  <c r="C10"/>
  <c r="L21"/>
  <c r="C21"/>
  <c r="L25"/>
  <c r="C25"/>
  <c r="L26"/>
  <c r="C26"/>
  <c r="L29"/>
  <c r="C29"/>
  <c r="L36"/>
  <c r="C36"/>
  <c r="L37"/>
  <c r="C37"/>
  <c r="L4"/>
  <c r="C4"/>
  <c r="L7"/>
  <c r="C7"/>
  <c r="L22"/>
  <c r="C22"/>
  <c r="L23"/>
  <c r="C23"/>
  <c r="L27"/>
  <c r="C27"/>
  <c r="L403"/>
  <c r="C403"/>
  <c r="L393"/>
  <c r="C393"/>
  <c r="L394"/>
  <c r="C394"/>
  <c r="L337"/>
  <c r="C337"/>
  <c r="L299"/>
  <c r="C299"/>
  <c r="L410"/>
  <c r="C410"/>
  <c r="L399"/>
  <c r="C399"/>
  <c r="L365"/>
  <c r="C365"/>
  <c r="L364"/>
  <c r="C364"/>
  <c r="L360"/>
  <c r="C360"/>
  <c r="L340"/>
  <c r="C340"/>
  <c r="L326"/>
  <c r="C326"/>
  <c r="L311"/>
  <c r="C311"/>
  <c r="L293"/>
  <c r="C293"/>
  <c r="L418"/>
  <c r="C418"/>
  <c r="L405"/>
  <c r="C405"/>
  <c r="L398"/>
  <c r="C398"/>
  <c r="L395"/>
  <c r="C395"/>
  <c r="L363"/>
  <c r="C363"/>
  <c r="L343"/>
  <c r="C343"/>
  <c r="L348"/>
  <c r="C348"/>
  <c r="L334"/>
  <c r="C334"/>
  <c r="L329"/>
  <c r="C329"/>
  <c r="L322"/>
  <c r="C322"/>
  <c r="L330"/>
  <c r="C330"/>
  <c r="L307"/>
  <c r="C307"/>
  <c r="L297"/>
  <c r="C297"/>
  <c r="L298"/>
  <c r="C298"/>
  <c r="L346"/>
  <c r="C346"/>
  <c r="L406"/>
  <c r="C406"/>
  <c r="L415"/>
  <c r="C415"/>
  <c r="L388"/>
  <c r="C388"/>
  <c r="L382"/>
  <c r="C382"/>
  <c r="L366"/>
  <c r="C366"/>
  <c r="L354"/>
  <c r="C354"/>
  <c r="L353"/>
  <c r="C353"/>
  <c r="L361"/>
  <c r="C361"/>
  <c r="L417"/>
  <c r="C417"/>
  <c r="L409"/>
  <c r="C409"/>
  <c r="L419"/>
  <c r="C419"/>
  <c r="L420"/>
  <c r="C420"/>
  <c r="L414"/>
  <c r="C414"/>
  <c r="L400"/>
  <c r="C400"/>
  <c r="L396"/>
  <c r="C396"/>
  <c r="L390"/>
  <c r="C390"/>
  <c r="L392"/>
  <c r="C392"/>
  <c r="L381"/>
  <c r="C381"/>
  <c r="L389"/>
  <c r="C389"/>
  <c r="L372"/>
  <c r="C372"/>
  <c r="L374"/>
  <c r="C374"/>
  <c r="L375"/>
  <c r="C375"/>
  <c r="L369"/>
  <c r="C369"/>
  <c r="L367"/>
  <c r="C367"/>
  <c r="L352"/>
  <c r="C352"/>
  <c r="L351"/>
  <c r="C351"/>
  <c r="L350"/>
  <c r="C350"/>
  <c r="L347"/>
  <c r="C347"/>
  <c r="L338"/>
  <c r="C338"/>
  <c r="L327"/>
  <c r="C327"/>
  <c r="L342"/>
  <c r="C342"/>
  <c r="L331"/>
  <c r="C331"/>
  <c r="L332"/>
  <c r="C332"/>
  <c r="L318"/>
  <c r="C318"/>
  <c r="L320"/>
  <c r="C320"/>
  <c r="L312"/>
  <c r="C312"/>
  <c r="L315"/>
  <c r="C315"/>
  <c r="L316"/>
  <c r="C316"/>
  <c r="L303"/>
  <c r="C303"/>
  <c r="L301"/>
  <c r="C301"/>
  <c r="L288"/>
  <c r="C288"/>
  <c r="L321"/>
  <c r="C321"/>
  <c r="L377"/>
  <c r="C377"/>
  <c r="L373"/>
  <c r="C373"/>
  <c r="L371"/>
  <c r="C371"/>
  <c r="L370"/>
  <c r="C370"/>
  <c r="L349"/>
  <c r="C349"/>
  <c r="L335"/>
  <c r="C335"/>
  <c r="L305"/>
  <c r="C305"/>
  <c r="L404"/>
  <c r="C404"/>
  <c r="L357"/>
  <c r="C357"/>
  <c r="L423"/>
  <c r="C423"/>
  <c r="L421"/>
  <c r="C421"/>
  <c r="L296"/>
  <c r="C296"/>
  <c r="L412"/>
  <c r="C412"/>
  <c r="L391"/>
  <c r="C391"/>
  <c r="L386"/>
  <c r="C386"/>
  <c r="L380"/>
  <c r="C380"/>
  <c r="L379"/>
  <c r="C379"/>
  <c r="L368"/>
  <c r="C368"/>
  <c r="L345"/>
  <c r="C345"/>
  <c r="L356"/>
  <c r="C356"/>
  <c r="L344"/>
  <c r="C344"/>
  <c r="L339"/>
  <c r="C339"/>
  <c r="L341"/>
  <c r="C341"/>
  <c r="L328"/>
  <c r="C328"/>
  <c r="L313"/>
  <c r="C313"/>
  <c r="L309"/>
  <c r="C309"/>
  <c r="L306"/>
  <c r="C306"/>
  <c r="L308"/>
  <c r="C308"/>
  <c r="L290"/>
  <c r="C290"/>
  <c r="L292"/>
  <c r="C292"/>
  <c r="L295"/>
  <c r="C295"/>
  <c r="L300"/>
  <c r="C300"/>
  <c r="L302"/>
  <c r="C302"/>
  <c r="L289"/>
  <c r="C289"/>
  <c r="L287"/>
  <c r="C287"/>
  <c r="L355"/>
  <c r="C355"/>
  <c r="L317"/>
  <c r="C317"/>
  <c r="L383"/>
  <c r="C383"/>
  <c r="L362"/>
  <c r="C362"/>
  <c r="L291"/>
  <c r="C291"/>
  <c r="L407"/>
  <c r="C407"/>
  <c r="L385"/>
  <c r="C385"/>
  <c r="L384"/>
  <c r="C384"/>
  <c r="L378"/>
  <c r="C378"/>
  <c r="L359"/>
  <c r="C359"/>
  <c r="L323"/>
  <c r="C323"/>
  <c r="L324"/>
  <c r="C324"/>
  <c r="L336"/>
  <c r="C336"/>
  <c r="L325"/>
  <c r="C325"/>
  <c r="L333"/>
  <c r="C333"/>
  <c r="L319"/>
  <c r="C319"/>
  <c r="L314"/>
  <c r="C314"/>
  <c r="L304"/>
  <c r="C304"/>
  <c r="L310"/>
  <c r="C310"/>
  <c r="L294"/>
  <c r="C294"/>
  <c r="L408"/>
  <c r="C408"/>
  <c r="L411"/>
  <c r="C411"/>
  <c r="L397"/>
  <c r="C397"/>
  <c r="L401"/>
  <c r="C401"/>
  <c r="L402"/>
  <c r="C402"/>
  <c r="L387"/>
  <c r="C387"/>
  <c r="L376"/>
  <c r="C376"/>
  <c r="L358"/>
  <c r="C358"/>
  <c r="L422"/>
  <c r="C422"/>
  <c r="L413"/>
  <c r="C413"/>
  <c r="L416"/>
  <c r="C416"/>
  <c r="L106"/>
  <c r="C106"/>
  <c r="L107"/>
  <c r="C107"/>
  <c r="L108"/>
  <c r="C108"/>
  <c r="L97"/>
  <c r="C97"/>
  <c r="L100"/>
  <c r="C100"/>
  <c r="L93"/>
  <c r="C93"/>
  <c r="L92"/>
  <c r="C92"/>
  <c r="L87"/>
  <c r="C87"/>
  <c r="L86"/>
  <c r="C86"/>
  <c r="L84"/>
  <c r="C84"/>
  <c r="L73"/>
  <c r="C73"/>
  <c r="L80"/>
  <c r="C80"/>
  <c r="L83"/>
  <c r="C83"/>
  <c r="L82"/>
  <c r="C82"/>
  <c r="L76"/>
  <c r="C76"/>
  <c r="L67"/>
  <c r="C67"/>
  <c r="L64"/>
  <c r="C64"/>
  <c r="L63"/>
  <c r="C63"/>
  <c r="L65"/>
  <c r="C65"/>
  <c r="L59"/>
  <c r="C59"/>
  <c r="L50"/>
  <c r="C50"/>
  <c r="L110"/>
  <c r="C110"/>
  <c r="L77"/>
  <c r="C77"/>
  <c r="L101"/>
  <c r="C101"/>
  <c r="L95"/>
  <c r="C95"/>
  <c r="L94"/>
  <c r="C94"/>
  <c r="L98"/>
  <c r="C98"/>
  <c r="L99"/>
  <c r="C99"/>
  <c r="L104"/>
  <c r="C104"/>
  <c r="L91"/>
  <c r="C91"/>
  <c r="L89"/>
  <c r="C89"/>
  <c r="L90"/>
  <c r="C90"/>
  <c r="L88"/>
  <c r="C88"/>
  <c r="L57"/>
  <c r="C57"/>
  <c r="L54"/>
  <c r="C54"/>
  <c r="L55"/>
  <c r="C55"/>
  <c r="L51"/>
  <c r="C51"/>
  <c r="L56"/>
  <c r="C56"/>
  <c r="L96"/>
  <c r="C96"/>
  <c r="L102"/>
  <c r="C102"/>
  <c r="L71"/>
  <c r="C71"/>
  <c r="L53"/>
  <c r="C53"/>
  <c r="L111"/>
  <c r="C111"/>
  <c r="L105"/>
  <c r="C105"/>
  <c r="L109"/>
  <c r="C109"/>
  <c r="L75"/>
  <c r="C75"/>
  <c r="L69"/>
  <c r="C69"/>
  <c r="L70"/>
  <c r="C70"/>
  <c r="L60"/>
  <c r="C60"/>
  <c r="L66"/>
  <c r="C66"/>
  <c r="L58"/>
  <c r="C58"/>
  <c r="L52"/>
  <c r="C52"/>
  <c r="L49"/>
  <c r="C49"/>
  <c r="L114"/>
  <c r="C114"/>
  <c r="L103"/>
  <c r="C103"/>
  <c r="L85"/>
  <c r="C85"/>
  <c r="L78"/>
  <c r="C78"/>
  <c r="L81"/>
  <c r="C81"/>
  <c r="L68"/>
  <c r="C68"/>
  <c r="L62"/>
  <c r="C62"/>
  <c r="L61"/>
  <c r="C61"/>
  <c r="L113"/>
  <c r="C113"/>
  <c r="L112"/>
  <c r="C112"/>
  <c r="L72"/>
  <c r="C72"/>
  <c r="L79"/>
  <c r="C79"/>
  <c r="L74"/>
  <c r="C74"/>
  <c r="L126"/>
  <c r="C126"/>
  <c r="L127"/>
  <c r="C127"/>
  <c r="L125"/>
  <c r="C125"/>
  <c r="L123"/>
  <c r="C123"/>
  <c r="L124"/>
  <c r="C124"/>
  <c r="L119"/>
  <c r="C119"/>
  <c r="L120"/>
  <c r="C120"/>
  <c r="L121"/>
  <c r="C121"/>
  <c r="L122"/>
  <c r="C122"/>
  <c r="L426"/>
  <c r="C426"/>
  <c r="L427"/>
  <c r="C427"/>
  <c r="L428"/>
  <c r="C428"/>
  <c r="L117"/>
  <c r="C117"/>
  <c r="L118"/>
  <c r="C118"/>
  <c r="L424"/>
  <c r="C424"/>
  <c r="L116"/>
  <c r="C116"/>
  <c r="L429"/>
  <c r="C429"/>
  <c r="L425"/>
  <c r="C425"/>
  <c r="L115"/>
  <c r="C115"/>
  <c r="J16" i="84" l="1"/>
  <c r="K16" s="1"/>
  <c r="J18"/>
  <c r="K18" s="1"/>
  <c r="I171" i="80"/>
  <c r="K171" s="1"/>
  <c r="T171"/>
  <c r="I264"/>
  <c r="K264" s="1"/>
  <c r="T264"/>
  <c r="I199"/>
  <c r="K199" s="1"/>
  <c r="T199"/>
  <c r="T268"/>
  <c r="I268"/>
  <c r="K268" s="1"/>
  <c r="T137"/>
  <c r="I137"/>
  <c r="K137" s="1"/>
  <c r="T244"/>
  <c r="I244"/>
  <c r="K244" s="1"/>
  <c r="T178"/>
  <c r="I178"/>
  <c r="K178" s="1"/>
  <c r="T165"/>
  <c r="I165"/>
  <c r="K165" s="1"/>
  <c r="T147"/>
  <c r="I147"/>
  <c r="K147" s="1"/>
  <c r="T142"/>
  <c r="I191"/>
  <c r="K191" s="1"/>
  <c r="I143"/>
  <c r="K143" s="1"/>
  <c r="I230"/>
  <c r="K230" s="1"/>
  <c r="I163"/>
  <c r="K163" s="1"/>
  <c r="I138"/>
  <c r="K138" s="1"/>
  <c r="I176"/>
  <c r="K176" s="1"/>
  <c r="I202"/>
  <c r="K202" s="1"/>
  <c r="I276"/>
  <c r="K276" s="1"/>
  <c r="I260"/>
  <c r="K260" s="1"/>
  <c r="I286"/>
  <c r="K286" s="1"/>
  <c r="I209"/>
  <c r="K209" s="1"/>
  <c r="I130"/>
  <c r="K130" s="1"/>
  <c r="I282"/>
  <c r="K282" s="1"/>
  <c r="I131"/>
  <c r="K131" s="1"/>
  <c r="I161"/>
  <c r="K161" s="1"/>
  <c r="I197"/>
  <c r="K197" s="1"/>
  <c r="I238"/>
  <c r="K238" s="1"/>
  <c r="I274"/>
  <c r="K274" s="1"/>
  <c r="I252"/>
  <c r="K252" s="1"/>
  <c r="I187"/>
  <c r="K187" s="1"/>
  <c r="I247"/>
  <c r="K247" s="1"/>
  <c r="I272"/>
  <c r="K272" s="1"/>
  <c r="I216"/>
  <c r="K216" s="1"/>
  <c r="I284"/>
  <c r="K284" s="1"/>
  <c r="I269"/>
  <c r="K269" s="1"/>
  <c r="I162"/>
  <c r="K162" s="1"/>
  <c r="I231"/>
  <c r="K231" s="1"/>
  <c r="I256"/>
  <c r="K256" s="1"/>
  <c r="I175"/>
  <c r="K175" s="1"/>
  <c r="I170"/>
  <c r="K170" s="1"/>
  <c r="I212"/>
  <c r="I236"/>
  <c r="K236" s="1"/>
  <c r="I239"/>
  <c r="K239" s="1"/>
  <c r="I204"/>
  <c r="K204" s="1"/>
  <c r="I266"/>
  <c r="K266" s="1"/>
  <c r="I195"/>
  <c r="K195" s="1"/>
  <c r="I150"/>
  <c r="K150" s="1"/>
  <c r="I186"/>
  <c r="K186" s="1"/>
  <c r="I228"/>
  <c r="K228" s="1"/>
  <c r="I250"/>
  <c r="K250" s="1"/>
  <c r="I205"/>
  <c r="K205" s="1"/>
  <c r="I283"/>
  <c r="K283" s="1"/>
  <c r="I285"/>
  <c r="K285" s="1"/>
  <c r="I173"/>
  <c r="K173" s="1"/>
  <c r="I246"/>
  <c r="K246" s="1"/>
  <c r="I154"/>
  <c r="K154" s="1"/>
  <c r="I156"/>
  <c r="K156" s="1"/>
  <c r="I192"/>
  <c r="K192" s="1"/>
  <c r="I214"/>
  <c r="I220"/>
  <c r="K220" s="1"/>
  <c r="I234"/>
  <c r="K234" s="1"/>
  <c r="I248"/>
  <c r="K248" s="1"/>
  <c r="I184"/>
  <c r="K184" s="1"/>
  <c r="I157"/>
  <c r="K157" s="1"/>
  <c r="I211"/>
  <c r="I267"/>
  <c r="K267" s="1"/>
  <c r="I281"/>
  <c r="K281" s="1"/>
  <c r="I142"/>
  <c r="K142" s="1"/>
  <c r="I174"/>
  <c r="K174" s="1"/>
  <c r="I277"/>
  <c r="K277" s="1"/>
  <c r="I132"/>
  <c r="K132" s="1"/>
  <c r="I169"/>
  <c r="K169" s="1"/>
  <c r="I159"/>
  <c r="K159" s="1"/>
  <c r="I240"/>
  <c r="K240" s="1"/>
  <c r="I148"/>
  <c r="K148" s="1"/>
  <c r="I152"/>
  <c r="K152" s="1"/>
  <c r="I185"/>
  <c r="K185" s="1"/>
  <c r="I243"/>
  <c r="K243" s="1"/>
  <c r="I258"/>
  <c r="K258" s="1"/>
  <c r="I179"/>
  <c r="K179" s="1"/>
  <c r="I226"/>
  <c r="K226" s="1"/>
  <c r="I254"/>
  <c r="K254" s="1"/>
  <c r="I27" i="83"/>
  <c r="K27" s="1"/>
  <c r="T27"/>
  <c r="T21"/>
  <c r="I21"/>
  <c r="K21" s="1"/>
  <c r="T9"/>
  <c r="I9"/>
  <c r="K9" s="1"/>
  <c r="I225" i="80"/>
  <c r="K225" s="1"/>
  <c r="I134"/>
  <c r="K134" s="1"/>
  <c r="J20" i="84"/>
  <c r="K20" s="1"/>
  <c r="I206" i="80"/>
  <c r="K206" s="1"/>
  <c r="T206"/>
  <c r="I166"/>
  <c r="K166" s="1"/>
  <c r="T166"/>
  <c r="I207"/>
  <c r="K207" s="1"/>
  <c r="T207"/>
  <c r="T279"/>
  <c r="I279"/>
  <c r="K279" s="1"/>
  <c r="I210"/>
  <c r="K210" s="1"/>
  <c r="T210"/>
  <c r="I278"/>
  <c r="K278" s="1"/>
  <c r="T278"/>
  <c r="I200"/>
  <c r="K200" s="1"/>
  <c r="T200"/>
  <c r="I133"/>
  <c r="K133" s="1"/>
  <c r="T133"/>
  <c r="I229"/>
  <c r="K229" s="1"/>
  <c r="T229"/>
  <c r="I145"/>
  <c r="K145" s="1"/>
  <c r="T145"/>
  <c r="T28" i="83"/>
  <c r="I28"/>
  <c r="K28" s="1"/>
  <c r="T15"/>
  <c r="I15"/>
  <c r="K15" s="1"/>
  <c r="I10"/>
  <c r="K10" s="1"/>
  <c r="T10"/>
  <c r="J5" i="84"/>
  <c r="K5" s="1"/>
  <c r="T221" i="80"/>
  <c r="I221"/>
  <c r="K221" s="1"/>
  <c r="T155"/>
  <c r="I155"/>
  <c r="K155" s="1"/>
  <c r="T241"/>
  <c r="I241"/>
  <c r="K241" s="1"/>
  <c r="T253"/>
  <c r="I253"/>
  <c r="K253" s="1"/>
  <c r="I227"/>
  <c r="K227" s="1"/>
  <c r="T227"/>
  <c r="I237"/>
  <c r="K237" s="1"/>
  <c r="T237"/>
  <c r="I158"/>
  <c r="K158" s="1"/>
  <c r="T158"/>
  <c r="I280"/>
  <c r="K280" s="1"/>
  <c r="T280"/>
  <c r="I257"/>
  <c r="K257" s="1"/>
  <c r="T257"/>
  <c r="T29" i="83"/>
  <c r="I29"/>
  <c r="K29" s="1"/>
  <c r="I16"/>
  <c r="K16" s="1"/>
  <c r="T16"/>
  <c r="I4"/>
  <c r="K4" s="1"/>
  <c r="T4"/>
  <c r="I181" i="80"/>
  <c r="K181" s="1"/>
  <c r="I190"/>
  <c r="K190" s="1"/>
  <c r="I149"/>
  <c r="K149" s="1"/>
  <c r="I177"/>
  <c r="K177" s="1"/>
  <c r="J6" i="84"/>
  <c r="K6" s="1"/>
  <c r="T183" i="80"/>
  <c r="I183"/>
  <c r="K183" s="1"/>
  <c r="I135"/>
  <c r="K135" s="1"/>
  <c r="T135"/>
  <c r="I129"/>
  <c r="K129" s="1"/>
  <c r="T129"/>
  <c r="I271"/>
  <c r="K271" s="1"/>
  <c r="T271"/>
  <c r="I167"/>
  <c r="K167" s="1"/>
  <c r="T167"/>
  <c r="I249"/>
  <c r="K249" s="1"/>
  <c r="T249"/>
  <c r="I182"/>
  <c r="K182" s="1"/>
  <c r="T182"/>
  <c r="I193"/>
  <c r="K193" s="1"/>
  <c r="T193"/>
  <c r="I198"/>
  <c r="K198" s="1"/>
  <c r="T198"/>
  <c r="I153"/>
  <c r="K153" s="1"/>
  <c r="T153"/>
  <c r="T23" i="83"/>
  <c r="I23"/>
  <c r="K23" s="1"/>
  <c r="I17"/>
  <c r="K17" s="1"/>
  <c r="T17"/>
  <c r="T5"/>
  <c r="I5"/>
  <c r="K5" s="1"/>
  <c r="I31"/>
  <c r="K31" s="1"/>
  <c r="I11"/>
  <c r="J17" i="84"/>
  <c r="K17" s="1"/>
  <c r="T213" i="80"/>
  <c r="I213"/>
  <c r="K213" s="1"/>
  <c r="I217"/>
  <c r="K217" s="1"/>
  <c r="T217"/>
  <c r="I232"/>
  <c r="K232" s="1"/>
  <c r="T232"/>
  <c r="T215"/>
  <c r="I215"/>
  <c r="K215" s="1"/>
  <c r="T180"/>
  <c r="I180"/>
  <c r="K180" s="1"/>
  <c r="I219"/>
  <c r="K219" s="1"/>
  <c r="T219"/>
  <c r="T139"/>
  <c r="I139"/>
  <c r="K139" s="1"/>
  <c r="T233"/>
  <c r="I233"/>
  <c r="K233" s="1"/>
  <c r="T196"/>
  <c r="I196"/>
  <c r="K196" s="1"/>
  <c r="I24" i="83"/>
  <c r="K24" s="1"/>
  <c r="T24"/>
  <c r="T12"/>
  <c r="I12"/>
  <c r="I6"/>
  <c r="K6" s="1"/>
  <c r="T6"/>
  <c r="I128" i="80"/>
  <c r="K128" s="1"/>
  <c r="I261"/>
  <c r="K261" s="1"/>
  <c r="I32" i="83"/>
  <c r="K32" s="1"/>
  <c r="T263" i="80"/>
  <c r="I263"/>
  <c r="K263" s="1"/>
  <c r="I164"/>
  <c r="K164" s="1"/>
  <c r="T164"/>
  <c r="I251"/>
  <c r="K251" s="1"/>
  <c r="T251"/>
  <c r="T259"/>
  <c r="I259"/>
  <c r="K259" s="1"/>
  <c r="I275"/>
  <c r="K275" s="1"/>
  <c r="T275"/>
  <c r="I242"/>
  <c r="K242" s="1"/>
  <c r="T242"/>
  <c r="I168"/>
  <c r="K168" s="1"/>
  <c r="T168"/>
  <c r="I141"/>
  <c r="K141" s="1"/>
  <c r="T141"/>
  <c r="I136"/>
  <c r="K136" s="1"/>
  <c r="T136"/>
  <c r="I25" i="83"/>
  <c r="K25" s="1"/>
  <c r="T25"/>
  <c r="T13"/>
  <c r="I13"/>
  <c r="I18"/>
  <c r="K18" s="1"/>
  <c r="J14" i="84"/>
  <c r="K14" s="1"/>
  <c r="T189" i="80"/>
  <c r="I189"/>
  <c r="K189" s="1"/>
  <c r="T151"/>
  <c r="I151"/>
  <c r="K151" s="1"/>
  <c r="T160"/>
  <c r="I160"/>
  <c r="K160" s="1"/>
  <c r="T273"/>
  <c r="I273"/>
  <c r="K273" s="1"/>
  <c r="I172"/>
  <c r="K172" s="1"/>
  <c r="T172"/>
  <c r="I270"/>
  <c r="K270" s="1"/>
  <c r="T270"/>
  <c r="I188"/>
  <c r="K188" s="1"/>
  <c r="T188"/>
  <c r="I201"/>
  <c r="K201" s="1"/>
  <c r="T201"/>
  <c r="I208"/>
  <c r="K208" s="1"/>
  <c r="T208"/>
  <c r="I265"/>
  <c r="K265" s="1"/>
  <c r="T265"/>
  <c r="I19" i="83"/>
  <c r="K19" s="1"/>
  <c r="T19"/>
  <c r="T14"/>
  <c r="I14"/>
  <c r="K14" s="1"/>
  <c r="I222" i="80"/>
  <c r="K222" s="1"/>
  <c r="I140"/>
  <c r="K140" s="1"/>
  <c r="I255"/>
  <c r="K255" s="1"/>
  <c r="I203"/>
  <c r="K203" s="1"/>
  <c r="I7" i="83"/>
  <c r="K7" s="1"/>
  <c r="J4" i="84"/>
  <c r="K4" s="1"/>
  <c r="I218" i="80"/>
  <c r="K218" s="1"/>
  <c r="T218"/>
  <c r="T146"/>
  <c r="I146"/>
  <c r="K146" s="1"/>
  <c r="T235"/>
  <c r="I235"/>
  <c r="K235" s="1"/>
  <c r="I245"/>
  <c r="K245" s="1"/>
  <c r="T245"/>
  <c r="I194"/>
  <c r="K194" s="1"/>
  <c r="T194"/>
  <c r="T224"/>
  <c r="I224"/>
  <c r="K224" s="1"/>
  <c r="I144"/>
  <c r="K144" s="1"/>
  <c r="T144"/>
  <c r="I262"/>
  <c r="K262" s="1"/>
  <c r="T262"/>
  <c r="I223"/>
  <c r="K223" s="1"/>
  <c r="T223"/>
  <c r="T20" i="83"/>
  <c r="I20"/>
  <c r="K20" s="1"/>
  <c r="I8"/>
  <c r="K8" s="1"/>
  <c r="T8"/>
  <c r="I26"/>
  <c r="K26" s="1"/>
  <c r="J19" i="84"/>
  <c r="K19" s="1"/>
  <c r="T181" i="80"/>
  <c r="T140"/>
  <c r="T190"/>
  <c r="T255"/>
  <c r="T149"/>
  <c r="T203"/>
  <c r="T177"/>
  <c r="T26" i="83"/>
  <c r="T222" i="80"/>
  <c r="T18" i="83"/>
  <c r="T7"/>
  <c r="I30"/>
  <c r="K30" s="1"/>
  <c r="I22"/>
  <c r="K22" s="1"/>
  <c r="T128" i="80"/>
  <c r="T225"/>
  <c r="T261"/>
  <c r="T134"/>
  <c r="J29" l="1"/>
  <c r="K29" s="1"/>
  <c r="J35"/>
  <c r="K35" s="1"/>
  <c r="J34"/>
  <c r="K34" s="1"/>
  <c r="J23"/>
  <c r="K23" s="1"/>
  <c r="J37"/>
  <c r="K37" s="1"/>
  <c r="J5"/>
  <c r="K5" s="1"/>
  <c r="J32"/>
  <c r="J26"/>
  <c r="K26" s="1"/>
  <c r="J12"/>
  <c r="K12" s="1"/>
  <c r="J24"/>
  <c r="K24" s="1"/>
  <c r="J9"/>
  <c r="K9" s="1"/>
  <c r="J46"/>
  <c r="K46" s="1"/>
  <c r="J45"/>
  <c r="K45" s="1"/>
  <c r="J43"/>
  <c r="K43" s="1"/>
  <c r="J41"/>
  <c r="K41" s="1"/>
  <c r="J8"/>
  <c r="K8" s="1"/>
  <c r="J48"/>
  <c r="K48" s="1"/>
  <c r="J38"/>
  <c r="K38" s="1"/>
  <c r="J30"/>
  <c r="K30" s="1"/>
  <c r="J19"/>
  <c r="J6"/>
  <c r="K6" s="1"/>
  <c r="J18"/>
  <c r="J16"/>
  <c r="J44"/>
  <c r="K44" s="1"/>
  <c r="J14"/>
  <c r="K14" s="1"/>
  <c r="J21"/>
  <c r="K21" s="1"/>
  <c r="J28"/>
  <c r="K28" s="1"/>
  <c r="J27"/>
  <c r="K27" s="1"/>
  <c r="J31"/>
  <c r="J15"/>
  <c r="K15" s="1"/>
  <c r="J42"/>
  <c r="K42" s="1"/>
  <c r="J33"/>
  <c r="K33" s="1"/>
  <c r="J10"/>
  <c r="K10" s="1"/>
  <c r="J39"/>
  <c r="K39" s="1"/>
  <c r="J40"/>
  <c r="K40" s="1"/>
  <c r="J20"/>
  <c r="J36"/>
  <c r="K36" s="1"/>
  <c r="J17"/>
  <c r="J47"/>
  <c r="K47" s="1"/>
  <c r="J13"/>
  <c r="K13" s="1"/>
  <c r="J7"/>
  <c r="K7" s="1"/>
  <c r="J11"/>
  <c r="K11" s="1"/>
  <c r="J22"/>
  <c r="K22" s="1"/>
  <c r="J4"/>
  <c r="K4" s="1"/>
  <c r="J25"/>
  <c r="K25" s="1"/>
</calcChain>
</file>

<file path=xl/comments1.xml><?xml version="1.0" encoding="utf-8"?>
<comments xmlns="http://schemas.openxmlformats.org/spreadsheetml/2006/main">
  <authors>
    <author>SEC_RSD2</author>
    <author>Proprietaire</author>
  </authors>
  <commentList>
    <comment ref="B3" authorId="0">
      <text>
        <r>
          <rPr>
            <b/>
            <u/>
            <sz val="10"/>
            <color indexed="8"/>
            <rFont val="Tahoma"/>
            <family val="2"/>
          </rPr>
          <t>Résultat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>OAEA ayant une inaptitude médicale définitive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60"/>
            <rFont val="Tahoma"/>
            <family val="2"/>
          </rPr>
          <t xml:space="preserve">
- NON ADMISSIBLE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C3" authorId="0">
      <text>
        <r>
          <rPr>
            <b/>
            <u/>
            <sz val="10"/>
            <color indexed="8"/>
            <rFont val="Tahoma"/>
            <family val="2"/>
          </rPr>
          <t>Résultat ordre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 = 3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</t>
        </r>
        <r>
          <rPr>
            <b/>
            <sz val="8"/>
            <color indexed="58"/>
            <rFont val="Tahoma"/>
            <family val="2"/>
          </rPr>
          <t xml:space="preserve"> </t>
        </r>
        <r>
          <rPr>
            <b/>
            <sz val="8"/>
            <color indexed="17"/>
            <rFont val="Tahoma"/>
            <family val="2"/>
          </rPr>
          <t>= 4</t>
        </r>
        <r>
          <rPr>
            <sz val="8"/>
            <color indexed="17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 xml:space="preserve">OAEA ayant une inaptitude médicale définitive </t>
        </r>
        <r>
          <rPr>
            <b/>
            <sz val="8"/>
            <color indexed="17"/>
            <rFont val="Tahoma"/>
            <family val="2"/>
          </rPr>
          <t>= 5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8"/>
            <rFont val="Tahoma"/>
            <family val="2"/>
          </rPr>
          <t>= 6</t>
        </r>
        <r>
          <rPr>
            <sz val="8"/>
            <color indexed="81"/>
            <rFont val="Tahoma"/>
            <family val="2"/>
          </rPr>
          <t xml:space="preserve"> ;</t>
        </r>
        <r>
          <rPr>
            <b/>
            <sz val="8"/>
            <color indexed="60"/>
            <rFont val="Tahoma"/>
            <family val="2"/>
          </rPr>
          <t xml:space="preserve">
- </t>
        </r>
        <r>
          <rPr>
            <b/>
            <sz val="8"/>
            <color indexed="16"/>
            <rFont val="Tahoma"/>
            <family val="2"/>
          </rPr>
          <t>NON ADMISSIBLE = 2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ADMISSIBLE= 1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D3" authorId="1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E3" authorId="1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F3" authorId="1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G3" authorId="0">
      <text>
        <r>
          <rPr>
            <b/>
            <u/>
            <sz val="10"/>
            <color indexed="81"/>
            <rFont val="Tahoma"/>
            <family val="2"/>
          </rPr>
          <t xml:space="preserve">Présent à l'admission  (Ayant composé).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N.A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10"/>
            <color indexed="8"/>
            <rFont val="Tahoma"/>
            <family val="2"/>
          </rPr>
          <t xml:space="preserve">- </t>
        </r>
        <r>
          <rPr>
            <b/>
            <sz val="8"/>
            <color indexed="12"/>
            <rFont val="Tahoma"/>
            <family val="2"/>
          </rPr>
          <t>A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0"/>
            <rFont val="Tahoma"/>
            <family val="2"/>
          </rPr>
          <t>D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>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  <comment ref="H3" authorId="0">
      <text>
        <r>
          <rPr>
            <b/>
            <u/>
            <sz val="10"/>
            <color indexed="81"/>
            <rFont val="Tahoma"/>
            <family val="2"/>
          </rPr>
          <t xml:space="preserve">Admission </t>
        </r>
        <r>
          <rPr>
            <b/>
            <u/>
            <sz val="10"/>
            <color indexed="10"/>
            <rFont val="Tahoma"/>
            <family val="2"/>
          </rPr>
          <t>Ordre</t>
        </r>
        <r>
          <rPr>
            <b/>
            <u/>
            <sz val="10"/>
            <color indexed="81"/>
            <rFont val="Tahoma"/>
            <family val="2"/>
          </rPr>
          <t xml:space="preserve"> Ayant composé.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5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</t>
        </r>
        <r>
          <rPr>
            <b/>
            <sz val="10"/>
            <color indexed="8"/>
            <rFont val="Tahoma"/>
            <family val="2"/>
          </rPr>
          <t xml:space="preserve"> </t>
        </r>
        <r>
          <rPr>
            <b/>
            <sz val="8"/>
            <color indexed="12"/>
            <rFont val="Tahoma"/>
            <family val="2"/>
          </rPr>
          <t>2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10"/>
            <rFont val="Tahoma"/>
            <family val="2"/>
          </rPr>
          <t>3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 xml:space="preserve">6 </t>
        </r>
        <r>
          <rPr>
            <sz val="8"/>
            <color indexed="81"/>
            <rFont val="Tahoma"/>
            <family val="2"/>
          </rPr>
          <t>pour la</t>
        </r>
        <r>
          <rPr>
            <b/>
            <sz val="8"/>
            <color indexed="81"/>
            <rFont val="Tahoma"/>
            <family val="2"/>
          </rPr>
          <t xml:space="preserve"> 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Proprietaire</author>
    <author>SEC_RSD2</author>
  </authors>
  <commentList>
    <comment ref="C2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B3" authorId="1">
      <text>
        <r>
          <rPr>
            <b/>
            <u/>
            <sz val="10"/>
            <color indexed="8"/>
            <rFont val="Tahoma"/>
            <family val="2"/>
          </rPr>
          <t>Résultat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>OAEA ayant une inaptitude médicale définitive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60"/>
            <rFont val="Tahoma"/>
            <family val="2"/>
          </rPr>
          <t xml:space="preserve">
- NON ADMISSIBLE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C3" authorId="1">
      <text>
        <r>
          <rPr>
            <b/>
            <u/>
            <sz val="10"/>
            <color indexed="8"/>
            <rFont val="Tahoma"/>
            <family val="2"/>
          </rPr>
          <t>Résultat ordre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 = 3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</t>
        </r>
        <r>
          <rPr>
            <b/>
            <sz val="8"/>
            <color indexed="58"/>
            <rFont val="Tahoma"/>
            <family val="2"/>
          </rPr>
          <t xml:space="preserve"> </t>
        </r>
        <r>
          <rPr>
            <b/>
            <sz val="8"/>
            <color indexed="17"/>
            <rFont val="Tahoma"/>
            <family val="2"/>
          </rPr>
          <t>= 4</t>
        </r>
        <r>
          <rPr>
            <sz val="8"/>
            <color indexed="17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 xml:space="preserve">OAEA ayant une inaptitude médicale définitive </t>
        </r>
        <r>
          <rPr>
            <b/>
            <sz val="8"/>
            <color indexed="17"/>
            <rFont val="Tahoma"/>
            <family val="2"/>
          </rPr>
          <t>= 5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8"/>
            <rFont val="Tahoma"/>
            <family val="2"/>
          </rPr>
          <t>= 6</t>
        </r>
        <r>
          <rPr>
            <sz val="8"/>
            <color indexed="81"/>
            <rFont val="Tahoma"/>
            <family val="2"/>
          </rPr>
          <t xml:space="preserve"> ;</t>
        </r>
        <r>
          <rPr>
            <b/>
            <sz val="8"/>
            <color indexed="60"/>
            <rFont val="Tahoma"/>
            <family val="2"/>
          </rPr>
          <t xml:space="preserve">
- </t>
        </r>
        <r>
          <rPr>
            <b/>
            <sz val="8"/>
            <color indexed="16"/>
            <rFont val="Tahoma"/>
            <family val="2"/>
          </rPr>
          <t>NON ADMISSIBLE = 2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ADMISSIBLE= 1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E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F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G3" authorId="1">
      <text>
        <r>
          <rPr>
            <b/>
            <u/>
            <sz val="10"/>
            <color indexed="81"/>
            <rFont val="Tahoma"/>
            <family val="2"/>
          </rPr>
          <t xml:space="preserve">Présent à l'admission  (Ayant composé).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N.A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10"/>
            <color indexed="8"/>
            <rFont val="Tahoma"/>
            <family val="2"/>
          </rPr>
          <t xml:space="preserve">- </t>
        </r>
        <r>
          <rPr>
            <b/>
            <sz val="8"/>
            <color indexed="12"/>
            <rFont val="Tahoma"/>
            <family val="2"/>
          </rPr>
          <t>A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0"/>
            <rFont val="Tahoma"/>
            <family val="2"/>
          </rPr>
          <t>D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>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  <comment ref="H3" authorId="1">
      <text>
        <r>
          <rPr>
            <b/>
            <u/>
            <sz val="10"/>
            <color indexed="81"/>
            <rFont val="Tahoma"/>
            <family val="2"/>
          </rPr>
          <t xml:space="preserve">Admission </t>
        </r>
        <r>
          <rPr>
            <b/>
            <u/>
            <sz val="10"/>
            <color indexed="10"/>
            <rFont val="Tahoma"/>
            <family val="2"/>
          </rPr>
          <t>Ordre</t>
        </r>
        <r>
          <rPr>
            <b/>
            <u/>
            <sz val="10"/>
            <color indexed="81"/>
            <rFont val="Tahoma"/>
            <family val="2"/>
          </rPr>
          <t xml:space="preserve"> Ayant composé.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5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</t>
        </r>
        <r>
          <rPr>
            <b/>
            <sz val="10"/>
            <color indexed="8"/>
            <rFont val="Tahoma"/>
            <family val="2"/>
          </rPr>
          <t xml:space="preserve"> </t>
        </r>
        <r>
          <rPr>
            <b/>
            <sz val="8"/>
            <color indexed="12"/>
            <rFont val="Tahoma"/>
            <family val="2"/>
          </rPr>
          <t>2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10"/>
            <rFont val="Tahoma"/>
            <family val="2"/>
          </rPr>
          <t>3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 xml:space="preserve">6 </t>
        </r>
        <r>
          <rPr>
            <sz val="8"/>
            <color indexed="81"/>
            <rFont val="Tahoma"/>
            <family val="2"/>
          </rPr>
          <t>pour la</t>
        </r>
        <r>
          <rPr>
            <b/>
            <sz val="8"/>
            <color indexed="81"/>
            <rFont val="Tahoma"/>
            <family val="2"/>
          </rPr>
          <t xml:space="preserve"> 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Proprietaire</author>
    <author>SEC_RSD2</author>
  </authors>
  <commentList>
    <comment ref="C2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B3" authorId="1">
      <text>
        <r>
          <rPr>
            <b/>
            <u/>
            <sz val="10"/>
            <color indexed="8"/>
            <rFont val="Tahoma"/>
            <family val="2"/>
          </rPr>
          <t>Résultat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>OAEA ayant une inaptitude médicale définitive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60"/>
            <rFont val="Tahoma"/>
            <family val="2"/>
          </rPr>
          <t xml:space="preserve">
- NON ADMISSIBLE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C3" authorId="1">
      <text>
        <r>
          <rPr>
            <b/>
            <u/>
            <sz val="10"/>
            <color indexed="8"/>
            <rFont val="Tahoma"/>
            <family val="2"/>
          </rPr>
          <t>Résultat ordre d'admissibilité</t>
        </r>
        <r>
          <rPr>
            <b/>
            <u/>
            <sz val="8"/>
            <color indexed="8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>est affiché automatiquement.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Données pouvant être affichées :</t>
        </r>
        <r>
          <rPr>
            <sz val="8"/>
            <color indexed="81"/>
            <rFont val="Tahoma"/>
          </rPr>
          <t xml:space="preserve">
-</t>
        </r>
        <r>
          <rPr>
            <b/>
            <sz val="8"/>
            <color indexed="10"/>
            <rFont val="Tahoma"/>
            <family val="2"/>
          </rPr>
          <t xml:space="preserve"> DESISTE A L'ADMISSIBILITE = 3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17"/>
            <rFont val="Tahoma"/>
            <family val="2"/>
          </rPr>
          <t>RADIE A L'ADMISSIBILITE</t>
        </r>
        <r>
          <rPr>
            <sz val="8"/>
            <color indexed="81"/>
            <rFont val="Tahoma"/>
            <family val="2"/>
          </rPr>
          <t xml:space="preserve"> par la direction du personnel </t>
        </r>
        <r>
          <rPr>
            <b/>
            <sz val="8"/>
            <color indexed="58"/>
            <rFont val="Tahoma"/>
            <family val="2"/>
          </rPr>
          <t xml:space="preserve"> </t>
        </r>
        <r>
          <rPr>
            <b/>
            <sz val="8"/>
            <color indexed="17"/>
            <rFont val="Tahoma"/>
            <family val="2"/>
          </rPr>
          <t>= 4</t>
        </r>
        <r>
          <rPr>
            <sz val="8"/>
            <color indexed="17"/>
            <rFont val="Tahoma"/>
            <family val="2"/>
          </rPr>
          <t xml:space="preserve"> </t>
        </r>
        <r>
          <rPr>
            <sz val="8"/>
            <color indexed="81"/>
            <rFont val="Tahoma"/>
            <family val="2"/>
          </rPr>
          <t>;
-</t>
        </r>
        <r>
          <rPr>
            <b/>
            <sz val="8"/>
            <color indexed="17"/>
            <rFont val="Tahoma"/>
            <family val="2"/>
          </rPr>
          <t xml:space="preserve"> RADIE INAP MED DEF </t>
        </r>
        <r>
          <rPr>
            <sz val="8"/>
            <color indexed="81"/>
            <rFont val="Tahoma"/>
            <family val="2"/>
          </rPr>
          <t xml:space="preserve">pour le candidant </t>
        </r>
        <r>
          <rPr>
            <b/>
            <sz val="8"/>
            <color indexed="81"/>
            <rFont val="Tahoma"/>
            <family val="2"/>
          </rPr>
          <t xml:space="preserve">OAEA ayant une inaptitude médicale définitive </t>
        </r>
        <r>
          <rPr>
            <b/>
            <sz val="8"/>
            <color indexed="17"/>
            <rFont val="Tahoma"/>
            <family val="2"/>
          </rPr>
          <t>= 5</t>
        </r>
        <r>
          <rPr>
            <sz val="8"/>
            <color indexed="81"/>
            <rFont val="Tahoma"/>
            <family val="2"/>
          </rPr>
          <t xml:space="preserve"> ;
- </t>
        </r>
        <r>
          <rPr>
            <b/>
            <sz val="8"/>
            <color indexed="8"/>
            <rFont val="Tahoma"/>
            <family val="2"/>
          </rPr>
          <t>ERREUR.INSCRIPTION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8"/>
            <rFont val="Tahoma"/>
            <family val="2"/>
          </rPr>
          <t>= 6</t>
        </r>
        <r>
          <rPr>
            <sz val="8"/>
            <color indexed="81"/>
            <rFont val="Tahoma"/>
            <family val="2"/>
          </rPr>
          <t xml:space="preserve"> ;</t>
        </r>
        <r>
          <rPr>
            <b/>
            <sz val="8"/>
            <color indexed="60"/>
            <rFont val="Tahoma"/>
            <family val="2"/>
          </rPr>
          <t xml:space="preserve">
- </t>
        </r>
        <r>
          <rPr>
            <b/>
            <sz val="8"/>
            <color indexed="16"/>
            <rFont val="Tahoma"/>
            <family val="2"/>
          </rPr>
          <t>NON ADMISSIBLE = 2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>;</t>
        </r>
        <r>
          <rPr>
            <b/>
            <sz val="8"/>
            <color indexed="81"/>
            <rFont val="Tahoma"/>
            <family val="2"/>
          </rPr>
          <t xml:space="preserve">
- </t>
        </r>
        <r>
          <rPr>
            <b/>
            <sz val="8"/>
            <color indexed="12"/>
            <rFont val="Tahoma"/>
            <family val="2"/>
          </rPr>
          <t>ADMISSIBLE= 1</t>
        </r>
        <r>
          <rPr>
            <sz val="8"/>
            <color indexed="81"/>
            <rFont val="Tahoma"/>
            <family val="2"/>
          </rPr>
          <t xml:space="preserve">.
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E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F3" authorId="0">
      <text>
        <r>
          <rPr>
            <b/>
            <sz val="10"/>
            <color indexed="81"/>
            <rFont val="Tahoma"/>
            <family val="2"/>
          </rPr>
          <t xml:space="preserve">Voir onglet "Accueil"
</t>
        </r>
      </text>
    </comment>
    <comment ref="G3" authorId="1">
      <text>
        <r>
          <rPr>
            <b/>
            <u/>
            <sz val="10"/>
            <color indexed="81"/>
            <rFont val="Tahoma"/>
            <family val="2"/>
          </rPr>
          <t xml:space="preserve">Présent à l'admission  (Ayant composé).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N.A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10"/>
            <color indexed="8"/>
            <rFont val="Tahoma"/>
            <family val="2"/>
          </rPr>
          <t xml:space="preserve">- </t>
        </r>
        <r>
          <rPr>
            <b/>
            <sz val="8"/>
            <color indexed="12"/>
            <rFont val="Tahoma"/>
            <family val="2"/>
          </rPr>
          <t>A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0"/>
            <rFont val="Tahoma"/>
            <family val="2"/>
          </rPr>
          <t>D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R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>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  <comment ref="H3" authorId="1">
      <text>
        <r>
          <rPr>
            <b/>
            <u/>
            <sz val="10"/>
            <color indexed="81"/>
            <rFont val="Tahoma"/>
            <family val="2"/>
          </rPr>
          <t xml:space="preserve">Admission </t>
        </r>
        <r>
          <rPr>
            <b/>
            <u/>
            <sz val="10"/>
            <color indexed="10"/>
            <rFont val="Tahoma"/>
            <family val="2"/>
          </rPr>
          <t>Ordre</t>
        </r>
        <r>
          <rPr>
            <b/>
            <u/>
            <sz val="10"/>
            <color indexed="81"/>
            <rFont val="Tahoma"/>
            <family val="2"/>
          </rPr>
          <t xml:space="preserve"> Ayant composé.
</t>
        </r>
        <r>
          <rPr>
            <b/>
            <sz val="8"/>
            <color indexed="10"/>
            <rFont val="Tahoma"/>
            <family val="2"/>
          </rPr>
          <t xml:space="preserve">* Valeurs 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b/>
            <sz val="8"/>
            <color indexed="81"/>
            <rFont val="Tahoma"/>
            <family val="2"/>
          </rPr>
          <t xml:space="preserve"> 
- 1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admissible et présent</t>
        </r>
        <r>
          <rPr>
            <sz val="8"/>
            <color indexed="81"/>
            <rFont val="Tahoma"/>
            <family val="2"/>
          </rPr>
          <t xml:space="preserve"> aux épreuves d’admissibilité 
- </t>
        </r>
        <r>
          <rPr>
            <b/>
            <sz val="8"/>
            <color indexed="16"/>
            <rFont val="Tahoma"/>
            <family val="2"/>
          </rPr>
          <t>5</t>
        </r>
        <r>
          <rPr>
            <sz val="8"/>
            <color indexed="81"/>
            <rFont val="Tahoma"/>
            <family val="2"/>
          </rPr>
          <t xml:space="preserve"> pour le candidat non admissible ;</t>
        </r>
        <r>
          <rPr>
            <sz val="8"/>
            <color indexed="8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</t>
        </r>
        <r>
          <rPr>
            <b/>
            <sz val="10"/>
            <color indexed="8"/>
            <rFont val="Tahoma"/>
            <family val="2"/>
          </rPr>
          <t xml:space="preserve"> </t>
        </r>
        <r>
          <rPr>
            <b/>
            <sz val="8"/>
            <color indexed="12"/>
            <rFont val="Tahoma"/>
            <family val="2"/>
          </rPr>
          <t>2</t>
        </r>
        <r>
          <rPr>
            <b/>
            <sz val="8"/>
            <color indexed="10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 candidat </t>
        </r>
        <r>
          <rPr>
            <b/>
            <sz val="8"/>
            <color indexed="12"/>
            <rFont val="Tahoma"/>
            <family val="2"/>
          </rPr>
          <t>ABSENT</t>
        </r>
        <r>
          <rPr>
            <sz val="8"/>
            <color indexed="8"/>
            <rFont val="Tahoma"/>
            <family val="2"/>
          </rPr>
          <t xml:space="preserve"> ;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sz val="8"/>
            <color indexed="8"/>
            <rFont val="Tahoma"/>
            <family val="2"/>
          </rPr>
          <t xml:space="preserve"> </t>
        </r>
        <r>
          <rPr>
            <b/>
            <sz val="8"/>
            <color indexed="10"/>
            <rFont val="Tahoma"/>
            <family val="2"/>
          </rPr>
          <t>3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0"/>
            <rFont val="Tahoma"/>
            <family val="2"/>
          </rPr>
          <t>DESISTE</t>
        </r>
        <r>
          <rPr>
            <sz val="8"/>
            <color indexed="8"/>
            <rFont val="Tahoma"/>
            <family val="2"/>
          </rPr>
          <t xml:space="preserve"> (p</t>
        </r>
        <r>
          <rPr>
            <i/>
            <sz val="8"/>
            <color indexed="8"/>
            <rFont val="Tahoma"/>
            <family val="2"/>
          </rPr>
          <t>our raison personnelle ou  par la direction du personnel</t>
        </r>
        <r>
          <rPr>
            <sz val="8"/>
            <color indexed="8"/>
            <rFont val="Tahoma"/>
            <family val="2"/>
          </rPr>
          <t xml:space="preserve">)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</t>
        </r>
        <r>
          <rPr>
            <sz val="8"/>
            <color indexed="17"/>
            <rFont val="Tahoma"/>
            <family val="2"/>
          </rPr>
          <t xml:space="preserve"> ou </t>
        </r>
        <r>
          <rPr>
            <b/>
            <sz val="8"/>
            <color indexed="17"/>
            <rFont val="Tahoma"/>
            <family val="2"/>
          </rPr>
          <t>OAES radié du fait de l'autorité</t>
        </r>
        <r>
          <rPr>
            <sz val="8"/>
            <color indexed="8"/>
            <rFont val="Tahoma"/>
            <family val="2"/>
          </rPr>
          <t xml:space="preserve"> (</t>
        </r>
        <r>
          <rPr>
            <i/>
            <sz val="8"/>
            <color indexed="8"/>
            <rFont val="Tahoma"/>
            <family val="2"/>
          </rPr>
          <t>par la d</t>
        </r>
        <r>
          <rPr>
            <sz val="8"/>
            <color indexed="8"/>
            <rFont val="Tahoma"/>
            <family val="2"/>
          </rPr>
          <t>i</t>
        </r>
        <r>
          <rPr>
            <i/>
            <sz val="8"/>
            <color indexed="8"/>
            <rFont val="Tahoma"/>
            <family val="2"/>
          </rPr>
          <t>rection du personnel ou le jury)</t>
        </r>
        <r>
          <rPr>
            <sz val="8"/>
            <color indexed="8"/>
            <rFont val="Tahoma"/>
            <family val="2"/>
          </rPr>
          <t xml:space="preserve"> ;
-  </t>
        </r>
        <r>
          <rPr>
            <b/>
            <sz val="8"/>
            <color indexed="17"/>
            <rFont val="Tahoma"/>
            <family val="2"/>
          </rPr>
          <t>4</t>
        </r>
        <r>
          <rPr>
            <sz val="8"/>
            <color indexed="8"/>
            <rFont val="Tahoma"/>
            <family val="2"/>
          </rPr>
          <t xml:space="preserve"> pour le candidat </t>
        </r>
        <r>
          <rPr>
            <b/>
            <sz val="8"/>
            <color indexed="17"/>
            <rFont val="Tahoma"/>
            <family val="2"/>
          </rPr>
          <t>OAEA radié pour inapte médical définitif</t>
        </r>
        <r>
          <rPr>
            <b/>
            <sz val="8"/>
            <color indexed="8"/>
            <rFont val="Tahoma"/>
            <family val="2"/>
          </rPr>
          <t xml:space="preserve"> </t>
        </r>
        <r>
          <rPr>
            <sz val="8"/>
            <color indexed="8"/>
            <rFont val="Tahoma"/>
            <family val="2"/>
          </rPr>
          <t xml:space="preserve">pour les épreuves </t>
        </r>
        <r>
          <rPr>
            <sz val="8"/>
            <color indexed="81"/>
            <rFont val="Tahoma"/>
            <family val="2"/>
          </rPr>
          <t>d'admission.</t>
        </r>
        <r>
          <rPr>
            <b/>
            <sz val="8"/>
            <color indexed="10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- </t>
        </r>
        <r>
          <rPr>
            <b/>
            <sz val="8"/>
            <color indexed="81"/>
            <rFont val="Tahoma"/>
            <family val="2"/>
          </rPr>
          <t xml:space="preserve">6 </t>
        </r>
        <r>
          <rPr>
            <sz val="8"/>
            <color indexed="81"/>
            <rFont val="Tahoma"/>
            <family val="2"/>
          </rPr>
          <t>pour la</t>
        </r>
        <r>
          <rPr>
            <b/>
            <sz val="8"/>
            <color indexed="81"/>
            <rFont val="Tahoma"/>
            <family val="2"/>
          </rPr>
          <t xml:space="preserve"> cellule vide</t>
        </r>
        <r>
          <rPr>
            <sz val="8"/>
            <color indexed="81"/>
            <rFont val="Tahoma"/>
            <family val="2"/>
          </rPr>
          <t xml:space="preserve"> pour le candidat </t>
        </r>
        <r>
          <rPr>
            <b/>
            <sz val="8"/>
            <color indexed="81"/>
            <rFont val="Tahoma"/>
            <family val="2"/>
          </rPr>
          <t>non admissible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désisté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radié</t>
        </r>
        <r>
          <rPr>
            <sz val="8"/>
            <color indexed="81"/>
            <rFont val="Tahoma"/>
            <family val="2"/>
          </rPr>
          <t xml:space="preserve"> ou </t>
        </r>
        <r>
          <rPr>
            <b/>
            <sz val="8"/>
            <color indexed="81"/>
            <rFont val="Tahoma"/>
            <family val="2"/>
          </rPr>
          <t>inscrit par erreur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u/>
            <sz val="8"/>
            <color indexed="81"/>
            <rFont val="Tahoma"/>
            <family val="2"/>
          </rPr>
          <t>avant le début</t>
        </r>
        <r>
          <rPr>
            <sz val="8"/>
            <color indexed="81"/>
            <rFont val="Tahoma"/>
            <family val="2"/>
          </rPr>
          <t xml:space="preserve">
  </t>
        </r>
        <r>
          <rPr>
            <u/>
            <sz val="8"/>
            <color indexed="81"/>
            <rFont val="Tahoma"/>
            <family val="2"/>
          </rPr>
          <t>des concours.</t>
        </r>
        <r>
          <rPr>
            <b/>
            <sz val="8"/>
            <color indexed="1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<sst xmlns="http://schemas.openxmlformats.org/spreadsheetml/2006/main" count="3962" uniqueCount="588">
  <si>
    <t>COM</t>
  </si>
  <si>
    <t>SECURITE</t>
  </si>
  <si>
    <t>GESTION DES RESSOURCES HUMAINES</t>
  </si>
  <si>
    <t>TECHNIQUES D'OPERATIONS D'INFRASTRUCTURE</t>
  </si>
  <si>
    <t>COMMUNICATION</t>
  </si>
  <si>
    <t>FAMILLE</t>
  </si>
  <si>
    <t>R</t>
  </si>
  <si>
    <t>RADIE</t>
  </si>
  <si>
    <t>RADIE A L'ADMISSIBILITE</t>
  </si>
  <si>
    <t>DESISTE A L'ADMISSIBILITE</t>
  </si>
  <si>
    <t>RADIE INAP MED DEF</t>
  </si>
  <si>
    <r>
      <t xml:space="preserve">COM_Admission_Général : Classement </t>
    </r>
    <r>
      <rPr>
        <sz val="10"/>
        <rFont val="Arial"/>
        <family val="2"/>
      </rPr>
      <t>de l'ensemble des candidats tous les concours confondus et</t>
    </r>
    <r>
      <rPr>
        <b/>
        <sz val="10"/>
        <rFont val="Arial"/>
        <family val="2"/>
      </rPr>
      <t xml:space="preserve"> Trier </t>
    </r>
    <r>
      <rPr>
        <sz val="10"/>
        <rFont val="Arial"/>
        <family val="2"/>
      </rPr>
      <t>selon des critères</t>
    </r>
  </si>
  <si>
    <t>II - CONCOURS</t>
  </si>
  <si>
    <t>Radié pour inaptitude médicale définitive</t>
  </si>
  <si>
    <t>ORTIF</t>
  </si>
  <si>
    <r>
      <t xml:space="preserve">COM_Admission_MAI : </t>
    </r>
    <r>
      <rPr>
        <sz val="10"/>
        <rFont val="Arial"/>
      </rPr>
      <t xml:space="preserve">Classement pour le concours </t>
    </r>
    <r>
      <rPr>
        <b/>
        <sz val="10"/>
        <color indexed="12"/>
        <rFont val="Arial"/>
        <family val="2"/>
      </rPr>
      <t>ORTIF - MAI</t>
    </r>
  </si>
  <si>
    <t>ORADM</t>
  </si>
  <si>
    <r>
      <t xml:space="preserve">CONCOURS ORTIF ET ORADM </t>
    </r>
    <r>
      <rPr>
        <b/>
        <u/>
        <sz val="18"/>
        <color indexed="10"/>
        <rFont val="Arial"/>
        <family val="2"/>
      </rPr>
      <t>2011</t>
    </r>
    <r>
      <rPr>
        <b/>
        <u/>
        <sz val="18"/>
        <rFont val="Arial"/>
        <family val="2"/>
      </rPr>
      <t xml:space="preserve"> - CLASSEMENT COMMISSION D'ADMISSION</t>
    </r>
  </si>
  <si>
    <t>NOM PRENOM
et
NUMERO D'ANONYMAT</t>
  </si>
  <si>
    <t>IDENTIFIANT</t>
  </si>
  <si>
    <t>Valeurs</t>
  </si>
  <si>
    <t>Désisté ;</t>
  </si>
  <si>
    <t>Absent ;</t>
  </si>
  <si>
    <r>
      <t xml:space="preserve">Note éliminatoire </t>
    </r>
    <r>
      <rPr>
        <i/>
        <sz val="10"/>
        <rFont val="Arial"/>
        <family val="2"/>
      </rPr>
      <t>ou</t>
    </r>
    <r>
      <rPr>
        <sz val="10"/>
        <rFont val="Arial"/>
      </rPr>
      <t xml:space="preserve">  Note éliminatoire (Absent à l'épreuve d'aptitude générale) ;</t>
    </r>
  </si>
  <si>
    <r>
      <t>R</t>
    </r>
    <r>
      <rPr>
        <sz val="10"/>
        <rFont val="Arial"/>
      </rPr>
      <t>adié pour inapte médical définitif.</t>
    </r>
  </si>
  <si>
    <t>Radié du fait de l'autorité ;</t>
  </si>
  <si>
    <t>Exempt définitif de sport - imputable au service ;</t>
  </si>
  <si>
    <t xml:space="preserve">* Aucune donnée apparaît pour le candidat : </t>
  </si>
  <si>
    <r>
      <t>NON ADMISSIBLE</t>
    </r>
    <r>
      <rPr>
        <sz val="10"/>
        <rFont val="Arial"/>
      </rPr>
      <t xml:space="preserve"> ou </t>
    </r>
    <r>
      <rPr>
        <b/>
        <sz val="10"/>
        <color indexed="10"/>
        <rFont val="Arial"/>
        <family val="2"/>
      </rPr>
      <t>DESISTE A L'ADMISSIBILITE</t>
    </r>
    <r>
      <rPr>
        <sz val="10"/>
        <rFont val="Arial"/>
      </rPr>
      <t xml:space="preserve"> ou </t>
    </r>
    <r>
      <rPr>
        <b/>
        <sz val="10"/>
        <color indexed="17"/>
        <rFont val="Arial"/>
        <family val="2"/>
      </rPr>
      <t>ERREUR.INSCRIPTION</t>
    </r>
    <r>
      <rPr>
        <sz val="10"/>
        <rFont val="Arial"/>
        <family val="2"/>
      </rPr>
      <t xml:space="preserve"> </t>
    </r>
  </si>
  <si>
    <r>
      <t xml:space="preserve">ou </t>
    </r>
    <r>
      <rPr>
        <b/>
        <sz val="10"/>
        <color indexed="17"/>
        <rFont val="Arial"/>
        <family val="2"/>
      </rPr>
      <t>RADIE A L'ADMISSIBILITE</t>
    </r>
    <r>
      <rPr>
        <sz val="10"/>
        <rFont val="Arial"/>
      </rPr>
      <t xml:space="preserve"> ou </t>
    </r>
    <r>
      <rPr>
        <b/>
        <sz val="10"/>
        <color indexed="17"/>
        <rFont val="Arial"/>
        <family val="2"/>
      </rPr>
      <t>RADIE INAP MED DEF</t>
    </r>
    <r>
      <rPr>
        <sz val="10"/>
        <rFont val="Arial"/>
      </rPr>
      <t xml:space="preserve"> </t>
    </r>
    <r>
      <rPr>
        <b/>
        <i/>
        <sz val="10"/>
        <rFont val="Arial"/>
        <family val="2"/>
      </rPr>
      <t>avant le début des concours.</t>
    </r>
  </si>
  <si>
    <r>
      <t>II - CLASSEMENT DES CANDIDATS COLONNE "</t>
    </r>
    <r>
      <rPr>
        <b/>
        <u/>
        <sz val="10"/>
        <color indexed="12"/>
        <rFont val="Arial"/>
        <family val="2"/>
      </rPr>
      <t>D</t>
    </r>
    <r>
      <rPr>
        <b/>
        <u/>
        <sz val="10"/>
        <rFont val="Arial"/>
        <family val="2"/>
      </rPr>
      <t xml:space="preserve">" </t>
    </r>
    <r>
      <rPr>
        <b/>
        <sz val="10"/>
        <rFont val="Arial"/>
        <family val="2"/>
      </rPr>
      <t>: "Clt" (Numérotation sur trois chiffres commençant par 001 pour chaque option de famille)</t>
    </r>
  </si>
  <si>
    <t>Critères de tri sur l'onglet "COM_Admission_Général"</t>
  </si>
  <si>
    <r>
      <t xml:space="preserve">Colonne </t>
    </r>
    <r>
      <rPr>
        <b/>
        <sz val="10"/>
        <rFont val="Arial"/>
        <family val="2"/>
      </rPr>
      <t>B</t>
    </r>
    <r>
      <rPr>
        <sz val="10"/>
        <rFont val="Arial"/>
      </rPr>
      <t xml:space="preserve"> :</t>
    </r>
  </si>
  <si>
    <t>Note éliminatoire</t>
  </si>
  <si>
    <t>D</t>
  </si>
  <si>
    <t>DESISTE</t>
  </si>
  <si>
    <t>Désisté</t>
  </si>
  <si>
    <t>NON ADMISSIBLE</t>
  </si>
  <si>
    <t>N.A</t>
  </si>
  <si>
    <t>MAINTENANCE</t>
  </si>
  <si>
    <t>ERREUR.INSCRIPTION</t>
  </si>
  <si>
    <t>BONJOUR</t>
  </si>
  <si>
    <t>A</t>
  </si>
  <si>
    <t>Absent</t>
  </si>
  <si>
    <t>EXEMPTE.DEF</t>
  </si>
  <si>
    <t>Clt</t>
  </si>
  <si>
    <t>TOTAL POINTS GENERAL</t>
  </si>
  <si>
    <t>OBSERVATIONS</t>
  </si>
  <si>
    <t>RAPPEL POINTS ADMISSIBILITE</t>
  </si>
  <si>
    <t>MOYENNE
GENERALE</t>
  </si>
  <si>
    <t>TOTAL POINTS ADMISSION</t>
  </si>
  <si>
    <t>Concours :</t>
  </si>
  <si>
    <t>AER</t>
  </si>
  <si>
    <t>EPS</t>
  </si>
  <si>
    <t>TOUS LES CONCOURS</t>
  </si>
  <si>
    <t>NB CANDIDATS ADMISSIBLES</t>
  </si>
  <si>
    <r>
      <t>note</t>
    </r>
    <r>
      <rPr>
        <b/>
        <sz val="3"/>
        <color indexed="8"/>
        <rFont val="Arial"/>
        <family val="2"/>
      </rPr>
      <t xml:space="preserve">
</t>
    </r>
    <r>
      <rPr>
        <b/>
        <sz val="10"/>
        <color indexed="8"/>
        <rFont val="Arial"/>
        <family val="2"/>
      </rPr>
      <t>CONNAISSANCE DU DOMAINE DE SPECIALITES</t>
    </r>
    <r>
      <rPr>
        <i/>
        <sz val="3"/>
        <color indexed="8"/>
        <rFont val="Arial"/>
        <family val="2"/>
      </rPr>
      <t xml:space="preserve">
</t>
    </r>
    <r>
      <rPr>
        <i/>
        <sz val="10"/>
        <color indexed="8"/>
        <rFont val="Arial"/>
        <family val="2"/>
      </rPr>
      <t>Coef 25</t>
    </r>
  </si>
  <si>
    <r>
      <t>note</t>
    </r>
    <r>
      <rPr>
        <b/>
        <sz val="3"/>
        <color indexed="8"/>
        <rFont val="Arial"/>
        <family val="2"/>
      </rPr>
      <t xml:space="preserve">
</t>
    </r>
    <r>
      <rPr>
        <b/>
        <sz val="10"/>
        <color indexed="8"/>
        <rFont val="Arial"/>
        <family val="2"/>
      </rPr>
      <t>APTITUDE GENERALE</t>
    </r>
    <r>
      <rPr>
        <i/>
        <sz val="10"/>
        <color indexed="8"/>
        <rFont val="Arial"/>
        <family val="2"/>
      </rPr>
      <t xml:space="preserve">
</t>
    </r>
    <r>
      <rPr>
        <i/>
        <sz val="6"/>
        <color indexed="8"/>
        <rFont val="Arial"/>
        <family val="2"/>
      </rPr>
      <t xml:space="preserve">
</t>
    </r>
    <r>
      <rPr>
        <i/>
        <sz val="10"/>
        <color indexed="8"/>
        <rFont val="Arial"/>
        <family val="2"/>
      </rPr>
      <t>Coef 25</t>
    </r>
  </si>
  <si>
    <r>
      <t>note</t>
    </r>
    <r>
      <rPr>
        <b/>
        <sz val="3"/>
        <color indexed="8"/>
        <rFont val="Arial"/>
        <family val="2"/>
      </rPr>
      <t xml:space="preserve">
</t>
    </r>
    <r>
      <rPr>
        <b/>
        <sz val="10"/>
        <color indexed="8"/>
        <rFont val="Arial"/>
        <family val="2"/>
      </rPr>
      <t>APTITUDE PHYSIQUE</t>
    </r>
    <r>
      <rPr>
        <i/>
        <sz val="7"/>
        <color indexed="8"/>
        <rFont val="Arial"/>
        <family val="2"/>
      </rPr>
      <t xml:space="preserve">
</t>
    </r>
    <r>
      <rPr>
        <i/>
        <sz val="10"/>
        <color indexed="8"/>
        <rFont val="Arial"/>
        <family val="2"/>
      </rPr>
      <t>Coef 10</t>
    </r>
  </si>
  <si>
    <t>N° ANONYMAT</t>
  </si>
  <si>
    <t>DSA</t>
  </si>
  <si>
    <t>GEN</t>
  </si>
  <si>
    <t>INF</t>
  </si>
  <si>
    <t>MAI</t>
  </si>
  <si>
    <t>NBC</t>
  </si>
  <si>
    <t>SEC</t>
  </si>
  <si>
    <t>GRH</t>
  </si>
  <si>
    <t>TOI</t>
  </si>
  <si>
    <t>TOTAL POINTS ORAL</t>
  </si>
  <si>
    <t>Exempt définitif de sport - Imputable au service</t>
  </si>
  <si>
    <t>ADMISSIBLE</t>
  </si>
  <si>
    <t/>
  </si>
  <si>
    <r>
      <t xml:space="preserve">Colonne </t>
    </r>
    <r>
      <rPr>
        <b/>
        <sz val="10"/>
        <rFont val="Arial"/>
        <family val="2"/>
      </rPr>
      <t>C</t>
    </r>
    <r>
      <rPr>
        <sz val="10"/>
        <rFont val="Arial"/>
      </rPr>
      <t xml:space="preserve"> :</t>
    </r>
  </si>
  <si>
    <t>FAMILLE CONCOURS OPTION</t>
  </si>
  <si>
    <r>
      <t xml:space="preserve">Colonne </t>
    </r>
    <r>
      <rPr>
        <b/>
        <sz val="10"/>
        <rFont val="Arial"/>
        <family val="2"/>
      </rPr>
      <t>D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</si>
  <si>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E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</si>
  <si>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F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</si>
  <si>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G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</si>
  <si>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K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</si>
  <si>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L</t>
    </r>
    <r>
      <rPr>
        <sz val="10"/>
        <rFont val="Arial"/>
      </rPr>
      <t xml:space="preserve"> :</t>
    </r>
  </si>
  <si>
    <t>FAMILLE
CONCOURS OPTION CODE</t>
  </si>
  <si>
    <r>
      <t>Colonne</t>
    </r>
    <r>
      <rPr>
        <b/>
        <sz val="10"/>
        <rFont val="Arial"/>
        <family val="2"/>
      </rPr>
      <t xml:space="preserve"> P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</si>
  <si>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O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</si>
  <si>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N</t>
    </r>
    <r>
      <rPr>
        <sz val="10"/>
        <rFont val="Arial"/>
      </rPr>
      <t xml:space="preserve"> :</t>
    </r>
  </si>
  <si>
    <t>NOM PRENOM</t>
  </si>
  <si>
    <r>
      <t>Colonne</t>
    </r>
    <r>
      <rPr>
        <b/>
        <sz val="10"/>
        <rFont val="Arial"/>
        <family val="2"/>
      </rPr>
      <t xml:space="preserve"> R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</si>
  <si>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S</t>
    </r>
    <r>
      <rPr>
        <sz val="10"/>
        <rFont val="Arial"/>
      </rPr>
      <t xml:space="preserve"> :</t>
    </r>
  </si>
  <si>
    <t>x1</t>
  </si>
  <si>
    <t>y1</t>
  </si>
  <si>
    <t>x2</t>
  </si>
  <si>
    <t>y2</t>
  </si>
  <si>
    <t>BUDGET, FINANCES / ADMINISTRATION</t>
  </si>
  <si>
    <t>BF/ADM</t>
  </si>
  <si>
    <r>
      <t>COM_Admission_BF-ADM :</t>
    </r>
    <r>
      <rPr>
        <b/>
        <sz val="10"/>
        <rFont val="Arial"/>
        <family val="2"/>
      </rPr>
      <t xml:space="preserve"> </t>
    </r>
    <r>
      <rPr>
        <sz val="10"/>
        <rFont val="Arial"/>
      </rPr>
      <t xml:space="preserve">Classement pour le concours </t>
    </r>
    <r>
      <rPr>
        <b/>
        <sz val="10"/>
        <color indexed="10"/>
        <rFont val="Arial"/>
        <family val="2"/>
      </rPr>
      <t>ORADM - BF-ADM</t>
    </r>
  </si>
  <si>
    <t>SYSTEMES RESEAUX</t>
  </si>
  <si>
    <t>SR/TIF</t>
  </si>
  <si>
    <t>SR/ADM</t>
  </si>
  <si>
    <t>INFORMATIQUE</t>
  </si>
  <si>
    <t>LOG</t>
  </si>
  <si>
    <t>LOGISTIQUE</t>
  </si>
  <si>
    <t>TECHNIQUES DU GENIE</t>
  </si>
  <si>
    <t>NATURE BIOLOGIE CHIMIE</t>
  </si>
  <si>
    <r>
      <t>NOM PRENOM et NUMERO D'ANONYMAT</t>
    </r>
    <r>
      <rPr>
        <sz val="10"/>
        <rFont val="Arial"/>
        <family val="2"/>
      </rPr>
      <t xml:space="preserve"> (</t>
    </r>
    <r>
      <rPr>
        <sz val="10"/>
        <color indexed="12"/>
        <rFont val="Arial"/>
        <family val="2"/>
      </rPr>
      <t>champ concaténer</t>
    </r>
    <r>
      <rPr>
        <sz val="10"/>
        <rFont val="Arial"/>
        <family val="2"/>
      </rPr>
      <t>)</t>
    </r>
  </si>
  <si>
    <t>AERONAUTIQUE</t>
  </si>
  <si>
    <t>FAMILLE CONCOURS OPTION CODE</t>
  </si>
  <si>
    <t>OPTION FAMILLE</t>
  </si>
  <si>
    <t>I - PRÉSENTATION DU FICHIER (Onglets)</t>
  </si>
  <si>
    <t>FEUX</t>
  </si>
  <si>
    <t>EDUCATION ET ENTRAINEMENT PHYSIQUES  SPORTIFS</t>
  </si>
  <si>
    <t>DESSIN SUR SYSTEMES AUTOMATISÉS</t>
  </si>
  <si>
    <t>EAUX</t>
  </si>
  <si>
    <t>TRAITEMENT DES EUAX</t>
  </si>
  <si>
    <t>LUTTE CONTRE LES FEUX</t>
  </si>
  <si>
    <t>OPTIQUE CINE AUDIO</t>
  </si>
  <si>
    <t>OCA</t>
  </si>
  <si>
    <t>Bouaffon Hervé</t>
  </si>
  <si>
    <t>Cussigh Thierry</t>
  </si>
  <si>
    <t>Fare Bruno</t>
  </si>
  <si>
    <t>Bruzzo Stéphane</t>
  </si>
  <si>
    <t>Capely Georges</t>
  </si>
  <si>
    <t>Castel Alain</t>
  </si>
  <si>
    <t>Damilano Christophe</t>
  </si>
  <si>
    <t>Fey Michel</t>
  </si>
  <si>
    <t>Huc Olivier</t>
  </si>
  <si>
    <t>Husson Vincent</t>
  </si>
  <si>
    <t>Judet Philippe</t>
  </si>
  <si>
    <t>Obstetar Jean-François</t>
  </si>
  <si>
    <t>Audigier Daniel</t>
  </si>
  <si>
    <t>Butscher Grégor</t>
  </si>
  <si>
    <t>Chataigner Fabien</t>
  </si>
  <si>
    <t>Christien Patrick</t>
  </si>
  <si>
    <t>Cognee Yves</t>
  </si>
  <si>
    <t>Coqueron Bruno</t>
  </si>
  <si>
    <t>De Cherance Alain</t>
  </si>
  <si>
    <t>Depature Louis</t>
  </si>
  <si>
    <t>Guérard José</t>
  </si>
  <si>
    <t>Moraux Christophe</t>
  </si>
  <si>
    <t>Schmitt Philippe</t>
  </si>
  <si>
    <t>Talineau Gilles</t>
  </si>
  <si>
    <t>Tanguy Patrick</t>
  </si>
  <si>
    <t>Barbe Luc</t>
  </si>
  <si>
    <t>Belin Frédéric</t>
  </si>
  <si>
    <t>Boulanger Thierry</t>
  </si>
  <si>
    <t>Bureau Ludovic</t>
  </si>
  <si>
    <t>Chapperon Francis</t>
  </si>
  <si>
    <t>Chettouh Claude</t>
  </si>
  <si>
    <t>Creteau Patrick</t>
  </si>
  <si>
    <t>Curtaz Eric</t>
  </si>
  <si>
    <t>Delambily Anthony</t>
  </si>
  <si>
    <t>Ehrhart Simonpiéri Frédéric</t>
  </si>
  <si>
    <t>Fontaine Stéphane</t>
  </si>
  <si>
    <t>Fontaine Nicolas</t>
  </si>
  <si>
    <t>Gabriel Didier</t>
  </si>
  <si>
    <t>Gaudibert Stéphane</t>
  </si>
  <si>
    <t>Hallard Jean-François</t>
  </si>
  <si>
    <t>Henry Pascal</t>
  </si>
  <si>
    <t>Jacquet Jean-Philippe</t>
  </si>
  <si>
    <t>Jarreau Eric</t>
  </si>
  <si>
    <t>Kieken Roger</t>
  </si>
  <si>
    <t>Le Yaouanc Yann</t>
  </si>
  <si>
    <t>Marie Philippe</t>
  </si>
  <si>
    <t>Prost Eric</t>
  </si>
  <si>
    <t>Queipo Emmanuel</t>
  </si>
  <si>
    <t>Saintipoly Patrice</t>
  </si>
  <si>
    <t>Salignon Yannick</t>
  </si>
  <si>
    <t>Sorel Xavier</t>
  </si>
  <si>
    <t>Wehinger Guy</t>
  </si>
  <si>
    <t>Boulas Florent</t>
  </si>
  <si>
    <t>Capron Jean-Marie</t>
  </si>
  <si>
    <t>Charpentier Thierry</t>
  </si>
  <si>
    <t>Chotard Jean-Louis</t>
  </si>
  <si>
    <t>Crochet Yves</t>
  </si>
  <si>
    <t>Dechappe Pierre</t>
  </si>
  <si>
    <t>Duval-Arnould Thierry</t>
  </si>
  <si>
    <t>Tu Van Vui Véronique</t>
  </si>
  <si>
    <t>Vaudelin Franck</t>
  </si>
  <si>
    <t>Violette Patrice</t>
  </si>
  <si>
    <t>Watrin Corinne</t>
  </si>
  <si>
    <t>Wullepit Michèle</t>
  </si>
  <si>
    <t>Zaniolo Jean-Vincent</t>
  </si>
  <si>
    <t>Armand Olivier</t>
  </si>
  <si>
    <t>Barreau Pierre</t>
  </si>
  <si>
    <t>Berthezene Yannick</t>
  </si>
  <si>
    <t>Biaggi Jean-Marie</t>
  </si>
  <si>
    <t>Bonny Jean-Luc</t>
  </si>
  <si>
    <t>Bordonado Jacques</t>
  </si>
  <si>
    <t>Boucherie Denis</t>
  </si>
  <si>
    <t>Briouze Vincent</t>
  </si>
  <si>
    <t>Castela Laurent</t>
  </si>
  <si>
    <t>Chaumet Antoine</t>
  </si>
  <si>
    <t>Chriett Ahmed</t>
  </si>
  <si>
    <t>Cilli Philippe</t>
  </si>
  <si>
    <t>Cogne Raphaël</t>
  </si>
  <si>
    <t>Crespin Jean-Michel</t>
  </si>
  <si>
    <t>Curpain Jean-François</t>
  </si>
  <si>
    <t>Dalle-Fratte Philippe</t>
  </si>
  <si>
    <t>Diaz Cyril</t>
  </si>
  <si>
    <t>Drubay Sébastien</t>
  </si>
  <si>
    <t>Duvignacq Jean-Bernard</t>
  </si>
  <si>
    <t>Eplenier Didier</t>
  </si>
  <si>
    <t>Favennec Emmanuel</t>
  </si>
  <si>
    <t>Fernandez Abel</t>
  </si>
  <si>
    <t>Foulonneau François</t>
  </si>
  <si>
    <t>Gil Manuel</t>
  </si>
  <si>
    <t>Goumand Roger</t>
  </si>
  <si>
    <t>Jair Antonio</t>
  </si>
  <si>
    <t>Jamme Arnaud</t>
  </si>
  <si>
    <t>Jubet Fabien</t>
  </si>
  <si>
    <t>Le Louer Gilbert</t>
  </si>
  <si>
    <t>Lebacq Alain</t>
  </si>
  <si>
    <t>Lecres Wilfrid</t>
  </si>
  <si>
    <t>Lemaire Arnaud</t>
  </si>
  <si>
    <t>Louis Hervé</t>
  </si>
  <si>
    <t>Matéo Franck</t>
  </si>
  <si>
    <t>Milcent Hervé</t>
  </si>
  <si>
    <t>Mozet Philippe</t>
  </si>
  <si>
    <t>Nadji Rachid</t>
  </si>
  <si>
    <t>Nempont Jérôme</t>
  </si>
  <si>
    <t>Piaia Thierry</t>
  </si>
  <si>
    <t>Pons Fabrice</t>
  </si>
  <si>
    <t>Resopawiro Alvan</t>
  </si>
  <si>
    <t>Ribolleda Gilles</t>
  </si>
  <si>
    <t>Ricard Pierre</t>
  </si>
  <si>
    <t>Rizzo Philippe</t>
  </si>
  <si>
    <t>Schouveiler Bruno</t>
  </si>
  <si>
    <t>Segard Arnaud</t>
  </si>
  <si>
    <t>Siboul Pierre</t>
  </si>
  <si>
    <t>Stéphan Alain</t>
  </si>
  <si>
    <t>Vérite Yann</t>
  </si>
  <si>
    <t>Ambrosino Frédéric</t>
  </si>
  <si>
    <t>Chuter Stéphen</t>
  </si>
  <si>
    <t>Collet Bruno</t>
  </si>
  <si>
    <t>Danao Daniel</t>
  </si>
  <si>
    <t>Delbecq Yves</t>
  </si>
  <si>
    <t>Deswaef Bruno</t>
  </si>
  <si>
    <t>Deville Renaud</t>
  </si>
  <si>
    <t>Durand David</t>
  </si>
  <si>
    <t>Etievant Eric</t>
  </si>
  <si>
    <t>Fernandez Y Miranda Francisco</t>
  </si>
  <si>
    <t>Fonseca Da Silva Antonio</t>
  </si>
  <si>
    <t>Fortier Christian</t>
  </si>
  <si>
    <t>Frias Edouard</t>
  </si>
  <si>
    <t>Garreau Roger</t>
  </si>
  <si>
    <t>Gouraud Armand</t>
  </si>
  <si>
    <t>Gyuroka Peter</t>
  </si>
  <si>
    <t>Kruger Johannes</t>
  </si>
  <si>
    <t>Lichterfeld Frédéric</t>
  </si>
  <si>
    <t>Longfoot Thomas</t>
  </si>
  <si>
    <t>Low Po-Kiong</t>
  </si>
  <si>
    <t>Machado Olivier</t>
  </si>
  <si>
    <t>Maitrel Franck</t>
  </si>
  <si>
    <t>Meister Jean-Jacques</t>
  </si>
  <si>
    <t>Mencucci Eric</t>
  </si>
  <si>
    <t>André Jean-Marie</t>
  </si>
  <si>
    <t>Bajard Claude</t>
  </si>
  <si>
    <t>Barajas Frédéric</t>
  </si>
  <si>
    <t>Clavel Thierry</t>
  </si>
  <si>
    <t>Cochelin Olivier</t>
  </si>
  <si>
    <t>Collado Michel</t>
  </si>
  <si>
    <t>Dalex Yves</t>
  </si>
  <si>
    <t>Damour Yves</t>
  </si>
  <si>
    <t>Dazat Denis</t>
  </si>
  <si>
    <t>Debar Rodolphe</t>
  </si>
  <si>
    <t>Ferrier Rémy</t>
  </si>
  <si>
    <t>Fluhr Romain</t>
  </si>
  <si>
    <t>Fontanive Philippe</t>
  </si>
  <si>
    <t>Frison Pascal</t>
  </si>
  <si>
    <t>Froidevaux Henri</t>
  </si>
  <si>
    <t>Garcia Christian</t>
  </si>
  <si>
    <t>Garrido Jean-Marie</t>
  </si>
  <si>
    <t>Gaucher Jean-Pierre</t>
  </si>
  <si>
    <t>Gawlik Bernard</t>
  </si>
  <si>
    <t>Gormond Christophe</t>
  </si>
  <si>
    <t>Grandeury Jean-Marc</t>
  </si>
  <si>
    <t>Guyot Jean-Luc</t>
  </si>
  <si>
    <t>Hascoët Philippe</t>
  </si>
  <si>
    <t>Hauenstein Thierry</t>
  </si>
  <si>
    <t>Hautier Eric</t>
  </si>
  <si>
    <t>Hechinger Jean-Pierre</t>
  </si>
  <si>
    <t>Igier Laurent</t>
  </si>
  <si>
    <t>Janitor Fabrice</t>
  </si>
  <si>
    <t>Jardon Pierre</t>
  </si>
  <si>
    <t>Jean-Larippe Benoit</t>
  </si>
  <si>
    <t>Koffi Jean</t>
  </si>
  <si>
    <t>Kupiec Christophe</t>
  </si>
  <si>
    <t>Laizeau Jean-Michel</t>
  </si>
  <si>
    <t>Lamouche Sylvie</t>
  </si>
  <si>
    <t>Landereau Philippe</t>
  </si>
  <si>
    <t>Lucas Laurent</t>
  </si>
  <si>
    <t>Mahiques Emmanuel</t>
  </si>
  <si>
    <t>Marchon Bruno</t>
  </si>
  <si>
    <t>Martin Didier</t>
  </si>
  <si>
    <t>NOM - PRENOM</t>
  </si>
  <si>
    <t>Munier Jean-Michel</t>
  </si>
  <si>
    <t>Nadaud Patrice</t>
  </si>
  <si>
    <t>Namyslak Patrick</t>
  </si>
  <si>
    <t>Niel Sébastien</t>
  </si>
  <si>
    <t>Pages Philippe</t>
  </si>
  <si>
    <t>Papuchon Patrice</t>
  </si>
  <si>
    <t>Payet Jacques</t>
  </si>
  <si>
    <t>Pellegrino Philippe</t>
  </si>
  <si>
    <t>Pierre Serge</t>
  </si>
  <si>
    <t>Ployez Benoît</t>
  </si>
  <si>
    <t>Prod'Homme Gilles</t>
  </si>
  <si>
    <t>Prudhomme Eric</t>
  </si>
  <si>
    <t>Quinart Marcel</t>
  </si>
  <si>
    <t>Quiviger Jean-Philippe</t>
  </si>
  <si>
    <t>Ramos Ramon</t>
  </si>
  <si>
    <t>Ratier Serge</t>
  </si>
  <si>
    <t>Rebert Mickaël</t>
  </si>
  <si>
    <t>Riviere Christophe</t>
  </si>
  <si>
    <t>Robert Eric</t>
  </si>
  <si>
    <t>Roche Thierry</t>
  </si>
  <si>
    <t>Rollot Eddy</t>
  </si>
  <si>
    <t>Zurano Charles</t>
  </si>
  <si>
    <t>Baron Olivier</t>
  </si>
  <si>
    <t>Bertrand Alain</t>
  </si>
  <si>
    <t>Mouchot Thierry</t>
  </si>
  <si>
    <t>Sallandier Alain</t>
  </si>
  <si>
    <t>Soleil Pascal</t>
  </si>
  <si>
    <t>Bedin Franck</t>
  </si>
  <si>
    <t>Bertel Pierre</t>
  </si>
  <si>
    <t>Caron Pascal</t>
  </si>
  <si>
    <t>Daufresne Franck</t>
  </si>
  <si>
    <t>Dilly Franck</t>
  </si>
  <si>
    <t>Falconnier Philippe</t>
  </si>
  <si>
    <t>Ferec Jean-Yves</t>
  </si>
  <si>
    <t>Fernandez Pierre-Jean</t>
  </si>
  <si>
    <t>Gaschet Grégory</t>
  </si>
  <si>
    <t>Gataleta Victor</t>
  </si>
  <si>
    <t>Gautier Thierry</t>
  </si>
  <si>
    <t>Goxe David</t>
  </si>
  <si>
    <t>Guerin Philippe</t>
  </si>
  <si>
    <t>Le Chaudellec Bruno</t>
  </si>
  <si>
    <t>Lechner Jean-Michel</t>
  </si>
  <si>
    <t>Maunier Gilles</t>
  </si>
  <si>
    <t>Peureux Bernard</t>
  </si>
  <si>
    <t>Provost Stéphane</t>
  </si>
  <si>
    <t>Sauze Philippe</t>
  </si>
  <si>
    <t>Seguin Patrick</t>
  </si>
  <si>
    <t>Tribouillard Thierry</t>
  </si>
  <si>
    <t>Vallot Christophe</t>
  </si>
  <si>
    <t>Welfringer Michel</t>
  </si>
  <si>
    <t>Brichet Patrick</t>
  </si>
  <si>
    <t>Chopin Laurent</t>
  </si>
  <si>
    <t>Ducrocq Alain</t>
  </si>
  <si>
    <t>Duponchel Jean-Yves</t>
  </si>
  <si>
    <t>Grollier Josian</t>
  </si>
  <si>
    <t>Michel Christian</t>
  </si>
  <si>
    <t>Pithon Mickaël</t>
  </si>
  <si>
    <t>Zamolo Stéphan</t>
  </si>
  <si>
    <t>Bernateau Jean-Baptiste</t>
  </si>
  <si>
    <t>Alberni Fabrice</t>
  </si>
  <si>
    <t>André Nicolas</t>
  </si>
  <si>
    <t>Arrenous Dominique</t>
  </si>
  <si>
    <t>Ba El</t>
  </si>
  <si>
    <t>Bachy Michel</t>
  </si>
  <si>
    <t>Bacq Jean-Sébastien</t>
  </si>
  <si>
    <t>Baguet Franck</t>
  </si>
  <si>
    <t>Beaujouan Yvonnick</t>
  </si>
  <si>
    <t>Becker Patrick</t>
  </si>
  <si>
    <t>Bellenger Stéphane</t>
  </si>
  <si>
    <t>Bénard Christophe</t>
  </si>
  <si>
    <t>Berenger Pascal</t>
  </si>
  <si>
    <t>Biraud Christophe</t>
  </si>
  <si>
    <t>Bonpas Frédéric</t>
  </si>
  <si>
    <t>Bottagisi Didier</t>
  </si>
  <si>
    <t>Bouils Olivier</t>
  </si>
  <si>
    <t>Boulesteix Olivier</t>
  </si>
  <si>
    <t>Bourquin Marie</t>
  </si>
  <si>
    <t>Bouvier Fabrice</t>
  </si>
  <si>
    <t>Bres Sandrine</t>
  </si>
  <si>
    <t>Brisse Dominique</t>
  </si>
  <si>
    <t>Buchel Richard</t>
  </si>
  <si>
    <t>Burin Olivier</t>
  </si>
  <si>
    <t>Cadert François</t>
  </si>
  <si>
    <t>Cammarata Emmanuel</t>
  </si>
  <si>
    <t>Candelier Jean-Christophe</t>
  </si>
  <si>
    <t>Caparos Fabrice</t>
  </si>
  <si>
    <t>Cazaux Philippe</t>
  </si>
  <si>
    <t>Charrier Alain</t>
  </si>
  <si>
    <t>Cimolino Corinne</t>
  </si>
  <si>
    <t>Coffin Olivier</t>
  </si>
  <si>
    <t>Colin Christophe</t>
  </si>
  <si>
    <t>Coquelin Hervé</t>
  </si>
  <si>
    <t>Corlay Jean-Michel</t>
  </si>
  <si>
    <t>Coulon Martial</t>
  </si>
  <si>
    <t>Dalleau Jean-Marc</t>
  </si>
  <si>
    <t>Daniaud Christophe</t>
  </si>
  <si>
    <t>Dardun Marjorie</t>
  </si>
  <si>
    <t>Debrun Maxime</t>
  </si>
  <si>
    <t>Degardin Frédéric</t>
  </si>
  <si>
    <t>Delattre Philippe</t>
  </si>
  <si>
    <t>Dietrich Bernard</t>
  </si>
  <si>
    <t>Dobbels Louis</t>
  </si>
  <si>
    <t>Doucet Emmanuel</t>
  </si>
  <si>
    <t>Driguet Jean-Marc</t>
  </si>
  <si>
    <t>Ducolombier Philippe</t>
  </si>
  <si>
    <t>Dujeantieu Sandrine</t>
  </si>
  <si>
    <t>Dujourd'Hui Jean-Paul</t>
  </si>
  <si>
    <t>Duprat Henri</t>
  </si>
  <si>
    <t>Dupuy Frédéric</t>
  </si>
  <si>
    <t>Dutertre Jean-Marc</t>
  </si>
  <si>
    <t>Dys Vincent</t>
  </si>
  <si>
    <t>Farrugia Jean-Marc</t>
  </si>
  <si>
    <t>Gaboriaud Thierry</t>
  </si>
  <si>
    <t>Germon Nicolas</t>
  </si>
  <si>
    <t>Giraud Jean-Luc</t>
  </si>
  <si>
    <t>Gobbato Yannick</t>
  </si>
  <si>
    <t>Gonzales Christophe</t>
  </si>
  <si>
    <t>Guillerme Yann</t>
  </si>
  <si>
    <t>Guillon Thierry</t>
  </si>
  <si>
    <t>Guyenot Béatrice</t>
  </si>
  <si>
    <t>Guys Laurent</t>
  </si>
  <si>
    <t>Hammerer Serge</t>
  </si>
  <si>
    <t>Hardoin Christophe</t>
  </si>
  <si>
    <t>Hérard Alain</t>
  </si>
  <si>
    <t>Heuschen Christophe</t>
  </si>
  <si>
    <t>Ho-A-Chuck Yannick</t>
  </si>
  <si>
    <t>Horent-Da Fonséca Guerra David</t>
  </si>
  <si>
    <t>Huguel Stéphane</t>
  </si>
  <si>
    <t>Jacquot Charles</t>
  </si>
  <si>
    <t>Jeanvoine Olivier</t>
  </si>
  <si>
    <t>Jouassin Valérie</t>
  </si>
  <si>
    <t>Kaszkowiak Demarque Arnaud</t>
  </si>
  <si>
    <t>Kovalevitch Igor</t>
  </si>
  <si>
    <t>Lafaige De Gaillard Bertrand</t>
  </si>
  <si>
    <t>Laisne Daniel</t>
  </si>
  <si>
    <t>Lamah Lazare</t>
  </si>
  <si>
    <t>Le Fur Yann</t>
  </si>
  <si>
    <t>Le Jacq Bruno</t>
  </si>
  <si>
    <t>Le Trocquer Martial</t>
  </si>
  <si>
    <t>Lejeune Yann</t>
  </si>
  <si>
    <t>Leneindre Laurent</t>
  </si>
  <si>
    <t>Lesavre Sylvain</t>
  </si>
  <si>
    <t>Manceau Vincent</t>
  </si>
  <si>
    <t>Marchal Dominique</t>
  </si>
  <si>
    <t>Marie Benoît</t>
  </si>
  <si>
    <t>Marsal Pierre-Louis</t>
  </si>
  <si>
    <t>Masoni Katia</t>
  </si>
  <si>
    <t>Masson Philippe</t>
  </si>
  <si>
    <t>Maunoury Patrick</t>
  </si>
  <si>
    <t>Mendez Philippe</t>
  </si>
  <si>
    <t>Minot Laurent</t>
  </si>
  <si>
    <t>Moulin Jean-Luc</t>
  </si>
  <si>
    <t>Mundinger André</t>
  </si>
  <si>
    <t>Nalet Sophie</t>
  </si>
  <si>
    <t>N'Doye Thiery</t>
  </si>
  <si>
    <t>Pascal Stéphane</t>
  </si>
  <si>
    <t>Peronno Vincent</t>
  </si>
  <si>
    <t>Perrin Joël</t>
  </si>
  <si>
    <t>Pesenti Christine</t>
  </si>
  <si>
    <t>Pinaud Jean-Pierre</t>
  </si>
  <si>
    <t>Podsadni David</t>
  </si>
  <si>
    <t>Quilichini Stéphane</t>
  </si>
  <si>
    <t>Ramos Fabrice</t>
  </si>
  <si>
    <t>Rebillon Pascal</t>
  </si>
  <si>
    <t>Reeb-Gruber Roger</t>
  </si>
  <si>
    <t>Renault Frédéric</t>
  </si>
  <si>
    <t>Retif Ludovic</t>
  </si>
  <si>
    <t>Roger Bertrand</t>
  </si>
  <si>
    <t>Ropers Yves</t>
  </si>
  <si>
    <t>Rouault Yannick</t>
  </si>
  <si>
    <t>Roussel Michel</t>
  </si>
  <si>
    <t>Sabathier Christophe</t>
  </si>
  <si>
    <t>Sanchez Vincent</t>
  </si>
  <si>
    <t>Schmitt Christophe</t>
  </si>
  <si>
    <t>Schmitz Stéphane</t>
  </si>
  <si>
    <t>Seib Pierrick</t>
  </si>
  <si>
    <t>Septier Gilles</t>
  </si>
  <si>
    <t>Soubiran Thierry</t>
  </si>
  <si>
    <t>Stéphant Joël</t>
  </si>
  <si>
    <t>Terjoux Dominique</t>
  </si>
  <si>
    <t>Thomas Stéphane</t>
  </si>
  <si>
    <t>Tournoux Nicole</t>
  </si>
  <si>
    <t>Vaillant Philippe</t>
  </si>
  <si>
    <t>Verpeaux Francis</t>
  </si>
  <si>
    <t>Vigne Jean-Christophe</t>
  </si>
  <si>
    <t>Villefranche Renaud</t>
  </si>
  <si>
    <t>Walcker Richard</t>
  </si>
  <si>
    <t>Thiebaut Eric</t>
  </si>
  <si>
    <t>Stocker Dorian</t>
  </si>
  <si>
    <t>Spormeyeur Jean-Marie</t>
  </si>
  <si>
    <t>Ortells-Franch Fabrice</t>
  </si>
  <si>
    <t>Moureau Claude</t>
  </si>
  <si>
    <t>Morcillo Richard</t>
  </si>
  <si>
    <t>Merrer Loïc</t>
  </si>
  <si>
    <t>Marchal Noël</t>
  </si>
  <si>
    <t>Lebegue Geoffroy</t>
  </si>
  <si>
    <t>Le Bivic Erwan</t>
  </si>
  <si>
    <t>Lang Thierry</t>
  </si>
  <si>
    <t>Kante Abdou</t>
  </si>
  <si>
    <t>Gravel David</t>
  </si>
  <si>
    <t>Germain Olivier</t>
  </si>
  <si>
    <t>Fringant Christian</t>
  </si>
  <si>
    <t>Facon Pierre-Benoit</t>
  </si>
  <si>
    <t>Dreux Thierry</t>
  </si>
  <si>
    <t>Coridun Victor</t>
  </si>
  <si>
    <t>Collardeau Frédéric</t>
  </si>
  <si>
    <t>Charenton David</t>
  </si>
  <si>
    <t>Cabero Sylvestre</t>
  </si>
  <si>
    <t>Brzychcy Frédéric</t>
  </si>
  <si>
    <t>Bonarini Bruno</t>
  </si>
  <si>
    <t>Beziat Patrick</t>
  </si>
  <si>
    <t>Berichilli Armand</t>
  </si>
  <si>
    <t>Bart Benoit</t>
  </si>
  <si>
    <t>Roger Sylvain</t>
  </si>
  <si>
    <t>Redon Alain</t>
  </si>
  <si>
    <t>Puisais Harris</t>
  </si>
  <si>
    <t>Pourcher Gilles</t>
  </si>
  <si>
    <t>Micouraud Philippe</t>
  </si>
  <si>
    <t>Lecoq Marc</t>
  </si>
  <si>
    <t>Heurtevent Patrick</t>
  </si>
  <si>
    <t>Grange Patrick</t>
  </si>
  <si>
    <t>Eluau Alain</t>
  </si>
  <si>
    <t>De Neef Eric</t>
  </si>
  <si>
    <t>Courtin Thierry</t>
  </si>
  <si>
    <t>Chabot Tony</t>
  </si>
  <si>
    <t>Brun Roland</t>
  </si>
  <si>
    <t>Bitard Philippe</t>
  </si>
  <si>
    <t>Progeas Pierre</t>
  </si>
  <si>
    <t>Pagnier Francis</t>
  </si>
  <si>
    <t>Merlin Patrice</t>
  </si>
  <si>
    <t>Escarpit Michel</t>
  </si>
  <si>
    <t>Dereatti Frédéric</t>
  </si>
  <si>
    <t>Cherdot Pascal</t>
  </si>
  <si>
    <t>Bouvier Nicolas</t>
  </si>
  <si>
    <t>Bonnechere Geneviève</t>
  </si>
  <si>
    <t>Lacquement Mohamed</t>
  </si>
  <si>
    <t>Sarazin Christophe</t>
  </si>
  <si>
    <t>Canivenq Christophe</t>
  </si>
  <si>
    <t>Derouin Gaétan</t>
  </si>
  <si>
    <t>Vergnaud Laurent</t>
  </si>
  <si>
    <t>Le Gal Claude</t>
  </si>
  <si>
    <t>Mathieu Christine</t>
  </si>
  <si>
    <r>
      <t xml:space="preserve">RESULTAT
</t>
    </r>
    <r>
      <rPr>
        <b/>
        <sz val="9"/>
        <color indexed="10"/>
        <rFont val="Times New Roman"/>
        <family val="1"/>
      </rPr>
      <t xml:space="preserve">Ordre
</t>
    </r>
    <r>
      <rPr>
        <b/>
        <sz val="9"/>
        <color indexed="18"/>
        <rFont val="Times New Roman"/>
        <family val="1"/>
      </rPr>
      <t>Admissibilité</t>
    </r>
  </si>
  <si>
    <r>
      <t xml:space="preserve">RESULTAT
</t>
    </r>
    <r>
      <rPr>
        <b/>
        <sz val="9"/>
        <color indexed="10"/>
        <rFont val="Times New Roman"/>
        <family val="1"/>
      </rPr>
      <t>Clair</t>
    </r>
    <r>
      <rPr>
        <b/>
        <sz val="9"/>
        <color indexed="8"/>
        <rFont val="Times New Roman"/>
        <family val="1"/>
      </rPr>
      <t xml:space="preserve">
</t>
    </r>
    <r>
      <rPr>
        <b/>
        <sz val="9"/>
        <color indexed="12"/>
        <rFont val="Times New Roman"/>
        <family val="1"/>
      </rPr>
      <t>Admissibilité</t>
    </r>
  </si>
  <si>
    <r>
      <t>ADMISSION</t>
    </r>
    <r>
      <rPr>
        <b/>
        <sz val="9"/>
        <color indexed="9"/>
        <rFont val="Times New Roman"/>
        <family val="1"/>
      </rPr>
      <t xml:space="preserve"> AYANT COMPOSE</t>
    </r>
  </si>
  <si>
    <r>
      <t xml:space="preserve">Clt sur Moyenne
</t>
    </r>
    <r>
      <rPr>
        <b/>
        <sz val="10"/>
        <color indexed="10"/>
        <rFont val="Arial"/>
        <family val="2"/>
      </rPr>
      <t>ORADM</t>
    </r>
  </si>
  <si>
    <r>
      <t xml:space="preserve">Clt sur Points pour
</t>
    </r>
    <r>
      <rPr>
        <b/>
        <sz val="10"/>
        <color indexed="12"/>
        <rFont val="Arial"/>
        <family val="2"/>
      </rPr>
      <t>ORTIF</t>
    </r>
  </si>
  <si>
    <t>X</t>
  </si>
  <si>
    <r>
      <t>ADMISSION</t>
    </r>
    <r>
      <rPr>
        <b/>
        <sz val="9"/>
        <color indexed="8"/>
        <rFont val="Times New Roman"/>
        <family val="1"/>
      </rPr>
      <t xml:space="preserve">
</t>
    </r>
    <r>
      <rPr>
        <b/>
        <sz val="9"/>
        <color indexed="10"/>
        <rFont val="Times New Roman"/>
        <family val="1"/>
      </rPr>
      <t xml:space="preserve">Ordre
</t>
    </r>
    <r>
      <rPr>
        <b/>
        <sz val="9"/>
        <color indexed="9"/>
        <rFont val="Times New Roman"/>
        <family val="1"/>
      </rPr>
      <t>Ayant composé</t>
    </r>
  </si>
  <si>
    <t>Ordre Classement correct</t>
  </si>
  <si>
    <r>
      <t xml:space="preserve">1 </t>
    </r>
    <r>
      <rPr>
        <sz val="10"/>
        <rFont val="Arial"/>
      </rPr>
      <t>pour le candidat ADMISSIBLE (</t>
    </r>
    <r>
      <rPr>
        <b/>
        <sz val="10"/>
        <rFont val="Arial"/>
        <family val="2"/>
      </rPr>
      <t>1</t>
    </r>
    <r>
      <rPr>
        <sz val="10"/>
        <rFont val="Arial"/>
      </rPr>
      <t xml:space="preserve"> = présent aux épreuves d’admissibilité) ; </t>
    </r>
  </si>
  <si>
    <r>
      <t xml:space="preserve">2 </t>
    </r>
    <r>
      <rPr>
        <sz val="10"/>
        <rFont val="Arial"/>
      </rPr>
      <t xml:space="preserve"> pour le candidat ABSENT (</t>
    </r>
    <r>
      <rPr>
        <b/>
        <sz val="10"/>
        <rFont val="Arial"/>
        <family val="2"/>
      </rPr>
      <t>A</t>
    </r>
    <r>
      <rPr>
        <sz val="10"/>
        <rFont val="Arial"/>
      </rPr>
      <t>) aux épreuves ;</t>
    </r>
  </si>
  <si>
    <r>
      <t xml:space="preserve">3 </t>
    </r>
    <r>
      <rPr>
        <sz val="10"/>
        <rFont val="Arial"/>
      </rPr>
      <t>pour le candidat DESISTE (</t>
    </r>
    <r>
      <rPr>
        <b/>
        <sz val="10"/>
        <color indexed="10"/>
        <rFont val="Arial"/>
        <family val="2"/>
      </rPr>
      <t xml:space="preserve">3 </t>
    </r>
    <r>
      <rPr>
        <sz val="10"/>
        <rFont val="Arial"/>
      </rPr>
      <t>= pour raison personnelle ou  par la direction du personnel) ;</t>
    </r>
  </si>
  <si>
    <r>
      <t xml:space="preserve">4 </t>
    </r>
    <r>
      <rPr>
        <sz val="10"/>
        <rFont val="Arial"/>
      </rPr>
      <t>pour le candidat ORTIF ou ORADM (</t>
    </r>
    <r>
      <rPr>
        <b/>
        <sz val="10"/>
        <color indexed="17"/>
        <rFont val="Arial"/>
        <family val="2"/>
      </rPr>
      <t>4</t>
    </r>
    <r>
      <rPr>
        <sz val="10"/>
        <rFont val="Arial"/>
      </rPr>
      <t xml:space="preserve"> = radié du fait de l'autorité (par la direction du personnel ou le jury) ;</t>
    </r>
  </si>
  <si>
    <r>
      <t xml:space="preserve">4 </t>
    </r>
    <r>
      <rPr>
        <sz val="10"/>
        <rFont val="Arial"/>
      </rPr>
      <t>pour le candidat ORTIF  (</t>
    </r>
    <r>
      <rPr>
        <b/>
        <sz val="10"/>
        <color indexed="17"/>
        <rFont val="Arial"/>
        <family val="2"/>
      </rPr>
      <t>4</t>
    </r>
    <r>
      <rPr>
        <sz val="10"/>
        <color indexed="17"/>
        <rFont val="Arial"/>
        <family val="2"/>
      </rPr>
      <t xml:space="preserve"> </t>
    </r>
    <r>
      <rPr>
        <sz val="10"/>
        <rFont val="Arial"/>
      </rPr>
      <t>= radié pour inapte médical définitif pour les épreuves d'admission) ;</t>
    </r>
  </si>
  <si>
    <r>
      <t xml:space="preserve">6 </t>
    </r>
    <r>
      <rPr>
        <sz val="10"/>
        <rFont val="Arial"/>
      </rPr>
      <t>pour le candidat (</t>
    </r>
    <r>
      <rPr>
        <b/>
        <sz val="10"/>
        <rFont val="Arial"/>
        <family val="2"/>
      </rPr>
      <t>Cellule vide</t>
    </r>
    <r>
      <rPr>
        <sz val="10"/>
        <rFont val="Arial"/>
      </rPr>
      <t xml:space="preserve"> = désisté ou radié ou inscrit par erreur </t>
    </r>
    <r>
      <rPr>
        <b/>
        <sz val="10"/>
        <rFont val="Arial"/>
        <family val="2"/>
      </rPr>
      <t>avant le début des concours</t>
    </r>
    <r>
      <rPr>
        <sz val="10"/>
        <rFont val="Arial"/>
        <family val="2"/>
      </rPr>
      <t>).</t>
    </r>
  </si>
  <si>
    <r>
      <t xml:space="preserve">5 </t>
    </r>
    <r>
      <rPr>
        <sz val="10"/>
        <rFont val="Arial"/>
      </rPr>
      <t>pour le candidat NON ADMISSIBLE (</t>
    </r>
    <r>
      <rPr>
        <b/>
        <sz val="10"/>
        <color indexed="16"/>
        <rFont val="Arial"/>
        <family val="2"/>
      </rPr>
      <t>N.A</t>
    </r>
    <r>
      <rPr>
        <sz val="10"/>
        <rFont val="Arial"/>
      </rPr>
      <t xml:space="preserve"> = non admissible) ;</t>
    </r>
  </si>
  <si>
    <r>
      <t xml:space="preserve">2 </t>
    </r>
    <r>
      <rPr>
        <sz val="10"/>
        <rFont val="Arial"/>
      </rPr>
      <t xml:space="preserve"> pour le candidat </t>
    </r>
    <r>
      <rPr>
        <b/>
        <sz val="10"/>
        <color indexed="12"/>
        <rFont val="Arial"/>
        <family val="2"/>
      </rPr>
      <t>ABSENT</t>
    </r>
    <r>
      <rPr>
        <sz val="10"/>
        <rFont val="Arial"/>
      </rPr>
      <t xml:space="preserve"> (</t>
    </r>
    <r>
      <rPr>
        <b/>
        <sz val="10"/>
        <color indexed="12"/>
        <rFont val="Arial"/>
        <family val="2"/>
      </rPr>
      <t>A</t>
    </r>
    <r>
      <rPr>
        <sz val="10"/>
        <rFont val="Arial"/>
      </rPr>
      <t>) aux épreuves ;</t>
    </r>
  </si>
  <si>
    <r>
      <t xml:space="preserve">1 </t>
    </r>
    <r>
      <rPr>
        <sz val="10"/>
        <rFont val="Arial"/>
      </rPr>
      <t xml:space="preserve">pour le candidat </t>
    </r>
    <r>
      <rPr>
        <b/>
        <sz val="10"/>
        <rFont val="Arial"/>
        <family val="2"/>
      </rPr>
      <t>ADMISSIBLE</t>
    </r>
    <r>
      <rPr>
        <sz val="10"/>
        <rFont val="Arial"/>
      </rPr>
      <t xml:space="preserve"> (</t>
    </r>
    <r>
      <rPr>
        <sz val="10"/>
        <rFont val="Arial"/>
      </rPr>
      <t xml:space="preserve">présent aux épreuves d’admissibilité) ; </t>
    </r>
  </si>
  <si>
    <r>
      <t xml:space="preserve">3 </t>
    </r>
    <r>
      <rPr>
        <sz val="10"/>
        <rFont val="Arial"/>
      </rPr>
      <t xml:space="preserve">pour le candidat </t>
    </r>
    <r>
      <rPr>
        <b/>
        <sz val="10"/>
        <color indexed="10"/>
        <rFont val="Arial"/>
        <family val="2"/>
      </rPr>
      <t>DESISTE A L'ADMISSIBILITE</t>
    </r>
    <r>
      <rPr>
        <sz val="10"/>
        <rFont val="Arial"/>
      </rPr>
      <t xml:space="preserve"> (</t>
    </r>
    <r>
      <rPr>
        <sz val="10"/>
        <rFont val="Arial"/>
      </rPr>
      <t>pour raison personnelle ou  par la direction du personnel) ;</t>
    </r>
  </si>
  <si>
    <r>
      <t xml:space="preserve">4 </t>
    </r>
    <r>
      <rPr>
        <sz val="10"/>
        <rFont val="Arial"/>
      </rPr>
      <t xml:space="preserve">pour le candidat ORTIF ou ORADM </t>
    </r>
    <r>
      <rPr>
        <b/>
        <sz val="10"/>
        <color indexed="17"/>
        <rFont val="Arial"/>
        <family val="2"/>
      </rPr>
      <t>RADIE A L'ADMISSIBILITE</t>
    </r>
    <r>
      <rPr>
        <sz val="10"/>
        <rFont val="Arial"/>
      </rPr>
      <t xml:space="preserve"> ((radié par la direction du personnel ou le jury) ;</t>
    </r>
  </si>
  <si>
    <r>
      <t xml:space="preserve">5 </t>
    </r>
    <r>
      <rPr>
        <sz val="10"/>
        <rFont val="Arial"/>
      </rPr>
      <t xml:space="preserve">pour le candidat ORTIF  </t>
    </r>
    <r>
      <rPr>
        <b/>
        <sz val="10"/>
        <color indexed="17"/>
        <rFont val="Arial"/>
        <family val="2"/>
      </rPr>
      <t>RADIE INAP MED DEF</t>
    </r>
    <r>
      <rPr>
        <sz val="10"/>
        <rFont val="Arial"/>
      </rPr>
      <t xml:space="preserve"> (radié pour inapte médical définitif pour les épreuves d'admission) ;</t>
    </r>
  </si>
  <si>
    <r>
      <t xml:space="preserve">6 </t>
    </r>
    <r>
      <rPr>
        <sz val="10"/>
        <rFont val="Arial"/>
      </rPr>
      <t>pour le candidat ERREUR.INSCRIPTION</t>
    </r>
    <r>
      <rPr>
        <sz val="10"/>
        <rFont val="Arial"/>
        <family val="2"/>
      </rPr>
      <t xml:space="preserve"> (inscrit par erreur par la direction du personnel).</t>
    </r>
  </si>
  <si>
    <r>
      <t>III - DONNÉES COLONNES "</t>
    </r>
    <r>
      <rPr>
        <b/>
        <u/>
        <sz val="10"/>
        <color indexed="12"/>
        <rFont val="Arial"/>
        <family val="2"/>
      </rPr>
      <t xml:space="preserve">C </t>
    </r>
    <r>
      <rPr>
        <b/>
        <u/>
        <sz val="10"/>
        <rFont val="Arial"/>
        <family val="2"/>
      </rPr>
      <t>et</t>
    </r>
    <r>
      <rPr>
        <b/>
        <u/>
        <sz val="10"/>
        <color indexed="12"/>
        <rFont val="Arial"/>
        <family val="2"/>
      </rPr>
      <t xml:space="preserve"> D</t>
    </r>
    <r>
      <rPr>
        <b/>
        <u/>
        <sz val="10"/>
        <rFont val="Arial"/>
        <family val="2"/>
      </rPr>
      <t xml:space="preserve">" </t>
    </r>
    <r>
      <rPr>
        <b/>
        <sz val="10"/>
        <rFont val="Arial"/>
        <family val="2"/>
      </rPr>
      <t>: Résultat de l'admissibilité "ADMISSIBLE ET AUTRES</t>
    </r>
  </si>
  <si>
    <r>
      <t xml:space="preserve">V - DONNÉES COLONNE "U" </t>
    </r>
    <r>
      <rPr>
        <b/>
        <sz val="10"/>
        <rFont val="Arial"/>
        <family val="2"/>
      </rPr>
      <t>: "OBSERVATIONS"</t>
    </r>
  </si>
  <si>
    <r>
      <t xml:space="preserve">VI - DONNÉE COLONNE "X" </t>
    </r>
    <r>
      <rPr>
        <b/>
        <sz val="10"/>
        <rFont val="Arial"/>
        <family val="2"/>
      </rPr>
      <t>: "NUMERO ANONYMAT"</t>
    </r>
  </si>
  <si>
    <t xml:space="preserve">* Ce numéro est utilisé dans le classement "en dernier ressort" en cas d'égalité : </t>
  </si>
  <si>
    <r>
      <t>Valeur numérique ma</t>
    </r>
    <r>
      <rPr>
        <b/>
        <sz val="10"/>
        <color indexed="10"/>
        <rFont val="Arial"/>
        <family val="2"/>
      </rPr>
      <t>is peut être alphanumérique</t>
    </r>
  </si>
  <si>
    <r>
      <t xml:space="preserve">RESULTAT </t>
    </r>
    <r>
      <rPr>
        <b/>
        <i/>
        <sz val="10"/>
        <color indexed="10"/>
        <rFont val="Arial"/>
        <family val="2"/>
      </rPr>
      <t>Clair</t>
    </r>
    <r>
      <rPr>
        <b/>
        <i/>
        <sz val="10"/>
        <rFont val="Arial"/>
        <family val="2"/>
      </rPr>
      <t xml:space="preserve"> Admissibilité</t>
    </r>
    <r>
      <rPr>
        <i/>
        <sz val="10"/>
        <rFont val="Arial"/>
        <family val="2"/>
      </rPr>
      <t xml:space="preserve"> (</t>
    </r>
    <r>
      <rPr>
        <b/>
        <i/>
        <sz val="10"/>
        <color indexed="10"/>
        <rFont val="Arial"/>
        <family val="2"/>
      </rPr>
      <t>ordre</t>
    </r>
    <r>
      <rPr>
        <i/>
        <sz val="10"/>
        <rFont val="Arial"/>
        <family val="2"/>
      </rPr>
      <t xml:space="preserve"> : voir A37)</t>
    </r>
  </si>
  <si>
    <r>
      <t xml:space="preserve">RESULTAT </t>
    </r>
    <r>
      <rPr>
        <b/>
        <i/>
        <sz val="10"/>
        <color indexed="10"/>
        <rFont val="Arial"/>
        <family val="2"/>
      </rPr>
      <t>Ordre</t>
    </r>
    <r>
      <rPr>
        <b/>
        <i/>
        <sz val="10"/>
        <rFont val="Arial"/>
        <family val="2"/>
      </rPr>
      <t>Admissibilité</t>
    </r>
    <r>
      <rPr>
        <i/>
        <sz val="10"/>
        <rFont val="Arial"/>
        <family val="2"/>
      </rPr>
      <t xml:space="preserve"> (</t>
    </r>
    <r>
      <rPr>
        <b/>
        <i/>
        <sz val="10"/>
        <color indexed="10"/>
        <rFont val="Arial"/>
        <family val="2"/>
      </rPr>
      <t>ordre</t>
    </r>
    <r>
      <rPr>
        <i/>
        <sz val="10"/>
        <rFont val="Arial"/>
        <family val="2"/>
      </rPr>
      <t xml:space="preserve"> : voir A37)</t>
    </r>
  </si>
  <si>
    <r>
      <t>ADMISSION AYANT COMPOSE</t>
    </r>
    <r>
      <rPr>
        <i/>
        <sz val="10"/>
        <rFont val="Arial"/>
        <family val="2"/>
      </rPr>
      <t xml:space="preserve"> (ordre : voir A47)</t>
    </r>
  </si>
  <si>
    <r>
      <t>IV - DONNÉES COLONNES "</t>
    </r>
    <r>
      <rPr>
        <b/>
        <u/>
        <sz val="10"/>
        <color indexed="12"/>
        <rFont val="Arial"/>
        <family val="2"/>
      </rPr>
      <t>G</t>
    </r>
    <r>
      <rPr>
        <b/>
        <u/>
        <sz val="10"/>
        <rFont val="Arial"/>
        <family val="2"/>
      </rPr>
      <t xml:space="preserve"> et </t>
    </r>
    <r>
      <rPr>
        <b/>
        <u/>
        <sz val="10"/>
        <color indexed="12"/>
        <rFont val="Arial"/>
        <family val="2"/>
      </rPr>
      <t>H</t>
    </r>
    <r>
      <rPr>
        <b/>
        <u/>
        <sz val="10"/>
        <rFont val="Arial"/>
        <family val="2"/>
      </rPr>
      <t xml:space="preserve">" </t>
    </r>
    <r>
      <rPr>
        <b/>
        <sz val="10"/>
        <rFont val="Arial"/>
        <family val="2"/>
      </rPr>
      <t>: Position administrative des candidats "ADMISSION AYANT COMPOSE"</t>
    </r>
  </si>
  <si>
    <r>
      <t xml:space="preserve">Colonne </t>
    </r>
    <r>
      <rPr>
        <b/>
        <sz val="10"/>
        <rFont val="Arial"/>
        <family val="2"/>
      </rPr>
      <t>H</t>
    </r>
    <r>
      <rPr>
        <sz val="10"/>
        <rFont val="Arial"/>
      </rPr>
      <t xml:space="preserve"> :</t>
    </r>
  </si>
  <si>
    <r>
      <t xml:space="preserve">ADMISSION </t>
    </r>
    <r>
      <rPr>
        <b/>
        <sz val="10"/>
        <color indexed="10"/>
        <rFont val="Arial"/>
        <family val="2"/>
      </rPr>
      <t>Ordre</t>
    </r>
    <r>
      <rPr>
        <b/>
        <sz val="10"/>
        <rFont val="Arial"/>
        <family val="2"/>
      </rPr>
      <t xml:space="preserve"> Ayant composé </t>
    </r>
    <r>
      <rPr>
        <sz val="10"/>
        <rFont val="Arial"/>
      </rPr>
      <t>(ordre : voir A47)</t>
    </r>
  </si>
  <si>
    <r>
      <t>FAMILLE CONCOURS OPTION CODE</t>
    </r>
    <r>
      <rPr>
        <i/>
        <sz val="10"/>
        <rFont val="Arial"/>
        <family val="2"/>
      </rPr>
      <t xml:space="preserve"> (ordre : voir tableau A12) - (</t>
    </r>
    <r>
      <rPr>
        <b/>
        <i/>
        <sz val="10"/>
        <color indexed="10"/>
        <rFont val="Arial"/>
        <family val="2"/>
      </rPr>
      <t>ordre croissant</t>
    </r>
    <r>
      <rPr>
        <i/>
        <sz val="10"/>
        <rFont val="Arial"/>
        <family val="2"/>
      </rPr>
      <t xml:space="preserve"> : 101 à 206)</t>
    </r>
  </si>
  <si>
    <r>
      <t xml:space="preserve">FAMILLE CONCOURS OPTION  </t>
    </r>
    <r>
      <rPr>
        <i/>
        <sz val="10"/>
        <rFont val="Arial"/>
        <family val="2"/>
      </rPr>
      <t>(</t>
    </r>
    <r>
      <rPr>
        <b/>
        <i/>
        <sz val="10"/>
        <color indexed="10"/>
        <rFont val="Arial"/>
        <family val="2"/>
      </rPr>
      <t>ordre</t>
    </r>
    <r>
      <rPr>
        <i/>
        <sz val="10"/>
        <rFont val="Arial"/>
        <family val="2"/>
      </rPr>
      <t xml:space="preserve"> : voir tableau A12) - (</t>
    </r>
    <r>
      <rPr>
        <b/>
        <i/>
        <sz val="10"/>
        <color indexed="10"/>
        <rFont val="Arial"/>
        <family val="2"/>
      </rPr>
      <t xml:space="preserve">ordre croissant </t>
    </r>
    <r>
      <rPr>
        <i/>
        <sz val="10"/>
        <rFont val="Arial"/>
        <family val="2"/>
      </rPr>
      <t>: 101 à 206)</t>
    </r>
  </si>
  <si>
    <r>
      <t xml:space="preserve">Colonne </t>
    </r>
    <r>
      <rPr>
        <b/>
        <sz val="10"/>
        <rFont val="Arial"/>
        <family val="2"/>
      </rPr>
      <t>I</t>
    </r>
    <r>
      <rPr>
        <sz val="10"/>
        <rFont val="Arial"/>
      </rPr>
      <t xml:space="preserve"> :</t>
    </r>
  </si>
  <si>
    <r>
      <t xml:space="preserve">Colonne </t>
    </r>
    <r>
      <rPr>
        <b/>
        <sz val="10"/>
        <rFont val="Arial"/>
        <family val="2"/>
      </rPr>
      <t>J</t>
    </r>
    <r>
      <rPr>
        <sz val="10"/>
        <rFont val="Arial"/>
      </rPr>
      <t xml:space="preserve"> :</t>
    </r>
  </si>
  <si>
    <t>Clt : CLASSEMENT sur LES FORMULAIRES édités pour la commission (jury)</t>
  </si>
  <si>
    <r>
      <t xml:space="preserve">Colonne </t>
    </r>
    <r>
      <rPr>
        <b/>
        <sz val="10"/>
        <rFont val="Arial"/>
        <family val="2"/>
      </rPr>
      <t>M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</si>
  <si>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Q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</si>
  <si>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T</t>
    </r>
    <r>
      <rPr>
        <sz val="10"/>
        <rFont val="Arial"/>
      </rPr>
      <t xml:space="preserve"> :</t>
    </r>
  </si>
  <si>
    <r>
      <t xml:space="preserve">OBSERVATIONS </t>
    </r>
    <r>
      <rPr>
        <i/>
        <sz val="10"/>
        <rFont val="Arial"/>
        <family val="2"/>
      </rPr>
      <t>(voir F37)</t>
    </r>
  </si>
  <si>
    <r>
      <t>FAMILLE</t>
    </r>
    <r>
      <rPr>
        <sz val="10"/>
        <rFont val="Arial"/>
      </rPr>
      <t xml:space="preserve"> </t>
    </r>
    <r>
      <rPr>
        <i/>
        <sz val="10"/>
        <rFont val="Arial"/>
        <family val="2"/>
      </rPr>
      <t>(</t>
    </r>
    <r>
      <rPr>
        <b/>
        <i/>
        <sz val="10"/>
        <color indexed="10"/>
        <rFont val="Arial"/>
        <family val="2"/>
      </rPr>
      <t>ordre</t>
    </r>
    <r>
      <rPr>
        <i/>
        <sz val="10"/>
        <rFont val="Arial"/>
        <family val="2"/>
      </rPr>
      <t xml:space="preserve"> : voir tableau A12) - (ordre croissant : 101 à 206)</t>
    </r>
  </si>
  <si>
    <r>
      <t>CLASSEMENT sur LES MOYENNES</t>
    </r>
    <r>
      <rPr>
        <b/>
        <sz val="10"/>
        <color indexed="12"/>
        <rFont val="Arial"/>
        <family val="2"/>
      </rPr>
      <t xml:space="preserve"> </t>
    </r>
    <r>
      <rPr>
        <sz val="10"/>
        <rFont val="Arial"/>
      </rPr>
      <t xml:space="preserve">pour les candidats </t>
    </r>
    <r>
      <rPr>
        <b/>
        <sz val="10"/>
        <color indexed="10"/>
        <rFont val="Arial"/>
        <family val="2"/>
      </rPr>
      <t>ORADM</t>
    </r>
    <r>
      <rPr>
        <b/>
        <sz val="10"/>
        <rFont val="Arial"/>
        <family val="2"/>
      </rPr>
      <t xml:space="preserve"> </t>
    </r>
    <r>
      <rPr>
        <i/>
        <sz val="10"/>
        <rFont val="Arial"/>
        <family val="2"/>
      </rPr>
      <t>(Voir</t>
    </r>
    <r>
      <rPr>
        <b/>
        <i/>
        <sz val="10"/>
        <rFont val="Arial"/>
        <family val="2"/>
      </rPr>
      <t xml:space="preserve"> </t>
    </r>
    <r>
      <rPr>
        <b/>
        <i/>
        <sz val="10"/>
        <color indexed="10"/>
        <rFont val="Arial"/>
        <family val="2"/>
      </rPr>
      <t>conditions</t>
    </r>
    <r>
      <rPr>
        <i/>
        <sz val="10"/>
        <rFont val="Arial"/>
        <family val="2"/>
      </rPr>
      <t>)</t>
    </r>
  </si>
  <si>
    <r>
      <t xml:space="preserve">CLASSEMENT sur LES POINTS </t>
    </r>
    <r>
      <rPr>
        <sz val="10"/>
        <rFont val="Arial"/>
      </rPr>
      <t xml:space="preserve">pour les candidats </t>
    </r>
    <r>
      <rPr>
        <b/>
        <sz val="10"/>
        <color indexed="12"/>
        <rFont val="Arial"/>
        <family val="2"/>
      </rPr>
      <t xml:space="preserve">ORTIF </t>
    </r>
    <r>
      <rPr>
        <sz val="10"/>
        <rFont val="Arial"/>
        <family val="2"/>
      </rPr>
      <t>(</t>
    </r>
    <r>
      <rPr>
        <i/>
        <sz val="10"/>
        <rFont val="Arial"/>
        <family val="2"/>
      </rPr>
      <t xml:space="preserve">voir </t>
    </r>
    <r>
      <rPr>
        <b/>
        <i/>
        <sz val="10"/>
        <color indexed="10"/>
        <rFont val="Arial"/>
        <family val="2"/>
      </rPr>
      <t>conditions</t>
    </r>
    <r>
      <rPr>
        <sz val="10"/>
        <rFont val="Arial"/>
        <family val="2"/>
      </rPr>
      <t>)</t>
    </r>
  </si>
  <si>
    <r>
      <t xml:space="preserve">TOTAL POINTS ORAL </t>
    </r>
    <r>
      <rPr>
        <i/>
        <sz val="10"/>
        <rFont val="Arial"/>
        <family val="2"/>
      </rPr>
      <t>(</t>
    </r>
    <r>
      <rPr>
        <b/>
        <i/>
        <sz val="10"/>
        <color indexed="10"/>
        <rFont val="Arial"/>
        <family val="2"/>
      </rPr>
      <t>ordre croissant</t>
    </r>
    <r>
      <rPr>
        <i/>
        <sz val="10"/>
        <rFont val="Arial"/>
        <family val="2"/>
      </rPr>
      <t>)</t>
    </r>
  </si>
  <si>
    <r>
      <t xml:space="preserve">RAPPEL POINTS ADMISSIBILITE </t>
    </r>
    <r>
      <rPr>
        <i/>
        <sz val="10"/>
        <rFont val="Arial"/>
        <family val="2"/>
      </rPr>
      <t>(</t>
    </r>
    <r>
      <rPr>
        <b/>
        <i/>
        <sz val="10"/>
        <color indexed="10"/>
        <rFont val="Arial"/>
        <family val="2"/>
      </rPr>
      <t>ordre croissant</t>
    </r>
    <r>
      <rPr>
        <i/>
        <sz val="10"/>
        <rFont val="Arial"/>
        <family val="2"/>
      </rPr>
      <t>)</t>
    </r>
  </si>
  <si>
    <r>
      <t xml:space="preserve">TOTAL POINTS GENERAL </t>
    </r>
    <r>
      <rPr>
        <i/>
        <sz val="10"/>
        <rFont val="Arial"/>
        <family val="2"/>
      </rPr>
      <t>(</t>
    </r>
    <r>
      <rPr>
        <b/>
        <i/>
        <sz val="10"/>
        <color indexed="10"/>
        <rFont val="Arial"/>
        <family val="2"/>
      </rPr>
      <t xml:space="preserve">ordre croissant </t>
    </r>
    <r>
      <rPr>
        <i/>
        <sz val="10"/>
        <rFont val="Arial"/>
        <family val="2"/>
      </rPr>
      <t>pour les candidats</t>
    </r>
    <r>
      <rPr>
        <b/>
        <i/>
        <sz val="10"/>
        <color indexed="10"/>
        <rFont val="Arial"/>
        <family val="2"/>
      </rPr>
      <t xml:space="preserve"> </t>
    </r>
    <r>
      <rPr>
        <b/>
        <i/>
        <sz val="10"/>
        <color indexed="12"/>
        <rFont val="Arial"/>
        <family val="2"/>
      </rPr>
      <t>ORTIF</t>
    </r>
    <r>
      <rPr>
        <i/>
        <sz val="10"/>
        <rFont val="Arial"/>
        <family val="2"/>
      </rPr>
      <t>)</t>
    </r>
  </si>
  <si>
    <r>
      <t>MOYENNE GENERALE</t>
    </r>
    <r>
      <rPr>
        <i/>
        <sz val="10"/>
        <rFont val="Arial"/>
        <family val="2"/>
      </rPr>
      <t xml:space="preserve"> (</t>
    </r>
    <r>
      <rPr>
        <b/>
        <i/>
        <sz val="10"/>
        <color indexed="10"/>
        <rFont val="Arial"/>
        <family val="2"/>
      </rPr>
      <t xml:space="preserve">ordre croissant </t>
    </r>
    <r>
      <rPr>
        <i/>
        <sz val="10"/>
        <rFont val="Arial"/>
        <family val="2"/>
      </rPr>
      <t>pour les candidats</t>
    </r>
    <r>
      <rPr>
        <b/>
        <i/>
        <sz val="10"/>
        <color indexed="10"/>
        <rFont val="Arial"/>
        <family val="2"/>
      </rPr>
      <t xml:space="preserve"> ORADM</t>
    </r>
    <r>
      <rPr>
        <i/>
        <sz val="10"/>
        <rFont val="Arial"/>
        <family val="2"/>
      </rPr>
      <t>)</t>
    </r>
  </si>
  <si>
    <r>
      <t>Colonne</t>
    </r>
    <r>
      <rPr>
        <b/>
        <sz val="10"/>
        <rFont val="Arial"/>
        <family val="2"/>
      </rPr>
      <t xml:space="preserve"> V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</si>
  <si>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U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</si>
  <si>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W</t>
    </r>
    <r>
      <rPr>
        <sz val="10"/>
        <rFont val="Arial"/>
      </rPr>
      <t xml:space="preserve"> :</t>
    </r>
  </si>
  <si>
    <r>
      <t>Colonne</t>
    </r>
    <r>
      <rPr>
        <b/>
        <sz val="10"/>
        <rFont val="Arial"/>
        <family val="2"/>
      </rPr>
      <t xml:space="preserve"> X</t>
    </r>
    <r>
      <rPr>
        <sz val="10"/>
        <rFont val="Arial"/>
      </rPr>
      <t xml:space="preserve"> :</t>
    </r>
  </si>
  <si>
    <r>
      <t>NUMERO D'ANONYMAT</t>
    </r>
    <r>
      <rPr>
        <i/>
        <sz val="10"/>
        <rFont val="Arial"/>
        <family val="2"/>
      </rPr>
      <t xml:space="preserve"> (Valeur</t>
    </r>
    <r>
      <rPr>
        <b/>
        <i/>
        <sz val="10"/>
        <rFont val="Arial"/>
        <family val="2"/>
      </rPr>
      <t xml:space="preserve"> </t>
    </r>
    <r>
      <rPr>
        <b/>
        <i/>
        <sz val="10"/>
        <color indexed="10"/>
        <rFont val="Arial"/>
        <family val="2"/>
      </rPr>
      <t>numérique</t>
    </r>
    <r>
      <rPr>
        <b/>
        <i/>
        <sz val="10"/>
        <rFont val="Arial"/>
        <family val="2"/>
      </rPr>
      <t xml:space="preserve"> mais peut être </t>
    </r>
    <r>
      <rPr>
        <b/>
        <i/>
        <sz val="10"/>
        <color indexed="12"/>
        <rFont val="Arial"/>
        <family val="2"/>
      </rPr>
      <t>alphanumérique</t>
    </r>
    <r>
      <rPr>
        <b/>
        <i/>
        <sz val="10"/>
        <rFont val="Arial"/>
        <family val="2"/>
      </rPr>
      <t>)</t>
    </r>
  </si>
</sst>
</file>

<file path=xl/styles.xml><?xml version="1.0" encoding="utf-8"?>
<styleSheet xmlns="http://schemas.openxmlformats.org/spreadsheetml/2006/main">
  <numFmts count="5">
    <numFmt numFmtId="164" formatCode="_-* #,##0.00\ &quot;F&quot;_-;\-* #,##0.00\ &quot;F&quot;_-;_-* &quot;-&quot;??\ &quot;F&quot;_-;_-@_-"/>
    <numFmt numFmtId="165" formatCode="0.000"/>
    <numFmt numFmtId="166" formatCode="0000000000"/>
    <numFmt numFmtId="167" formatCode="000"/>
    <numFmt numFmtId="168" formatCode="00.00"/>
  </numFmts>
  <fonts count="81">
    <font>
      <sz val="10"/>
      <name val="Arial"/>
    </font>
    <font>
      <sz val="10"/>
      <name val="Arial"/>
    </font>
    <font>
      <sz val="10"/>
      <name val="Times New Roman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1"/>
      <name val="Arial"/>
      <family val="2"/>
    </font>
    <font>
      <b/>
      <sz val="3"/>
      <color indexed="8"/>
      <name val="Arial"/>
      <family val="2"/>
    </font>
    <font>
      <b/>
      <u/>
      <sz val="18"/>
      <name val="Arial"/>
      <family val="2"/>
    </font>
    <font>
      <b/>
      <sz val="12"/>
      <name val="Arial"/>
      <family val="2"/>
    </font>
    <font>
      <b/>
      <sz val="8"/>
      <color indexed="8"/>
      <name val="Arial"/>
      <family val="2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8"/>
      <color indexed="17"/>
      <name val="Arial"/>
      <family val="2"/>
    </font>
    <font>
      <i/>
      <sz val="10"/>
      <color indexed="8"/>
      <name val="Arial"/>
      <family val="2"/>
    </font>
    <font>
      <sz val="8"/>
      <name val="Arial"/>
    </font>
    <font>
      <b/>
      <u/>
      <sz val="18"/>
      <color indexed="10"/>
      <name val="Arial"/>
      <family val="2"/>
    </font>
    <font>
      <sz val="10"/>
      <color indexed="12"/>
      <name val="Arial"/>
      <family val="2"/>
    </font>
    <font>
      <b/>
      <sz val="36"/>
      <color indexed="10"/>
      <name val="Arial"/>
      <family val="2"/>
    </font>
    <font>
      <i/>
      <sz val="3"/>
      <color indexed="8"/>
      <name val="Arial"/>
      <family val="2"/>
    </font>
    <font>
      <i/>
      <sz val="6"/>
      <color indexed="8"/>
      <name val="Arial"/>
      <family val="2"/>
    </font>
    <font>
      <i/>
      <sz val="7"/>
      <color indexed="8"/>
      <name val="Arial"/>
      <family val="2"/>
    </font>
    <font>
      <b/>
      <u/>
      <sz val="18"/>
      <color indexed="8"/>
      <name val="Arial"/>
      <family val="2"/>
    </font>
    <font>
      <b/>
      <sz val="36"/>
      <color indexed="12"/>
      <name val="Arial"/>
      <family val="2"/>
    </font>
    <font>
      <b/>
      <sz val="9"/>
      <color indexed="8"/>
      <name val="Times New Roman"/>
      <family val="1"/>
    </font>
    <font>
      <b/>
      <sz val="9"/>
      <color indexed="12"/>
      <name val="Times New Roman"/>
      <family val="1"/>
    </font>
    <font>
      <b/>
      <sz val="10"/>
      <color indexed="8"/>
      <name val="Times New Roman"/>
      <family val="1"/>
    </font>
    <font>
      <b/>
      <sz val="10"/>
      <color indexed="10"/>
      <name val="Times New Roman"/>
      <family val="1"/>
    </font>
    <font>
      <b/>
      <sz val="10"/>
      <name val="Times New Roman"/>
      <family val="1"/>
    </font>
    <font>
      <b/>
      <sz val="10"/>
      <color indexed="17"/>
      <name val="Arial"/>
      <family val="2"/>
    </font>
    <font>
      <b/>
      <sz val="10"/>
      <color indexed="16"/>
      <name val="Arial"/>
      <family val="2"/>
    </font>
    <font>
      <b/>
      <u/>
      <sz val="10"/>
      <name val="Arial"/>
      <family val="2"/>
    </font>
    <font>
      <b/>
      <u/>
      <sz val="10"/>
      <color indexed="81"/>
      <name val="Tahoma"/>
      <family val="2"/>
    </font>
    <font>
      <b/>
      <u/>
      <sz val="8"/>
      <color indexed="10"/>
      <name val="Tahoma"/>
      <family val="2"/>
    </font>
    <font>
      <sz val="8"/>
      <color indexed="81"/>
      <name val="Tahoma"/>
      <family val="2"/>
    </font>
    <font>
      <b/>
      <sz val="8"/>
      <color indexed="12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  <font>
      <b/>
      <sz val="8"/>
      <color indexed="10"/>
      <name val="Tahoma"/>
      <family val="2"/>
    </font>
    <font>
      <b/>
      <sz val="10"/>
      <color indexed="8"/>
      <name val="Arial"/>
    </font>
    <font>
      <sz val="10"/>
      <name val="Arial"/>
    </font>
    <font>
      <b/>
      <sz val="10"/>
      <color indexed="12"/>
      <name val="Times New Roman"/>
      <family val="1"/>
    </font>
    <font>
      <sz val="10"/>
      <name val="Times New Roman"/>
      <family val="1"/>
    </font>
    <font>
      <sz val="10"/>
      <name val="Arial"/>
    </font>
    <font>
      <b/>
      <sz val="8"/>
      <color indexed="81"/>
      <name val="Tahoma"/>
      <family val="2"/>
    </font>
    <font>
      <b/>
      <sz val="8"/>
      <color indexed="16"/>
      <name val="Tahoma"/>
      <family val="2"/>
    </font>
    <font>
      <sz val="8"/>
      <color indexed="8"/>
      <name val="Tahoma"/>
      <family val="2"/>
    </font>
    <font>
      <b/>
      <u/>
      <sz val="8"/>
      <color indexed="8"/>
      <name val="Tahoma"/>
      <family val="2"/>
    </font>
    <font>
      <b/>
      <sz val="10"/>
      <color indexed="8"/>
      <name val="Tahoma"/>
      <family val="2"/>
    </font>
    <font>
      <i/>
      <sz val="8"/>
      <color indexed="8"/>
      <name val="Tahoma"/>
      <family val="2"/>
    </font>
    <font>
      <b/>
      <sz val="8"/>
      <color indexed="8"/>
      <name val="Tahoma"/>
      <family val="2"/>
    </font>
    <font>
      <u/>
      <sz val="8"/>
      <color indexed="81"/>
      <name val="Tahoma"/>
      <family val="2"/>
    </font>
    <font>
      <b/>
      <u/>
      <sz val="10"/>
      <color indexed="8"/>
      <name val="Tahoma"/>
      <family val="2"/>
    </font>
    <font>
      <sz val="8"/>
      <color indexed="81"/>
      <name val="Tahoma"/>
    </font>
    <font>
      <b/>
      <sz val="8"/>
      <color indexed="60"/>
      <name val="Tahoma"/>
      <family val="2"/>
    </font>
    <font>
      <b/>
      <sz val="10"/>
      <color indexed="81"/>
      <name val="Tahoma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4"/>
      <color indexed="12"/>
      <name val="Arial"/>
      <family val="2"/>
    </font>
    <font>
      <b/>
      <u/>
      <sz val="10"/>
      <color indexed="12"/>
      <name val="Arial"/>
      <family val="2"/>
    </font>
    <font>
      <b/>
      <i/>
      <sz val="10"/>
      <color indexed="10"/>
      <name val="Arial"/>
      <family val="2"/>
    </font>
    <font>
      <b/>
      <sz val="10"/>
      <color indexed="9"/>
      <name val="Arial"/>
      <family val="2"/>
    </font>
    <font>
      <b/>
      <sz val="8"/>
      <color indexed="58"/>
      <name val="Tahoma"/>
      <family val="2"/>
    </font>
    <font>
      <b/>
      <sz val="9"/>
      <color indexed="18"/>
      <name val="Times New Roman"/>
      <family val="1"/>
    </font>
    <font>
      <sz val="10"/>
      <color indexed="16"/>
      <name val="Arial"/>
      <family val="2"/>
    </font>
    <font>
      <b/>
      <sz val="9"/>
      <color indexed="10"/>
      <name val="Times New Roman"/>
      <family val="1"/>
    </font>
    <font>
      <b/>
      <u/>
      <sz val="9"/>
      <color indexed="9"/>
      <name val="Times New Roman"/>
      <family val="1"/>
    </font>
    <font>
      <b/>
      <sz val="9"/>
      <color indexed="9"/>
      <name val="Times New Roman"/>
      <family val="1"/>
    </font>
    <font>
      <b/>
      <i/>
      <sz val="10"/>
      <color indexed="12"/>
      <name val="Arial"/>
      <family val="2"/>
    </font>
    <font>
      <sz val="10"/>
      <color indexed="9"/>
      <name val="Arial"/>
      <family val="2"/>
    </font>
    <font>
      <b/>
      <u/>
      <sz val="10"/>
      <color indexed="10"/>
      <name val="Tahoma"/>
      <family val="2"/>
    </font>
    <font>
      <sz val="10"/>
      <color indexed="17"/>
      <name val="Arial"/>
      <family val="2"/>
    </font>
    <font>
      <b/>
      <sz val="20"/>
      <name val="Arial"/>
      <family val="2"/>
    </font>
    <font>
      <b/>
      <sz val="14"/>
      <color indexed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1" fillId="0" borderId="0"/>
  </cellStyleXfs>
  <cellXfs count="221"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Fill="1" applyBorder="1"/>
    <xf numFmtId="49" fontId="3" fillId="0" borderId="0" xfId="0" applyNumberFormat="1" applyFont="1" applyFill="1" applyBorder="1"/>
    <xf numFmtId="0" fontId="8" fillId="0" borderId="0" xfId="0" applyFont="1" applyFill="1" applyBorder="1"/>
    <xf numFmtId="0" fontId="5" fillId="0" borderId="0" xfId="0" applyFont="1" applyFill="1" applyBorder="1" applyAlignment="1"/>
    <xf numFmtId="165" fontId="5" fillId="0" borderId="0" xfId="0" applyNumberFormat="1" applyFont="1" applyFill="1" applyBorder="1" applyAlignment="1"/>
    <xf numFmtId="49" fontId="12" fillId="0" borderId="0" xfId="0" applyNumberFormat="1" applyFont="1" applyFill="1" applyBorder="1"/>
    <xf numFmtId="2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 vertical="center" shrinkToFit="1"/>
    </xf>
    <xf numFmtId="0" fontId="13" fillId="0" borderId="1" xfId="0" applyNumberFormat="1" applyFont="1" applyFill="1" applyBorder="1" applyAlignment="1">
      <alignment horizontal="center" vertical="center" wrapText="1"/>
    </xf>
    <xf numFmtId="0" fontId="17" fillId="2" borderId="1" xfId="0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/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Border="1" applyAlignment="1">
      <alignment vertical="center"/>
    </xf>
    <xf numFmtId="165" fontId="10" fillId="4" borderId="1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/>
    <xf numFmtId="0" fontId="10" fillId="0" borderId="0" xfId="0" applyFont="1" applyFill="1" applyBorder="1"/>
    <xf numFmtId="0" fontId="11" fillId="0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17" fillId="2" borderId="1" xfId="3" applyNumberFormat="1" applyFont="1" applyFill="1" applyBorder="1" applyAlignment="1" applyProtection="1">
      <alignment horizontal="center" vertical="center" wrapText="1"/>
    </xf>
    <xf numFmtId="0" fontId="3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30" fillId="5" borderId="3" xfId="0" applyFont="1" applyFill="1" applyBorder="1" applyAlignment="1">
      <alignment horizontal="center" vertical="center"/>
    </xf>
    <xf numFmtId="49" fontId="12" fillId="2" borderId="4" xfId="0" applyNumberFormat="1" applyFont="1" applyFill="1" applyBorder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vertical="center" shrinkToFit="1"/>
    </xf>
    <xf numFmtId="49" fontId="12" fillId="2" borderId="0" xfId="0" applyNumberFormat="1" applyFont="1" applyFill="1" applyBorder="1" applyAlignment="1">
      <alignment horizontal="center" vertical="center" wrapText="1"/>
    </xf>
    <xf numFmtId="0" fontId="11" fillId="3" borderId="1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 wrapText="1"/>
    </xf>
    <xf numFmtId="0" fontId="25" fillId="5" borderId="3" xfId="0" applyFont="1" applyFill="1" applyBorder="1" applyAlignment="1">
      <alignment horizontal="center" vertical="center"/>
    </xf>
    <xf numFmtId="0" fontId="3" fillId="0" borderId="0" xfId="0" applyFont="1"/>
    <xf numFmtId="0" fontId="11" fillId="0" borderId="0" xfId="0" applyFont="1"/>
    <xf numFmtId="0" fontId="7" fillId="0" borderId="0" xfId="0" applyFont="1"/>
    <xf numFmtId="0" fontId="47" fillId="0" borderId="0" xfId="0" applyFont="1"/>
    <xf numFmtId="0" fontId="33" fillId="2" borderId="5" xfId="0" applyFont="1" applyFill="1" applyBorder="1" applyAlignment="1">
      <alignment horizontal="center" vertical="center" wrapText="1"/>
    </xf>
    <xf numFmtId="0" fontId="48" fillId="6" borderId="6" xfId="0" applyFont="1" applyFill="1" applyBorder="1" applyAlignment="1">
      <alignment horizontal="center" vertical="center"/>
    </xf>
    <xf numFmtId="0" fontId="48" fillId="6" borderId="7" xfId="0" applyFont="1" applyFill="1" applyBorder="1" applyAlignment="1">
      <alignment horizontal="center" vertical="center"/>
    </xf>
    <xf numFmtId="0" fontId="49" fillId="6" borderId="5" xfId="0" applyFont="1" applyFill="1" applyBorder="1" applyAlignment="1">
      <alignment vertical="center" wrapText="1"/>
    </xf>
    <xf numFmtId="0" fontId="50" fillId="0" borderId="0" xfId="0" applyFont="1"/>
    <xf numFmtId="0" fontId="48" fillId="6" borderId="8" xfId="0" applyFont="1" applyFill="1" applyBorder="1" applyAlignment="1">
      <alignment horizontal="center" vertical="center"/>
    </xf>
    <xf numFmtId="0" fontId="48" fillId="6" borderId="9" xfId="0" applyFont="1" applyFill="1" applyBorder="1" applyAlignment="1">
      <alignment horizontal="center" vertical="center"/>
    </xf>
    <xf numFmtId="0" fontId="49" fillId="6" borderId="10" xfId="0" applyFont="1" applyFill="1" applyBorder="1" applyAlignment="1">
      <alignment vertical="center" wrapText="1"/>
    </xf>
    <xf numFmtId="0" fontId="48" fillId="6" borderId="11" xfId="0" applyFont="1" applyFill="1" applyBorder="1" applyAlignment="1">
      <alignment horizontal="center" vertical="center"/>
    </xf>
    <xf numFmtId="0" fontId="48" fillId="6" borderId="12" xfId="0" applyFont="1" applyFill="1" applyBorder="1" applyAlignment="1">
      <alignment horizontal="center" vertical="center"/>
    </xf>
    <xf numFmtId="0" fontId="48" fillId="6" borderId="13" xfId="0" applyFont="1" applyFill="1" applyBorder="1" applyAlignment="1">
      <alignment horizontal="center" vertical="center"/>
    </xf>
    <xf numFmtId="0" fontId="48" fillId="6" borderId="14" xfId="0" applyFont="1" applyFill="1" applyBorder="1" applyAlignment="1">
      <alignment horizontal="center" vertical="center"/>
    </xf>
    <xf numFmtId="0" fontId="34" fillId="6" borderId="14" xfId="0" applyFont="1" applyFill="1" applyBorder="1" applyAlignment="1">
      <alignment horizontal="center" vertical="center"/>
    </xf>
    <xf numFmtId="0" fontId="49" fillId="6" borderId="15" xfId="0" applyFont="1" applyFill="1" applyBorder="1" applyAlignment="1">
      <alignment vertical="center" wrapText="1"/>
    </xf>
    <xf numFmtId="0" fontId="34" fillId="6" borderId="16" xfId="0" applyFont="1" applyFill="1" applyBorder="1" applyAlignment="1">
      <alignment horizontal="center" vertical="center" wrapText="1"/>
    </xf>
    <xf numFmtId="0" fontId="34" fillId="6" borderId="17" xfId="0" applyFont="1" applyFill="1" applyBorder="1" applyAlignment="1">
      <alignment horizontal="center" vertical="center"/>
    </xf>
    <xf numFmtId="0" fontId="49" fillId="6" borderId="18" xfId="0" applyFont="1" applyFill="1" applyBorder="1" applyAlignment="1">
      <alignment vertical="center" wrapText="1"/>
    </xf>
    <xf numFmtId="0" fontId="34" fillId="6" borderId="12" xfId="0" applyFont="1" applyFill="1" applyBorder="1" applyAlignment="1">
      <alignment horizontal="center" vertical="center"/>
    </xf>
    <xf numFmtId="0" fontId="34" fillId="6" borderId="9" xfId="0" applyFont="1" applyFill="1" applyBorder="1" applyAlignment="1">
      <alignment horizontal="center" vertical="center"/>
    </xf>
    <xf numFmtId="0" fontId="34" fillId="6" borderId="8" xfId="0" applyFont="1" applyFill="1" applyBorder="1" applyAlignment="1">
      <alignment horizontal="center" vertical="center"/>
    </xf>
    <xf numFmtId="0" fontId="34" fillId="6" borderId="19" xfId="0" applyFont="1" applyFill="1" applyBorder="1" applyAlignment="1">
      <alignment horizontal="center" vertical="center"/>
    </xf>
    <xf numFmtId="0" fontId="34" fillId="6" borderId="20" xfId="0" applyFont="1" applyFill="1" applyBorder="1" applyAlignment="1">
      <alignment horizontal="center" vertical="center"/>
    </xf>
    <xf numFmtId="0" fontId="49" fillId="6" borderId="21" xfId="0" applyFont="1" applyFill="1" applyBorder="1" applyAlignment="1">
      <alignment vertical="center" wrapText="1"/>
    </xf>
    <xf numFmtId="0" fontId="34" fillId="6" borderId="13" xfId="0" applyFont="1" applyFill="1" applyBorder="1" applyAlignment="1">
      <alignment horizontal="center" vertical="center"/>
    </xf>
    <xf numFmtId="0" fontId="33" fillId="6" borderId="14" xfId="0" applyFont="1" applyFill="1" applyBorder="1" applyAlignment="1">
      <alignment horizontal="center" vertical="center"/>
    </xf>
    <xf numFmtId="0" fontId="49" fillId="6" borderId="22" xfId="0" applyFont="1" applyFill="1" applyBorder="1" applyAlignment="1">
      <alignment vertical="center" wrapText="1"/>
    </xf>
    <xf numFmtId="0" fontId="20" fillId="2" borderId="1" xfId="0" applyNumberFormat="1" applyFont="1" applyFill="1" applyBorder="1" applyAlignment="1">
      <alignment horizontal="center" vertical="center"/>
    </xf>
    <xf numFmtId="0" fontId="48" fillId="6" borderId="23" xfId="0" applyFont="1" applyFill="1" applyBorder="1" applyAlignment="1">
      <alignment horizontal="center" vertical="center"/>
    </xf>
    <xf numFmtId="0" fontId="48" fillId="6" borderId="24" xfId="0" applyFont="1" applyFill="1" applyBorder="1" applyAlignment="1">
      <alignment horizontal="center" vertical="center"/>
    </xf>
    <xf numFmtId="0" fontId="48" fillId="6" borderId="25" xfId="0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0" fontId="64" fillId="0" borderId="0" xfId="0" applyFont="1"/>
    <xf numFmtId="0" fontId="65" fillId="5" borderId="0" xfId="0" applyFont="1" applyFill="1"/>
    <xf numFmtId="0" fontId="3" fillId="5" borderId="0" xfId="0" applyFont="1" applyFill="1"/>
    <xf numFmtId="0" fontId="47" fillId="5" borderId="0" xfId="0" applyFont="1" applyFill="1"/>
    <xf numFmtId="2" fontId="5" fillId="5" borderId="1" xfId="0" applyNumberFormat="1" applyFont="1" applyFill="1" applyBorder="1" applyAlignment="1">
      <alignment horizontal="center" vertical="center"/>
    </xf>
    <xf numFmtId="165" fontId="10" fillId="5" borderId="1" xfId="0" applyNumberFormat="1" applyFont="1" applyFill="1" applyBorder="1" applyAlignment="1">
      <alignment horizontal="center" vertical="center"/>
    </xf>
    <xf numFmtId="165" fontId="5" fillId="5" borderId="1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4" fillId="6" borderId="7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 wrapText="1"/>
    </xf>
    <xf numFmtId="0" fontId="33" fillId="2" borderId="7" xfId="0" applyFont="1" applyFill="1" applyBorder="1" applyAlignment="1">
      <alignment horizontal="center" vertical="center" wrapText="1"/>
    </xf>
    <xf numFmtId="0" fontId="46" fillId="0" borderId="0" xfId="0" applyFont="1" applyAlignment="1">
      <alignment horizontal="center" vertical="center" wrapText="1"/>
    </xf>
    <xf numFmtId="0" fontId="37" fillId="0" borderId="0" xfId="0" applyFont="1"/>
    <xf numFmtId="0" fontId="36" fillId="0" borderId="0" xfId="0" applyFont="1"/>
    <xf numFmtId="0" fontId="50" fillId="5" borderId="0" xfId="0" applyFont="1" applyFill="1"/>
    <xf numFmtId="0" fontId="5" fillId="0" borderId="0" xfId="0" applyFont="1"/>
    <xf numFmtId="0" fontId="63" fillId="0" borderId="0" xfId="0" applyFont="1"/>
    <xf numFmtId="0" fontId="11" fillId="0" borderId="0" xfId="0" applyFont="1" applyFill="1"/>
    <xf numFmtId="0" fontId="63" fillId="0" borderId="0" xfId="0" applyFont="1" applyFill="1"/>
    <xf numFmtId="0" fontId="38" fillId="5" borderId="0" xfId="0" applyFont="1" applyFill="1"/>
    <xf numFmtId="0" fontId="50" fillId="0" borderId="0" xfId="0" applyFont="1" applyAlignment="1"/>
    <xf numFmtId="0" fontId="3" fillId="0" borderId="0" xfId="0" applyFont="1" applyAlignment="1"/>
    <xf numFmtId="0" fontId="64" fillId="0" borderId="0" xfId="0" applyFont="1" applyAlignment="1"/>
    <xf numFmtId="0" fontId="64" fillId="0" borderId="0" xfId="0" quotePrefix="1" applyFont="1" applyAlignment="1"/>
    <xf numFmtId="0" fontId="11" fillId="3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165" fontId="10" fillId="4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4" fillId="7" borderId="1" xfId="3" applyNumberFormat="1" applyFont="1" applyFill="1" applyBorder="1" applyAlignment="1" applyProtection="1">
      <alignment horizontal="center" vertical="center" wrapText="1"/>
    </xf>
    <xf numFmtId="166" fontId="33" fillId="7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0" xfId="0" applyNumberFormat="1" applyFont="1" applyFill="1" applyBorder="1" applyAlignment="1">
      <alignment horizontal="center" vertical="center" shrinkToFit="1"/>
    </xf>
    <xf numFmtId="0" fontId="18" fillId="2" borderId="1" xfId="3" applyNumberFormat="1" applyFont="1" applyFill="1" applyBorder="1" applyAlignment="1" applyProtection="1">
      <alignment horizontal="center" vertical="center" wrapText="1"/>
    </xf>
    <xf numFmtId="0" fontId="19" fillId="2" borderId="1" xfId="3" applyNumberFormat="1" applyFont="1" applyFill="1" applyBorder="1" applyAlignment="1" applyProtection="1">
      <alignment horizontal="center" vertical="center" wrapText="1"/>
    </xf>
    <xf numFmtId="0" fontId="5" fillId="5" borderId="1" xfId="0" applyNumberFormat="1" applyFont="1" applyFill="1" applyBorder="1" applyAlignment="1">
      <alignment horizontal="center" vertical="center" wrapText="1"/>
    </xf>
    <xf numFmtId="165" fontId="24" fillId="5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71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0" fontId="71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wrapText="1"/>
    </xf>
    <xf numFmtId="49" fontId="4" fillId="8" borderId="26" xfId="3" applyNumberFormat="1" applyFont="1" applyFill="1" applyBorder="1" applyAlignment="1" applyProtection="1">
      <alignment horizontal="center" vertical="center" wrapText="1"/>
    </xf>
    <xf numFmtId="14" fontId="12" fillId="2" borderId="27" xfId="0" applyNumberFormat="1" applyFont="1" applyFill="1" applyBorder="1" applyAlignment="1">
      <alignment horizontal="center" vertical="center" wrapText="1"/>
    </xf>
    <xf numFmtId="14" fontId="12" fillId="2" borderId="0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49" fontId="3" fillId="7" borderId="1" xfId="3" applyNumberFormat="1" applyFont="1" applyFill="1" applyBorder="1" applyAlignment="1" applyProtection="1">
      <alignment horizontal="center" vertical="center" wrapText="1"/>
    </xf>
    <xf numFmtId="167" fontId="3" fillId="7" borderId="26" xfId="0" applyNumberFormat="1" applyFont="1" applyFill="1" applyBorder="1" applyAlignment="1">
      <alignment horizontal="center" vertical="center"/>
    </xf>
    <xf numFmtId="2" fontId="4" fillId="0" borderId="1" xfId="2" applyNumberFormat="1" applyFont="1" applyFill="1" applyBorder="1" applyAlignment="1" applyProtection="1">
      <alignment horizontal="center" vertical="center" wrapText="1"/>
    </xf>
    <xf numFmtId="0" fontId="13" fillId="0" borderId="26" xfId="0" applyNumberFormat="1" applyFont="1" applyFill="1" applyBorder="1" applyAlignment="1">
      <alignment horizontal="center" vertical="center" wrapText="1"/>
    </xf>
    <xf numFmtId="2" fontId="10" fillId="0" borderId="1" xfId="2" applyNumberFormat="1" applyFont="1" applyFill="1" applyBorder="1" applyAlignment="1" applyProtection="1">
      <alignment horizontal="center" vertical="top" wrapText="1"/>
    </xf>
    <xf numFmtId="2" fontId="5" fillId="0" borderId="26" xfId="0" applyNumberFormat="1" applyFont="1" applyFill="1" applyBorder="1" applyAlignment="1">
      <alignment horizontal="center" vertical="center"/>
    </xf>
    <xf numFmtId="165" fontId="10" fillId="4" borderId="26" xfId="0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 applyProtection="1">
      <alignment horizontal="center" vertical="center" wrapText="1"/>
    </xf>
    <xf numFmtId="165" fontId="5" fillId="0" borderId="26" xfId="0" applyNumberFormat="1" applyFont="1" applyFill="1" applyBorder="1" applyAlignment="1">
      <alignment horizontal="center" vertical="center"/>
    </xf>
    <xf numFmtId="165" fontId="3" fillId="0" borderId="26" xfId="0" applyNumberFormat="1" applyFont="1" applyFill="1" applyBorder="1" applyAlignment="1">
      <alignment horizontal="center" vertical="center"/>
    </xf>
    <xf numFmtId="49" fontId="4" fillId="0" borderId="1" xfId="3" applyNumberFormat="1" applyFont="1" applyFill="1" applyBorder="1" applyAlignment="1" applyProtection="1">
      <alignment horizontal="center" vertical="center" wrapText="1"/>
    </xf>
    <xf numFmtId="0" fontId="5" fillId="0" borderId="26" xfId="0" applyNumberFormat="1" applyFont="1" applyFill="1" applyBorder="1" applyAlignment="1">
      <alignment horizontal="center" vertical="center" wrapText="1"/>
    </xf>
    <xf numFmtId="49" fontId="3" fillId="9" borderId="1" xfId="3" applyNumberFormat="1" applyFont="1" applyFill="1" applyBorder="1" applyAlignment="1" applyProtection="1">
      <alignment horizontal="center" vertical="center" wrapText="1"/>
    </xf>
    <xf numFmtId="167" fontId="3" fillId="9" borderId="26" xfId="0" applyNumberFormat="1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49" fontId="11" fillId="2" borderId="1" xfId="3" applyNumberFormat="1" applyFont="1" applyFill="1" applyBorder="1" applyAlignment="1" applyProtection="1">
      <alignment horizontal="center" vertical="center" wrapText="1"/>
    </xf>
    <xf numFmtId="0" fontId="11" fillId="0" borderId="2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3" fillId="5" borderId="1" xfId="0" applyNumberFormat="1" applyFont="1" applyFill="1" applyBorder="1" applyAlignment="1">
      <alignment horizontal="center" vertical="center" wrapText="1"/>
    </xf>
    <xf numFmtId="168" fontId="5" fillId="0" borderId="26" xfId="0" applyNumberFormat="1" applyFont="1" applyFill="1" applyBorder="1" applyAlignment="1">
      <alignment horizontal="center" vertical="center"/>
    </xf>
    <xf numFmtId="168" fontId="5" fillId="0" borderId="1" xfId="0" applyNumberFormat="1" applyFont="1" applyFill="1" applyBorder="1" applyAlignment="1">
      <alignment horizontal="center" vertical="center"/>
    </xf>
    <xf numFmtId="168" fontId="5" fillId="0" borderId="0" xfId="0" applyNumberFormat="1" applyFont="1" applyFill="1" applyBorder="1" applyAlignment="1">
      <alignment horizontal="center" vertical="center"/>
    </xf>
    <xf numFmtId="168" fontId="5" fillId="0" borderId="0" xfId="0" applyNumberFormat="1" applyFont="1" applyFill="1" applyBorder="1"/>
    <xf numFmtId="168" fontId="5" fillId="0" borderId="0" xfId="0" applyNumberFormat="1" applyFont="1" applyFill="1" applyBorder="1" applyAlignment="1"/>
    <xf numFmtId="167" fontId="3" fillId="0" borderId="26" xfId="0" applyNumberFormat="1" applyFont="1" applyFill="1" applyBorder="1" applyAlignment="1">
      <alignment horizontal="center" vertical="center"/>
    </xf>
    <xf numFmtId="165" fontId="10" fillId="3" borderId="1" xfId="0" applyNumberFormat="1" applyFont="1" applyFill="1" applyBorder="1" applyAlignment="1">
      <alignment horizontal="center" vertical="center"/>
    </xf>
    <xf numFmtId="0" fontId="11" fillId="4" borderId="1" xfId="0" applyNumberFormat="1" applyFont="1" applyFill="1" applyBorder="1" applyAlignment="1">
      <alignment horizontal="center" vertical="center"/>
    </xf>
    <xf numFmtId="0" fontId="31" fillId="10" borderId="1" xfId="2" applyNumberFormat="1" applyFont="1" applyFill="1" applyBorder="1" applyAlignment="1" applyProtection="1">
      <alignment horizontal="center" vertical="center" wrapText="1"/>
      <protection locked="0"/>
    </xf>
    <xf numFmtId="0" fontId="13" fillId="9" borderId="1" xfId="0" applyNumberFormat="1" applyFont="1" applyFill="1" applyBorder="1" applyAlignment="1">
      <alignment horizontal="center" vertical="center" wrapText="1"/>
    </xf>
    <xf numFmtId="0" fontId="13" fillId="7" borderId="26" xfId="0" applyNumberFormat="1" applyFont="1" applyFill="1" applyBorder="1" applyAlignment="1">
      <alignment horizontal="center" vertical="center" wrapText="1"/>
    </xf>
    <xf numFmtId="2" fontId="4" fillId="7" borderId="1" xfId="2" applyNumberFormat="1" applyFont="1" applyFill="1" applyBorder="1" applyAlignment="1" applyProtection="1">
      <alignment horizontal="center" vertical="center" wrapText="1"/>
    </xf>
    <xf numFmtId="0" fontId="17" fillId="11" borderId="1" xfId="3" applyNumberFormat="1" applyFont="1" applyFill="1" applyBorder="1" applyAlignment="1" applyProtection="1">
      <alignment horizontal="center" vertical="center" wrapText="1"/>
    </xf>
    <xf numFmtId="0" fontId="73" fillId="12" borderId="1" xfId="2" applyNumberFormat="1" applyFont="1" applyFill="1" applyBorder="1" applyAlignment="1" applyProtection="1">
      <alignment horizontal="center" vertical="center" wrapText="1"/>
      <protection locked="0"/>
    </xf>
    <xf numFmtId="167" fontId="3" fillId="7" borderId="1" xfId="0" applyNumberFormat="1" applyFont="1" applyFill="1" applyBorder="1" applyAlignment="1">
      <alignment horizontal="center" vertical="center"/>
    </xf>
    <xf numFmtId="167" fontId="3" fillId="9" borderId="1" xfId="0" applyNumberFormat="1" applyFont="1" applyFill="1" applyBorder="1" applyAlignment="1">
      <alignment horizontal="center" vertical="center"/>
    </xf>
    <xf numFmtId="167" fontId="3" fillId="0" borderId="1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/>
    </xf>
    <xf numFmtId="49" fontId="3" fillId="2" borderId="0" xfId="0" applyNumberFormat="1" applyFont="1" applyFill="1" applyBorder="1" applyAlignment="1">
      <alignment horizontal="left" vertical="center" wrapText="1"/>
    </xf>
    <xf numFmtId="0" fontId="3" fillId="2" borderId="0" xfId="0" applyFont="1" applyFill="1" applyBorder="1" applyAlignment="1">
      <alignment horizontal="left" vertical="center"/>
    </xf>
    <xf numFmtId="164" fontId="38" fillId="2" borderId="0" xfId="1" applyFont="1" applyFill="1" applyBorder="1" applyAlignment="1">
      <alignment horizontal="left" vertical="center"/>
    </xf>
    <xf numFmtId="49" fontId="3" fillId="2" borderId="0" xfId="0" applyNumberFormat="1" applyFont="1" applyFill="1" applyBorder="1" applyAlignment="1">
      <alignment horizontal="left" vertical="center"/>
    </xf>
    <xf numFmtId="0" fontId="3" fillId="2" borderId="0" xfId="0" applyFont="1" applyFill="1" applyBorder="1" applyAlignment="1">
      <alignment vertical="center"/>
    </xf>
    <xf numFmtId="168" fontId="3" fillId="0" borderId="26" xfId="0" applyNumberFormat="1" applyFont="1" applyFill="1" applyBorder="1" applyAlignment="1">
      <alignment horizontal="center" vertical="center"/>
    </xf>
    <xf numFmtId="167" fontId="3" fillId="13" borderId="26" xfId="0" applyNumberFormat="1" applyFont="1" applyFill="1" applyBorder="1" applyAlignment="1">
      <alignment horizontal="center" vertical="center"/>
    </xf>
    <xf numFmtId="165" fontId="6" fillId="5" borderId="26" xfId="0" applyNumberFormat="1" applyFont="1" applyFill="1" applyBorder="1" applyAlignment="1">
      <alignment horizontal="center" vertical="center"/>
    </xf>
    <xf numFmtId="165" fontId="5" fillId="5" borderId="26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24" fillId="3" borderId="1" xfId="0" applyNumberFormat="1" applyFont="1" applyFill="1" applyBorder="1" applyAlignment="1">
      <alignment horizontal="center" vertical="center"/>
    </xf>
    <xf numFmtId="0" fontId="13" fillId="3" borderId="1" xfId="0" applyNumberFormat="1" applyFont="1" applyFill="1" applyBorder="1" applyAlignment="1">
      <alignment horizontal="center" vertical="center" wrapText="1"/>
    </xf>
    <xf numFmtId="165" fontId="3" fillId="5" borderId="26" xfId="0" applyNumberFormat="1" applyFont="1" applyFill="1" applyBorder="1" applyAlignment="1">
      <alignment horizontal="center" vertical="center"/>
    </xf>
    <xf numFmtId="168" fontId="5" fillId="5" borderId="26" xfId="0" applyNumberFormat="1" applyFont="1" applyFill="1" applyBorder="1" applyAlignment="1">
      <alignment horizontal="center" vertical="center"/>
    </xf>
    <xf numFmtId="168" fontId="3" fillId="3" borderId="26" xfId="0" applyNumberFormat="1" applyFont="1" applyFill="1" applyBorder="1" applyAlignment="1">
      <alignment horizontal="center" vertical="center"/>
    </xf>
    <xf numFmtId="165" fontId="4" fillId="0" borderId="1" xfId="2" quotePrefix="1" applyNumberFormat="1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/>
    <xf numFmtId="165" fontId="76" fillId="5" borderId="26" xfId="0" applyNumberFormat="1" applyFont="1" applyFill="1" applyBorder="1" applyAlignment="1">
      <alignment horizontal="center" vertical="center"/>
    </xf>
    <xf numFmtId="165" fontId="68" fillId="5" borderId="26" xfId="0" applyNumberFormat="1" applyFont="1" applyFill="1" applyBorder="1" applyAlignment="1">
      <alignment horizontal="center" vertical="center"/>
    </xf>
    <xf numFmtId="165" fontId="76" fillId="3" borderId="26" xfId="0" applyNumberFormat="1" applyFont="1" applyFill="1" applyBorder="1" applyAlignment="1">
      <alignment horizontal="center" vertical="center"/>
    </xf>
    <xf numFmtId="165" fontId="68" fillId="3" borderId="26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74" fillId="12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vertical="center"/>
    </xf>
    <xf numFmtId="166" fontId="33" fillId="7" borderId="26" xfId="0" applyNumberFormat="1" applyFont="1" applyFill="1" applyBorder="1" applyAlignment="1" applyProtection="1">
      <alignment horizontal="center" vertical="center"/>
      <protection locked="0"/>
    </xf>
    <xf numFmtId="0" fontId="17" fillId="2" borderId="26" xfId="0" applyNumberFormat="1" applyFont="1" applyFill="1" applyBorder="1" applyAlignment="1">
      <alignment horizontal="center" vertical="center"/>
    </xf>
    <xf numFmtId="0" fontId="13" fillId="9" borderId="26" xfId="0" applyNumberFormat="1" applyFont="1" applyFill="1" applyBorder="1" applyAlignment="1">
      <alignment horizontal="center" vertical="center" wrapText="1"/>
    </xf>
    <xf numFmtId="0" fontId="7" fillId="3" borderId="26" xfId="0" applyNumberFormat="1" applyFont="1" applyFill="1" applyBorder="1" applyAlignment="1">
      <alignment horizontal="center" vertical="center"/>
    </xf>
    <xf numFmtId="0" fontId="4" fillId="2" borderId="26" xfId="0" applyNumberFormat="1" applyFont="1" applyFill="1" applyBorder="1" applyAlignment="1">
      <alignment horizontal="center" vertical="center"/>
    </xf>
    <xf numFmtId="0" fontId="13" fillId="3" borderId="26" xfId="0" applyNumberFormat="1" applyFont="1" applyFill="1" applyBorder="1" applyAlignment="1">
      <alignment horizontal="center" vertical="center" wrapText="1"/>
    </xf>
    <xf numFmtId="2" fontId="5" fillId="3" borderId="26" xfId="0" applyNumberFormat="1" applyFont="1" applyFill="1" applyBorder="1" applyAlignment="1">
      <alignment horizontal="center" vertical="center"/>
    </xf>
    <xf numFmtId="165" fontId="24" fillId="3" borderId="26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168" fontId="3" fillId="0" borderId="1" xfId="0" applyNumberFormat="1" applyFont="1" applyFill="1" applyBorder="1" applyAlignment="1">
      <alignment horizontal="center" vertical="center"/>
    </xf>
    <xf numFmtId="0" fontId="18" fillId="5" borderId="1" xfId="0" applyNumberFormat="1" applyFont="1" applyFill="1" applyBorder="1" applyAlignment="1">
      <alignment horizontal="center" vertical="center"/>
    </xf>
    <xf numFmtId="0" fontId="5" fillId="3" borderId="26" xfId="0" applyNumberFormat="1" applyFont="1" applyFill="1" applyBorder="1" applyAlignment="1">
      <alignment horizontal="center" vertical="center" wrapText="1"/>
    </xf>
    <xf numFmtId="49" fontId="3" fillId="10" borderId="1" xfId="3" applyNumberFormat="1" applyFont="1" applyFill="1" applyBorder="1" applyAlignment="1" applyProtection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/>
    </xf>
    <xf numFmtId="164" fontId="29" fillId="2" borderId="0" xfId="1" applyFont="1" applyFill="1" applyBorder="1" applyAlignment="1">
      <alignment vertical="center"/>
    </xf>
    <xf numFmtId="164" fontId="15" fillId="2" borderId="0" xfId="1" applyFont="1" applyFill="1" applyBorder="1" applyAlignment="1">
      <alignment vertical="center"/>
    </xf>
    <xf numFmtId="0" fontId="4" fillId="0" borderId="0" xfId="0" applyFont="1"/>
    <xf numFmtId="0" fontId="11" fillId="3" borderId="26" xfId="0" applyNumberFormat="1" applyFont="1" applyFill="1" applyBorder="1" applyAlignment="1">
      <alignment horizontal="center" vertical="center"/>
    </xf>
    <xf numFmtId="0" fontId="13" fillId="5" borderId="26" xfId="0" applyNumberFormat="1" applyFont="1" applyFill="1" applyBorder="1" applyAlignment="1">
      <alignment horizontal="center" vertical="center" wrapText="1"/>
    </xf>
    <xf numFmtId="2" fontId="5" fillId="5" borderId="26" xfId="0" applyNumberFormat="1" applyFont="1" applyFill="1" applyBorder="1" applyAlignment="1">
      <alignment horizontal="center" vertical="center"/>
    </xf>
    <xf numFmtId="0" fontId="5" fillId="5" borderId="26" xfId="0" applyNumberFormat="1" applyFont="1" applyFill="1" applyBorder="1" applyAlignment="1">
      <alignment horizontal="center" vertical="center" wrapText="1"/>
    </xf>
    <xf numFmtId="0" fontId="13" fillId="7" borderId="1" xfId="0" applyNumberFormat="1" applyFont="1" applyFill="1" applyBorder="1" applyAlignment="1">
      <alignment horizontal="center" vertical="center" wrapText="1"/>
    </xf>
    <xf numFmtId="165" fontId="76" fillId="5" borderId="1" xfId="0" applyNumberFormat="1" applyFont="1" applyFill="1" applyBorder="1" applyAlignment="1">
      <alignment horizontal="center" vertical="center"/>
    </xf>
    <xf numFmtId="165" fontId="68" fillId="5" borderId="1" xfId="0" applyNumberFormat="1" applyFont="1" applyFill="1" applyBorder="1" applyAlignment="1">
      <alignment horizontal="center" vertical="center"/>
    </xf>
    <xf numFmtId="168" fontId="5" fillId="5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5" fontId="76" fillId="3" borderId="1" xfId="0" applyNumberFormat="1" applyFont="1" applyFill="1" applyBorder="1" applyAlignment="1">
      <alignment horizontal="center" vertical="center"/>
    </xf>
    <xf numFmtId="165" fontId="68" fillId="3" borderId="1" xfId="0" applyNumberFormat="1" applyFont="1" applyFill="1" applyBorder="1" applyAlignment="1">
      <alignment horizontal="center" vertical="center"/>
    </xf>
    <xf numFmtId="168" fontId="3" fillId="3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7" fillId="0" borderId="26" xfId="0" applyNumberFormat="1" applyFont="1" applyFill="1" applyBorder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0" fontId="79" fillId="0" borderId="0" xfId="0" applyNumberFormat="1" applyFont="1" applyFill="1" applyBorder="1" applyAlignment="1">
      <alignment horizontal="left" vertical="center"/>
    </xf>
    <xf numFmtId="165" fontId="29" fillId="8" borderId="0" xfId="0" applyNumberFormat="1" applyFont="1" applyFill="1" applyBorder="1" applyAlignment="1">
      <alignment horizontal="center" vertical="center"/>
    </xf>
    <xf numFmtId="0" fontId="65" fillId="0" borderId="0" xfId="0" applyNumberFormat="1" applyFont="1" applyFill="1" applyBorder="1" applyAlignment="1">
      <alignment horizontal="left" vertical="center"/>
    </xf>
    <xf numFmtId="0" fontId="80" fillId="0" borderId="0" xfId="0" applyNumberFormat="1" applyFont="1" applyFill="1" applyBorder="1" applyAlignment="1">
      <alignment horizontal="left" vertical="center"/>
    </xf>
  </cellXfs>
  <cellStyles count="4">
    <cellStyle name="Monétaire" xfId="1" builtinId="4"/>
    <cellStyle name="Normal" xfId="0" builtinId="0"/>
    <cellStyle name="Normal_1_Base_Données_Candidats_EMCTA_RSD" xfId="2"/>
    <cellStyle name="Normal_1_Base_Données_Candidats_EMCTA_RSD_2001" xfId="3"/>
  </cellStyles>
  <dxfs count="51"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6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8"/>
      </font>
    </dxf>
    <dxf>
      <font>
        <b/>
        <i val="0"/>
        <condense val="0"/>
        <extend val="0"/>
        <color indexed="16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8"/>
      </font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7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6"/>
      </font>
      <fill>
        <patternFill>
          <bgColor indexed="22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22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8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59</xdr:row>
      <xdr:rowOff>0</xdr:rowOff>
    </xdr:from>
    <xdr:to>
      <xdr:col>10</xdr:col>
      <xdr:colOff>523875</xdr:colOff>
      <xdr:row>75</xdr:row>
      <xdr:rowOff>76200</xdr:rowOff>
    </xdr:to>
    <xdr:sp macro="" textlink="">
      <xdr:nvSpPr>
        <xdr:cNvPr id="99330" name="Text Box 2"/>
        <xdr:cNvSpPr txBox="1">
          <a:spLocks noChangeArrowheads="1"/>
        </xdr:cNvSpPr>
      </xdr:nvSpPr>
      <xdr:spPr bwMode="auto">
        <a:xfrm>
          <a:off x="6734175" y="10267950"/>
          <a:ext cx="5667375" cy="26670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1° - Le classement doit se faire pour les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candidats ORTIF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le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TOTAL POINTS GENERAL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et pour les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candidats ORADM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la MOYENNE GENERALE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8000"/>
              </a:solidFill>
              <a:latin typeface="Arial"/>
              <a:cs typeface="Arial"/>
            </a:rPr>
            <a:t>2°) -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 égalité de total points général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ou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de moyenne générale,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le classement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se fait sur le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total des points oral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obtenus aux épreuves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orales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8000"/>
              </a:solidFill>
              <a:latin typeface="Arial"/>
              <a:cs typeface="Arial"/>
            </a:rPr>
            <a:t>3°) -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 égalité de 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(total général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oral)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ou 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(moyenne générale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oral)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, le classement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se fait sur le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total des points admissibilité.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8000"/>
              </a:solidFill>
              <a:latin typeface="Arial"/>
              <a:cs typeface="Arial"/>
            </a:rPr>
            <a:t>4°) -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A égalité de 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(total général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points admissibilité)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ou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(moyenne générale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 </a:t>
          </a: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points admissibilité)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le classement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se fait sur le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numéro d'anonymat</a:t>
          </a:r>
          <a:r>
            <a:rPr lang="fr-FR" sz="1000" b="1" i="1" u="none" strike="noStrike" baseline="0">
              <a:solidFill>
                <a:srgbClr val="0000FF"/>
              </a:solidFill>
              <a:latin typeface="Arial"/>
              <a:cs typeface="Arial"/>
            </a:rPr>
            <a:t> (ordre croissant)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2752725</xdr:colOff>
      <xdr:row>66</xdr:row>
      <xdr:rowOff>76200</xdr:rowOff>
    </xdr:from>
    <xdr:to>
      <xdr:col>4</xdr:col>
      <xdr:colOff>219075</xdr:colOff>
      <xdr:row>66</xdr:row>
      <xdr:rowOff>76200</xdr:rowOff>
    </xdr:to>
    <xdr:sp macro="" textlink="">
      <xdr:nvSpPr>
        <xdr:cNvPr id="99332" name="Line 4"/>
        <xdr:cNvSpPr>
          <a:spLocks noChangeShapeType="1"/>
        </xdr:cNvSpPr>
      </xdr:nvSpPr>
      <xdr:spPr bwMode="auto">
        <a:xfrm flipV="1">
          <a:off x="5857875" y="11477625"/>
          <a:ext cx="695325" cy="0"/>
        </a:xfrm>
        <a:prstGeom prst="line">
          <a:avLst/>
        </a:prstGeom>
        <a:noFill/>
        <a:ln w="38100">
          <a:solidFill>
            <a:srgbClr val="0000FF"/>
          </a:solidFill>
          <a:round/>
          <a:headEnd/>
          <a:tailEnd type="triangle" w="med" len="med"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3</xdr:col>
      <xdr:colOff>2733675</xdr:colOff>
      <xdr:row>67</xdr:row>
      <xdr:rowOff>95250</xdr:rowOff>
    </xdr:from>
    <xdr:to>
      <xdr:col>4</xdr:col>
      <xdr:colOff>228600</xdr:colOff>
      <xdr:row>67</xdr:row>
      <xdr:rowOff>114300</xdr:rowOff>
    </xdr:to>
    <xdr:sp macro="" textlink="">
      <xdr:nvSpPr>
        <xdr:cNvPr id="99333" name="Line 5"/>
        <xdr:cNvSpPr>
          <a:spLocks noChangeShapeType="1"/>
        </xdr:cNvSpPr>
      </xdr:nvSpPr>
      <xdr:spPr bwMode="auto">
        <a:xfrm flipV="1">
          <a:off x="5838825" y="11658600"/>
          <a:ext cx="723900" cy="19050"/>
        </a:xfrm>
        <a:prstGeom prst="line">
          <a:avLst/>
        </a:prstGeom>
        <a:noFill/>
        <a:ln w="38100">
          <a:solidFill>
            <a:srgbClr val="FF0000"/>
          </a:solidFill>
          <a:round/>
          <a:headEnd/>
          <a:tailEnd type="triangle" w="med" len="med"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0</xdr:row>
      <xdr:rowOff>76200</xdr:rowOff>
    </xdr:from>
    <xdr:to>
      <xdr:col>9</xdr:col>
      <xdr:colOff>638175</xdr:colOff>
      <xdr:row>1</xdr:row>
      <xdr:rowOff>1838325</xdr:rowOff>
    </xdr:to>
    <xdr:sp macro="" textlink="">
      <xdr:nvSpPr>
        <xdr:cNvPr id="108613" name="Text Box 69"/>
        <xdr:cNvSpPr txBox="1">
          <a:spLocks noChangeArrowheads="1"/>
        </xdr:cNvSpPr>
      </xdr:nvSpPr>
      <xdr:spPr bwMode="auto">
        <a:xfrm>
          <a:off x="3076575" y="76200"/>
          <a:ext cx="7153275" cy="25527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1° - Le classement doit se faire pour les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candidats ORTIF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le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TOTAL POINTS GENERAL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et pour les 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candidats ORADM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MOYENNE GENERALE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8000"/>
              </a:solidFill>
              <a:latin typeface="Arial"/>
              <a:cs typeface="Arial"/>
            </a:rPr>
            <a:t>2°) -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A égalité de total points général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ou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de moyenne générale,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 le classement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se fait sur le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total des points oral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obtenus aux épreuves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 orales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  <a:endParaRPr lang="fr-FR" sz="12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8000"/>
              </a:solidFill>
              <a:latin typeface="Arial"/>
              <a:cs typeface="Arial"/>
            </a:rPr>
            <a:t>3°) -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A égalité de 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(total général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oral)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 ou 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(moyenne générale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oral)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, le classement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se fait sur le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 total des points admissibilité.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8000"/>
              </a:solidFill>
              <a:latin typeface="Arial"/>
              <a:cs typeface="Arial"/>
            </a:rPr>
            <a:t>4°) -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A égalité de 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(total général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points admissibilité)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ou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(moyenne générale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total oral </a:t>
          </a:r>
          <a:r>
            <a:rPr lang="fr-FR" sz="1200" b="1" i="1" u="none" strike="noStrike" baseline="0">
              <a:solidFill>
                <a:srgbClr val="FF0000"/>
              </a:solidFill>
              <a:latin typeface="Arial"/>
              <a:cs typeface="Arial"/>
            </a:rPr>
            <a:t>et</a:t>
          </a: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 points admissibilité)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le classement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 se fait sur le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numéro d'anonymat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 (ordre croissant)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104775</xdr:colOff>
      <xdr:row>1</xdr:row>
      <xdr:rowOff>904875</xdr:rowOff>
    </xdr:from>
    <xdr:to>
      <xdr:col>1</xdr:col>
      <xdr:colOff>1390650</xdr:colOff>
      <xdr:row>1</xdr:row>
      <xdr:rowOff>1571625</xdr:rowOff>
    </xdr:to>
    <xdr:sp macro="" textlink="">
      <xdr:nvSpPr>
        <xdr:cNvPr id="108614" name="Oval 70"/>
        <xdr:cNvSpPr>
          <a:spLocks noChangeArrowheads="1"/>
        </xdr:cNvSpPr>
      </xdr:nvSpPr>
      <xdr:spPr bwMode="auto">
        <a:xfrm>
          <a:off x="104775" y="1695450"/>
          <a:ext cx="2400300" cy="666750"/>
        </a:xfrm>
        <a:prstGeom prst="ellipse">
          <a:avLst/>
        </a:pr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Classement</a:t>
          </a:r>
          <a:endParaRPr lang="fr-FR" sz="1200" b="1" i="0" u="none" strike="noStrike" baseline="0">
            <a:solidFill>
              <a:srgbClr val="FFFF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onglet Option (F)</a:t>
          </a:r>
        </a:p>
      </xdr:txBody>
    </xdr:sp>
    <xdr:clientData/>
  </xdr:twoCellAnchor>
  <xdr:twoCellAnchor>
    <xdr:from>
      <xdr:col>0</xdr:col>
      <xdr:colOff>104775</xdr:colOff>
      <xdr:row>1</xdr:row>
      <xdr:rowOff>123825</xdr:rowOff>
    </xdr:from>
    <xdr:to>
      <xdr:col>1</xdr:col>
      <xdr:colOff>1390650</xdr:colOff>
      <xdr:row>1</xdr:row>
      <xdr:rowOff>790575</xdr:rowOff>
    </xdr:to>
    <xdr:sp macro="" textlink="">
      <xdr:nvSpPr>
        <xdr:cNvPr id="108615" name="Oval 71"/>
        <xdr:cNvSpPr>
          <a:spLocks noChangeArrowheads="1"/>
        </xdr:cNvSpPr>
      </xdr:nvSpPr>
      <xdr:spPr bwMode="auto">
        <a:xfrm>
          <a:off x="104775" y="914400"/>
          <a:ext cx="2400300" cy="666750"/>
        </a:xfrm>
        <a:prstGeom prst="ellipse">
          <a:avLst/>
        </a:pr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Classement</a:t>
          </a: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t</a:t>
          </a:r>
        </a:p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Général</a:t>
          </a:r>
        </a:p>
      </xdr:txBody>
    </xdr:sp>
    <xdr:clientData/>
  </xdr:twoCellAnchor>
  <xdr:twoCellAnchor>
    <xdr:from>
      <xdr:col>0</xdr:col>
      <xdr:colOff>114300</xdr:colOff>
      <xdr:row>84</xdr:row>
      <xdr:rowOff>285750</xdr:rowOff>
    </xdr:from>
    <xdr:to>
      <xdr:col>4</xdr:col>
      <xdr:colOff>552450</xdr:colOff>
      <xdr:row>96</xdr:row>
      <xdr:rowOff>257175</xdr:rowOff>
    </xdr:to>
    <xdr:sp macro="" textlink="">
      <xdr:nvSpPr>
        <xdr:cNvPr id="108623" name="Text Box 79"/>
        <xdr:cNvSpPr txBox="1">
          <a:spLocks noChangeArrowheads="1"/>
        </xdr:cNvSpPr>
      </xdr:nvSpPr>
      <xdr:spPr bwMode="auto">
        <a:xfrm>
          <a:off x="114300" y="38071425"/>
          <a:ext cx="5324475" cy="500062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Bonjours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cs typeface="Arial"/>
            </a:rPr>
            <a:t>1°) -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Je voudrais lancer le classement de la commision en triant la base sur :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la colonne C : Résultat admissibilité, ordre croissant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la colonne E : Option concours, ordre croissant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la colonne H : Ordre de s candidats ayant composé ou pas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puis en fonction de la famille "ORTIF ou ORADM deux classements distinct :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la colonne I : pour les candidats 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ORTIF</a:t>
          </a: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la colonne J : pour les candidats 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ORADM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PS :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Je voudrais supprimer les colonnes C, H, I et J, si possible. 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cs typeface="Arial"/>
            </a:rPr>
            <a:t>2°) - </a:t>
          </a: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Je voudrais parailleurs créer un onglet pour chaque Famille option (colonneF) dans un deuxième temps après délibération du jury (exemples option MAI et BFADM).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Grand merci</a:t>
          </a:r>
        </a:p>
      </xdr:txBody>
    </xdr:sp>
    <xdr:clientData/>
  </xdr:twoCellAnchor>
  <xdr:twoCellAnchor>
    <xdr:from>
      <xdr:col>4</xdr:col>
      <xdr:colOff>695325</xdr:colOff>
      <xdr:row>88</xdr:row>
      <xdr:rowOff>257175</xdr:rowOff>
    </xdr:from>
    <xdr:to>
      <xdr:col>22</xdr:col>
      <xdr:colOff>1724025</xdr:colOff>
      <xdr:row>93</xdr:row>
      <xdr:rowOff>333375</xdr:rowOff>
    </xdr:to>
    <xdr:grpSp>
      <xdr:nvGrpSpPr>
        <xdr:cNvPr id="108631" name="Group 87"/>
        <xdr:cNvGrpSpPr>
          <a:grpSpLocks/>
        </xdr:cNvGrpSpPr>
      </xdr:nvGrpSpPr>
      <xdr:grpSpPr bwMode="auto">
        <a:xfrm>
          <a:off x="5568950" y="39182675"/>
          <a:ext cx="22507575" cy="2139950"/>
          <a:chOff x="586" y="4170"/>
          <a:chExt cx="2363" cy="228"/>
        </a:xfrm>
      </xdr:grpSpPr>
      <xdr:sp macro="" textlink="">
        <xdr:nvSpPr>
          <xdr:cNvPr id="108620" name="AutoShape 76"/>
          <xdr:cNvSpPr>
            <a:spLocks noChangeArrowheads="1"/>
          </xdr:cNvSpPr>
        </xdr:nvSpPr>
        <xdr:spPr bwMode="auto">
          <a:xfrm>
            <a:off x="2455" y="4185"/>
            <a:ext cx="494" cy="77"/>
          </a:xfrm>
          <a:prstGeom prst="wedgeRectCallout">
            <a:avLst>
              <a:gd name="adj1" fmla="val 65991"/>
              <a:gd name="adj2" fmla="val 7144"/>
            </a:avLst>
          </a:prstGeom>
          <a:solidFill>
            <a:srgbClr val="FFCC99"/>
          </a:solidFill>
          <a:ln w="9525">
            <a:solidFill>
              <a:srgbClr val="000000"/>
            </a:solidFill>
            <a:miter lim="800000"/>
            <a:headEnd/>
            <a:tailEnd/>
          </a:ln>
          <a:effectLst>
            <a:outerShdw dist="35921" dir="2700000" algn="ctr" rotWithShape="0">
              <a:srgbClr val="000000"/>
            </a:outerShdw>
          </a:effectLst>
        </xdr:spPr>
        <xdr:txBody>
          <a:bodyPr vertOverflow="clip" wrap="square" lIns="27432" tIns="18288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A EGALITE </a:t>
            </a: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DE POINTS DANS LES COLONNES :</a:t>
            </a:r>
          </a:p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S et P et R</a:t>
            </a: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, </a:t>
            </a:r>
          </a:p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LE CLASSEMENT </a:t>
            </a:r>
            <a:r>
              <a:rPr lang="fr-FR" sz="10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SE FAIT</a:t>
            </a: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SUR LA COLONNE</a:t>
            </a:r>
            <a:r>
              <a:rPr lang="fr-FR" sz="10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X</a:t>
            </a: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(ordre croissanr).</a:t>
            </a:r>
          </a:p>
        </xdr:txBody>
      </xdr:sp>
      <xdr:sp macro="" textlink="">
        <xdr:nvSpPr>
          <xdr:cNvPr id="108622" name="Text Box 78"/>
          <xdr:cNvSpPr txBox="1">
            <a:spLocks noChangeArrowheads="1"/>
          </xdr:cNvSpPr>
        </xdr:nvSpPr>
        <xdr:spPr bwMode="auto">
          <a:xfrm>
            <a:off x="586" y="4170"/>
            <a:ext cx="329" cy="228"/>
          </a:xfrm>
          <a:prstGeom prst="rect">
            <a:avLst/>
          </a:prstGeom>
          <a:solidFill>
            <a:srgbClr val="FFCC99"/>
          </a:solidFill>
          <a:ln w="9525">
            <a:solidFill>
              <a:srgbClr val="000000"/>
            </a:solidFill>
            <a:miter lim="800000"/>
            <a:headEnd/>
            <a:tailEnd/>
          </a:ln>
          <a:effectLst>
            <a:outerShdw dist="35921" dir="2700000" algn="ctr" rotWithShape="0">
              <a:srgbClr val="000000"/>
            </a:outerShdw>
          </a:effectLst>
        </xdr:spPr>
        <xdr:txBody>
          <a:bodyPr vertOverflow="clip" wrap="square" lIns="27432" tIns="18288" rIns="27432" bIns="0" anchor="t" upright="1"/>
          <a:lstStyle/>
          <a:p>
            <a:pPr algn="ct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EN ROUGE LE CLASSEMENT AVEC LA FORMULE.</a:t>
            </a:r>
            <a:endParaRPr lang="fr-FR" sz="1100" b="1" i="0" u="none" strike="noStrike" baseline="0">
              <a:solidFill>
                <a:srgbClr val="FF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1100" b="1" i="0" u="none" strike="noStrike" baseline="0">
                <a:solidFill>
                  <a:srgbClr val="FF0000"/>
                </a:solidFill>
                <a:latin typeface="Arial"/>
                <a:cs typeface="Arial"/>
              </a:rPr>
              <a:t>LE RESULTAT N'EST PAS BON POUR LES CELLULES</a:t>
            </a: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 : </a:t>
            </a:r>
          </a:p>
          <a:p>
            <a:pPr algn="ctr" rtl="0">
              <a:defRPr sz="1000"/>
            </a:pPr>
            <a:r>
              <a:rPr lang="fr-FR" sz="11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i91 à i93</a:t>
            </a:r>
          </a:p>
          <a:p>
            <a:pPr algn="ctr" rtl="0">
              <a:defRPr sz="1000"/>
            </a:pPr>
            <a:endParaRPr lang="fr-FR" sz="1100" b="1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PS :</a:t>
            </a:r>
            <a:r>
              <a:rPr lang="fr-FR" sz="11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 </a:t>
            </a: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J'AI SAISI </a:t>
            </a:r>
            <a:r>
              <a:rPr lang="fr-FR" sz="11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LE BON CLASSEMENT </a:t>
            </a: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DANS LES CELLULES :</a:t>
            </a:r>
            <a:endParaRPr lang="fr-FR" sz="1100" b="1" i="0" u="none" strike="noStrike" baseline="0">
              <a:solidFill>
                <a:srgbClr val="0000FF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r>
              <a:rPr lang="fr-FR" sz="1100" b="1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K91 à K93</a:t>
            </a:r>
            <a:endParaRPr lang="fr-FR" sz="11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  <a:p>
            <a:pPr algn="ctr" rtl="0">
              <a:defRPr sz="1000"/>
            </a:pPr>
            <a:endParaRPr lang="fr-FR" sz="11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  <xdr:sp macro="" textlink="">
        <xdr:nvSpPr>
          <xdr:cNvPr id="108624" name="Line 80"/>
          <xdr:cNvSpPr>
            <a:spLocks noChangeShapeType="1"/>
          </xdr:cNvSpPr>
        </xdr:nvSpPr>
        <xdr:spPr bwMode="auto">
          <a:xfrm flipV="1">
            <a:off x="914" y="4200"/>
            <a:ext cx="1540" cy="2"/>
          </a:xfrm>
          <a:prstGeom prst="line">
            <a:avLst/>
          </a:prstGeom>
          <a:noFill/>
          <a:ln w="57150">
            <a:solidFill>
              <a:srgbClr val="993300"/>
            </a:solidFill>
            <a:round/>
            <a:headEnd/>
            <a:tailEnd type="triangle" w="med" len="med"/>
          </a:ln>
          <a:effectLst>
            <a:outerShdw dist="35921" dir="2700000" algn="ctr" rotWithShape="0">
              <a:srgbClr val="000000"/>
            </a:outerShdw>
          </a:effectLst>
        </xdr:spPr>
      </xdr:sp>
    </xdr:grpSp>
    <xdr:clientData/>
  </xdr:twoCellAnchor>
  <xdr:twoCellAnchor>
    <xdr:from>
      <xdr:col>5</xdr:col>
      <xdr:colOff>447675</xdr:colOff>
      <xdr:row>164</xdr:row>
      <xdr:rowOff>47625</xdr:rowOff>
    </xdr:from>
    <xdr:to>
      <xdr:col>8</xdr:col>
      <xdr:colOff>628650</xdr:colOff>
      <xdr:row>169</xdr:row>
      <xdr:rowOff>152400</xdr:rowOff>
    </xdr:to>
    <xdr:sp macro="" textlink="">
      <xdr:nvSpPr>
        <xdr:cNvPr id="108619" name="Text Box 75"/>
        <xdr:cNvSpPr txBox="1">
          <a:spLocks noChangeArrowheads="1"/>
        </xdr:cNvSpPr>
      </xdr:nvSpPr>
      <xdr:spPr bwMode="auto">
        <a:xfrm>
          <a:off x="6238875" y="71361300"/>
          <a:ext cx="3133725" cy="22002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 ROUGE LE CLASSEMENT AVEC LA FORMULE.</a:t>
          </a:r>
          <a:endParaRPr lang="fr-FR" sz="11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Arial"/>
              <a:cs typeface="Arial"/>
            </a:rPr>
            <a:t>LE RESULTAT N'EST PAS BON POUR LES CELLULES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J165 à J171</a:t>
          </a: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PS :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J'AI SAISI 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LE BON CLASSEMENT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DANS LES CELLULES :</a:t>
          </a: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K165 à K171</a:t>
          </a: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20</xdr:col>
      <xdr:colOff>142875</xdr:colOff>
      <xdr:row>166</xdr:row>
      <xdr:rowOff>85725</xdr:rowOff>
    </xdr:from>
    <xdr:to>
      <xdr:col>22</xdr:col>
      <xdr:colOff>1724025</xdr:colOff>
      <xdr:row>167</xdr:row>
      <xdr:rowOff>314325</xdr:rowOff>
    </xdr:to>
    <xdr:sp macro="" textlink="">
      <xdr:nvSpPr>
        <xdr:cNvPr id="108621" name="AutoShape 77"/>
        <xdr:cNvSpPr>
          <a:spLocks noChangeArrowheads="1"/>
        </xdr:cNvSpPr>
      </xdr:nvSpPr>
      <xdr:spPr bwMode="auto">
        <a:xfrm>
          <a:off x="23383875" y="72237600"/>
          <a:ext cx="4705350" cy="647700"/>
        </a:xfrm>
        <a:prstGeom prst="wedgeRectCallout">
          <a:avLst>
            <a:gd name="adj1" fmla="val 66130"/>
            <a:gd name="adj2" fmla="val 4903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A EGALITE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DE POINTS DANS LES COLONNES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T et P et R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LE CLASSEMENT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SE FAIT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COLONNE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X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(ordre croissanr).</a:t>
          </a:r>
        </a:p>
      </xdr:txBody>
    </xdr:sp>
    <xdr:clientData/>
  </xdr:twoCellAnchor>
  <xdr:twoCellAnchor>
    <xdr:from>
      <xdr:col>8</xdr:col>
      <xdr:colOff>657225</xdr:colOff>
      <xdr:row>17</xdr:row>
      <xdr:rowOff>28575</xdr:rowOff>
    </xdr:from>
    <xdr:to>
      <xdr:col>20</xdr:col>
      <xdr:colOff>190500</xdr:colOff>
      <xdr:row>17</xdr:row>
      <xdr:rowOff>85725</xdr:rowOff>
    </xdr:to>
    <xdr:sp macro="" textlink="">
      <xdr:nvSpPr>
        <xdr:cNvPr id="108626" name="Line 82"/>
        <xdr:cNvSpPr>
          <a:spLocks noChangeShapeType="1"/>
        </xdr:cNvSpPr>
      </xdr:nvSpPr>
      <xdr:spPr bwMode="auto">
        <a:xfrm>
          <a:off x="9401175" y="72180450"/>
          <a:ext cx="14030325" cy="57150"/>
        </a:xfrm>
        <a:prstGeom prst="line">
          <a:avLst/>
        </a:prstGeom>
        <a:noFill/>
        <a:ln w="57150">
          <a:solidFill>
            <a:srgbClr val="993300"/>
          </a:solidFill>
          <a:round/>
          <a:headEnd/>
          <a:tailEnd type="triangle" w="med" len="med"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32</xdr:row>
      <xdr:rowOff>0</xdr:rowOff>
    </xdr:from>
    <xdr:to>
      <xdr:col>8</xdr:col>
      <xdr:colOff>552450</xdr:colOff>
      <xdr:row>32</xdr:row>
      <xdr:rowOff>0</xdr:rowOff>
    </xdr:to>
    <xdr:sp macro="" textlink="">
      <xdr:nvSpPr>
        <xdr:cNvPr id="110628" name="Text Box 36"/>
        <xdr:cNvSpPr txBox="1">
          <a:spLocks noChangeArrowheads="1"/>
        </xdr:cNvSpPr>
      </xdr:nvSpPr>
      <xdr:spPr bwMode="auto">
        <a:xfrm>
          <a:off x="6162675" y="14344650"/>
          <a:ext cx="3133725" cy="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 ROUGE LE CLASSEMENT AVEC LA FORMULE.</a:t>
          </a:r>
          <a:endParaRPr lang="fr-FR" sz="11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Arial"/>
              <a:cs typeface="Arial"/>
            </a:rPr>
            <a:t>LE RESULTAT N'EST PAS BON POUR LES CELLULES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J165 à J171</a:t>
          </a: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PS :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J'AI SAISI 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LE BON CLASSEMENT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DANS LES CELLULES :</a:t>
          </a: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K165 à K171</a:t>
          </a: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20</xdr:col>
      <xdr:colOff>66675</xdr:colOff>
      <xdr:row>9</xdr:row>
      <xdr:rowOff>66675</xdr:rowOff>
    </xdr:from>
    <xdr:to>
      <xdr:col>22</xdr:col>
      <xdr:colOff>1647825</xdr:colOff>
      <xdr:row>10</xdr:row>
      <xdr:rowOff>295275</xdr:rowOff>
    </xdr:to>
    <xdr:sp macro="" textlink="">
      <xdr:nvSpPr>
        <xdr:cNvPr id="110629" name="AutoShape 37"/>
        <xdr:cNvSpPr>
          <a:spLocks noChangeArrowheads="1"/>
        </xdr:cNvSpPr>
      </xdr:nvSpPr>
      <xdr:spPr bwMode="auto">
        <a:xfrm>
          <a:off x="23307675" y="4772025"/>
          <a:ext cx="4705350" cy="647700"/>
        </a:xfrm>
        <a:prstGeom prst="wedgeRectCallout">
          <a:avLst>
            <a:gd name="adj1" fmla="val 65991"/>
            <a:gd name="adj2" fmla="val 1472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A EGALITE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DE POINTS DANS LES COLONNES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 et P et R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LE CLASSEMENT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SE FAIT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COLONNE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X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(ordre croissanr).</a:t>
          </a:r>
        </a:p>
      </xdr:txBody>
    </xdr:sp>
    <xdr:clientData/>
  </xdr:twoCellAnchor>
  <xdr:twoCellAnchor>
    <xdr:from>
      <xdr:col>20</xdr:col>
      <xdr:colOff>66675</xdr:colOff>
      <xdr:row>32</xdr:row>
      <xdr:rowOff>0</xdr:rowOff>
    </xdr:from>
    <xdr:to>
      <xdr:col>22</xdr:col>
      <xdr:colOff>1647825</xdr:colOff>
      <xdr:row>32</xdr:row>
      <xdr:rowOff>0</xdr:rowOff>
    </xdr:to>
    <xdr:sp macro="" textlink="">
      <xdr:nvSpPr>
        <xdr:cNvPr id="110630" name="AutoShape 38"/>
        <xdr:cNvSpPr>
          <a:spLocks noChangeArrowheads="1"/>
        </xdr:cNvSpPr>
      </xdr:nvSpPr>
      <xdr:spPr bwMode="auto">
        <a:xfrm>
          <a:off x="23307675" y="14344650"/>
          <a:ext cx="4705350" cy="0"/>
        </a:xfrm>
        <a:prstGeom prst="wedgeRectCallout">
          <a:avLst>
            <a:gd name="adj1" fmla="val 113361"/>
            <a:gd name="adj2" fmla="val 42648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A EGALITE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DE POINTS DANS LES COLONNES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 et P et R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LE CLASSEMENT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SE FAIT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COLONNE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X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(ordre croissanr).</a:t>
          </a:r>
        </a:p>
      </xdr:txBody>
    </xdr:sp>
    <xdr:clientData/>
  </xdr:twoCellAnchor>
  <xdr:twoCellAnchor>
    <xdr:from>
      <xdr:col>5</xdr:col>
      <xdr:colOff>28575</xdr:colOff>
      <xdr:row>1</xdr:row>
      <xdr:rowOff>333375</xdr:rowOff>
    </xdr:from>
    <xdr:to>
      <xdr:col>9</xdr:col>
      <xdr:colOff>790575</xdr:colOff>
      <xdr:row>1</xdr:row>
      <xdr:rowOff>361950</xdr:rowOff>
    </xdr:to>
    <xdr:sp macro="" textlink="">
      <xdr:nvSpPr>
        <xdr:cNvPr id="110634" name="Line 42"/>
        <xdr:cNvSpPr>
          <a:spLocks noChangeShapeType="1"/>
        </xdr:cNvSpPr>
      </xdr:nvSpPr>
      <xdr:spPr bwMode="auto">
        <a:xfrm flipV="1">
          <a:off x="5819775" y="876300"/>
          <a:ext cx="4562475" cy="28575"/>
        </a:xfrm>
        <a:prstGeom prst="line">
          <a:avLst/>
        </a:prstGeom>
        <a:noFill/>
        <a:ln w="76200">
          <a:solidFill>
            <a:srgbClr val="000080"/>
          </a:solidFill>
          <a:round/>
          <a:headEnd/>
          <a:tailEnd type="triangle" w="med" len="med"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1</xdr:col>
      <xdr:colOff>342900</xdr:colOff>
      <xdr:row>1</xdr:row>
      <xdr:rowOff>66675</xdr:rowOff>
    </xdr:from>
    <xdr:to>
      <xdr:col>1</xdr:col>
      <xdr:colOff>1743075</xdr:colOff>
      <xdr:row>1</xdr:row>
      <xdr:rowOff>447675</xdr:rowOff>
    </xdr:to>
    <xdr:sp macro="" textlink="">
      <xdr:nvSpPr>
        <xdr:cNvPr id="110635" name="Oval 43"/>
        <xdr:cNvSpPr>
          <a:spLocks noChangeArrowheads="1"/>
        </xdr:cNvSpPr>
      </xdr:nvSpPr>
      <xdr:spPr bwMode="auto">
        <a:xfrm>
          <a:off x="1457325" y="609600"/>
          <a:ext cx="1400175" cy="381000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APERCU</a:t>
          </a:r>
        </a:p>
      </xdr:txBody>
    </xdr:sp>
    <xdr:clientData/>
  </xdr:twoCellAnchor>
  <xdr:twoCellAnchor>
    <xdr:from>
      <xdr:col>2</xdr:col>
      <xdr:colOff>66675</xdr:colOff>
      <xdr:row>0</xdr:row>
      <xdr:rowOff>76200</xdr:rowOff>
    </xdr:from>
    <xdr:to>
      <xdr:col>9</xdr:col>
      <xdr:colOff>333375</xdr:colOff>
      <xdr:row>0</xdr:row>
      <xdr:rowOff>457200</xdr:rowOff>
    </xdr:to>
    <xdr:sp macro="" textlink="">
      <xdr:nvSpPr>
        <xdr:cNvPr id="110637" name="Text Box 45"/>
        <xdr:cNvSpPr txBox="1">
          <a:spLocks noChangeArrowheads="1"/>
        </xdr:cNvSpPr>
      </xdr:nvSpPr>
      <xdr:spPr bwMode="auto">
        <a:xfrm>
          <a:off x="2990850" y="76200"/>
          <a:ext cx="6934200" cy="381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ORTIF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sur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total points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, puis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total points oral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rappel points admissibilité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N° d'anonymat </a:t>
          </a:r>
        </a:p>
      </xdr:txBody>
    </xdr:sp>
    <xdr:clientData/>
  </xdr:twoCellAnchor>
  <xdr:twoCellAnchor editAs="oneCell">
    <xdr:from>
      <xdr:col>7</xdr:col>
      <xdr:colOff>647700</xdr:colOff>
      <xdr:row>6</xdr:row>
      <xdr:rowOff>333375</xdr:rowOff>
    </xdr:from>
    <xdr:to>
      <xdr:col>11</xdr:col>
      <xdr:colOff>552450</xdr:colOff>
      <xdr:row>16</xdr:row>
      <xdr:rowOff>0</xdr:rowOff>
    </xdr:to>
    <xdr:pic>
      <xdr:nvPicPr>
        <xdr:cNvPr id="110640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72475" y="3781425"/>
          <a:ext cx="3533775" cy="3857625"/>
        </a:xfrm>
        <a:prstGeom prst="rect">
          <a:avLst/>
        </a:prstGeom>
        <a:noFill/>
      </xdr:spPr>
    </xdr:pic>
    <xdr:clientData/>
  </xdr:twoCellAnchor>
  <xdr:twoCellAnchor>
    <xdr:from>
      <xdr:col>5</xdr:col>
      <xdr:colOff>371475</xdr:colOff>
      <xdr:row>10</xdr:row>
      <xdr:rowOff>200025</xdr:rowOff>
    </xdr:from>
    <xdr:to>
      <xdr:col>7</xdr:col>
      <xdr:colOff>476250</xdr:colOff>
      <xdr:row>11</xdr:row>
      <xdr:rowOff>390525</xdr:rowOff>
    </xdr:to>
    <xdr:sp macro="" textlink="">
      <xdr:nvSpPr>
        <xdr:cNvPr id="110641" name="Text Box 49"/>
        <xdr:cNvSpPr txBox="1">
          <a:spLocks noChangeArrowheads="1"/>
        </xdr:cNvSpPr>
      </xdr:nvSpPr>
      <xdr:spPr bwMode="auto">
        <a:xfrm>
          <a:off x="6162675" y="5324475"/>
          <a:ext cx="2038350" cy="6096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Classement correct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3</xdr:row>
      <xdr:rowOff>0</xdr:rowOff>
    </xdr:from>
    <xdr:to>
      <xdr:col>8</xdr:col>
      <xdr:colOff>552450</xdr:colOff>
      <xdr:row>3</xdr:row>
      <xdr:rowOff>0</xdr:rowOff>
    </xdr:to>
    <xdr:sp macro="" textlink="">
      <xdr:nvSpPr>
        <xdr:cNvPr id="111648" name="Text Box 32"/>
        <xdr:cNvSpPr txBox="1">
          <a:spLocks noChangeArrowheads="1"/>
        </xdr:cNvSpPr>
      </xdr:nvSpPr>
      <xdr:spPr bwMode="auto">
        <a:xfrm>
          <a:off x="6162675" y="2190750"/>
          <a:ext cx="3133725" cy="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 ROUGE LE CLASSEMENT AVEC LA FORMULE.</a:t>
          </a:r>
          <a:endParaRPr lang="fr-FR" sz="11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Arial"/>
              <a:cs typeface="Arial"/>
            </a:rPr>
            <a:t>LE RESULTAT N'EST PAS BON POUR LES CELLULES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J165 à J171</a:t>
          </a: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PS :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J'AI SAISI 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LE BON CLASSEMENT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DANS LES CELLULES :</a:t>
          </a: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K165 à K171</a:t>
          </a: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20</xdr:col>
      <xdr:colOff>66675</xdr:colOff>
      <xdr:row>3</xdr:row>
      <xdr:rowOff>0</xdr:rowOff>
    </xdr:from>
    <xdr:to>
      <xdr:col>22</xdr:col>
      <xdr:colOff>1647825</xdr:colOff>
      <xdr:row>3</xdr:row>
      <xdr:rowOff>0</xdr:rowOff>
    </xdr:to>
    <xdr:sp macro="" textlink="">
      <xdr:nvSpPr>
        <xdr:cNvPr id="111649" name="AutoShape 33"/>
        <xdr:cNvSpPr>
          <a:spLocks noChangeArrowheads="1"/>
        </xdr:cNvSpPr>
      </xdr:nvSpPr>
      <xdr:spPr bwMode="auto">
        <a:xfrm>
          <a:off x="23307675" y="2190750"/>
          <a:ext cx="4705350" cy="0"/>
        </a:xfrm>
        <a:prstGeom prst="wedgeRectCallout">
          <a:avLst>
            <a:gd name="adj1" fmla="val 65991"/>
            <a:gd name="adj2" fmla="val 1472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A EGALITE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DE POINTS DANS LES COLONNES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 et P et R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LE CLASSEMENT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SE FAIT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COLONNE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X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(ordre croissanr).</a:t>
          </a:r>
        </a:p>
      </xdr:txBody>
    </xdr:sp>
    <xdr:clientData/>
  </xdr:twoCellAnchor>
  <xdr:twoCellAnchor>
    <xdr:from>
      <xdr:col>20</xdr:col>
      <xdr:colOff>66675</xdr:colOff>
      <xdr:row>3</xdr:row>
      <xdr:rowOff>0</xdr:rowOff>
    </xdr:from>
    <xdr:to>
      <xdr:col>22</xdr:col>
      <xdr:colOff>1647825</xdr:colOff>
      <xdr:row>3</xdr:row>
      <xdr:rowOff>0</xdr:rowOff>
    </xdr:to>
    <xdr:sp macro="" textlink="">
      <xdr:nvSpPr>
        <xdr:cNvPr id="111650" name="AutoShape 34"/>
        <xdr:cNvSpPr>
          <a:spLocks noChangeArrowheads="1"/>
        </xdr:cNvSpPr>
      </xdr:nvSpPr>
      <xdr:spPr bwMode="auto">
        <a:xfrm>
          <a:off x="23307675" y="2190750"/>
          <a:ext cx="4705350" cy="0"/>
        </a:xfrm>
        <a:prstGeom prst="wedgeRectCallout">
          <a:avLst>
            <a:gd name="adj1" fmla="val 113361"/>
            <a:gd name="adj2" fmla="val 42648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A EGALITE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DE POINTS DANS LES COLONNES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 et P et R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, 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LE CLASSEMENT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SE FAIT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SUR LA COLONNE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 X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(ordre croissanr).</a:t>
          </a:r>
        </a:p>
      </xdr:txBody>
    </xdr:sp>
    <xdr:clientData/>
  </xdr:twoCellAnchor>
  <xdr:twoCellAnchor>
    <xdr:from>
      <xdr:col>4</xdr:col>
      <xdr:colOff>419100</xdr:colOff>
      <xdr:row>3</xdr:row>
      <xdr:rowOff>0</xdr:rowOff>
    </xdr:from>
    <xdr:to>
      <xdr:col>7</xdr:col>
      <xdr:colOff>714375</xdr:colOff>
      <xdr:row>3</xdr:row>
      <xdr:rowOff>0</xdr:rowOff>
    </xdr:to>
    <xdr:sp macro="" textlink="">
      <xdr:nvSpPr>
        <xdr:cNvPr id="111651" name="Text Box 35"/>
        <xdr:cNvSpPr txBox="1">
          <a:spLocks noChangeArrowheads="1"/>
        </xdr:cNvSpPr>
      </xdr:nvSpPr>
      <xdr:spPr bwMode="auto">
        <a:xfrm>
          <a:off x="5305425" y="2190750"/>
          <a:ext cx="3133725" cy="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 ROUGE LE CLASSEMENT AVEC LA FORMULE.</a:t>
          </a:r>
          <a:endParaRPr lang="fr-FR" sz="11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Arial"/>
              <a:cs typeface="Arial"/>
            </a:rPr>
            <a:t>LE RESULTAT N'EST PAS BON POUR LES CELLULES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 : </a:t>
          </a: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i91 à i93</a:t>
          </a: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PS :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J'AI SAISI </a:t>
          </a: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LE BON CLASSEMENT </a:t>
          </a: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DANS LES CELLULES :</a:t>
          </a:r>
          <a:endParaRPr lang="fr-FR" sz="11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K91 à K93</a:t>
          </a: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28575</xdr:colOff>
      <xdr:row>1</xdr:row>
      <xdr:rowOff>333375</xdr:rowOff>
    </xdr:from>
    <xdr:to>
      <xdr:col>9</xdr:col>
      <xdr:colOff>790575</xdr:colOff>
      <xdr:row>1</xdr:row>
      <xdr:rowOff>361950</xdr:rowOff>
    </xdr:to>
    <xdr:sp macro="" textlink="">
      <xdr:nvSpPr>
        <xdr:cNvPr id="111652" name="Line 36"/>
        <xdr:cNvSpPr>
          <a:spLocks noChangeShapeType="1"/>
        </xdr:cNvSpPr>
      </xdr:nvSpPr>
      <xdr:spPr bwMode="auto">
        <a:xfrm flipV="1">
          <a:off x="5819775" y="876300"/>
          <a:ext cx="4562475" cy="28575"/>
        </a:xfrm>
        <a:prstGeom prst="line">
          <a:avLst/>
        </a:prstGeom>
        <a:noFill/>
        <a:ln w="76200">
          <a:solidFill>
            <a:srgbClr val="FF0000"/>
          </a:solidFill>
          <a:round/>
          <a:headEnd/>
          <a:tailEnd type="triangle" w="med" len="med"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1</xdr:col>
      <xdr:colOff>342900</xdr:colOff>
      <xdr:row>1</xdr:row>
      <xdr:rowOff>66675</xdr:rowOff>
    </xdr:from>
    <xdr:to>
      <xdr:col>1</xdr:col>
      <xdr:colOff>1743075</xdr:colOff>
      <xdr:row>1</xdr:row>
      <xdr:rowOff>447675</xdr:rowOff>
    </xdr:to>
    <xdr:sp macro="" textlink="">
      <xdr:nvSpPr>
        <xdr:cNvPr id="111653" name="Oval 37"/>
        <xdr:cNvSpPr>
          <a:spLocks noChangeArrowheads="1"/>
        </xdr:cNvSpPr>
      </xdr:nvSpPr>
      <xdr:spPr bwMode="auto">
        <a:xfrm>
          <a:off x="1457325" y="609600"/>
          <a:ext cx="1400175" cy="381000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APERCU</a:t>
          </a:r>
        </a:p>
      </xdr:txBody>
    </xdr:sp>
    <xdr:clientData/>
  </xdr:twoCellAnchor>
  <xdr:twoCellAnchor>
    <xdr:from>
      <xdr:col>2</xdr:col>
      <xdr:colOff>66675</xdr:colOff>
      <xdr:row>0</xdr:row>
      <xdr:rowOff>76200</xdr:rowOff>
    </xdr:from>
    <xdr:to>
      <xdr:col>9</xdr:col>
      <xdr:colOff>333375</xdr:colOff>
      <xdr:row>0</xdr:row>
      <xdr:rowOff>457200</xdr:rowOff>
    </xdr:to>
    <xdr:sp macro="" textlink="">
      <xdr:nvSpPr>
        <xdr:cNvPr id="111655" name="Text Box 39"/>
        <xdr:cNvSpPr txBox="1">
          <a:spLocks noChangeArrowheads="1"/>
        </xdr:cNvSpPr>
      </xdr:nvSpPr>
      <xdr:spPr bwMode="auto">
        <a:xfrm>
          <a:off x="2990850" y="76200"/>
          <a:ext cx="6934200" cy="381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ORADM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sur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moyenne générale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, puis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total points oral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rappel points admissibilité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N° d'anonymat </a:t>
          </a:r>
        </a:p>
      </xdr:txBody>
    </xdr:sp>
    <xdr:clientData/>
  </xdr:twoCellAnchor>
  <xdr:twoCellAnchor>
    <xdr:from>
      <xdr:col>8</xdr:col>
      <xdr:colOff>180975</xdr:colOff>
      <xdr:row>4</xdr:row>
      <xdr:rowOff>276225</xdr:rowOff>
    </xdr:from>
    <xdr:to>
      <xdr:col>11</xdr:col>
      <xdr:colOff>1038225</xdr:colOff>
      <xdr:row>13</xdr:row>
      <xdr:rowOff>295275</xdr:rowOff>
    </xdr:to>
    <xdr:sp macro="" textlink="">
      <xdr:nvSpPr>
        <xdr:cNvPr id="111656" name="Oval 40"/>
        <xdr:cNvSpPr>
          <a:spLocks noChangeArrowheads="1"/>
        </xdr:cNvSpPr>
      </xdr:nvSpPr>
      <xdr:spPr bwMode="auto">
        <a:xfrm>
          <a:off x="8924925" y="2886075"/>
          <a:ext cx="3467100" cy="3790950"/>
        </a:xfrm>
        <a:prstGeom prst="ellipse">
          <a:avLst/>
        </a:prstGeom>
        <a:noFill/>
        <a:ln w="57150">
          <a:solidFill>
            <a:srgbClr val="FF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5</xdr:col>
      <xdr:colOff>904875</xdr:colOff>
      <xdr:row>8</xdr:row>
      <xdr:rowOff>9525</xdr:rowOff>
    </xdr:from>
    <xdr:to>
      <xdr:col>7</xdr:col>
      <xdr:colOff>1009650</xdr:colOff>
      <xdr:row>9</xdr:row>
      <xdr:rowOff>200025</xdr:rowOff>
    </xdr:to>
    <xdr:sp macro="" textlink="">
      <xdr:nvSpPr>
        <xdr:cNvPr id="111657" name="Text Box 41"/>
        <xdr:cNvSpPr txBox="1">
          <a:spLocks noChangeArrowheads="1"/>
        </xdr:cNvSpPr>
      </xdr:nvSpPr>
      <xdr:spPr bwMode="auto">
        <a:xfrm>
          <a:off x="6696075" y="4295775"/>
          <a:ext cx="2038350" cy="6096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Classement correct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6"/>
  <sheetViews>
    <sheetView workbookViewId="0">
      <selection activeCell="I15" sqref="I15"/>
    </sheetView>
  </sheetViews>
  <sheetFormatPr baseColWidth="10" defaultRowHeight="12.75"/>
  <cols>
    <col min="1" max="1" width="15.5703125" style="47" customWidth="1"/>
    <col min="2" max="2" width="20.7109375" style="47" customWidth="1"/>
    <col min="3" max="3" width="10.28515625" style="47" customWidth="1"/>
    <col min="4" max="4" width="48.42578125" style="47" bestFit="1" customWidth="1"/>
    <col min="5" max="5" width="15.5703125" style="47" customWidth="1"/>
    <col min="6" max="6" width="21.85546875" style="47" customWidth="1"/>
    <col min="7" max="16384" width="11.42578125" style="47"/>
  </cols>
  <sheetData>
    <row r="1" spans="1:5" s="42" customFormat="1" ht="18">
      <c r="A1" s="75" t="s">
        <v>41</v>
      </c>
      <c r="B1" s="76"/>
      <c r="C1" s="77"/>
      <c r="D1" s="77"/>
    </row>
    <row r="2" spans="1:5" s="42" customFormat="1" ht="8.25" customHeight="1">
      <c r="A2" s="39"/>
      <c r="B2" s="39"/>
    </row>
    <row r="3" spans="1:5" s="42" customFormat="1" ht="8.25" customHeight="1">
      <c r="A3" s="39"/>
      <c r="B3" s="39"/>
    </row>
    <row r="4" spans="1:5" s="42" customFormat="1">
      <c r="A4" s="93" t="s">
        <v>106</v>
      </c>
      <c r="B4" s="93"/>
      <c r="C4" s="77"/>
      <c r="D4" s="77"/>
    </row>
    <row r="5" spans="1:5" s="42" customFormat="1">
      <c r="A5" s="39" t="s">
        <v>11</v>
      </c>
    </row>
    <row r="6" spans="1:5" s="42" customFormat="1">
      <c r="A6" s="40" t="s">
        <v>15</v>
      </c>
    </row>
    <row r="7" spans="1:5" s="42" customFormat="1">
      <c r="A7" s="41" t="s">
        <v>93</v>
      </c>
    </row>
    <row r="8" spans="1:5" s="42" customFormat="1">
      <c r="A8" s="41"/>
    </row>
    <row r="10" spans="1:5" s="42" customFormat="1">
      <c r="A10" s="93" t="s">
        <v>12</v>
      </c>
      <c r="B10" s="93"/>
      <c r="C10" s="77"/>
      <c r="D10" s="77"/>
    </row>
    <row r="11" spans="1:5" s="42" customFormat="1" ht="13.5" thickBot="1"/>
    <row r="12" spans="1:5" s="85" customFormat="1" ht="39" thickBot="1">
      <c r="A12" s="83" t="s">
        <v>73</v>
      </c>
      <c r="B12" s="84" t="s">
        <v>104</v>
      </c>
      <c r="C12" s="84" t="s">
        <v>5</v>
      </c>
      <c r="D12" s="43" t="s">
        <v>105</v>
      </c>
      <c r="E12" s="83" t="s">
        <v>73</v>
      </c>
    </row>
    <row r="13" spans="1:5" ht="14.25" customHeight="1">
      <c r="A13" s="44" t="s">
        <v>52</v>
      </c>
      <c r="B13" s="70">
        <v>101</v>
      </c>
      <c r="C13" s="45" t="s">
        <v>14</v>
      </c>
      <c r="D13" s="46" t="s">
        <v>103</v>
      </c>
      <c r="E13" s="44" t="s">
        <v>52</v>
      </c>
    </row>
    <row r="14" spans="1:5" ht="14.25" customHeight="1">
      <c r="A14" s="48" t="s">
        <v>60</v>
      </c>
      <c r="B14" s="71">
        <v>102</v>
      </c>
      <c r="C14" s="49" t="s">
        <v>14</v>
      </c>
      <c r="D14" s="50" t="s">
        <v>109</v>
      </c>
      <c r="E14" s="48" t="s">
        <v>60</v>
      </c>
    </row>
    <row r="15" spans="1:5" ht="14.25" customHeight="1">
      <c r="A15" s="48" t="s">
        <v>110</v>
      </c>
      <c r="B15" s="71">
        <v>103</v>
      </c>
      <c r="C15" s="49" t="s">
        <v>14</v>
      </c>
      <c r="D15" s="50" t="s">
        <v>111</v>
      </c>
      <c r="E15" s="48" t="s">
        <v>110</v>
      </c>
    </row>
    <row r="16" spans="1:5" ht="14.25" customHeight="1">
      <c r="A16" s="48" t="s">
        <v>107</v>
      </c>
      <c r="B16" s="71">
        <v>104</v>
      </c>
      <c r="C16" s="49" t="s">
        <v>14</v>
      </c>
      <c r="D16" s="50" t="s">
        <v>112</v>
      </c>
      <c r="E16" s="48" t="s">
        <v>107</v>
      </c>
    </row>
    <row r="17" spans="1:5" ht="14.25" customHeight="1">
      <c r="A17" s="48" t="s">
        <v>61</v>
      </c>
      <c r="B17" s="71">
        <v>105</v>
      </c>
      <c r="C17" s="49" t="s">
        <v>14</v>
      </c>
      <c r="D17" s="50" t="s">
        <v>100</v>
      </c>
      <c r="E17" s="48" t="s">
        <v>61</v>
      </c>
    </row>
    <row r="18" spans="1:5" ht="14.25" customHeight="1">
      <c r="A18" s="48" t="s">
        <v>62</v>
      </c>
      <c r="B18" s="71">
        <v>106</v>
      </c>
      <c r="C18" s="49" t="s">
        <v>14</v>
      </c>
      <c r="D18" s="50" t="s">
        <v>97</v>
      </c>
      <c r="E18" s="48" t="s">
        <v>62</v>
      </c>
    </row>
    <row r="19" spans="1:5" ht="14.25" customHeight="1">
      <c r="A19" s="48" t="s">
        <v>98</v>
      </c>
      <c r="B19" s="71">
        <v>107</v>
      </c>
      <c r="C19" s="49" t="s">
        <v>14</v>
      </c>
      <c r="D19" s="50" t="s">
        <v>99</v>
      </c>
      <c r="E19" s="48" t="s">
        <v>98</v>
      </c>
    </row>
    <row r="20" spans="1:5" ht="14.25" customHeight="1">
      <c r="A20" s="48" t="s">
        <v>63</v>
      </c>
      <c r="B20" s="71">
        <v>108</v>
      </c>
      <c r="C20" s="49" t="s">
        <v>14</v>
      </c>
      <c r="D20" s="50" t="s">
        <v>39</v>
      </c>
      <c r="E20" s="48" t="s">
        <v>63</v>
      </c>
    </row>
    <row r="21" spans="1:5" ht="14.25" customHeight="1">
      <c r="A21" s="48" t="s">
        <v>64</v>
      </c>
      <c r="B21" s="71">
        <v>109</v>
      </c>
      <c r="C21" s="49" t="s">
        <v>14</v>
      </c>
      <c r="D21" s="50" t="s">
        <v>101</v>
      </c>
      <c r="E21" s="48" t="s">
        <v>64</v>
      </c>
    </row>
    <row r="22" spans="1:5" ht="14.25" customHeight="1">
      <c r="A22" s="48" t="s">
        <v>114</v>
      </c>
      <c r="B22" s="71">
        <v>110</v>
      </c>
      <c r="C22" s="49" t="s">
        <v>14</v>
      </c>
      <c r="D22" s="50" t="s">
        <v>113</v>
      </c>
      <c r="E22" s="48" t="s">
        <v>114</v>
      </c>
    </row>
    <row r="23" spans="1:5" ht="14.25" customHeight="1">
      <c r="A23" s="48" t="s">
        <v>65</v>
      </c>
      <c r="B23" s="71">
        <v>111</v>
      </c>
      <c r="C23" s="49" t="s">
        <v>14</v>
      </c>
      <c r="D23" s="50" t="s">
        <v>1</v>
      </c>
      <c r="E23" s="48" t="s">
        <v>65</v>
      </c>
    </row>
    <row r="24" spans="1:5" ht="14.25" customHeight="1">
      <c r="A24" s="51" t="s">
        <v>95</v>
      </c>
      <c r="B24" s="72">
        <v>112</v>
      </c>
      <c r="C24" s="49" t="s">
        <v>14</v>
      </c>
      <c r="D24" s="50" t="s">
        <v>94</v>
      </c>
      <c r="E24" s="51" t="s">
        <v>95</v>
      </c>
    </row>
    <row r="25" spans="1:5" ht="14.25" customHeight="1">
      <c r="A25" s="52" t="s">
        <v>87</v>
      </c>
      <c r="B25" s="49" t="s">
        <v>71</v>
      </c>
      <c r="C25" s="49"/>
      <c r="D25" s="50" t="s">
        <v>71</v>
      </c>
      <c r="E25" s="52" t="s">
        <v>87</v>
      </c>
    </row>
    <row r="26" spans="1:5" ht="14.25" customHeight="1" thickBot="1">
      <c r="A26" s="53" t="s">
        <v>88</v>
      </c>
      <c r="B26" s="54" t="s">
        <v>71</v>
      </c>
      <c r="C26" s="55"/>
      <c r="D26" s="56" t="s">
        <v>71</v>
      </c>
      <c r="E26" s="53" t="s">
        <v>88</v>
      </c>
    </row>
    <row r="27" spans="1:5" ht="14.25" customHeight="1">
      <c r="A27" s="57" t="s">
        <v>92</v>
      </c>
      <c r="B27" s="58">
        <v>201</v>
      </c>
      <c r="C27" s="82" t="s">
        <v>16</v>
      </c>
      <c r="D27" s="59" t="s">
        <v>91</v>
      </c>
      <c r="E27" s="57" t="s">
        <v>92</v>
      </c>
    </row>
    <row r="28" spans="1:5" ht="14.25" customHeight="1">
      <c r="A28" s="60" t="s">
        <v>0</v>
      </c>
      <c r="B28" s="61">
        <v>202</v>
      </c>
      <c r="C28" s="61" t="s">
        <v>16</v>
      </c>
      <c r="D28" s="50" t="s">
        <v>4</v>
      </c>
      <c r="E28" s="60" t="s">
        <v>0</v>
      </c>
    </row>
    <row r="29" spans="1:5" ht="14.25" customHeight="1">
      <c r="A29" s="60" t="s">
        <v>53</v>
      </c>
      <c r="B29" s="61">
        <v>203</v>
      </c>
      <c r="C29" s="61" t="s">
        <v>16</v>
      </c>
      <c r="D29" s="50" t="s">
        <v>108</v>
      </c>
      <c r="E29" s="60" t="s">
        <v>53</v>
      </c>
    </row>
    <row r="30" spans="1:5" ht="14.25" customHeight="1">
      <c r="A30" s="60" t="s">
        <v>66</v>
      </c>
      <c r="B30" s="61">
        <v>204</v>
      </c>
      <c r="C30" s="61" t="s">
        <v>16</v>
      </c>
      <c r="D30" s="50" t="s">
        <v>2</v>
      </c>
      <c r="E30" s="60" t="s">
        <v>66</v>
      </c>
    </row>
    <row r="31" spans="1:5" ht="14.25" customHeight="1">
      <c r="A31" s="62" t="s">
        <v>96</v>
      </c>
      <c r="B31" s="61">
        <v>205</v>
      </c>
      <c r="C31" s="61" t="s">
        <v>16</v>
      </c>
      <c r="D31" s="50" t="s">
        <v>94</v>
      </c>
      <c r="E31" s="62" t="s">
        <v>96</v>
      </c>
    </row>
    <row r="32" spans="1:5" ht="14.25" customHeight="1">
      <c r="A32" s="60" t="s">
        <v>67</v>
      </c>
      <c r="B32" s="61">
        <v>206</v>
      </c>
      <c r="C32" s="61" t="s">
        <v>16</v>
      </c>
      <c r="D32" s="50" t="s">
        <v>3</v>
      </c>
      <c r="E32" s="60" t="s">
        <v>67</v>
      </c>
    </row>
    <row r="33" spans="1:8" ht="14.25" customHeight="1">
      <c r="A33" s="63" t="s">
        <v>89</v>
      </c>
      <c r="B33" s="64"/>
      <c r="C33" s="64"/>
      <c r="D33" s="65"/>
      <c r="E33" s="63" t="s">
        <v>89</v>
      </c>
    </row>
    <row r="34" spans="1:8" ht="14.25" customHeight="1" thickBot="1">
      <c r="A34" s="66" t="s">
        <v>90</v>
      </c>
      <c r="B34" s="67" t="s">
        <v>71</v>
      </c>
      <c r="C34" s="55"/>
      <c r="D34" s="68" t="s">
        <v>71</v>
      </c>
      <c r="E34" s="66" t="s">
        <v>90</v>
      </c>
    </row>
    <row r="37" spans="1:8">
      <c r="A37" s="93" t="s">
        <v>556</v>
      </c>
      <c r="B37" s="88"/>
      <c r="C37" s="88"/>
      <c r="D37" s="88"/>
      <c r="F37" s="93" t="s">
        <v>557</v>
      </c>
      <c r="G37" s="88"/>
      <c r="H37" s="88"/>
    </row>
    <row r="38" spans="1:8">
      <c r="A38" s="40" t="s">
        <v>20</v>
      </c>
      <c r="F38" s="91" t="s">
        <v>20</v>
      </c>
      <c r="G38" s="92"/>
      <c r="H38" s="92"/>
    </row>
    <row r="39" spans="1:8">
      <c r="A39" s="39" t="s">
        <v>551</v>
      </c>
      <c r="F39" s="47" t="s">
        <v>22</v>
      </c>
    </row>
    <row r="40" spans="1:8">
      <c r="A40" s="40" t="s">
        <v>550</v>
      </c>
      <c r="F40" s="47" t="s">
        <v>23</v>
      </c>
    </row>
    <row r="41" spans="1:8">
      <c r="A41" s="41" t="s">
        <v>552</v>
      </c>
      <c r="F41" s="47" t="s">
        <v>21</v>
      </c>
    </row>
    <row r="42" spans="1:8">
      <c r="A42" s="87" t="s">
        <v>553</v>
      </c>
      <c r="F42" s="47" t="s">
        <v>26</v>
      </c>
    </row>
    <row r="43" spans="1:8">
      <c r="A43" s="87" t="s">
        <v>554</v>
      </c>
      <c r="F43" s="47" t="s">
        <v>25</v>
      </c>
    </row>
    <row r="44" spans="1:8">
      <c r="A44" s="86" t="s">
        <v>555</v>
      </c>
      <c r="F44" s="89" t="s">
        <v>24</v>
      </c>
    </row>
    <row r="46" spans="1:8">
      <c r="F46" s="74" t="s">
        <v>27</v>
      </c>
    </row>
    <row r="47" spans="1:8">
      <c r="A47" s="93" t="s">
        <v>564</v>
      </c>
      <c r="B47" s="88"/>
      <c r="C47" s="88"/>
      <c r="D47" s="88"/>
      <c r="F47" s="39" t="s">
        <v>28</v>
      </c>
      <c r="G47" s="90"/>
      <c r="H47" s="90"/>
    </row>
    <row r="48" spans="1:8">
      <c r="A48" s="40" t="s">
        <v>20</v>
      </c>
      <c r="F48" s="47" t="s">
        <v>29</v>
      </c>
    </row>
    <row r="49" spans="1:9">
      <c r="A49" s="39" t="s">
        <v>543</v>
      </c>
    </row>
    <row r="50" spans="1:9">
      <c r="A50" s="40" t="s">
        <v>544</v>
      </c>
    </row>
    <row r="51" spans="1:9">
      <c r="A51" s="41" t="s">
        <v>545</v>
      </c>
      <c r="F51" s="93" t="s">
        <v>558</v>
      </c>
      <c r="G51" s="88"/>
      <c r="H51" s="88"/>
    </row>
    <row r="52" spans="1:9">
      <c r="A52" s="87" t="s">
        <v>546</v>
      </c>
      <c r="F52" s="91" t="s">
        <v>560</v>
      </c>
    </row>
    <row r="53" spans="1:9">
      <c r="A53" s="87" t="s">
        <v>547</v>
      </c>
      <c r="F53" s="74" t="s">
        <v>559</v>
      </c>
    </row>
    <row r="54" spans="1:9">
      <c r="A54" s="86" t="s">
        <v>549</v>
      </c>
    </row>
    <row r="55" spans="1:9" s="94" customFormat="1">
      <c r="A55" s="39" t="s">
        <v>548</v>
      </c>
      <c r="B55" s="47"/>
      <c r="C55" s="47"/>
      <c r="D55" s="47"/>
    </row>
    <row r="58" spans="1:9">
      <c r="A58" s="93" t="s">
        <v>30</v>
      </c>
      <c r="B58" s="88"/>
      <c r="C58" s="88"/>
      <c r="D58" s="88"/>
      <c r="E58" s="88"/>
      <c r="F58" s="93"/>
      <c r="G58" s="88"/>
      <c r="H58" s="88"/>
      <c r="I58" s="88"/>
    </row>
    <row r="59" spans="1:9">
      <c r="A59" s="40" t="s">
        <v>31</v>
      </c>
    </row>
    <row r="60" spans="1:9">
      <c r="A60" s="47" t="s">
        <v>32</v>
      </c>
      <c r="B60" s="74" t="s">
        <v>561</v>
      </c>
    </row>
    <row r="61" spans="1:9">
      <c r="A61" s="47" t="s">
        <v>72</v>
      </c>
      <c r="B61" s="74" t="s">
        <v>562</v>
      </c>
    </row>
    <row r="62" spans="1:9">
      <c r="A62" s="47" t="s">
        <v>74</v>
      </c>
      <c r="B62" s="39" t="s">
        <v>576</v>
      </c>
    </row>
    <row r="63" spans="1:9">
      <c r="A63" s="47" t="s">
        <v>75</v>
      </c>
      <c r="B63" s="96" t="s">
        <v>567</v>
      </c>
    </row>
    <row r="64" spans="1:9">
      <c r="A64" s="47" t="s">
        <v>76</v>
      </c>
      <c r="B64" s="96" t="s">
        <v>568</v>
      </c>
    </row>
    <row r="65" spans="1:9">
      <c r="A65" s="94" t="s">
        <v>77</v>
      </c>
      <c r="B65" s="74" t="s">
        <v>563</v>
      </c>
    </row>
    <row r="66" spans="1:9">
      <c r="A66" s="94" t="s">
        <v>565</v>
      </c>
      <c r="B66" s="39" t="s">
        <v>566</v>
      </c>
    </row>
    <row r="67" spans="1:9">
      <c r="A67" s="94" t="s">
        <v>569</v>
      </c>
      <c r="B67" s="40" t="s">
        <v>578</v>
      </c>
    </row>
    <row r="68" spans="1:9">
      <c r="A68" s="94" t="s">
        <v>570</v>
      </c>
      <c r="B68" s="41" t="s">
        <v>577</v>
      </c>
    </row>
    <row r="69" spans="1:9">
      <c r="A69" s="47" t="s">
        <v>78</v>
      </c>
      <c r="B69" s="201" t="s">
        <v>571</v>
      </c>
    </row>
    <row r="70" spans="1:9">
      <c r="A70" s="47" t="s">
        <v>79</v>
      </c>
      <c r="B70" s="95" t="s">
        <v>102</v>
      </c>
      <c r="E70" s="94"/>
      <c r="F70" s="94"/>
      <c r="G70" s="94"/>
      <c r="H70" s="94"/>
      <c r="I70" s="94"/>
    </row>
    <row r="71" spans="1:9">
      <c r="A71" s="47" t="s">
        <v>572</v>
      </c>
    </row>
    <row r="72" spans="1:9">
      <c r="A72" s="47" t="s">
        <v>83</v>
      </c>
    </row>
    <row r="73" spans="1:9">
      <c r="A73" s="47" t="s">
        <v>82</v>
      </c>
    </row>
    <row r="74" spans="1:9">
      <c r="A74" s="47" t="s">
        <v>81</v>
      </c>
      <c r="B74" s="97" t="s">
        <v>579</v>
      </c>
    </row>
    <row r="75" spans="1:9">
      <c r="A75" s="47" t="s">
        <v>573</v>
      </c>
      <c r="B75" s="96" t="s">
        <v>50</v>
      </c>
    </row>
    <row r="76" spans="1:9">
      <c r="A76" s="47" t="s">
        <v>85</v>
      </c>
      <c r="B76" s="96" t="s">
        <v>580</v>
      </c>
    </row>
    <row r="77" spans="1:9">
      <c r="A77" s="47" t="s">
        <v>86</v>
      </c>
      <c r="B77" s="96" t="s">
        <v>581</v>
      </c>
    </row>
    <row r="78" spans="1:9">
      <c r="A78" s="47" t="s">
        <v>574</v>
      </c>
      <c r="B78" s="96" t="s">
        <v>582</v>
      </c>
    </row>
    <row r="79" spans="1:9">
      <c r="A79" s="47" t="s">
        <v>584</v>
      </c>
      <c r="B79" s="96" t="s">
        <v>575</v>
      </c>
      <c r="C79" s="94"/>
      <c r="D79" s="94"/>
    </row>
    <row r="80" spans="1:9">
      <c r="A80" s="47" t="s">
        <v>583</v>
      </c>
      <c r="B80" s="96"/>
      <c r="C80" s="94"/>
    </row>
    <row r="81" spans="1:2">
      <c r="A81" s="47" t="s">
        <v>585</v>
      </c>
      <c r="B81" s="96" t="s">
        <v>84</v>
      </c>
    </row>
    <row r="82" spans="1:2">
      <c r="A82" s="47" t="s">
        <v>586</v>
      </c>
      <c r="B82" s="96" t="s">
        <v>587</v>
      </c>
    </row>
    <row r="83" spans="1:2">
      <c r="B83" s="96"/>
    </row>
    <row r="84" spans="1:2">
      <c r="B84" s="96"/>
    </row>
    <row r="85" spans="1:2">
      <c r="B85" s="96"/>
    </row>
    <row r="86" spans="1:2">
      <c r="B86" s="96"/>
    </row>
  </sheetData>
  <phoneticPr fontId="2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F550"/>
  <sheetViews>
    <sheetView showZeros="0" tabSelected="1" zoomScale="60" zoomScaleNormal="75" zoomScaleSheetLayoutView="75" workbookViewId="0">
      <pane ySplit="3" topLeftCell="A4" activePane="bottomLeft" state="frozen"/>
      <selection pane="bottomLeft" activeCell="L2" sqref="L2:U2"/>
    </sheetView>
  </sheetViews>
  <sheetFormatPr baseColWidth="10" defaultRowHeight="15"/>
  <cols>
    <col min="1" max="1" width="16.7109375" style="13" customWidth="1"/>
    <col min="2" max="2" width="27.140625" style="9" customWidth="1"/>
    <col min="3" max="3" width="13.85546875" style="3" customWidth="1"/>
    <col min="4" max="4" width="15.5703125" style="3" customWidth="1"/>
    <col min="5" max="5" width="13.5703125" style="4" customWidth="1"/>
    <col min="6" max="6" width="13.7109375" style="3" customWidth="1"/>
    <col min="7" max="8" width="15.28515625" style="25" customWidth="1"/>
    <col min="9" max="10" width="12.7109375" style="12" customWidth="1"/>
    <col min="11" max="11" width="13.7109375" style="12" customWidth="1"/>
    <col min="12" max="12" width="37.42578125" style="5" customWidth="1"/>
    <col min="13" max="13" width="18.28515625" style="6" customWidth="1"/>
    <col min="14" max="15" width="18.28515625" style="7" customWidth="1"/>
    <col min="16" max="16" width="12.85546875" style="175" customWidth="1"/>
    <col min="17" max="17" width="18.28515625" style="8" customWidth="1"/>
    <col min="18" max="18" width="18.28515625" style="7" customWidth="1"/>
    <col min="19" max="19" width="18.28515625" style="19" customWidth="1"/>
    <col min="20" max="20" width="18.28515625" style="8" customWidth="1"/>
    <col min="21" max="21" width="33.42578125" style="21" customWidth="1"/>
    <col min="22" max="22" width="13.42578125" style="39" bestFit="1" customWidth="1"/>
    <col min="23" max="23" width="35.5703125" style="3" customWidth="1"/>
    <col min="24" max="24" width="41.5703125" style="3" customWidth="1"/>
    <col min="25" max="16384" width="11.42578125" style="2"/>
  </cols>
  <sheetData>
    <row r="1" spans="1:32" ht="62.25" customHeight="1" thickBot="1">
      <c r="A1" s="31" t="s">
        <v>55</v>
      </c>
      <c r="B1" s="32">
        <f>COUNTIF($B$4:$B$1000,"ADMISSIBLE")</f>
        <v>204</v>
      </c>
      <c r="C1" s="156"/>
      <c r="D1" s="156"/>
      <c r="E1" s="157"/>
      <c r="F1" s="161"/>
      <c r="G1" s="157"/>
      <c r="H1" s="157"/>
      <c r="I1" s="159"/>
      <c r="J1" s="159"/>
      <c r="K1" s="200" t="s">
        <v>17</v>
      </c>
      <c r="L1" s="200"/>
      <c r="M1" s="200"/>
      <c r="N1" s="200"/>
      <c r="O1" s="200"/>
      <c r="P1" s="199"/>
      <c r="Q1" s="200"/>
      <c r="R1" s="200"/>
      <c r="S1" s="200"/>
      <c r="T1" s="200"/>
      <c r="U1" s="200"/>
    </row>
    <row r="2" spans="1:32" ht="150" customHeight="1">
      <c r="A2" s="33"/>
      <c r="B2" s="34"/>
      <c r="C2" s="156"/>
      <c r="D2" s="156"/>
      <c r="E2" s="157"/>
      <c r="F2" s="158"/>
      <c r="G2" s="160"/>
      <c r="H2" s="160"/>
      <c r="I2" s="155"/>
      <c r="J2" s="155"/>
      <c r="K2" s="18" t="s">
        <v>51</v>
      </c>
      <c r="L2" s="217" t="s">
        <v>54</v>
      </c>
      <c r="M2" s="217"/>
      <c r="N2" s="217"/>
      <c r="O2" s="217"/>
      <c r="P2" s="217"/>
      <c r="Q2" s="217"/>
      <c r="R2" s="217"/>
      <c r="S2" s="217"/>
      <c r="T2" s="217"/>
      <c r="U2" s="217"/>
    </row>
    <row r="3" spans="1:32" s="1" customFormat="1" ht="90" customHeight="1">
      <c r="A3" s="102" t="s">
        <v>19</v>
      </c>
      <c r="B3" s="146" t="s">
        <v>536</v>
      </c>
      <c r="C3" s="146" t="s">
        <v>535</v>
      </c>
      <c r="D3" s="149" t="s">
        <v>5</v>
      </c>
      <c r="E3" s="150" t="s">
        <v>80</v>
      </c>
      <c r="F3" s="150" t="s">
        <v>73</v>
      </c>
      <c r="G3" s="151" t="s">
        <v>537</v>
      </c>
      <c r="H3" s="182" t="s">
        <v>541</v>
      </c>
      <c r="I3" s="119" t="s">
        <v>539</v>
      </c>
      <c r="J3" s="131" t="s">
        <v>538</v>
      </c>
      <c r="K3" s="197" t="s">
        <v>542</v>
      </c>
      <c r="L3" s="121" t="s">
        <v>18</v>
      </c>
      <c r="M3" s="123" t="s">
        <v>57</v>
      </c>
      <c r="N3" s="123" t="s">
        <v>56</v>
      </c>
      <c r="O3" s="123" t="s">
        <v>58</v>
      </c>
      <c r="P3" s="174" t="s">
        <v>68</v>
      </c>
      <c r="Q3" s="126" t="s">
        <v>50</v>
      </c>
      <c r="R3" s="126" t="s">
        <v>48</v>
      </c>
      <c r="S3" s="126" t="s">
        <v>46</v>
      </c>
      <c r="T3" s="126" t="s">
        <v>49</v>
      </c>
      <c r="U3" s="129" t="s">
        <v>47</v>
      </c>
      <c r="V3" s="183" t="s">
        <v>540</v>
      </c>
      <c r="W3" s="121" t="s">
        <v>292</v>
      </c>
      <c r="X3" s="134" t="s">
        <v>59</v>
      </c>
    </row>
    <row r="4" spans="1:32" s="22" customFormat="1" ht="33" customHeight="1">
      <c r="A4" s="103">
        <v>200</v>
      </c>
      <c r="B4" s="16" t="s">
        <v>70</v>
      </c>
      <c r="C4" s="16">
        <f t="shared" ref="C4:C67" si="0">IF($B4="ADMISSIBLE",1,IF($B4="NON ADMISSIBLE",2,IF($B4="DESISTE A L'ADMISSIBILITE",3,IF($B4="RADIE A L'ADMISSIBILITE",4,IF($B4="RADIE INAP MED DEF",5,IF($B4="ERREUR.INSCRIPTION",6))))))</f>
        <v>1</v>
      </c>
      <c r="D4" s="187" t="s">
        <v>16</v>
      </c>
      <c r="E4" s="17">
        <v>206</v>
      </c>
      <c r="F4" s="17" t="s">
        <v>67</v>
      </c>
      <c r="G4" s="27">
        <v>1</v>
      </c>
      <c r="H4" s="27">
        <f t="shared" ref="H4:H67" si="1">IF($G4=1,1,IF($G4="A",2,IF($G4="D",3,IF($G4="R",4,IF($G4="N.A",5,IF($G4="",6))))))</f>
        <v>1</v>
      </c>
      <c r="I4" s="120" t="str">
        <f t="shared" ref="I4:I67" si="2">IF($D4="ORADM","",IF(OR($B:$B="NON ADMISSIBLE",$B:$B="ERREUR.INSCRIPTION",$B:$B="RADIE A L'ADMISSIBILITE",$B:$B="DESISTE A L'ADMISSIBILITE",$B:$B="RADIE INAP MED DEF"),"",SUMPRODUCT(($B$3:$B$429=$B4)*($F$3:$F$429=$F4)*($S$3:$S$429&gt;$S4))+1))</f>
        <v/>
      </c>
      <c r="J4" s="132">
        <f t="shared" ref="J4:J67" si="3">IF($D4="ORTIF","",IF(OR($B:$B="NON ADMISSIBLE",$B:$B="ERREUR.INSCRIPTION",$B:$B="RADIE A L'ADMISSIBILITE",$B:$B="DESISTE A L'ADMISSIBILITE",$B:$B="RADIE INAP MED DEF"),"",SUMPRODUCT(($B$3:$B$429=$B4)*($F$3:$F$429=$F4)*($T$3:$T$429&gt;$T4))+1))</f>
        <v>1</v>
      </c>
      <c r="K4" s="143">
        <f t="shared" ref="K4:K15" si="4">IF($D4="ORTIF",$I4,$J4)</f>
        <v>1</v>
      </c>
      <c r="L4" s="122" t="str">
        <f t="shared" ref="L4:L67" si="5">CONCATENATE(W4," ","                                          (",X4,")")</f>
        <v>Chettouh Claude                                           (104001)</v>
      </c>
      <c r="M4" s="124">
        <v>16</v>
      </c>
      <c r="N4" s="124">
        <v>18</v>
      </c>
      <c r="O4" s="124">
        <v>17.329999999999998</v>
      </c>
      <c r="P4" s="125">
        <f t="shared" ref="P4:P47" si="6">SUM((M4*25)+(N4*25))</f>
        <v>850</v>
      </c>
      <c r="Q4" s="127">
        <f t="shared" ref="Q4:Q28" si="7">SUM((M4*25)+(N4*25)+(O4*10))</f>
        <v>1023.3</v>
      </c>
      <c r="R4" s="127">
        <v>514.99993939959995</v>
      </c>
      <c r="S4" s="127">
        <f t="shared" ref="S4:S12" si="8">SUM(Q4+R4)</f>
        <v>1538.2999393995999</v>
      </c>
      <c r="T4" s="162">
        <f t="shared" ref="T4:T30" si="9">SUM(S4/100)+ROW(A4)/10000000</f>
        <v>15.382999793995998</v>
      </c>
      <c r="U4" s="130" t="s">
        <v>71</v>
      </c>
      <c r="V4" s="136"/>
      <c r="W4" s="133" t="s">
        <v>145</v>
      </c>
      <c r="X4" s="135">
        <v>104001</v>
      </c>
      <c r="Y4" s="1"/>
      <c r="Z4" s="1"/>
      <c r="AA4" s="1"/>
      <c r="AB4" s="1"/>
      <c r="AC4" s="1"/>
      <c r="AD4" s="1"/>
      <c r="AE4" s="1"/>
      <c r="AF4" s="1"/>
    </row>
    <row r="5" spans="1:32" s="22" customFormat="1" ht="33" customHeight="1">
      <c r="A5" s="103">
        <v>192</v>
      </c>
      <c r="B5" s="16" t="s">
        <v>70</v>
      </c>
      <c r="C5" s="16">
        <f t="shared" si="0"/>
        <v>1</v>
      </c>
      <c r="D5" s="187" t="s">
        <v>16</v>
      </c>
      <c r="E5" s="17">
        <v>205</v>
      </c>
      <c r="F5" s="17" t="s">
        <v>96</v>
      </c>
      <c r="G5" s="27">
        <v>1</v>
      </c>
      <c r="H5" s="27">
        <f t="shared" si="1"/>
        <v>1</v>
      </c>
      <c r="I5" s="120" t="str">
        <f t="shared" si="2"/>
        <v/>
      </c>
      <c r="J5" s="132">
        <f t="shared" si="3"/>
        <v>1</v>
      </c>
      <c r="K5" s="143">
        <f t="shared" si="4"/>
        <v>1</v>
      </c>
      <c r="L5" s="15" t="str">
        <f t="shared" si="5"/>
        <v>Boulanger Thierry                                           (104009)</v>
      </c>
      <c r="M5" s="10">
        <v>14</v>
      </c>
      <c r="N5" s="10">
        <v>16</v>
      </c>
      <c r="O5" s="10">
        <v>15</v>
      </c>
      <c r="P5" s="125">
        <f t="shared" si="6"/>
        <v>750</v>
      </c>
      <c r="Q5" s="127">
        <f t="shared" si="7"/>
        <v>900</v>
      </c>
      <c r="R5" s="11">
        <v>579.99993949830002</v>
      </c>
      <c r="S5" s="127">
        <f t="shared" si="8"/>
        <v>1479.9999394983001</v>
      </c>
      <c r="T5" s="162">
        <f t="shared" si="9"/>
        <v>14.799999894983001</v>
      </c>
      <c r="U5" s="20" t="s">
        <v>71</v>
      </c>
      <c r="V5" s="136"/>
      <c r="W5" s="117" t="s">
        <v>142</v>
      </c>
      <c r="X5" s="26">
        <v>104009</v>
      </c>
      <c r="Y5" s="1"/>
      <c r="Z5" s="1"/>
      <c r="AA5" s="1"/>
      <c r="AB5" s="1"/>
      <c r="AC5" s="1"/>
      <c r="AD5" s="1"/>
      <c r="AE5" s="1"/>
      <c r="AF5" s="1"/>
    </row>
    <row r="6" spans="1:32" s="22" customFormat="1" ht="33" customHeight="1">
      <c r="A6" s="103">
        <v>181</v>
      </c>
      <c r="B6" s="16" t="s">
        <v>70</v>
      </c>
      <c r="C6" s="16">
        <f t="shared" si="0"/>
        <v>1</v>
      </c>
      <c r="D6" s="187" t="s">
        <v>16</v>
      </c>
      <c r="E6" s="17">
        <v>204</v>
      </c>
      <c r="F6" s="17" t="s">
        <v>66</v>
      </c>
      <c r="G6" s="27">
        <v>1</v>
      </c>
      <c r="H6" s="27">
        <f t="shared" si="1"/>
        <v>1</v>
      </c>
      <c r="I6" s="120" t="str">
        <f t="shared" si="2"/>
        <v/>
      </c>
      <c r="J6" s="132">
        <f t="shared" si="3"/>
        <v>1</v>
      </c>
      <c r="K6" s="143">
        <f t="shared" si="4"/>
        <v>1</v>
      </c>
      <c r="L6" s="15" t="str">
        <f t="shared" si="5"/>
        <v>Prost Eric                                           (105001)</v>
      </c>
      <c r="M6" s="10">
        <v>14.5</v>
      </c>
      <c r="N6" s="10">
        <v>15</v>
      </c>
      <c r="O6" s="10">
        <v>18.329999999999998</v>
      </c>
      <c r="P6" s="125">
        <f t="shared" si="6"/>
        <v>737.5</v>
      </c>
      <c r="Q6" s="127">
        <f t="shared" si="7"/>
        <v>920.8</v>
      </c>
      <c r="R6" s="11">
        <v>530</v>
      </c>
      <c r="S6" s="127">
        <f t="shared" si="8"/>
        <v>1450.8</v>
      </c>
      <c r="T6" s="162">
        <f t="shared" si="9"/>
        <v>14.508000599999999</v>
      </c>
      <c r="U6" s="20" t="s">
        <v>71</v>
      </c>
      <c r="V6" s="136"/>
      <c r="W6" s="117" t="s">
        <v>161</v>
      </c>
      <c r="X6" s="26">
        <v>105001</v>
      </c>
      <c r="Y6" s="1"/>
      <c r="Z6" s="1"/>
      <c r="AA6" s="1"/>
      <c r="AB6" s="1"/>
      <c r="AC6" s="1"/>
      <c r="AD6" s="1"/>
      <c r="AE6" s="1"/>
      <c r="AF6" s="1"/>
    </row>
    <row r="7" spans="1:32" s="22" customFormat="1" ht="33" customHeight="1">
      <c r="A7" s="103">
        <v>201</v>
      </c>
      <c r="B7" s="16" t="s">
        <v>70</v>
      </c>
      <c r="C7" s="16">
        <f t="shared" si="0"/>
        <v>1</v>
      </c>
      <c r="D7" s="187" t="s">
        <v>16</v>
      </c>
      <c r="E7" s="17">
        <v>206</v>
      </c>
      <c r="F7" s="17" t="s">
        <v>67</v>
      </c>
      <c r="G7" s="27">
        <v>1</v>
      </c>
      <c r="H7" s="27">
        <f t="shared" si="1"/>
        <v>1</v>
      </c>
      <c r="I7" s="120" t="str">
        <f t="shared" si="2"/>
        <v/>
      </c>
      <c r="J7" s="132">
        <f t="shared" si="3"/>
        <v>2</v>
      </c>
      <c r="K7" s="143">
        <f t="shared" si="4"/>
        <v>2</v>
      </c>
      <c r="L7" s="15" t="str">
        <f t="shared" si="5"/>
        <v>Lebacq Alain                                           (106029)</v>
      </c>
      <c r="M7" s="10">
        <v>15.5</v>
      </c>
      <c r="N7" s="10">
        <v>15</v>
      </c>
      <c r="O7" s="10">
        <v>14</v>
      </c>
      <c r="P7" s="125">
        <f t="shared" si="6"/>
        <v>762.5</v>
      </c>
      <c r="Q7" s="127">
        <f t="shared" si="7"/>
        <v>902.5</v>
      </c>
      <c r="R7" s="11">
        <v>514.99993939950002</v>
      </c>
      <c r="S7" s="127">
        <f t="shared" si="8"/>
        <v>1417.4999393994999</v>
      </c>
      <c r="T7" s="162">
        <f t="shared" si="9"/>
        <v>14.175000093994999</v>
      </c>
      <c r="U7" s="20" t="s">
        <v>71</v>
      </c>
      <c r="V7" s="136"/>
      <c r="W7" s="117" t="s">
        <v>209</v>
      </c>
      <c r="X7" s="26">
        <v>106029</v>
      </c>
      <c r="Y7" s="1"/>
      <c r="Z7" s="1"/>
      <c r="AA7" s="1"/>
      <c r="AB7" s="1"/>
      <c r="AC7" s="1"/>
      <c r="AD7" s="1"/>
      <c r="AE7" s="1"/>
      <c r="AF7" s="1"/>
    </row>
    <row r="8" spans="1:32" s="22" customFormat="1" ht="33" customHeight="1">
      <c r="A8" s="103">
        <v>182</v>
      </c>
      <c r="B8" s="16" t="s">
        <v>70</v>
      </c>
      <c r="C8" s="16">
        <f t="shared" si="0"/>
        <v>1</v>
      </c>
      <c r="D8" s="187" t="s">
        <v>16</v>
      </c>
      <c r="E8" s="17">
        <v>204</v>
      </c>
      <c r="F8" s="17" t="s">
        <v>66</v>
      </c>
      <c r="G8" s="27">
        <v>1</v>
      </c>
      <c r="H8" s="27">
        <f t="shared" si="1"/>
        <v>1</v>
      </c>
      <c r="I8" s="120" t="str">
        <f t="shared" si="2"/>
        <v/>
      </c>
      <c r="J8" s="132">
        <f t="shared" si="3"/>
        <v>2</v>
      </c>
      <c r="K8" s="143">
        <f t="shared" si="4"/>
        <v>2</v>
      </c>
      <c r="L8" s="15" t="str">
        <f t="shared" si="5"/>
        <v>Bordonado Jacques                                           (106008)</v>
      </c>
      <c r="M8" s="10">
        <v>13.5</v>
      </c>
      <c r="N8" s="10">
        <v>13.5</v>
      </c>
      <c r="O8" s="10">
        <v>14</v>
      </c>
      <c r="P8" s="125">
        <f t="shared" si="6"/>
        <v>675</v>
      </c>
      <c r="Q8" s="127">
        <f t="shared" si="7"/>
        <v>815</v>
      </c>
      <c r="R8" s="11">
        <v>580</v>
      </c>
      <c r="S8" s="127">
        <f t="shared" si="8"/>
        <v>1395</v>
      </c>
      <c r="T8" s="162">
        <f t="shared" si="9"/>
        <v>13.9500008</v>
      </c>
      <c r="U8" s="20" t="s">
        <v>71</v>
      </c>
      <c r="V8" s="136"/>
      <c r="W8" s="117" t="s">
        <v>185</v>
      </c>
      <c r="X8" s="26">
        <v>106008</v>
      </c>
    </row>
    <row r="9" spans="1:32" s="22" customFormat="1" ht="33" customHeight="1">
      <c r="A9" s="103">
        <v>183</v>
      </c>
      <c r="B9" s="16" t="s">
        <v>70</v>
      </c>
      <c r="C9" s="16">
        <f t="shared" si="0"/>
        <v>1</v>
      </c>
      <c r="D9" s="187" t="s">
        <v>16</v>
      </c>
      <c r="E9" s="17">
        <v>204</v>
      </c>
      <c r="F9" s="17" t="s">
        <v>66</v>
      </c>
      <c r="G9" s="27">
        <v>1</v>
      </c>
      <c r="H9" s="27">
        <f t="shared" si="1"/>
        <v>1</v>
      </c>
      <c r="I9" s="120" t="str">
        <f t="shared" si="2"/>
        <v/>
      </c>
      <c r="J9" s="132">
        <f t="shared" si="3"/>
        <v>3</v>
      </c>
      <c r="K9" s="143">
        <f t="shared" si="4"/>
        <v>3</v>
      </c>
      <c r="L9" s="15" t="str">
        <f t="shared" si="5"/>
        <v>Le Louer Gilbert                                           (106041)</v>
      </c>
      <c r="M9" s="10">
        <v>14.5</v>
      </c>
      <c r="N9" s="10">
        <v>16</v>
      </c>
      <c r="O9" s="10">
        <v>15.66</v>
      </c>
      <c r="P9" s="125">
        <f t="shared" si="6"/>
        <v>762.5</v>
      </c>
      <c r="Q9" s="127">
        <f t="shared" si="7"/>
        <v>919.1</v>
      </c>
      <c r="R9" s="11">
        <v>440</v>
      </c>
      <c r="S9" s="127">
        <f t="shared" si="8"/>
        <v>1359.1</v>
      </c>
      <c r="T9" s="162">
        <f t="shared" si="9"/>
        <v>13.591000899999999</v>
      </c>
      <c r="U9" s="20" t="s">
        <v>71</v>
      </c>
      <c r="V9" s="136"/>
      <c r="W9" s="117" t="s">
        <v>208</v>
      </c>
      <c r="X9" s="26">
        <v>106041</v>
      </c>
    </row>
    <row r="10" spans="1:32" s="22" customFormat="1" ht="33" customHeight="1">
      <c r="A10" s="103">
        <v>193</v>
      </c>
      <c r="B10" s="16" t="s">
        <v>70</v>
      </c>
      <c r="C10" s="16">
        <f t="shared" si="0"/>
        <v>1</v>
      </c>
      <c r="D10" s="187" t="s">
        <v>16</v>
      </c>
      <c r="E10" s="17">
        <v>205</v>
      </c>
      <c r="F10" s="17" t="s">
        <v>96</v>
      </c>
      <c r="G10" s="27">
        <v>1</v>
      </c>
      <c r="H10" s="27">
        <f t="shared" si="1"/>
        <v>1</v>
      </c>
      <c r="I10" s="120" t="str">
        <f t="shared" si="2"/>
        <v/>
      </c>
      <c r="J10" s="132">
        <f t="shared" si="3"/>
        <v>2</v>
      </c>
      <c r="K10" s="143">
        <f t="shared" si="4"/>
        <v>2</v>
      </c>
      <c r="L10" s="15" t="str">
        <f t="shared" si="5"/>
        <v>Boucherie Denis                                           (106036)</v>
      </c>
      <c r="M10" s="10">
        <v>14</v>
      </c>
      <c r="N10" s="10">
        <v>14</v>
      </c>
      <c r="O10" s="10">
        <v>12.66</v>
      </c>
      <c r="P10" s="125">
        <f t="shared" si="6"/>
        <v>700</v>
      </c>
      <c r="Q10" s="127">
        <f t="shared" si="7"/>
        <v>826.6</v>
      </c>
      <c r="R10" s="11">
        <v>524.99993949980001</v>
      </c>
      <c r="S10" s="127">
        <f t="shared" si="8"/>
        <v>1351.5999394998</v>
      </c>
      <c r="T10" s="162">
        <f t="shared" si="9"/>
        <v>13.516000394997999</v>
      </c>
      <c r="U10" s="20" t="s">
        <v>71</v>
      </c>
      <c r="V10" s="136"/>
      <c r="W10" s="117" t="s">
        <v>186</v>
      </c>
      <c r="X10" s="26">
        <v>106036</v>
      </c>
    </row>
    <row r="11" spans="1:32" s="22" customFormat="1" ht="33" customHeight="1">
      <c r="A11" s="103">
        <v>177</v>
      </c>
      <c r="B11" s="16" t="s">
        <v>70</v>
      </c>
      <c r="C11" s="16">
        <f t="shared" si="0"/>
        <v>1</v>
      </c>
      <c r="D11" s="187" t="s">
        <v>16</v>
      </c>
      <c r="E11" s="17">
        <v>203</v>
      </c>
      <c r="F11" s="17" t="s">
        <v>53</v>
      </c>
      <c r="G11" s="27">
        <v>1</v>
      </c>
      <c r="H11" s="27">
        <f t="shared" si="1"/>
        <v>1</v>
      </c>
      <c r="I11" s="120" t="str">
        <f t="shared" si="2"/>
        <v/>
      </c>
      <c r="J11" s="132">
        <f t="shared" si="3"/>
        <v>1</v>
      </c>
      <c r="K11" s="143">
        <f t="shared" si="4"/>
        <v>1</v>
      </c>
      <c r="L11" s="15" t="str">
        <f t="shared" si="5"/>
        <v>Rizzo Philippe                                           (106055)</v>
      </c>
      <c r="M11" s="10">
        <v>12</v>
      </c>
      <c r="N11" s="10">
        <v>14.5</v>
      </c>
      <c r="O11" s="10">
        <v>17.329999999999998</v>
      </c>
      <c r="P11" s="125">
        <f t="shared" si="6"/>
        <v>662.5</v>
      </c>
      <c r="Q11" s="127">
        <f t="shared" si="7"/>
        <v>835.8</v>
      </c>
      <c r="R11" s="11">
        <v>504.99993969970001</v>
      </c>
      <c r="S11" s="127">
        <f t="shared" si="8"/>
        <v>1340.7999396997</v>
      </c>
      <c r="T11" s="162">
        <f t="shared" si="9"/>
        <v>13.408000496996999</v>
      </c>
      <c r="U11" s="20" t="s">
        <v>71</v>
      </c>
      <c r="V11" s="136"/>
      <c r="W11" s="117" t="s">
        <v>223</v>
      </c>
      <c r="X11" s="26">
        <v>106055</v>
      </c>
    </row>
    <row r="12" spans="1:32" s="22" customFormat="1" ht="33" customHeight="1">
      <c r="A12" s="103">
        <v>178</v>
      </c>
      <c r="B12" s="16" t="s">
        <v>70</v>
      </c>
      <c r="C12" s="16">
        <f t="shared" si="0"/>
        <v>1</v>
      </c>
      <c r="D12" s="187" t="s">
        <v>16</v>
      </c>
      <c r="E12" s="17">
        <v>203</v>
      </c>
      <c r="F12" s="17" t="s">
        <v>53</v>
      </c>
      <c r="G12" s="27">
        <v>1</v>
      </c>
      <c r="H12" s="27">
        <f t="shared" si="1"/>
        <v>1</v>
      </c>
      <c r="I12" s="120" t="str">
        <f t="shared" si="2"/>
        <v/>
      </c>
      <c r="J12" s="132">
        <f t="shared" si="3"/>
        <v>2</v>
      </c>
      <c r="K12" s="143">
        <f t="shared" si="4"/>
        <v>2</v>
      </c>
      <c r="L12" s="15" t="str">
        <f t="shared" si="5"/>
        <v>Ribolleda Gilles                                           (106042)</v>
      </c>
      <c r="M12" s="10">
        <v>13</v>
      </c>
      <c r="N12" s="10">
        <v>14</v>
      </c>
      <c r="O12" s="10">
        <v>19</v>
      </c>
      <c r="P12" s="125">
        <f t="shared" si="6"/>
        <v>675</v>
      </c>
      <c r="Q12" s="127">
        <f t="shared" si="7"/>
        <v>865</v>
      </c>
      <c r="R12" s="11">
        <v>474.99993969989998</v>
      </c>
      <c r="S12" s="127">
        <f t="shared" si="8"/>
        <v>1339.9999396999001</v>
      </c>
      <c r="T12" s="162">
        <f t="shared" si="9"/>
        <v>13.400000596999</v>
      </c>
      <c r="U12" s="20" t="s">
        <v>71</v>
      </c>
      <c r="V12" s="136"/>
      <c r="W12" s="117" t="s">
        <v>221</v>
      </c>
      <c r="X12" s="26">
        <v>106042</v>
      </c>
    </row>
    <row r="13" spans="1:32" s="22" customFormat="1" ht="33" customHeight="1">
      <c r="A13" s="103">
        <v>160</v>
      </c>
      <c r="B13" s="16" t="s">
        <v>70</v>
      </c>
      <c r="C13" s="16">
        <f t="shared" si="0"/>
        <v>1</v>
      </c>
      <c r="D13" s="187" t="s">
        <v>16</v>
      </c>
      <c r="E13" s="17">
        <v>201</v>
      </c>
      <c r="F13" s="17" t="s">
        <v>92</v>
      </c>
      <c r="G13" s="27">
        <v>1</v>
      </c>
      <c r="H13" s="27">
        <f t="shared" si="1"/>
        <v>1</v>
      </c>
      <c r="I13" s="120" t="str">
        <f t="shared" si="2"/>
        <v/>
      </c>
      <c r="J13" s="132">
        <f t="shared" si="3"/>
        <v>1</v>
      </c>
      <c r="K13" s="143">
        <f t="shared" si="4"/>
        <v>1</v>
      </c>
      <c r="L13" s="15" t="str">
        <f t="shared" si="5"/>
        <v>Gil Manuel                                           (106016)</v>
      </c>
      <c r="M13" s="10">
        <v>12</v>
      </c>
      <c r="N13" s="10">
        <v>15</v>
      </c>
      <c r="O13" s="10">
        <v>14</v>
      </c>
      <c r="P13" s="125">
        <f t="shared" si="6"/>
        <v>675</v>
      </c>
      <c r="Q13" s="127">
        <f t="shared" si="7"/>
        <v>815</v>
      </c>
      <c r="R13" s="11">
        <v>505</v>
      </c>
      <c r="S13" s="127">
        <f>SUM(Q13+R13)+M13/10^7</f>
        <v>1320.0000012</v>
      </c>
      <c r="T13" s="162">
        <f t="shared" si="9"/>
        <v>13.200001311999999</v>
      </c>
      <c r="U13" s="20" t="s">
        <v>71</v>
      </c>
      <c r="V13" s="136"/>
      <c r="W13" s="117" t="s">
        <v>203</v>
      </c>
      <c r="X13" s="26">
        <v>106016</v>
      </c>
    </row>
    <row r="14" spans="1:32" s="22" customFormat="1" ht="33" customHeight="1">
      <c r="A14" s="103">
        <v>161</v>
      </c>
      <c r="B14" s="16" t="s">
        <v>70</v>
      </c>
      <c r="C14" s="16">
        <f t="shared" si="0"/>
        <v>1</v>
      </c>
      <c r="D14" s="187" t="s">
        <v>16</v>
      </c>
      <c r="E14" s="17">
        <v>201</v>
      </c>
      <c r="F14" s="17" t="s">
        <v>92</v>
      </c>
      <c r="G14" s="27">
        <v>1</v>
      </c>
      <c r="H14" s="27">
        <f t="shared" si="1"/>
        <v>1</v>
      </c>
      <c r="I14" s="120" t="str">
        <f t="shared" si="2"/>
        <v/>
      </c>
      <c r="J14" s="132">
        <f t="shared" si="3"/>
        <v>2</v>
      </c>
      <c r="K14" s="143">
        <f t="shared" si="4"/>
        <v>2</v>
      </c>
      <c r="L14" s="15" t="str">
        <f t="shared" si="5"/>
        <v>Low Po-Kiong                                           (107022)</v>
      </c>
      <c r="M14" s="10">
        <v>13</v>
      </c>
      <c r="N14" s="10">
        <v>16</v>
      </c>
      <c r="O14" s="10">
        <v>13.33</v>
      </c>
      <c r="P14" s="125">
        <f t="shared" si="6"/>
        <v>725</v>
      </c>
      <c r="Q14" s="127">
        <f t="shared" si="7"/>
        <v>858.3</v>
      </c>
      <c r="R14" s="11">
        <v>450</v>
      </c>
      <c r="S14" s="127">
        <f t="shared" ref="S14:S47" si="10">SUM(Q14+R14)</f>
        <v>1308.3</v>
      </c>
      <c r="T14" s="162">
        <f t="shared" si="9"/>
        <v>13.083001400000001</v>
      </c>
      <c r="U14" s="20" t="s">
        <v>71</v>
      </c>
      <c r="V14" s="136"/>
      <c r="W14" s="117" t="s">
        <v>248</v>
      </c>
      <c r="X14" s="26">
        <v>107022</v>
      </c>
    </row>
    <row r="15" spans="1:32" s="22" customFormat="1" ht="33" customHeight="1">
      <c r="A15" s="103">
        <v>162</v>
      </c>
      <c r="B15" s="16" t="s">
        <v>70</v>
      </c>
      <c r="C15" s="16">
        <f t="shared" si="0"/>
        <v>1</v>
      </c>
      <c r="D15" s="187" t="s">
        <v>16</v>
      </c>
      <c r="E15" s="17">
        <v>201</v>
      </c>
      <c r="F15" s="17" t="s">
        <v>92</v>
      </c>
      <c r="G15" s="27">
        <v>1</v>
      </c>
      <c r="H15" s="27">
        <f t="shared" si="1"/>
        <v>1</v>
      </c>
      <c r="I15" s="120" t="str">
        <f t="shared" si="2"/>
        <v/>
      </c>
      <c r="J15" s="132">
        <f t="shared" si="3"/>
        <v>3</v>
      </c>
      <c r="K15" s="143">
        <f t="shared" si="4"/>
        <v>3</v>
      </c>
      <c r="L15" s="15" t="str">
        <f t="shared" si="5"/>
        <v>Longfoot Thomas                                           (107021)</v>
      </c>
      <c r="M15" s="10">
        <v>15</v>
      </c>
      <c r="N15" s="10">
        <v>13</v>
      </c>
      <c r="O15" s="10">
        <v>14.33</v>
      </c>
      <c r="P15" s="125">
        <f t="shared" si="6"/>
        <v>700</v>
      </c>
      <c r="Q15" s="127">
        <f t="shared" si="7"/>
        <v>843.3</v>
      </c>
      <c r="R15" s="11">
        <v>460</v>
      </c>
      <c r="S15" s="127">
        <f t="shared" si="10"/>
        <v>1303.3</v>
      </c>
      <c r="T15" s="162">
        <f t="shared" si="9"/>
        <v>13.033001499999999</v>
      </c>
      <c r="U15" s="20" t="s">
        <v>71</v>
      </c>
      <c r="V15" s="136"/>
      <c r="W15" s="117" t="s">
        <v>247</v>
      </c>
      <c r="X15" s="26">
        <v>107021</v>
      </c>
    </row>
    <row r="16" spans="1:32" s="22" customFormat="1" ht="33" customHeight="1">
      <c r="A16" s="103">
        <v>168</v>
      </c>
      <c r="B16" s="16" t="s">
        <v>70</v>
      </c>
      <c r="C16" s="16">
        <f t="shared" si="0"/>
        <v>1</v>
      </c>
      <c r="D16" s="187" t="s">
        <v>16</v>
      </c>
      <c r="E16" s="17">
        <v>201</v>
      </c>
      <c r="F16" s="17" t="s">
        <v>92</v>
      </c>
      <c r="G16" s="27">
        <v>1</v>
      </c>
      <c r="H16" s="27">
        <f t="shared" si="1"/>
        <v>1</v>
      </c>
      <c r="I16" s="120" t="str">
        <f t="shared" si="2"/>
        <v/>
      </c>
      <c r="J16" s="163">
        <f t="shared" si="3"/>
        <v>8</v>
      </c>
      <c r="K16" s="143">
        <v>9</v>
      </c>
      <c r="L16" s="170" t="str">
        <f t="shared" si="5"/>
        <v>Robert Eric                                           (108002)</v>
      </c>
      <c r="M16" s="109">
        <v>8.5</v>
      </c>
      <c r="N16" s="109">
        <v>10.5</v>
      </c>
      <c r="O16" s="109">
        <v>11.66</v>
      </c>
      <c r="P16" s="166">
        <f t="shared" si="6"/>
        <v>475</v>
      </c>
      <c r="Q16" s="167">
        <f t="shared" si="7"/>
        <v>591.6</v>
      </c>
      <c r="R16" s="169">
        <v>686.7</v>
      </c>
      <c r="S16" s="167">
        <f t="shared" si="10"/>
        <v>1278.3000000000002</v>
      </c>
      <c r="T16" s="162">
        <f t="shared" si="9"/>
        <v>12.7830016</v>
      </c>
      <c r="U16" s="113" t="s">
        <v>71</v>
      </c>
      <c r="V16" s="136"/>
      <c r="W16" s="117" t="s">
        <v>311</v>
      </c>
      <c r="X16" s="26">
        <v>108002</v>
      </c>
    </row>
    <row r="17" spans="1:24" s="22" customFormat="1" ht="33" customHeight="1">
      <c r="A17" s="103">
        <v>166</v>
      </c>
      <c r="B17" s="16" t="s">
        <v>70</v>
      </c>
      <c r="C17" s="16">
        <f t="shared" si="0"/>
        <v>1</v>
      </c>
      <c r="D17" s="187" t="s">
        <v>16</v>
      </c>
      <c r="E17" s="17">
        <v>201</v>
      </c>
      <c r="F17" s="17" t="s">
        <v>92</v>
      </c>
      <c r="G17" s="27">
        <v>1</v>
      </c>
      <c r="H17" s="27">
        <f t="shared" si="1"/>
        <v>1</v>
      </c>
      <c r="I17" s="120" t="str">
        <f t="shared" si="2"/>
        <v/>
      </c>
      <c r="J17" s="163">
        <f t="shared" si="3"/>
        <v>7</v>
      </c>
      <c r="K17" s="143">
        <v>6</v>
      </c>
      <c r="L17" s="170" t="str">
        <f t="shared" si="5"/>
        <v>Collado Michel                                           (108010)</v>
      </c>
      <c r="M17" s="109">
        <v>14</v>
      </c>
      <c r="N17" s="109">
        <v>11</v>
      </c>
      <c r="O17" s="109">
        <v>19.329999999999998</v>
      </c>
      <c r="P17" s="166">
        <f t="shared" si="6"/>
        <v>625</v>
      </c>
      <c r="Q17" s="167">
        <f t="shared" si="7"/>
        <v>818.3</v>
      </c>
      <c r="R17" s="169">
        <v>460</v>
      </c>
      <c r="S17" s="167">
        <f t="shared" si="10"/>
        <v>1278.3</v>
      </c>
      <c r="T17" s="162">
        <f t="shared" si="9"/>
        <v>12.7830017</v>
      </c>
      <c r="U17" s="113" t="s">
        <v>71</v>
      </c>
      <c r="V17" s="136"/>
      <c r="W17" s="117" t="s">
        <v>258</v>
      </c>
      <c r="X17" s="36">
        <v>108010</v>
      </c>
    </row>
    <row r="18" spans="1:24" s="22" customFormat="1" ht="33" customHeight="1">
      <c r="A18" s="103">
        <v>164</v>
      </c>
      <c r="B18" s="16" t="s">
        <v>70</v>
      </c>
      <c r="C18" s="16">
        <f t="shared" si="0"/>
        <v>1</v>
      </c>
      <c r="D18" s="187" t="s">
        <v>16</v>
      </c>
      <c r="E18" s="17">
        <v>201</v>
      </c>
      <c r="F18" s="17" t="s">
        <v>92</v>
      </c>
      <c r="G18" s="27">
        <v>1</v>
      </c>
      <c r="H18" s="27">
        <f t="shared" si="1"/>
        <v>1</v>
      </c>
      <c r="I18" s="120" t="str">
        <f t="shared" si="2"/>
        <v/>
      </c>
      <c r="J18" s="163">
        <f t="shared" si="3"/>
        <v>6</v>
      </c>
      <c r="K18" s="143">
        <v>5</v>
      </c>
      <c r="L18" s="170" t="str">
        <f t="shared" si="5"/>
        <v>Barajas Frédéric                                           (108008)</v>
      </c>
      <c r="M18" s="109">
        <v>14</v>
      </c>
      <c r="N18" s="109">
        <v>11</v>
      </c>
      <c r="O18" s="109">
        <v>19.329999999999998</v>
      </c>
      <c r="P18" s="166">
        <f t="shared" si="6"/>
        <v>625</v>
      </c>
      <c r="Q18" s="167">
        <f t="shared" si="7"/>
        <v>818.3</v>
      </c>
      <c r="R18" s="169">
        <v>460</v>
      </c>
      <c r="S18" s="167">
        <f t="shared" si="10"/>
        <v>1278.3</v>
      </c>
      <c r="T18" s="162">
        <f t="shared" si="9"/>
        <v>12.783001799999999</v>
      </c>
      <c r="U18" s="113" t="s">
        <v>71</v>
      </c>
      <c r="V18" s="136"/>
      <c r="W18" s="117" t="s">
        <v>255</v>
      </c>
      <c r="X18" s="36">
        <v>108008</v>
      </c>
    </row>
    <row r="19" spans="1:24" s="22" customFormat="1" ht="33" customHeight="1">
      <c r="A19" s="103">
        <v>165</v>
      </c>
      <c r="B19" s="195" t="s">
        <v>70</v>
      </c>
      <c r="C19" s="16">
        <f t="shared" si="0"/>
        <v>1</v>
      </c>
      <c r="D19" s="187" t="s">
        <v>16</v>
      </c>
      <c r="E19" s="17">
        <v>201</v>
      </c>
      <c r="F19" s="17" t="s">
        <v>92</v>
      </c>
      <c r="G19" s="27">
        <v>1</v>
      </c>
      <c r="H19" s="27">
        <f t="shared" si="1"/>
        <v>1</v>
      </c>
      <c r="I19" s="120" t="str">
        <f t="shared" si="2"/>
        <v/>
      </c>
      <c r="J19" s="163">
        <f t="shared" si="3"/>
        <v>5</v>
      </c>
      <c r="K19" s="143">
        <v>8</v>
      </c>
      <c r="L19" s="170" t="str">
        <f t="shared" si="5"/>
        <v>André Jean-Marie                                           (108006)</v>
      </c>
      <c r="M19" s="109">
        <v>9</v>
      </c>
      <c r="N19" s="109">
        <v>10</v>
      </c>
      <c r="O19" s="109">
        <v>11.33</v>
      </c>
      <c r="P19" s="166">
        <f t="shared" si="6"/>
        <v>475</v>
      </c>
      <c r="Q19" s="167">
        <f t="shared" si="7"/>
        <v>588.29999999999995</v>
      </c>
      <c r="R19" s="169">
        <v>690</v>
      </c>
      <c r="S19" s="167">
        <f t="shared" si="10"/>
        <v>1278.3</v>
      </c>
      <c r="T19" s="162">
        <f t="shared" si="9"/>
        <v>12.7830019</v>
      </c>
      <c r="U19" s="113" t="s">
        <v>71</v>
      </c>
      <c r="V19" s="136"/>
      <c r="W19" s="117" t="s">
        <v>253</v>
      </c>
      <c r="X19" s="36">
        <v>108006</v>
      </c>
    </row>
    <row r="20" spans="1:24" s="22" customFormat="1" ht="33" customHeight="1">
      <c r="A20" s="103">
        <v>167</v>
      </c>
      <c r="B20" s="16" t="s">
        <v>70</v>
      </c>
      <c r="C20" s="16">
        <f t="shared" si="0"/>
        <v>1</v>
      </c>
      <c r="D20" s="187" t="s">
        <v>16</v>
      </c>
      <c r="E20" s="17">
        <v>201</v>
      </c>
      <c r="F20" s="17" t="s">
        <v>92</v>
      </c>
      <c r="G20" s="27">
        <v>1</v>
      </c>
      <c r="H20" s="27">
        <f t="shared" si="1"/>
        <v>1</v>
      </c>
      <c r="I20" s="120" t="str">
        <f t="shared" si="2"/>
        <v/>
      </c>
      <c r="J20" s="163">
        <f t="shared" si="3"/>
        <v>4</v>
      </c>
      <c r="K20" s="143">
        <v>7</v>
      </c>
      <c r="L20" s="170" t="str">
        <f t="shared" si="5"/>
        <v>Rollot Eddy                                           (108004)</v>
      </c>
      <c r="M20" s="109">
        <v>8.5</v>
      </c>
      <c r="N20" s="109">
        <v>10.5</v>
      </c>
      <c r="O20" s="109">
        <v>11.33</v>
      </c>
      <c r="P20" s="166">
        <f t="shared" si="6"/>
        <v>475</v>
      </c>
      <c r="Q20" s="167">
        <f t="shared" si="7"/>
        <v>588.29999999999995</v>
      </c>
      <c r="R20" s="169">
        <v>690</v>
      </c>
      <c r="S20" s="167">
        <f t="shared" si="10"/>
        <v>1278.3</v>
      </c>
      <c r="T20" s="162">
        <f t="shared" si="9"/>
        <v>12.783002</v>
      </c>
      <c r="U20" s="113" t="s">
        <v>71</v>
      </c>
      <c r="V20" s="136"/>
      <c r="W20" s="117" t="s">
        <v>313</v>
      </c>
      <c r="X20" s="36">
        <v>108004</v>
      </c>
    </row>
    <row r="21" spans="1:24" s="22" customFormat="1" ht="33" customHeight="1">
      <c r="A21" s="103">
        <v>194</v>
      </c>
      <c r="B21" s="16" t="s">
        <v>70</v>
      </c>
      <c r="C21" s="16">
        <f t="shared" si="0"/>
        <v>1</v>
      </c>
      <c r="D21" s="187" t="s">
        <v>16</v>
      </c>
      <c r="E21" s="17">
        <v>205</v>
      </c>
      <c r="F21" s="17" t="s">
        <v>96</v>
      </c>
      <c r="G21" s="27">
        <v>1</v>
      </c>
      <c r="H21" s="27">
        <f t="shared" si="1"/>
        <v>1</v>
      </c>
      <c r="I21" s="120" t="str">
        <f t="shared" si="2"/>
        <v/>
      </c>
      <c r="J21" s="132">
        <f t="shared" si="3"/>
        <v>3</v>
      </c>
      <c r="K21" s="143">
        <f t="shared" ref="K21:K30" si="11">IF($D21="ORTIF",$I21,$J21)</f>
        <v>3</v>
      </c>
      <c r="L21" s="15" t="str">
        <f t="shared" si="5"/>
        <v>Martin Didier                                           (108048)</v>
      </c>
      <c r="M21" s="10">
        <v>16</v>
      </c>
      <c r="N21" s="10">
        <v>10</v>
      </c>
      <c r="O21" s="10">
        <v>12.66</v>
      </c>
      <c r="P21" s="125">
        <f t="shared" si="6"/>
        <v>650</v>
      </c>
      <c r="Q21" s="127">
        <f t="shared" si="7"/>
        <v>776.6</v>
      </c>
      <c r="R21" s="11">
        <v>489.9999394994</v>
      </c>
      <c r="S21" s="127">
        <f t="shared" si="10"/>
        <v>1266.5999394994001</v>
      </c>
      <c r="T21" s="162">
        <f t="shared" si="9"/>
        <v>12.666001494994001</v>
      </c>
      <c r="U21" s="20" t="s">
        <v>71</v>
      </c>
      <c r="V21" s="136"/>
      <c r="W21" s="117" t="s">
        <v>291</v>
      </c>
      <c r="X21" s="26">
        <v>108048</v>
      </c>
    </row>
    <row r="22" spans="1:24" s="22" customFormat="1" ht="33" customHeight="1">
      <c r="A22" s="103">
        <v>202</v>
      </c>
      <c r="B22" s="16" t="s">
        <v>70</v>
      </c>
      <c r="C22" s="16">
        <f t="shared" si="0"/>
        <v>1</v>
      </c>
      <c r="D22" s="187" t="s">
        <v>16</v>
      </c>
      <c r="E22" s="17">
        <v>206</v>
      </c>
      <c r="F22" s="17" t="s">
        <v>67</v>
      </c>
      <c r="G22" s="27">
        <v>1</v>
      </c>
      <c r="H22" s="27">
        <f t="shared" si="1"/>
        <v>1</v>
      </c>
      <c r="I22" s="120" t="str">
        <f t="shared" si="2"/>
        <v/>
      </c>
      <c r="J22" s="132">
        <f t="shared" si="3"/>
        <v>3</v>
      </c>
      <c r="K22" s="143">
        <f t="shared" si="11"/>
        <v>3</v>
      </c>
      <c r="L22" s="15" t="str">
        <f t="shared" si="5"/>
        <v>Hauenstein Thierry                                           (108025)</v>
      </c>
      <c r="M22" s="10">
        <v>13</v>
      </c>
      <c r="N22" s="10">
        <v>12.5</v>
      </c>
      <c r="O22" s="10">
        <v>14</v>
      </c>
      <c r="P22" s="125">
        <f t="shared" si="6"/>
        <v>637.5</v>
      </c>
      <c r="Q22" s="127">
        <f t="shared" si="7"/>
        <v>777.5</v>
      </c>
      <c r="R22" s="11">
        <v>454.99993939989997</v>
      </c>
      <c r="S22" s="127">
        <f t="shared" si="10"/>
        <v>1232.4999393999001</v>
      </c>
      <c r="T22" s="162">
        <f t="shared" si="9"/>
        <v>12.325001593999001</v>
      </c>
      <c r="U22" s="20" t="s">
        <v>71</v>
      </c>
      <c r="V22" s="136"/>
      <c r="W22" s="117" t="s">
        <v>276</v>
      </c>
      <c r="X22" s="26">
        <v>108025</v>
      </c>
    </row>
    <row r="23" spans="1:24" s="22" customFormat="1" ht="33" customHeight="1">
      <c r="A23" s="103">
        <v>203</v>
      </c>
      <c r="B23" s="16" t="s">
        <v>70</v>
      </c>
      <c r="C23" s="16">
        <f t="shared" si="0"/>
        <v>1</v>
      </c>
      <c r="D23" s="187" t="s">
        <v>16</v>
      </c>
      <c r="E23" s="17">
        <v>206</v>
      </c>
      <c r="F23" s="17" t="s">
        <v>67</v>
      </c>
      <c r="G23" s="27">
        <v>1</v>
      </c>
      <c r="H23" s="27">
        <f t="shared" si="1"/>
        <v>1</v>
      </c>
      <c r="I23" s="120" t="str">
        <f t="shared" si="2"/>
        <v/>
      </c>
      <c r="J23" s="132">
        <f t="shared" si="3"/>
        <v>4</v>
      </c>
      <c r="K23" s="143">
        <f t="shared" si="11"/>
        <v>4</v>
      </c>
      <c r="L23" s="15" t="str">
        <f t="shared" si="5"/>
        <v>Ferec Jean-Yves                                           (110024)</v>
      </c>
      <c r="M23" s="10">
        <v>10</v>
      </c>
      <c r="N23" s="10">
        <v>16.5</v>
      </c>
      <c r="O23" s="10">
        <v>11.33</v>
      </c>
      <c r="P23" s="125">
        <f t="shared" si="6"/>
        <v>662.5</v>
      </c>
      <c r="Q23" s="127">
        <f t="shared" si="7"/>
        <v>775.8</v>
      </c>
      <c r="R23" s="11">
        <v>444.9999393992</v>
      </c>
      <c r="S23" s="127">
        <f t="shared" si="10"/>
        <v>1220.7999393992</v>
      </c>
      <c r="T23" s="162">
        <f t="shared" si="9"/>
        <v>12.208001693991999</v>
      </c>
      <c r="U23" s="20" t="s">
        <v>71</v>
      </c>
      <c r="V23" s="136"/>
      <c r="W23" s="117" t="s">
        <v>326</v>
      </c>
      <c r="X23" s="26">
        <v>110024</v>
      </c>
    </row>
    <row r="24" spans="1:24" s="22" customFormat="1" ht="33" customHeight="1">
      <c r="A24" s="103">
        <v>179</v>
      </c>
      <c r="B24" s="16" t="s">
        <v>70</v>
      </c>
      <c r="C24" s="16">
        <f t="shared" si="0"/>
        <v>1</v>
      </c>
      <c r="D24" s="187" t="s">
        <v>16</v>
      </c>
      <c r="E24" s="17">
        <v>203</v>
      </c>
      <c r="F24" s="17" t="s">
        <v>53</v>
      </c>
      <c r="G24" s="27">
        <v>1</v>
      </c>
      <c r="H24" s="27">
        <f t="shared" si="1"/>
        <v>1</v>
      </c>
      <c r="I24" s="120" t="str">
        <f t="shared" si="2"/>
        <v/>
      </c>
      <c r="J24" s="132">
        <f t="shared" si="3"/>
        <v>3</v>
      </c>
      <c r="K24" s="143">
        <f t="shared" si="11"/>
        <v>3</v>
      </c>
      <c r="L24" s="15" t="str">
        <f t="shared" si="5"/>
        <v>Bedin Franck                                           (110017)</v>
      </c>
      <c r="M24" s="10">
        <v>12</v>
      </c>
      <c r="N24" s="10">
        <v>14</v>
      </c>
      <c r="O24" s="10">
        <v>16.329999999999998</v>
      </c>
      <c r="P24" s="125">
        <f t="shared" si="6"/>
        <v>650</v>
      </c>
      <c r="Q24" s="127">
        <f t="shared" si="7"/>
        <v>813.3</v>
      </c>
      <c r="R24" s="11">
        <v>394.99993969949998</v>
      </c>
      <c r="S24" s="127">
        <f t="shared" si="10"/>
        <v>1208.2999396994999</v>
      </c>
      <c r="T24" s="162">
        <f t="shared" si="9"/>
        <v>12.083001796994999</v>
      </c>
      <c r="U24" s="20" t="s">
        <v>71</v>
      </c>
      <c r="V24" s="136"/>
      <c r="W24" s="117" t="s">
        <v>320</v>
      </c>
      <c r="X24" s="26">
        <v>110017</v>
      </c>
    </row>
    <row r="25" spans="1:24" s="22" customFormat="1" ht="33" customHeight="1">
      <c r="A25" s="103">
        <v>195</v>
      </c>
      <c r="B25" s="16" t="s">
        <v>70</v>
      </c>
      <c r="C25" s="16">
        <f t="shared" si="0"/>
        <v>1</v>
      </c>
      <c r="D25" s="187" t="s">
        <v>16</v>
      </c>
      <c r="E25" s="17">
        <v>205</v>
      </c>
      <c r="F25" s="17" t="s">
        <v>96</v>
      </c>
      <c r="G25" s="27">
        <v>1</v>
      </c>
      <c r="H25" s="27">
        <f t="shared" si="1"/>
        <v>1</v>
      </c>
      <c r="I25" s="120" t="str">
        <f t="shared" si="2"/>
        <v/>
      </c>
      <c r="J25" s="132">
        <f t="shared" si="3"/>
        <v>4</v>
      </c>
      <c r="K25" s="143">
        <f t="shared" si="11"/>
        <v>4</v>
      </c>
      <c r="L25" s="15" t="str">
        <f t="shared" si="5"/>
        <v>Peureux Bernard                                           (110012)</v>
      </c>
      <c r="M25" s="10">
        <v>7.5</v>
      </c>
      <c r="N25" s="10">
        <v>11</v>
      </c>
      <c r="O25" s="10">
        <v>15.33</v>
      </c>
      <c r="P25" s="125">
        <f t="shared" si="6"/>
        <v>462.5</v>
      </c>
      <c r="Q25" s="127">
        <f t="shared" si="7"/>
        <v>615.79999999999995</v>
      </c>
      <c r="R25" s="11">
        <v>559.99993949780003</v>
      </c>
      <c r="S25" s="127">
        <f t="shared" si="10"/>
        <v>1175.7999394978001</v>
      </c>
      <c r="T25" s="162">
        <f t="shared" si="9"/>
        <v>11.758001894978001</v>
      </c>
      <c r="U25" s="20" t="s">
        <v>71</v>
      </c>
      <c r="V25" s="136"/>
      <c r="W25" s="117" t="s">
        <v>336</v>
      </c>
      <c r="X25" s="26">
        <v>110012</v>
      </c>
    </row>
    <row r="26" spans="1:24" s="22" customFormat="1" ht="33" customHeight="1">
      <c r="A26" s="103">
        <v>196</v>
      </c>
      <c r="B26" s="16" t="s">
        <v>70</v>
      </c>
      <c r="C26" s="16">
        <f t="shared" si="0"/>
        <v>1</v>
      </c>
      <c r="D26" s="187" t="s">
        <v>16</v>
      </c>
      <c r="E26" s="17">
        <v>205</v>
      </c>
      <c r="F26" s="17" t="s">
        <v>96</v>
      </c>
      <c r="G26" s="27">
        <v>1</v>
      </c>
      <c r="H26" s="27">
        <f t="shared" si="1"/>
        <v>1</v>
      </c>
      <c r="I26" s="120" t="str">
        <f t="shared" si="2"/>
        <v/>
      </c>
      <c r="J26" s="132">
        <f t="shared" si="3"/>
        <v>5</v>
      </c>
      <c r="K26" s="143">
        <f t="shared" si="11"/>
        <v>5</v>
      </c>
      <c r="L26" s="15" t="str">
        <f t="shared" si="5"/>
        <v>Pithon Mickaël                                           (111008)</v>
      </c>
      <c r="M26" s="10">
        <v>13.5</v>
      </c>
      <c r="N26" s="10">
        <v>11.5</v>
      </c>
      <c r="O26" s="10">
        <v>13</v>
      </c>
      <c r="P26" s="125">
        <f t="shared" si="6"/>
        <v>625</v>
      </c>
      <c r="Q26" s="127">
        <f t="shared" si="7"/>
        <v>755</v>
      </c>
      <c r="R26" s="11">
        <v>419.99993949899999</v>
      </c>
      <c r="S26" s="127">
        <f t="shared" si="10"/>
        <v>1174.999939499</v>
      </c>
      <c r="T26" s="162">
        <f t="shared" si="9"/>
        <v>11.750001994990001</v>
      </c>
      <c r="U26" s="20" t="s">
        <v>71</v>
      </c>
      <c r="V26" s="136"/>
      <c r="W26" s="117" t="s">
        <v>349</v>
      </c>
      <c r="X26" s="26">
        <v>111008</v>
      </c>
    </row>
    <row r="27" spans="1:24" s="22" customFormat="1" ht="33" customHeight="1">
      <c r="A27" s="103">
        <v>204</v>
      </c>
      <c r="B27" s="16" t="s">
        <v>70</v>
      </c>
      <c r="C27" s="16">
        <f t="shared" si="0"/>
        <v>1</v>
      </c>
      <c r="D27" s="187" t="s">
        <v>16</v>
      </c>
      <c r="E27" s="17">
        <v>206</v>
      </c>
      <c r="F27" s="17" t="s">
        <v>67</v>
      </c>
      <c r="G27" s="27">
        <v>1</v>
      </c>
      <c r="H27" s="27">
        <f t="shared" si="1"/>
        <v>1</v>
      </c>
      <c r="I27" s="120" t="str">
        <f t="shared" si="2"/>
        <v/>
      </c>
      <c r="J27" s="132">
        <f t="shared" si="3"/>
        <v>5</v>
      </c>
      <c r="K27" s="143">
        <f t="shared" si="11"/>
        <v>5</v>
      </c>
      <c r="L27" s="15" t="str">
        <f t="shared" si="5"/>
        <v>Grollier Josian                                           (111005)</v>
      </c>
      <c r="M27" s="10">
        <v>12</v>
      </c>
      <c r="N27" s="10">
        <v>11.5</v>
      </c>
      <c r="O27" s="10">
        <v>11.66</v>
      </c>
      <c r="P27" s="125">
        <f t="shared" si="6"/>
        <v>587.5</v>
      </c>
      <c r="Q27" s="127">
        <f t="shared" si="7"/>
        <v>704.1</v>
      </c>
      <c r="R27" s="11">
        <v>469.99993939939998</v>
      </c>
      <c r="S27" s="127">
        <f t="shared" si="10"/>
        <v>1174.0999393994</v>
      </c>
      <c r="T27" s="162">
        <f t="shared" si="9"/>
        <v>11.741002093994</v>
      </c>
      <c r="U27" s="20" t="s">
        <v>71</v>
      </c>
      <c r="V27" s="136"/>
      <c r="W27" s="117" t="s">
        <v>347</v>
      </c>
      <c r="X27" s="26">
        <v>111005</v>
      </c>
    </row>
    <row r="28" spans="1:24" s="22" customFormat="1" ht="33" customHeight="1">
      <c r="A28" s="103">
        <v>184</v>
      </c>
      <c r="B28" s="16" t="s">
        <v>70</v>
      </c>
      <c r="C28" s="16">
        <f t="shared" si="0"/>
        <v>1</v>
      </c>
      <c r="D28" s="187" t="s">
        <v>16</v>
      </c>
      <c r="E28" s="17">
        <v>204</v>
      </c>
      <c r="F28" s="17" t="s">
        <v>66</v>
      </c>
      <c r="G28" s="27">
        <v>1</v>
      </c>
      <c r="H28" s="27">
        <f t="shared" si="1"/>
        <v>1</v>
      </c>
      <c r="I28" s="120" t="str">
        <f t="shared" si="2"/>
        <v/>
      </c>
      <c r="J28" s="132">
        <f t="shared" si="3"/>
        <v>4</v>
      </c>
      <c r="K28" s="143">
        <f t="shared" si="11"/>
        <v>4</v>
      </c>
      <c r="L28" s="15" t="str">
        <f t="shared" si="5"/>
        <v>Jeanvoine Olivier                                           (112050)</v>
      </c>
      <c r="M28" s="10">
        <v>8</v>
      </c>
      <c r="N28" s="10">
        <v>12</v>
      </c>
      <c r="O28" s="10">
        <v>16.329999999999998</v>
      </c>
      <c r="P28" s="125">
        <f t="shared" si="6"/>
        <v>500</v>
      </c>
      <c r="Q28" s="127">
        <f t="shared" si="7"/>
        <v>663.3</v>
      </c>
      <c r="R28" s="11">
        <v>510</v>
      </c>
      <c r="S28" s="127">
        <f t="shared" si="10"/>
        <v>1173.3</v>
      </c>
      <c r="T28" s="162">
        <f t="shared" si="9"/>
        <v>11.7330028</v>
      </c>
      <c r="U28" s="20" t="s">
        <v>71</v>
      </c>
      <c r="V28" s="136"/>
      <c r="W28" s="117" t="s">
        <v>422</v>
      </c>
      <c r="X28" s="26">
        <v>112050</v>
      </c>
    </row>
    <row r="29" spans="1:24" s="22" customFormat="1" ht="33" customHeight="1">
      <c r="A29" s="103">
        <v>198</v>
      </c>
      <c r="B29" s="16" t="s">
        <v>70</v>
      </c>
      <c r="C29" s="16">
        <f t="shared" si="0"/>
        <v>1</v>
      </c>
      <c r="D29" s="187" t="s">
        <v>16</v>
      </c>
      <c r="E29" s="17">
        <v>205</v>
      </c>
      <c r="F29" s="17" t="s">
        <v>96</v>
      </c>
      <c r="G29" s="27">
        <v>1</v>
      </c>
      <c r="H29" s="27">
        <f t="shared" si="1"/>
        <v>1</v>
      </c>
      <c r="I29" s="120" t="str">
        <f t="shared" si="2"/>
        <v/>
      </c>
      <c r="J29" s="132">
        <f t="shared" si="3"/>
        <v>7</v>
      </c>
      <c r="K29" s="143">
        <f t="shared" si="11"/>
        <v>7</v>
      </c>
      <c r="L29" s="170" t="str">
        <f t="shared" si="5"/>
        <v>Doucet Emmanuel                                           (112044)</v>
      </c>
      <c r="M29" s="109">
        <v>11</v>
      </c>
      <c r="N29" s="109">
        <v>8.5</v>
      </c>
      <c r="O29" s="109">
        <v>14.66</v>
      </c>
      <c r="P29" s="166">
        <f t="shared" si="6"/>
        <v>487.5</v>
      </c>
      <c r="Q29" s="167">
        <v>634.1</v>
      </c>
      <c r="R29" s="111">
        <v>534.99993949990005</v>
      </c>
      <c r="S29" s="167">
        <f t="shared" si="10"/>
        <v>1169.0999394999001</v>
      </c>
      <c r="T29" s="173">
        <f t="shared" si="9"/>
        <v>11.691002294999</v>
      </c>
      <c r="U29" s="113" t="s">
        <v>71</v>
      </c>
      <c r="V29" s="136"/>
      <c r="W29" s="117" t="s">
        <v>395</v>
      </c>
      <c r="X29" s="26">
        <v>112044</v>
      </c>
    </row>
    <row r="30" spans="1:24" s="22" customFormat="1" ht="33" customHeight="1">
      <c r="A30" s="103">
        <v>185</v>
      </c>
      <c r="B30" s="16" t="s">
        <v>70</v>
      </c>
      <c r="C30" s="16">
        <f t="shared" si="0"/>
        <v>1</v>
      </c>
      <c r="D30" s="187" t="s">
        <v>16</v>
      </c>
      <c r="E30" s="17">
        <v>204</v>
      </c>
      <c r="F30" s="17" t="s">
        <v>66</v>
      </c>
      <c r="G30" s="27">
        <v>1</v>
      </c>
      <c r="H30" s="27">
        <f t="shared" si="1"/>
        <v>1</v>
      </c>
      <c r="I30" s="120" t="str">
        <f t="shared" si="2"/>
        <v/>
      </c>
      <c r="J30" s="132">
        <f t="shared" si="3"/>
        <v>5</v>
      </c>
      <c r="K30" s="143">
        <f t="shared" si="11"/>
        <v>5</v>
      </c>
      <c r="L30" s="15" t="str">
        <f t="shared" si="5"/>
        <v>Stéphant Joël                                           (112034)</v>
      </c>
      <c r="M30" s="10">
        <v>13</v>
      </c>
      <c r="N30" s="10">
        <v>13</v>
      </c>
      <c r="O30" s="10">
        <v>11.33</v>
      </c>
      <c r="P30" s="125">
        <f t="shared" si="6"/>
        <v>650</v>
      </c>
      <c r="Q30" s="127">
        <f>SUM((M30*25)+(N30*25)+(O30*10))</f>
        <v>763.3</v>
      </c>
      <c r="R30" s="11">
        <v>400</v>
      </c>
      <c r="S30" s="127">
        <f t="shared" si="10"/>
        <v>1163.3</v>
      </c>
      <c r="T30" s="162">
        <f t="shared" si="9"/>
        <v>11.633002999999999</v>
      </c>
      <c r="U30" s="20" t="s">
        <v>71</v>
      </c>
      <c r="V30" s="136"/>
      <c r="W30" s="117" t="s">
        <v>471</v>
      </c>
      <c r="X30" s="26">
        <v>112034</v>
      </c>
    </row>
    <row r="31" spans="1:24" s="22" customFormat="1" ht="33" customHeight="1">
      <c r="A31" s="103">
        <v>163</v>
      </c>
      <c r="B31" s="16" t="s">
        <v>70</v>
      </c>
      <c r="C31" s="16">
        <f t="shared" si="0"/>
        <v>1</v>
      </c>
      <c r="D31" s="187" t="s">
        <v>16</v>
      </c>
      <c r="E31" s="17">
        <v>201</v>
      </c>
      <c r="F31" s="17" t="s">
        <v>92</v>
      </c>
      <c r="G31" s="27">
        <v>1</v>
      </c>
      <c r="H31" s="27">
        <f t="shared" si="1"/>
        <v>1</v>
      </c>
      <c r="I31" s="120" t="str">
        <f t="shared" si="2"/>
        <v/>
      </c>
      <c r="J31" s="163">
        <f t="shared" si="3"/>
        <v>10</v>
      </c>
      <c r="K31" s="143">
        <v>4</v>
      </c>
      <c r="L31" s="170" t="str">
        <f t="shared" si="5"/>
        <v>Dazat Denis                                           (108012)</v>
      </c>
      <c r="M31" s="109">
        <v>13</v>
      </c>
      <c r="N31" s="109">
        <v>15</v>
      </c>
      <c r="O31" s="110" t="s">
        <v>44</v>
      </c>
      <c r="P31" s="166">
        <f t="shared" si="6"/>
        <v>700</v>
      </c>
      <c r="Q31" s="167">
        <f>P31</f>
        <v>700</v>
      </c>
      <c r="R31" s="169">
        <v>450</v>
      </c>
      <c r="S31" s="167">
        <f t="shared" si="10"/>
        <v>1150</v>
      </c>
      <c r="T31" s="162">
        <f>SUM(S31/90)+ROW(A31)/10000000</f>
        <v>12.777780877777779</v>
      </c>
      <c r="U31" s="112" t="s">
        <v>69</v>
      </c>
      <c r="V31" s="136"/>
      <c r="W31" s="117" t="s">
        <v>261</v>
      </c>
      <c r="X31" s="26">
        <v>108012</v>
      </c>
    </row>
    <row r="32" spans="1:24" s="22" customFormat="1" ht="33" customHeight="1">
      <c r="A32" s="103">
        <v>169</v>
      </c>
      <c r="B32" s="195" t="s">
        <v>70</v>
      </c>
      <c r="C32" s="16">
        <f t="shared" si="0"/>
        <v>1</v>
      </c>
      <c r="D32" s="187" t="s">
        <v>16</v>
      </c>
      <c r="E32" s="17">
        <v>201</v>
      </c>
      <c r="F32" s="17" t="s">
        <v>92</v>
      </c>
      <c r="G32" s="27">
        <v>1</v>
      </c>
      <c r="H32" s="27">
        <f t="shared" si="1"/>
        <v>1</v>
      </c>
      <c r="I32" s="120" t="str">
        <f t="shared" si="2"/>
        <v/>
      </c>
      <c r="J32" s="132">
        <f t="shared" si="3"/>
        <v>9</v>
      </c>
      <c r="K32" s="143">
        <v>10</v>
      </c>
      <c r="L32" s="170" t="str">
        <f t="shared" si="5"/>
        <v>Quinart Marcel                                           (108059)</v>
      </c>
      <c r="M32" s="109">
        <v>8</v>
      </c>
      <c r="N32" s="109">
        <v>10</v>
      </c>
      <c r="O32" s="110" t="s">
        <v>44</v>
      </c>
      <c r="P32" s="166">
        <f t="shared" si="6"/>
        <v>450</v>
      </c>
      <c r="Q32" s="167">
        <f>P32</f>
        <v>450</v>
      </c>
      <c r="R32" s="144">
        <v>700</v>
      </c>
      <c r="S32" s="167">
        <f t="shared" si="10"/>
        <v>1150</v>
      </c>
      <c r="T32" s="162">
        <f>SUM(S32/90)+ROW(A32)/10000000</f>
        <v>12.777780977777779</v>
      </c>
      <c r="U32" s="112" t="s">
        <v>69</v>
      </c>
      <c r="V32" s="136"/>
      <c r="W32" s="117" t="s">
        <v>305</v>
      </c>
      <c r="X32" s="26">
        <v>108059</v>
      </c>
    </row>
    <row r="33" spans="1:24" s="22" customFormat="1" ht="33" customHeight="1">
      <c r="A33" s="103">
        <v>186</v>
      </c>
      <c r="B33" s="16" t="s">
        <v>70</v>
      </c>
      <c r="C33" s="16">
        <f t="shared" si="0"/>
        <v>1</v>
      </c>
      <c r="D33" s="187" t="s">
        <v>16</v>
      </c>
      <c r="E33" s="17">
        <v>204</v>
      </c>
      <c r="F33" s="17" t="s">
        <v>66</v>
      </c>
      <c r="G33" s="27">
        <v>1</v>
      </c>
      <c r="H33" s="27">
        <f t="shared" si="1"/>
        <v>1</v>
      </c>
      <c r="I33" s="120" t="str">
        <f t="shared" si="2"/>
        <v/>
      </c>
      <c r="J33" s="132">
        <f t="shared" si="3"/>
        <v>6</v>
      </c>
      <c r="K33" s="143">
        <f t="shared" ref="K33:K64" si="12">IF($D33="ORTIF",$I33,$J33)</f>
        <v>6</v>
      </c>
      <c r="L33" s="15" t="str">
        <f t="shared" si="5"/>
        <v>Bonpas Frédéric                                           (112013)</v>
      </c>
      <c r="M33" s="10">
        <v>10</v>
      </c>
      <c r="N33" s="10">
        <v>12</v>
      </c>
      <c r="O33" s="10">
        <v>13.66</v>
      </c>
      <c r="P33" s="125">
        <f t="shared" si="6"/>
        <v>550</v>
      </c>
      <c r="Q33" s="127">
        <f>SUM((M33*25)+(N33*25)+(O33*10))</f>
        <v>686.6</v>
      </c>
      <c r="R33" s="11">
        <v>445</v>
      </c>
      <c r="S33" s="127">
        <f t="shared" si="10"/>
        <v>1131.5999999999999</v>
      </c>
      <c r="T33" s="162">
        <f>SUM(S33/100)+ROW(A33)/10000000</f>
        <v>11.316003299999998</v>
      </c>
      <c r="U33" s="20" t="s">
        <v>71</v>
      </c>
      <c r="V33" s="136"/>
      <c r="W33" s="117" t="s">
        <v>365</v>
      </c>
      <c r="X33" s="26">
        <v>112013</v>
      </c>
    </row>
    <row r="34" spans="1:24" s="22" customFormat="1" ht="33" customHeight="1">
      <c r="A34" s="103">
        <v>187</v>
      </c>
      <c r="B34" s="16" t="s">
        <v>70</v>
      </c>
      <c r="C34" s="16">
        <f t="shared" si="0"/>
        <v>1</v>
      </c>
      <c r="D34" s="187" t="s">
        <v>16</v>
      </c>
      <c r="E34" s="17">
        <v>204</v>
      </c>
      <c r="F34" s="17" t="s">
        <v>66</v>
      </c>
      <c r="G34" s="27">
        <v>1</v>
      </c>
      <c r="H34" s="27">
        <f t="shared" si="1"/>
        <v>1</v>
      </c>
      <c r="I34" s="120" t="str">
        <f t="shared" si="2"/>
        <v/>
      </c>
      <c r="J34" s="132">
        <f t="shared" si="3"/>
        <v>7</v>
      </c>
      <c r="K34" s="143">
        <f t="shared" si="12"/>
        <v>7</v>
      </c>
      <c r="L34" s="15" t="str">
        <f t="shared" si="5"/>
        <v>N'Doye Thiery                                           (112001)</v>
      </c>
      <c r="M34" s="10">
        <v>11</v>
      </c>
      <c r="N34" s="10">
        <v>12</v>
      </c>
      <c r="O34" s="10">
        <v>12</v>
      </c>
      <c r="P34" s="125">
        <f t="shared" si="6"/>
        <v>575</v>
      </c>
      <c r="Q34" s="127">
        <f>SUM((M34*25)+(N34*25)+(O34*10))</f>
        <v>695</v>
      </c>
      <c r="R34" s="11">
        <v>420</v>
      </c>
      <c r="S34" s="127">
        <f t="shared" si="10"/>
        <v>1115</v>
      </c>
      <c r="T34" s="162">
        <f>SUM(S34/100)+ROW(A34)/10000000</f>
        <v>11.150003400000001</v>
      </c>
      <c r="U34" s="20" t="s">
        <v>71</v>
      </c>
      <c r="V34" s="136"/>
      <c r="W34" s="117" t="s">
        <v>447</v>
      </c>
      <c r="X34" s="26">
        <v>112001</v>
      </c>
    </row>
    <row r="35" spans="1:24" s="22" customFormat="1" ht="33" customHeight="1">
      <c r="A35" s="103">
        <v>188</v>
      </c>
      <c r="B35" s="16" t="s">
        <v>70</v>
      </c>
      <c r="C35" s="16">
        <f t="shared" si="0"/>
        <v>1</v>
      </c>
      <c r="D35" s="187" t="s">
        <v>16</v>
      </c>
      <c r="E35" s="17">
        <v>204</v>
      </c>
      <c r="F35" s="17" t="s">
        <v>66</v>
      </c>
      <c r="G35" s="27">
        <v>1</v>
      </c>
      <c r="H35" s="27">
        <f t="shared" si="1"/>
        <v>1</v>
      </c>
      <c r="I35" s="120" t="str">
        <f t="shared" si="2"/>
        <v/>
      </c>
      <c r="J35" s="132">
        <f t="shared" si="3"/>
        <v>8</v>
      </c>
      <c r="K35" s="143">
        <f t="shared" si="12"/>
        <v>8</v>
      </c>
      <c r="L35" s="15" t="str">
        <f t="shared" si="5"/>
        <v>Candelier Jean-Christophe                                           (112063)</v>
      </c>
      <c r="M35" s="10">
        <v>9</v>
      </c>
      <c r="N35" s="10">
        <v>11</v>
      </c>
      <c r="O35" s="10">
        <v>5.66</v>
      </c>
      <c r="P35" s="125">
        <f t="shared" si="6"/>
        <v>500</v>
      </c>
      <c r="Q35" s="127">
        <f>SUM((M35*25)+(N35*25)+(O35*10))</f>
        <v>556.6</v>
      </c>
      <c r="R35" s="11">
        <v>550</v>
      </c>
      <c r="S35" s="127">
        <f t="shared" si="10"/>
        <v>1106.5999999999999</v>
      </c>
      <c r="T35" s="162">
        <f>SUM(S35/100)+ROW(A35)/10000000</f>
        <v>11.066003499999999</v>
      </c>
      <c r="U35" s="20" t="s">
        <v>71</v>
      </c>
      <c r="V35" s="136"/>
      <c r="W35" s="117" t="s">
        <v>377</v>
      </c>
      <c r="X35" s="26">
        <v>112063</v>
      </c>
    </row>
    <row r="36" spans="1:24" s="22" customFormat="1" ht="33" customHeight="1">
      <c r="A36" s="103">
        <v>199</v>
      </c>
      <c r="B36" s="16" t="s">
        <v>70</v>
      </c>
      <c r="C36" s="16">
        <f t="shared" si="0"/>
        <v>1</v>
      </c>
      <c r="D36" s="187" t="s">
        <v>16</v>
      </c>
      <c r="E36" s="17">
        <v>205</v>
      </c>
      <c r="F36" s="17" t="s">
        <v>96</v>
      </c>
      <c r="G36" s="27">
        <v>1</v>
      </c>
      <c r="H36" s="27">
        <f t="shared" si="1"/>
        <v>1</v>
      </c>
      <c r="I36" s="120" t="str">
        <f t="shared" si="2"/>
        <v/>
      </c>
      <c r="J36" s="132">
        <f t="shared" si="3"/>
        <v>8</v>
      </c>
      <c r="K36" s="143">
        <f t="shared" si="12"/>
        <v>8</v>
      </c>
      <c r="L36" s="15" t="str">
        <f t="shared" si="5"/>
        <v>Lesavre Sylvain                                           (201018)</v>
      </c>
      <c r="M36" s="10">
        <v>9.5</v>
      </c>
      <c r="N36" s="10">
        <v>10</v>
      </c>
      <c r="O36" s="10">
        <v>9.33</v>
      </c>
      <c r="P36" s="125">
        <f t="shared" si="6"/>
        <v>487.5</v>
      </c>
      <c r="Q36" s="127">
        <f>SUM((M36*25)+(N36*25)+(O36*10))</f>
        <v>580.79999999999995</v>
      </c>
      <c r="R36" s="11">
        <v>499.99993949869997</v>
      </c>
      <c r="S36" s="127">
        <f t="shared" si="10"/>
        <v>1080.7999394987</v>
      </c>
      <c r="T36" s="162">
        <f>SUM(S36/100)+ROW(A36)/10000000</f>
        <v>10.808002994987</v>
      </c>
      <c r="U36" s="20" t="s">
        <v>71</v>
      </c>
      <c r="V36" s="136"/>
      <c r="W36" s="117" t="s">
        <v>434</v>
      </c>
      <c r="X36" s="26">
        <v>201018</v>
      </c>
    </row>
    <row r="37" spans="1:24" s="22" customFormat="1" ht="33" customHeight="1">
      <c r="A37" s="103">
        <v>197</v>
      </c>
      <c r="B37" s="16" t="s">
        <v>70</v>
      </c>
      <c r="C37" s="16">
        <f t="shared" si="0"/>
        <v>1</v>
      </c>
      <c r="D37" s="187" t="s">
        <v>16</v>
      </c>
      <c r="E37" s="17">
        <v>205</v>
      </c>
      <c r="F37" s="17" t="s">
        <v>96</v>
      </c>
      <c r="G37" s="27">
        <v>1</v>
      </c>
      <c r="H37" s="27">
        <f t="shared" si="1"/>
        <v>1</v>
      </c>
      <c r="I37" s="120" t="str">
        <f t="shared" si="2"/>
        <v/>
      </c>
      <c r="J37" s="132">
        <f t="shared" si="3"/>
        <v>6</v>
      </c>
      <c r="K37" s="143">
        <f t="shared" si="12"/>
        <v>6</v>
      </c>
      <c r="L37" s="170" t="str">
        <f t="shared" si="5"/>
        <v>Dutertre Jean-Marc                                           (112046)</v>
      </c>
      <c r="M37" s="109">
        <v>13</v>
      </c>
      <c r="N37" s="109">
        <v>11.5</v>
      </c>
      <c r="O37" s="110" t="s">
        <v>44</v>
      </c>
      <c r="P37" s="166">
        <f t="shared" si="6"/>
        <v>612.5</v>
      </c>
      <c r="Q37" s="167">
        <f>P37</f>
        <v>612.5</v>
      </c>
      <c r="R37" s="111">
        <v>439.99993949819998</v>
      </c>
      <c r="S37" s="167">
        <f t="shared" si="10"/>
        <v>1052.4999394982001</v>
      </c>
      <c r="T37" s="173">
        <f>SUM(S37/90)+ROW(A37)/10000000</f>
        <v>11.694447472202224</v>
      </c>
      <c r="U37" s="112" t="s">
        <v>69</v>
      </c>
      <c r="V37" s="136"/>
      <c r="W37" s="117" t="s">
        <v>402</v>
      </c>
      <c r="X37" s="26">
        <v>112046</v>
      </c>
    </row>
    <row r="38" spans="1:24" s="22" customFormat="1" ht="33" customHeight="1">
      <c r="A38" s="103">
        <v>180</v>
      </c>
      <c r="B38" s="16" t="s">
        <v>70</v>
      </c>
      <c r="C38" s="16">
        <f t="shared" si="0"/>
        <v>1</v>
      </c>
      <c r="D38" s="187" t="s">
        <v>16</v>
      </c>
      <c r="E38" s="17">
        <v>203</v>
      </c>
      <c r="F38" s="17" t="s">
        <v>53</v>
      </c>
      <c r="G38" s="27">
        <v>1</v>
      </c>
      <c r="H38" s="27">
        <f t="shared" si="1"/>
        <v>1</v>
      </c>
      <c r="I38" s="120" t="str">
        <f t="shared" si="2"/>
        <v/>
      </c>
      <c r="J38" s="132">
        <f t="shared" si="3"/>
        <v>4</v>
      </c>
      <c r="K38" s="143">
        <f t="shared" si="12"/>
        <v>4</v>
      </c>
      <c r="L38" s="15" t="str">
        <f t="shared" si="5"/>
        <v>Bottagisi Didier                                           (201046)</v>
      </c>
      <c r="M38" s="10">
        <v>8</v>
      </c>
      <c r="N38" s="10">
        <v>11.5</v>
      </c>
      <c r="O38" s="10">
        <v>15.66</v>
      </c>
      <c r="P38" s="125">
        <f t="shared" si="6"/>
        <v>487.5</v>
      </c>
      <c r="Q38" s="127">
        <f t="shared" ref="Q38:Q47" si="13">SUM((M38*25)+(N38*25)+(O38*10))</f>
        <v>644.1</v>
      </c>
      <c r="R38" s="11">
        <v>404.99993969920001</v>
      </c>
      <c r="S38" s="127">
        <f t="shared" si="10"/>
        <v>1049.0999396992001</v>
      </c>
      <c r="T38" s="162">
        <f t="shared" ref="T38:T48" si="14">SUM(S38/100)+ROW(A38)/10000000</f>
        <v>10.491003196992002</v>
      </c>
      <c r="U38" s="20" t="s">
        <v>71</v>
      </c>
      <c r="V38" s="136"/>
      <c r="W38" s="117" t="s">
        <v>366</v>
      </c>
      <c r="X38" s="26">
        <v>201046</v>
      </c>
    </row>
    <row r="39" spans="1:24" s="22" customFormat="1" ht="33" customHeight="1">
      <c r="A39" s="103">
        <v>170</v>
      </c>
      <c r="B39" s="16" t="s">
        <v>70</v>
      </c>
      <c r="C39" s="16">
        <f t="shared" si="0"/>
        <v>1</v>
      </c>
      <c r="D39" s="187" t="s">
        <v>16</v>
      </c>
      <c r="E39" s="17">
        <v>201</v>
      </c>
      <c r="F39" s="17" t="s">
        <v>92</v>
      </c>
      <c r="G39" s="27">
        <v>1</v>
      </c>
      <c r="H39" s="27">
        <f t="shared" si="1"/>
        <v>1</v>
      </c>
      <c r="I39" s="120" t="str">
        <f t="shared" si="2"/>
        <v/>
      </c>
      <c r="J39" s="132">
        <f t="shared" si="3"/>
        <v>11</v>
      </c>
      <c r="K39" s="143">
        <f t="shared" si="12"/>
        <v>11</v>
      </c>
      <c r="L39" s="15" t="str">
        <f t="shared" si="5"/>
        <v>Escarpit Michel                                           (203007)</v>
      </c>
      <c r="M39" s="10">
        <v>12</v>
      </c>
      <c r="N39" s="10">
        <v>4</v>
      </c>
      <c r="O39" s="10">
        <v>15</v>
      </c>
      <c r="P39" s="125">
        <f t="shared" si="6"/>
        <v>400</v>
      </c>
      <c r="Q39" s="127">
        <f t="shared" si="13"/>
        <v>550</v>
      </c>
      <c r="R39" s="11">
        <v>475</v>
      </c>
      <c r="S39" s="127">
        <f t="shared" si="10"/>
        <v>1025</v>
      </c>
      <c r="T39" s="162">
        <f t="shared" si="14"/>
        <v>10.250003899999999</v>
      </c>
      <c r="U39" s="20" t="s">
        <v>33</v>
      </c>
      <c r="V39" s="136"/>
      <c r="W39" s="117" t="s">
        <v>523</v>
      </c>
      <c r="X39" s="26">
        <v>203007</v>
      </c>
    </row>
    <row r="40" spans="1:24" s="22" customFormat="1" ht="33" customHeight="1">
      <c r="A40" s="103">
        <v>189</v>
      </c>
      <c r="B40" s="16" t="s">
        <v>70</v>
      </c>
      <c r="C40" s="16">
        <f t="shared" si="0"/>
        <v>1</v>
      </c>
      <c r="D40" s="187" t="s">
        <v>16</v>
      </c>
      <c r="E40" s="17">
        <v>204</v>
      </c>
      <c r="F40" s="17" t="s">
        <v>66</v>
      </c>
      <c r="G40" s="27">
        <v>1</v>
      </c>
      <c r="H40" s="27">
        <f t="shared" si="1"/>
        <v>1</v>
      </c>
      <c r="I40" s="120" t="str">
        <f t="shared" si="2"/>
        <v/>
      </c>
      <c r="J40" s="132">
        <f t="shared" si="3"/>
        <v>9</v>
      </c>
      <c r="K40" s="143">
        <f t="shared" si="12"/>
        <v>9</v>
      </c>
      <c r="L40" s="15" t="str">
        <f t="shared" si="5"/>
        <v>Dereatti Frédéric                                           (203008)</v>
      </c>
      <c r="M40" s="10">
        <v>10</v>
      </c>
      <c r="N40" s="10">
        <v>10</v>
      </c>
      <c r="O40" s="10">
        <v>12.33</v>
      </c>
      <c r="P40" s="125">
        <f t="shared" si="6"/>
        <v>500</v>
      </c>
      <c r="Q40" s="127">
        <f t="shared" si="13"/>
        <v>623.29999999999995</v>
      </c>
      <c r="R40" s="11">
        <v>400</v>
      </c>
      <c r="S40" s="127">
        <f t="shared" si="10"/>
        <v>1023.3</v>
      </c>
      <c r="T40" s="162">
        <f t="shared" si="14"/>
        <v>10.233003999999999</v>
      </c>
      <c r="U40" s="20" t="s">
        <v>71</v>
      </c>
      <c r="V40" s="136"/>
      <c r="W40" s="117" t="s">
        <v>524</v>
      </c>
      <c r="X40" s="26">
        <v>203008</v>
      </c>
    </row>
    <row r="41" spans="1:24" s="22" customFormat="1" ht="33" customHeight="1">
      <c r="A41" s="103">
        <v>171</v>
      </c>
      <c r="B41" s="16" t="s">
        <v>70</v>
      </c>
      <c r="C41" s="16">
        <f t="shared" si="0"/>
        <v>1</v>
      </c>
      <c r="D41" s="187" t="s">
        <v>16</v>
      </c>
      <c r="E41" s="17">
        <v>201</v>
      </c>
      <c r="F41" s="17" t="s">
        <v>92</v>
      </c>
      <c r="G41" s="27">
        <v>1</v>
      </c>
      <c r="H41" s="27">
        <f t="shared" si="1"/>
        <v>1</v>
      </c>
      <c r="I41" s="120" t="str">
        <f t="shared" si="2"/>
        <v/>
      </c>
      <c r="J41" s="132">
        <f t="shared" si="3"/>
        <v>12</v>
      </c>
      <c r="K41" s="143">
        <f t="shared" si="12"/>
        <v>12</v>
      </c>
      <c r="L41" s="15" t="str">
        <f t="shared" si="5"/>
        <v>Stocker Dorian                                           (204019)</v>
      </c>
      <c r="M41" s="10">
        <v>13</v>
      </c>
      <c r="N41" s="10">
        <v>6</v>
      </c>
      <c r="O41" s="10">
        <v>10.33</v>
      </c>
      <c r="P41" s="125">
        <f t="shared" si="6"/>
        <v>475</v>
      </c>
      <c r="Q41" s="127">
        <f t="shared" si="13"/>
        <v>578.29999999999995</v>
      </c>
      <c r="R41" s="11">
        <v>430</v>
      </c>
      <c r="S41" s="127">
        <f t="shared" si="10"/>
        <v>1008.3</v>
      </c>
      <c r="T41" s="162">
        <f t="shared" si="14"/>
        <v>10.0830041</v>
      </c>
      <c r="U41" s="20" t="s">
        <v>71</v>
      </c>
      <c r="V41" s="136"/>
      <c r="W41" s="117" t="s">
        <v>481</v>
      </c>
      <c r="X41" s="26">
        <v>204019</v>
      </c>
    </row>
    <row r="42" spans="1:24" s="22" customFormat="1" ht="33" customHeight="1">
      <c r="A42" s="103">
        <v>172</v>
      </c>
      <c r="B42" s="16" t="s">
        <v>70</v>
      </c>
      <c r="C42" s="16">
        <f t="shared" si="0"/>
        <v>1</v>
      </c>
      <c r="D42" s="187" t="s">
        <v>16</v>
      </c>
      <c r="E42" s="17">
        <v>201</v>
      </c>
      <c r="F42" s="17" t="s">
        <v>92</v>
      </c>
      <c r="G42" s="27">
        <v>1</v>
      </c>
      <c r="H42" s="27">
        <f t="shared" si="1"/>
        <v>1</v>
      </c>
      <c r="I42" s="120" t="str">
        <f t="shared" si="2"/>
        <v/>
      </c>
      <c r="J42" s="132">
        <f t="shared" si="3"/>
        <v>13</v>
      </c>
      <c r="K42" s="143">
        <f t="shared" si="12"/>
        <v>13</v>
      </c>
      <c r="L42" s="15" t="str">
        <f t="shared" si="5"/>
        <v>Le Bivic Erwan                                           (204017)</v>
      </c>
      <c r="M42" s="10">
        <v>9</v>
      </c>
      <c r="N42" s="10">
        <v>4</v>
      </c>
      <c r="O42" s="10">
        <v>17</v>
      </c>
      <c r="P42" s="125">
        <f t="shared" si="6"/>
        <v>325</v>
      </c>
      <c r="Q42" s="127">
        <f t="shared" si="13"/>
        <v>495</v>
      </c>
      <c r="R42" s="11">
        <v>500</v>
      </c>
      <c r="S42" s="127">
        <f t="shared" si="10"/>
        <v>995</v>
      </c>
      <c r="T42" s="162">
        <f t="shared" si="14"/>
        <v>9.9500041999999986</v>
      </c>
      <c r="U42" s="20" t="s">
        <v>33</v>
      </c>
      <c r="V42" s="136"/>
      <c r="W42" s="117" t="s">
        <v>489</v>
      </c>
      <c r="X42" s="26">
        <v>204017</v>
      </c>
    </row>
    <row r="43" spans="1:24" s="22" customFormat="1" ht="33" customHeight="1">
      <c r="A43" s="103">
        <v>173</v>
      </c>
      <c r="B43" s="16" t="s">
        <v>70</v>
      </c>
      <c r="C43" s="16">
        <f t="shared" si="0"/>
        <v>1</v>
      </c>
      <c r="D43" s="187" t="s">
        <v>16</v>
      </c>
      <c r="E43" s="17">
        <v>201</v>
      </c>
      <c r="F43" s="17" t="s">
        <v>92</v>
      </c>
      <c r="G43" s="27">
        <v>1</v>
      </c>
      <c r="H43" s="27">
        <f t="shared" si="1"/>
        <v>1</v>
      </c>
      <c r="I43" s="120" t="str">
        <f t="shared" si="2"/>
        <v/>
      </c>
      <c r="J43" s="132">
        <f t="shared" si="3"/>
        <v>14</v>
      </c>
      <c r="K43" s="143">
        <f t="shared" si="12"/>
        <v>14</v>
      </c>
      <c r="L43" s="15" t="str">
        <f t="shared" si="5"/>
        <v>Kante Abdou                                           (204021)</v>
      </c>
      <c r="M43" s="10">
        <v>10</v>
      </c>
      <c r="N43" s="10">
        <v>9</v>
      </c>
      <c r="O43" s="10">
        <v>9.33</v>
      </c>
      <c r="P43" s="125">
        <f t="shared" si="6"/>
        <v>475</v>
      </c>
      <c r="Q43" s="127">
        <f t="shared" si="13"/>
        <v>568.29999999999995</v>
      </c>
      <c r="R43" s="11">
        <v>425</v>
      </c>
      <c r="S43" s="127">
        <f t="shared" si="10"/>
        <v>993.3</v>
      </c>
      <c r="T43" s="162">
        <f t="shared" si="14"/>
        <v>9.9330043000000003</v>
      </c>
      <c r="U43" s="20" t="s">
        <v>71</v>
      </c>
      <c r="V43" s="136"/>
      <c r="W43" s="117" t="s">
        <v>491</v>
      </c>
      <c r="X43" s="26">
        <v>204021</v>
      </c>
    </row>
    <row r="44" spans="1:24" s="22" customFormat="1" ht="33" customHeight="1">
      <c r="A44" s="103">
        <v>174</v>
      </c>
      <c r="B44" s="16" t="s">
        <v>70</v>
      </c>
      <c r="C44" s="16">
        <f t="shared" si="0"/>
        <v>1</v>
      </c>
      <c r="D44" s="187" t="s">
        <v>16</v>
      </c>
      <c r="E44" s="17">
        <v>201</v>
      </c>
      <c r="F44" s="17" t="s">
        <v>92</v>
      </c>
      <c r="G44" s="27">
        <v>1</v>
      </c>
      <c r="H44" s="27">
        <f t="shared" si="1"/>
        <v>1</v>
      </c>
      <c r="I44" s="120" t="str">
        <f t="shared" si="2"/>
        <v/>
      </c>
      <c r="J44" s="132">
        <f t="shared" si="3"/>
        <v>15</v>
      </c>
      <c r="K44" s="143">
        <f t="shared" si="12"/>
        <v>15</v>
      </c>
      <c r="L44" s="15" t="str">
        <f t="shared" si="5"/>
        <v>Hérard Alain                                           (205013)</v>
      </c>
      <c r="M44" s="10">
        <v>11</v>
      </c>
      <c r="N44" s="10">
        <v>4</v>
      </c>
      <c r="O44" s="10">
        <v>16.329999999999998</v>
      </c>
      <c r="P44" s="125">
        <f t="shared" si="6"/>
        <v>375</v>
      </c>
      <c r="Q44" s="127">
        <f t="shared" si="13"/>
        <v>538.29999999999995</v>
      </c>
      <c r="R44" s="11">
        <v>445</v>
      </c>
      <c r="S44" s="127">
        <f t="shared" si="10"/>
        <v>983.3</v>
      </c>
      <c r="T44" s="162">
        <f t="shared" si="14"/>
        <v>9.8330044000000001</v>
      </c>
      <c r="U44" s="20" t="s">
        <v>33</v>
      </c>
      <c r="V44" s="136"/>
      <c r="W44" s="117" t="s">
        <v>416</v>
      </c>
      <c r="X44" s="26">
        <v>205013</v>
      </c>
    </row>
    <row r="45" spans="1:24" s="22" customFormat="1" ht="33" customHeight="1">
      <c r="A45" s="103">
        <v>190</v>
      </c>
      <c r="B45" s="16" t="s">
        <v>70</v>
      </c>
      <c r="C45" s="16">
        <f t="shared" si="0"/>
        <v>1</v>
      </c>
      <c r="D45" s="187" t="s">
        <v>16</v>
      </c>
      <c r="E45" s="17">
        <v>204</v>
      </c>
      <c r="F45" s="17" t="s">
        <v>66</v>
      </c>
      <c r="G45" s="27">
        <v>1</v>
      </c>
      <c r="H45" s="27">
        <f t="shared" si="1"/>
        <v>1</v>
      </c>
      <c r="I45" s="120" t="str">
        <f t="shared" si="2"/>
        <v/>
      </c>
      <c r="J45" s="132">
        <f t="shared" si="3"/>
        <v>10</v>
      </c>
      <c r="K45" s="143">
        <f t="shared" si="12"/>
        <v>10</v>
      </c>
      <c r="L45" s="15" t="str">
        <f t="shared" si="5"/>
        <v>Gaboriaud Thierry                                           (205001)</v>
      </c>
      <c r="M45" s="10">
        <v>6</v>
      </c>
      <c r="N45" s="10">
        <v>9.5</v>
      </c>
      <c r="O45" s="10">
        <v>11</v>
      </c>
      <c r="P45" s="125">
        <f t="shared" si="6"/>
        <v>387.5</v>
      </c>
      <c r="Q45" s="127">
        <f t="shared" si="13"/>
        <v>497.5</v>
      </c>
      <c r="R45" s="11">
        <v>485</v>
      </c>
      <c r="S45" s="127">
        <f t="shared" si="10"/>
        <v>982.5</v>
      </c>
      <c r="T45" s="162">
        <f t="shared" si="14"/>
        <v>9.8250044999999986</v>
      </c>
      <c r="U45" s="20" t="s">
        <v>71</v>
      </c>
      <c r="V45" s="136"/>
      <c r="W45" s="117" t="s">
        <v>405</v>
      </c>
      <c r="X45" s="26">
        <v>205001</v>
      </c>
    </row>
    <row r="46" spans="1:24" s="22" customFormat="1" ht="33" customHeight="1">
      <c r="A46" s="103">
        <v>191</v>
      </c>
      <c r="B46" s="16" t="s">
        <v>70</v>
      </c>
      <c r="C46" s="16">
        <f t="shared" si="0"/>
        <v>1</v>
      </c>
      <c r="D46" s="187" t="s">
        <v>16</v>
      </c>
      <c r="E46" s="17">
        <v>204</v>
      </c>
      <c r="F46" s="17" t="s">
        <v>66</v>
      </c>
      <c r="G46" s="27">
        <v>1</v>
      </c>
      <c r="H46" s="27">
        <f t="shared" si="1"/>
        <v>1</v>
      </c>
      <c r="I46" s="120" t="str">
        <f t="shared" si="2"/>
        <v/>
      </c>
      <c r="J46" s="132">
        <f t="shared" si="3"/>
        <v>11</v>
      </c>
      <c r="K46" s="143">
        <f t="shared" si="12"/>
        <v>11</v>
      </c>
      <c r="L46" s="15" t="str">
        <f t="shared" si="5"/>
        <v>Bacq Jean-Sébastien                                           (205017)</v>
      </c>
      <c r="M46" s="10">
        <v>9</v>
      </c>
      <c r="N46" s="10">
        <v>8</v>
      </c>
      <c r="O46" s="10">
        <v>13</v>
      </c>
      <c r="P46" s="125">
        <f t="shared" si="6"/>
        <v>425</v>
      </c>
      <c r="Q46" s="127">
        <f t="shared" si="13"/>
        <v>555</v>
      </c>
      <c r="R46" s="11">
        <v>400</v>
      </c>
      <c r="S46" s="127">
        <f t="shared" si="10"/>
        <v>955</v>
      </c>
      <c r="T46" s="162">
        <f t="shared" si="14"/>
        <v>9.5500046000000012</v>
      </c>
      <c r="U46" s="20" t="s">
        <v>71</v>
      </c>
      <c r="V46" s="136"/>
      <c r="W46" s="117" t="s">
        <v>357</v>
      </c>
      <c r="X46" s="26">
        <v>205017</v>
      </c>
    </row>
    <row r="47" spans="1:24" s="22" customFormat="1" ht="33" customHeight="1">
      <c r="A47" s="103">
        <v>175</v>
      </c>
      <c r="B47" s="16" t="s">
        <v>70</v>
      </c>
      <c r="C47" s="16">
        <f t="shared" si="0"/>
        <v>1</v>
      </c>
      <c r="D47" s="187" t="s">
        <v>16</v>
      </c>
      <c r="E47" s="17">
        <v>201</v>
      </c>
      <c r="F47" s="17" t="s">
        <v>92</v>
      </c>
      <c r="G47" s="27" t="s">
        <v>42</v>
      </c>
      <c r="H47" s="27">
        <f t="shared" si="1"/>
        <v>2</v>
      </c>
      <c r="I47" s="120" t="str">
        <f t="shared" si="2"/>
        <v/>
      </c>
      <c r="J47" s="132">
        <f t="shared" si="3"/>
        <v>16</v>
      </c>
      <c r="K47" s="143">
        <f t="shared" si="12"/>
        <v>16</v>
      </c>
      <c r="L47" s="15" t="str">
        <f t="shared" si="5"/>
        <v>Capron Jean-Marie                                           (105005)</v>
      </c>
      <c r="M47" s="10">
        <v>1.9999999999999999E-6</v>
      </c>
      <c r="N47" s="10">
        <v>1.9999999999999999E-6</v>
      </c>
      <c r="O47" s="10">
        <v>1.9999999999999999E-6</v>
      </c>
      <c r="P47" s="125">
        <f t="shared" si="6"/>
        <v>9.9999999999999991E-5</v>
      </c>
      <c r="Q47" s="127">
        <f t="shared" si="13"/>
        <v>1.1999999999999999E-4</v>
      </c>
      <c r="R47" s="11">
        <v>475</v>
      </c>
      <c r="S47" s="127">
        <f t="shared" si="10"/>
        <v>475.00011999999998</v>
      </c>
      <c r="T47" s="162">
        <f t="shared" si="14"/>
        <v>4.7500058999999997</v>
      </c>
      <c r="U47" s="20" t="s">
        <v>43</v>
      </c>
      <c r="V47" s="136"/>
      <c r="W47" s="117" t="s">
        <v>168</v>
      </c>
      <c r="X47" s="26">
        <v>105005</v>
      </c>
    </row>
    <row r="48" spans="1:24" s="22" customFormat="1" ht="33" customHeight="1">
      <c r="A48" s="103">
        <v>176</v>
      </c>
      <c r="B48" s="16" t="s">
        <v>70</v>
      </c>
      <c r="C48" s="16">
        <f t="shared" si="0"/>
        <v>1</v>
      </c>
      <c r="D48" s="187" t="s">
        <v>16</v>
      </c>
      <c r="E48" s="17">
        <v>201</v>
      </c>
      <c r="F48" s="17" t="s">
        <v>92</v>
      </c>
      <c r="G48" s="27" t="s">
        <v>34</v>
      </c>
      <c r="H48" s="27">
        <f t="shared" si="1"/>
        <v>3</v>
      </c>
      <c r="I48" s="120" t="str">
        <f t="shared" si="2"/>
        <v/>
      </c>
      <c r="J48" s="132">
        <f t="shared" si="3"/>
        <v>17</v>
      </c>
      <c r="K48" s="143">
        <f t="shared" si="12"/>
        <v>17</v>
      </c>
      <c r="L48" s="170" t="str">
        <f t="shared" si="5"/>
        <v>Curtaz Eric                                           (104016)</v>
      </c>
      <c r="M48" s="109" t="s">
        <v>35</v>
      </c>
      <c r="N48" s="109" t="s">
        <v>35</v>
      </c>
      <c r="O48" s="109" t="s">
        <v>35</v>
      </c>
      <c r="P48" s="178">
        <f>IF(G48="D",0.000009,SUM((M48*25)+(N48*25)))</f>
        <v>9.0000000000000002E-6</v>
      </c>
      <c r="Q48" s="178">
        <f>IF(G48="D",0.000009,SUM((M48*25)+(N48*25)+(O48*10)))</f>
        <v>9.0000000000000002E-6</v>
      </c>
      <c r="R48" s="168">
        <v>424.99994929889999</v>
      </c>
      <c r="S48" s="179">
        <f>IF(G48="D",0.000009,SUM(Q48+R48)+M48/10^7)</f>
        <v>9.0000000000000002E-6</v>
      </c>
      <c r="T48" s="173">
        <f t="shared" si="14"/>
        <v>4.8899999999999998E-6</v>
      </c>
      <c r="U48" s="113" t="s">
        <v>36</v>
      </c>
      <c r="V48" s="136"/>
      <c r="W48" s="117" t="s">
        <v>147</v>
      </c>
      <c r="X48" s="26">
        <v>104016</v>
      </c>
    </row>
    <row r="49" spans="1:24" s="22" customFormat="1" ht="33" customHeight="1">
      <c r="A49" s="103">
        <v>394</v>
      </c>
      <c r="B49" s="16" t="s">
        <v>37</v>
      </c>
      <c r="C49" s="16">
        <f t="shared" si="0"/>
        <v>2</v>
      </c>
      <c r="D49" s="187" t="s">
        <v>16</v>
      </c>
      <c r="E49" s="17">
        <v>204</v>
      </c>
      <c r="F49" s="17" t="s">
        <v>66</v>
      </c>
      <c r="G49" s="27" t="s">
        <v>38</v>
      </c>
      <c r="H49" s="27">
        <f t="shared" si="1"/>
        <v>5</v>
      </c>
      <c r="I49" s="120" t="str">
        <f t="shared" si="2"/>
        <v/>
      </c>
      <c r="J49" s="132" t="str">
        <f t="shared" si="3"/>
        <v/>
      </c>
      <c r="K49" s="143" t="str">
        <f t="shared" si="12"/>
        <v/>
      </c>
      <c r="L49" s="15" t="str">
        <f t="shared" si="5"/>
        <v>Cimolino Corinne                                           (205020)</v>
      </c>
      <c r="M49" s="10">
        <v>0</v>
      </c>
      <c r="N49" s="10">
        <v>0</v>
      </c>
      <c r="O49" s="10" t="s">
        <v>71</v>
      </c>
      <c r="P49" s="125" t="s">
        <v>71</v>
      </c>
      <c r="Q49" s="127" t="s">
        <v>71</v>
      </c>
      <c r="R49" s="11" t="s">
        <v>71</v>
      </c>
      <c r="S49" s="215"/>
      <c r="T49" s="138" t="s">
        <v>71</v>
      </c>
      <c r="U49" s="20" t="s">
        <v>71</v>
      </c>
      <c r="V49" s="136"/>
      <c r="W49" s="117" t="s">
        <v>381</v>
      </c>
      <c r="X49" s="26">
        <v>205020</v>
      </c>
    </row>
    <row r="50" spans="1:24" s="22" customFormat="1" ht="33" customHeight="1">
      <c r="A50" s="103">
        <v>363</v>
      </c>
      <c r="B50" s="16" t="s">
        <v>37</v>
      </c>
      <c r="C50" s="16">
        <f t="shared" si="0"/>
        <v>2</v>
      </c>
      <c r="D50" s="187" t="s">
        <v>16</v>
      </c>
      <c r="E50" s="17">
        <v>201</v>
      </c>
      <c r="F50" s="17" t="s">
        <v>92</v>
      </c>
      <c r="G50" s="27" t="s">
        <v>38</v>
      </c>
      <c r="H50" s="27">
        <f t="shared" si="1"/>
        <v>5</v>
      </c>
      <c r="I50" s="120" t="str">
        <f t="shared" si="2"/>
        <v/>
      </c>
      <c r="J50" s="132" t="str">
        <f t="shared" si="3"/>
        <v/>
      </c>
      <c r="K50" s="143" t="str">
        <f t="shared" si="12"/>
        <v/>
      </c>
      <c r="L50" s="15" t="str">
        <f t="shared" si="5"/>
        <v>Gravel David                                           (204032)</v>
      </c>
      <c r="M50" s="10">
        <v>0</v>
      </c>
      <c r="N50" s="10">
        <v>0</v>
      </c>
      <c r="O50" s="10" t="s">
        <v>71</v>
      </c>
      <c r="P50" s="125" t="s">
        <v>71</v>
      </c>
      <c r="Q50" s="127" t="s">
        <v>71</v>
      </c>
      <c r="R50" s="11" t="s">
        <v>71</v>
      </c>
      <c r="S50" s="215"/>
      <c r="T50" s="138" t="s">
        <v>71</v>
      </c>
      <c r="U50" s="20" t="s">
        <v>71</v>
      </c>
      <c r="V50" s="136"/>
      <c r="W50" s="117" t="s">
        <v>492</v>
      </c>
      <c r="X50" s="26">
        <v>204032</v>
      </c>
    </row>
    <row r="51" spans="1:24" s="22" customFormat="1" ht="33" customHeight="1">
      <c r="A51" s="103">
        <v>381</v>
      </c>
      <c r="B51" s="16" t="s">
        <v>37</v>
      </c>
      <c r="C51" s="16">
        <f t="shared" si="0"/>
        <v>2</v>
      </c>
      <c r="D51" s="187" t="s">
        <v>16</v>
      </c>
      <c r="E51" s="17">
        <v>204</v>
      </c>
      <c r="F51" s="17" t="s">
        <v>66</v>
      </c>
      <c r="G51" s="27" t="s">
        <v>38</v>
      </c>
      <c r="H51" s="27">
        <f t="shared" si="1"/>
        <v>5</v>
      </c>
      <c r="I51" s="120" t="str">
        <f t="shared" si="2"/>
        <v/>
      </c>
      <c r="J51" s="132" t="str">
        <f t="shared" si="3"/>
        <v/>
      </c>
      <c r="K51" s="143" t="str">
        <f t="shared" si="12"/>
        <v/>
      </c>
      <c r="L51" s="15" t="str">
        <f t="shared" si="5"/>
        <v>Lang Thierry                                           (204030)</v>
      </c>
      <c r="M51" s="10">
        <v>0</v>
      </c>
      <c r="N51" s="10">
        <v>0</v>
      </c>
      <c r="O51" s="10" t="s">
        <v>71</v>
      </c>
      <c r="P51" s="125" t="s">
        <v>71</v>
      </c>
      <c r="Q51" s="127" t="s">
        <v>71</v>
      </c>
      <c r="R51" s="11" t="s">
        <v>71</v>
      </c>
      <c r="S51" s="215"/>
      <c r="T51" s="138" t="s">
        <v>71</v>
      </c>
      <c r="U51" s="20" t="s">
        <v>71</v>
      </c>
      <c r="V51" s="136"/>
      <c r="W51" s="117" t="s">
        <v>490</v>
      </c>
      <c r="X51" s="26">
        <v>204030</v>
      </c>
    </row>
    <row r="52" spans="1:24" s="22" customFormat="1" ht="33" customHeight="1">
      <c r="A52" s="103">
        <v>401</v>
      </c>
      <c r="B52" s="16" t="s">
        <v>37</v>
      </c>
      <c r="C52" s="16">
        <f t="shared" si="0"/>
        <v>2</v>
      </c>
      <c r="D52" s="187" t="s">
        <v>16</v>
      </c>
      <c r="E52" s="17">
        <v>204</v>
      </c>
      <c r="F52" s="17" t="s">
        <v>66</v>
      </c>
      <c r="G52" s="27" t="s">
        <v>38</v>
      </c>
      <c r="H52" s="27">
        <f t="shared" si="1"/>
        <v>5</v>
      </c>
      <c r="I52" s="120" t="str">
        <f t="shared" si="2"/>
        <v/>
      </c>
      <c r="J52" s="132" t="str">
        <f t="shared" si="3"/>
        <v/>
      </c>
      <c r="K52" s="143" t="str">
        <f t="shared" si="12"/>
        <v/>
      </c>
      <c r="L52" s="15" t="str">
        <f t="shared" si="5"/>
        <v>Merrer Loïc                                           (204028)</v>
      </c>
      <c r="M52" s="10">
        <v>0</v>
      </c>
      <c r="N52" s="10">
        <v>0</v>
      </c>
      <c r="O52" s="10" t="s">
        <v>71</v>
      </c>
      <c r="P52" s="125" t="s">
        <v>71</v>
      </c>
      <c r="Q52" s="127" t="s">
        <v>71</v>
      </c>
      <c r="R52" s="11" t="s">
        <v>71</v>
      </c>
      <c r="S52" s="215"/>
      <c r="T52" s="138" t="s">
        <v>71</v>
      </c>
      <c r="U52" s="20" t="s">
        <v>71</v>
      </c>
      <c r="V52" s="136"/>
      <c r="W52" s="117" t="s">
        <v>486</v>
      </c>
      <c r="X52" s="26">
        <v>204028</v>
      </c>
    </row>
    <row r="53" spans="1:24" s="22" customFormat="1" ht="33" customHeight="1">
      <c r="A53" s="103">
        <v>399</v>
      </c>
      <c r="B53" s="16" t="s">
        <v>37</v>
      </c>
      <c r="C53" s="16">
        <f t="shared" si="0"/>
        <v>2</v>
      </c>
      <c r="D53" s="187" t="s">
        <v>16</v>
      </c>
      <c r="E53" s="17">
        <v>204</v>
      </c>
      <c r="F53" s="17" t="s">
        <v>66</v>
      </c>
      <c r="G53" s="27" t="s">
        <v>38</v>
      </c>
      <c r="H53" s="27">
        <f t="shared" si="1"/>
        <v>5</v>
      </c>
      <c r="I53" s="120" t="str">
        <f t="shared" si="2"/>
        <v/>
      </c>
      <c r="J53" s="132" t="str">
        <f t="shared" si="3"/>
        <v/>
      </c>
      <c r="K53" s="143" t="str">
        <f t="shared" si="12"/>
        <v/>
      </c>
      <c r="L53" s="15" t="str">
        <f t="shared" si="5"/>
        <v>Arrenous Dominique                                           (204026)</v>
      </c>
      <c r="M53" s="10">
        <v>0</v>
      </c>
      <c r="N53" s="10">
        <v>0</v>
      </c>
      <c r="O53" s="10" t="s">
        <v>71</v>
      </c>
      <c r="P53" s="125" t="s">
        <v>71</v>
      </c>
      <c r="Q53" s="127" t="s">
        <v>71</v>
      </c>
      <c r="R53" s="11" t="s">
        <v>71</v>
      </c>
      <c r="S53" s="215"/>
      <c r="T53" s="138" t="s">
        <v>71</v>
      </c>
      <c r="U53" s="20" t="s">
        <v>71</v>
      </c>
      <c r="V53" s="136"/>
      <c r="W53" s="117" t="s">
        <v>354</v>
      </c>
      <c r="X53" s="26">
        <v>204026</v>
      </c>
    </row>
    <row r="54" spans="1:24" s="22" customFormat="1" ht="33" customHeight="1">
      <c r="A54" s="103">
        <v>378</v>
      </c>
      <c r="B54" s="16" t="s">
        <v>37</v>
      </c>
      <c r="C54" s="16">
        <f t="shared" si="0"/>
        <v>2</v>
      </c>
      <c r="D54" s="187" t="s">
        <v>16</v>
      </c>
      <c r="E54" s="17">
        <v>203</v>
      </c>
      <c r="F54" s="17" t="s">
        <v>53</v>
      </c>
      <c r="G54" s="27" t="s">
        <v>38</v>
      </c>
      <c r="H54" s="27">
        <f t="shared" si="1"/>
        <v>5</v>
      </c>
      <c r="I54" s="120" t="str">
        <f t="shared" si="2"/>
        <v/>
      </c>
      <c r="J54" s="132" t="str">
        <f t="shared" si="3"/>
        <v/>
      </c>
      <c r="K54" s="143" t="str">
        <f t="shared" si="12"/>
        <v/>
      </c>
      <c r="L54" s="15" t="str">
        <f t="shared" si="5"/>
        <v>Dujeantieu Sandrine                                           (204024)</v>
      </c>
      <c r="M54" s="10">
        <v>0</v>
      </c>
      <c r="N54" s="10">
        <v>0</v>
      </c>
      <c r="O54" s="10" t="s">
        <v>71</v>
      </c>
      <c r="P54" s="125" t="s">
        <v>71</v>
      </c>
      <c r="Q54" s="127" t="s">
        <v>71</v>
      </c>
      <c r="R54" s="11" t="s">
        <v>71</v>
      </c>
      <c r="S54" s="215"/>
      <c r="T54" s="138" t="s">
        <v>71</v>
      </c>
      <c r="U54" s="20" t="s">
        <v>71</v>
      </c>
      <c r="V54" s="136"/>
      <c r="W54" s="117" t="s">
        <v>398</v>
      </c>
      <c r="X54" s="26">
        <v>204024</v>
      </c>
    </row>
    <row r="55" spans="1:24" s="22" customFormat="1" ht="33" customHeight="1">
      <c r="A55" s="103">
        <v>398</v>
      </c>
      <c r="B55" s="16" t="s">
        <v>37</v>
      </c>
      <c r="C55" s="16">
        <f t="shared" si="0"/>
        <v>2</v>
      </c>
      <c r="D55" s="187" t="s">
        <v>16</v>
      </c>
      <c r="E55" s="17">
        <v>204</v>
      </c>
      <c r="F55" s="17" t="s">
        <v>66</v>
      </c>
      <c r="G55" s="27" t="s">
        <v>38</v>
      </c>
      <c r="H55" s="27">
        <f t="shared" si="1"/>
        <v>5</v>
      </c>
      <c r="I55" s="120" t="str">
        <f t="shared" si="2"/>
        <v/>
      </c>
      <c r="J55" s="132" t="str">
        <f t="shared" si="3"/>
        <v/>
      </c>
      <c r="K55" s="143" t="str">
        <f t="shared" si="12"/>
        <v/>
      </c>
      <c r="L55" s="15" t="str">
        <f t="shared" si="5"/>
        <v>Kovalevitch Igor                                           (204022)</v>
      </c>
      <c r="M55" s="10">
        <v>0</v>
      </c>
      <c r="N55" s="10">
        <v>0</v>
      </c>
      <c r="O55" s="10" t="s">
        <v>71</v>
      </c>
      <c r="P55" s="125" t="s">
        <v>71</v>
      </c>
      <c r="Q55" s="127" t="s">
        <v>71</v>
      </c>
      <c r="R55" s="11" t="s">
        <v>71</v>
      </c>
      <c r="S55" s="215"/>
      <c r="T55" s="138" t="s">
        <v>71</v>
      </c>
      <c r="U55" s="20" t="s">
        <v>71</v>
      </c>
      <c r="V55" s="136"/>
      <c r="W55" s="117" t="s">
        <v>425</v>
      </c>
      <c r="X55" s="26">
        <v>204022</v>
      </c>
    </row>
    <row r="56" spans="1:24" s="22" customFormat="1" ht="33" customHeight="1">
      <c r="A56" s="103">
        <v>382</v>
      </c>
      <c r="B56" s="16" t="s">
        <v>37</v>
      </c>
      <c r="C56" s="16">
        <f t="shared" si="0"/>
        <v>2</v>
      </c>
      <c r="D56" s="187" t="s">
        <v>16</v>
      </c>
      <c r="E56" s="17">
        <v>204</v>
      </c>
      <c r="F56" s="17" t="s">
        <v>66</v>
      </c>
      <c r="G56" s="27" t="s">
        <v>38</v>
      </c>
      <c r="H56" s="27">
        <f t="shared" si="1"/>
        <v>5</v>
      </c>
      <c r="I56" s="120" t="str">
        <f t="shared" si="2"/>
        <v/>
      </c>
      <c r="J56" s="132" t="str">
        <f t="shared" si="3"/>
        <v/>
      </c>
      <c r="K56" s="143" t="str">
        <f t="shared" si="12"/>
        <v/>
      </c>
      <c r="L56" s="15" t="str">
        <f t="shared" si="5"/>
        <v>Marsal Pierre-Louis                                           (204020)</v>
      </c>
      <c r="M56" s="10">
        <v>0</v>
      </c>
      <c r="N56" s="10">
        <v>0</v>
      </c>
      <c r="O56" s="10" t="s">
        <v>71</v>
      </c>
      <c r="P56" s="125" t="s">
        <v>71</v>
      </c>
      <c r="Q56" s="127" t="s">
        <v>71</v>
      </c>
      <c r="R56" s="11" t="s">
        <v>71</v>
      </c>
      <c r="S56" s="215"/>
      <c r="T56" s="138" t="s">
        <v>71</v>
      </c>
      <c r="U56" s="20" t="s">
        <v>71</v>
      </c>
      <c r="V56" s="136"/>
      <c r="W56" s="117" t="s">
        <v>438</v>
      </c>
      <c r="X56" s="26">
        <v>204020</v>
      </c>
    </row>
    <row r="57" spans="1:24" s="22" customFormat="1" ht="33" customHeight="1">
      <c r="A57" s="103">
        <v>377</v>
      </c>
      <c r="B57" s="16" t="s">
        <v>37</v>
      </c>
      <c r="C57" s="16">
        <f t="shared" si="0"/>
        <v>2</v>
      </c>
      <c r="D57" s="187" t="s">
        <v>16</v>
      </c>
      <c r="E57" s="17">
        <v>203</v>
      </c>
      <c r="F57" s="17" t="s">
        <v>53</v>
      </c>
      <c r="G57" s="27" t="s">
        <v>38</v>
      </c>
      <c r="H57" s="27">
        <f t="shared" si="1"/>
        <v>5</v>
      </c>
      <c r="I57" s="120" t="str">
        <f t="shared" si="2"/>
        <v/>
      </c>
      <c r="J57" s="132" t="str">
        <f t="shared" si="3"/>
        <v/>
      </c>
      <c r="K57" s="143" t="str">
        <f t="shared" si="12"/>
        <v/>
      </c>
      <c r="L57" s="15" t="str">
        <f t="shared" si="5"/>
        <v>Bonarini Bruno                                           (204011)</v>
      </c>
      <c r="M57" s="10">
        <v>0</v>
      </c>
      <c r="N57" s="10">
        <v>0</v>
      </c>
      <c r="O57" s="10" t="s">
        <v>71</v>
      </c>
      <c r="P57" s="125" t="s">
        <v>71</v>
      </c>
      <c r="Q57" s="127" t="s">
        <v>71</v>
      </c>
      <c r="R57" s="11" t="s">
        <v>71</v>
      </c>
      <c r="S57" s="215"/>
      <c r="T57" s="138" t="s">
        <v>71</v>
      </c>
      <c r="U57" s="20" t="s">
        <v>71</v>
      </c>
      <c r="V57" s="136"/>
      <c r="W57" s="117" t="s">
        <v>502</v>
      </c>
      <c r="X57" s="26">
        <v>204011</v>
      </c>
    </row>
    <row r="58" spans="1:24" s="22" customFormat="1" ht="33" customHeight="1">
      <c r="A58" s="103">
        <v>393</v>
      </c>
      <c r="B58" s="16" t="s">
        <v>37</v>
      </c>
      <c r="C58" s="16">
        <f t="shared" si="0"/>
        <v>2</v>
      </c>
      <c r="D58" s="187" t="s">
        <v>16</v>
      </c>
      <c r="E58" s="17">
        <v>204</v>
      </c>
      <c r="F58" s="17" t="s">
        <v>66</v>
      </c>
      <c r="G58" s="27" t="s">
        <v>38</v>
      </c>
      <c r="H58" s="27">
        <f t="shared" si="1"/>
        <v>5</v>
      </c>
      <c r="I58" s="120" t="str">
        <f t="shared" si="2"/>
        <v/>
      </c>
      <c r="J58" s="132" t="str">
        <f t="shared" si="3"/>
        <v/>
      </c>
      <c r="K58" s="143" t="str">
        <f t="shared" si="12"/>
        <v/>
      </c>
      <c r="L58" s="15" t="str">
        <f t="shared" si="5"/>
        <v>Brzychcy Frédéric                                           (204010)</v>
      </c>
      <c r="M58" s="10">
        <v>0</v>
      </c>
      <c r="N58" s="10">
        <v>0</v>
      </c>
      <c r="O58" s="10" t="s">
        <v>71</v>
      </c>
      <c r="P58" s="125" t="s">
        <v>71</v>
      </c>
      <c r="Q58" s="127" t="s">
        <v>71</v>
      </c>
      <c r="R58" s="11" t="s">
        <v>71</v>
      </c>
      <c r="S58" s="215"/>
      <c r="T58" s="138" t="s">
        <v>71</v>
      </c>
      <c r="U58" s="20" t="s">
        <v>71</v>
      </c>
      <c r="V58" s="136"/>
      <c r="W58" s="117" t="s">
        <v>501</v>
      </c>
      <c r="X58" s="26">
        <v>204010</v>
      </c>
    </row>
    <row r="59" spans="1:24" s="22" customFormat="1" ht="33" customHeight="1">
      <c r="A59" s="103">
        <v>350</v>
      </c>
      <c r="B59" s="16" t="s">
        <v>37</v>
      </c>
      <c r="C59" s="16">
        <f t="shared" si="0"/>
        <v>2</v>
      </c>
      <c r="D59" s="187" t="s">
        <v>16</v>
      </c>
      <c r="E59" s="17">
        <v>201</v>
      </c>
      <c r="F59" s="17" t="s">
        <v>92</v>
      </c>
      <c r="G59" s="27" t="s">
        <v>38</v>
      </c>
      <c r="H59" s="27">
        <f t="shared" si="1"/>
        <v>5</v>
      </c>
      <c r="I59" s="120" t="str">
        <f t="shared" si="2"/>
        <v/>
      </c>
      <c r="J59" s="132" t="str">
        <f t="shared" si="3"/>
        <v/>
      </c>
      <c r="K59" s="143" t="str">
        <f t="shared" si="12"/>
        <v/>
      </c>
      <c r="L59" s="15" t="str">
        <f t="shared" si="5"/>
        <v>Collardeau Frédéric                                           (204005)</v>
      </c>
      <c r="M59" s="10">
        <v>0</v>
      </c>
      <c r="N59" s="10">
        <v>0</v>
      </c>
      <c r="O59" s="10" t="s">
        <v>71</v>
      </c>
      <c r="P59" s="125" t="s">
        <v>71</v>
      </c>
      <c r="Q59" s="127" t="s">
        <v>71</v>
      </c>
      <c r="R59" s="11" t="s">
        <v>71</v>
      </c>
      <c r="S59" s="215"/>
      <c r="T59" s="138" t="s">
        <v>71</v>
      </c>
      <c r="U59" s="20" t="s">
        <v>71</v>
      </c>
      <c r="V59" s="136"/>
      <c r="W59" s="117" t="s">
        <v>498</v>
      </c>
      <c r="X59" s="26">
        <v>204005</v>
      </c>
    </row>
    <row r="60" spans="1:24" s="22" customFormat="1" ht="33" customHeight="1">
      <c r="A60" s="103">
        <v>391</v>
      </c>
      <c r="B60" s="16" t="s">
        <v>37</v>
      </c>
      <c r="C60" s="16">
        <f t="shared" si="0"/>
        <v>2</v>
      </c>
      <c r="D60" s="187" t="s">
        <v>16</v>
      </c>
      <c r="E60" s="17">
        <v>204</v>
      </c>
      <c r="F60" s="17" t="s">
        <v>66</v>
      </c>
      <c r="G60" s="27" t="s">
        <v>38</v>
      </c>
      <c r="H60" s="27">
        <f t="shared" si="1"/>
        <v>5</v>
      </c>
      <c r="I60" s="120" t="str">
        <f t="shared" si="2"/>
        <v/>
      </c>
      <c r="J60" s="132" t="str">
        <f t="shared" si="3"/>
        <v/>
      </c>
      <c r="K60" s="143" t="str">
        <f t="shared" si="12"/>
        <v/>
      </c>
      <c r="L60" s="15" t="str">
        <f t="shared" si="5"/>
        <v>Marchal Dominique                                           (201047)</v>
      </c>
      <c r="M60" s="10">
        <v>0</v>
      </c>
      <c r="N60" s="10">
        <v>0</v>
      </c>
      <c r="O60" s="10" t="s">
        <v>71</v>
      </c>
      <c r="P60" s="125" t="s">
        <v>71</v>
      </c>
      <c r="Q60" s="127" t="s">
        <v>71</v>
      </c>
      <c r="R60" s="11" t="s">
        <v>71</v>
      </c>
      <c r="S60" s="215"/>
      <c r="T60" s="138" t="s">
        <v>71</v>
      </c>
      <c r="U60" s="20" t="s">
        <v>71</v>
      </c>
      <c r="V60" s="136"/>
      <c r="W60" s="117" t="s">
        <v>436</v>
      </c>
      <c r="X60" s="26">
        <v>201047</v>
      </c>
    </row>
    <row r="61" spans="1:24" s="22" customFormat="1" ht="33" customHeight="1">
      <c r="A61" s="103">
        <v>410</v>
      </c>
      <c r="B61" s="16" t="s">
        <v>37</v>
      </c>
      <c r="C61" s="16">
        <f t="shared" si="0"/>
        <v>2</v>
      </c>
      <c r="D61" s="187" t="s">
        <v>16</v>
      </c>
      <c r="E61" s="17">
        <v>205</v>
      </c>
      <c r="F61" s="17" t="s">
        <v>96</v>
      </c>
      <c r="G61" s="27" t="s">
        <v>38</v>
      </c>
      <c r="H61" s="27">
        <f t="shared" si="1"/>
        <v>5</v>
      </c>
      <c r="I61" s="120" t="str">
        <f t="shared" si="2"/>
        <v/>
      </c>
      <c r="J61" s="132" t="str">
        <f t="shared" si="3"/>
        <v/>
      </c>
      <c r="K61" s="143" t="str">
        <f t="shared" si="12"/>
        <v/>
      </c>
      <c r="L61" s="15" t="str">
        <f t="shared" si="5"/>
        <v>Renault Frédéric                                           (201040)</v>
      </c>
      <c r="M61" s="10">
        <v>0</v>
      </c>
      <c r="N61" s="10">
        <v>0</v>
      </c>
      <c r="O61" s="10" t="s">
        <v>71</v>
      </c>
      <c r="P61" s="125" t="s">
        <v>71</v>
      </c>
      <c r="Q61" s="127" t="s">
        <v>71</v>
      </c>
      <c r="R61" s="11" t="s">
        <v>71</v>
      </c>
      <c r="S61" s="215"/>
      <c r="T61" s="138" t="s">
        <v>71</v>
      </c>
      <c r="U61" s="20" t="s">
        <v>71</v>
      </c>
      <c r="V61" s="136"/>
      <c r="W61" s="117" t="s">
        <v>458</v>
      </c>
      <c r="X61" s="26">
        <v>201040</v>
      </c>
    </row>
    <row r="62" spans="1:24" s="22" customFormat="1" ht="33" customHeight="1">
      <c r="A62" s="103">
        <v>409</v>
      </c>
      <c r="B62" s="16" t="s">
        <v>37</v>
      </c>
      <c r="C62" s="16">
        <f t="shared" si="0"/>
        <v>2</v>
      </c>
      <c r="D62" s="187" t="s">
        <v>16</v>
      </c>
      <c r="E62" s="17">
        <v>205</v>
      </c>
      <c r="F62" s="17" t="s">
        <v>96</v>
      </c>
      <c r="G62" s="27" t="s">
        <v>38</v>
      </c>
      <c r="H62" s="27">
        <f t="shared" si="1"/>
        <v>5</v>
      </c>
      <c r="I62" s="120" t="str">
        <f t="shared" si="2"/>
        <v/>
      </c>
      <c r="J62" s="132" t="str">
        <f t="shared" si="3"/>
        <v/>
      </c>
      <c r="K62" s="143" t="str">
        <f t="shared" si="12"/>
        <v/>
      </c>
      <c r="L62" s="15" t="str">
        <f t="shared" si="5"/>
        <v>Bitard Philippe                                           (201037)</v>
      </c>
      <c r="M62" s="10">
        <v>0</v>
      </c>
      <c r="N62" s="10">
        <v>0</v>
      </c>
      <c r="O62" s="10" t="s">
        <v>71</v>
      </c>
      <c r="P62" s="125" t="s">
        <v>71</v>
      </c>
      <c r="Q62" s="127" t="s">
        <v>71</v>
      </c>
      <c r="R62" s="11" t="s">
        <v>71</v>
      </c>
      <c r="S62" s="215"/>
      <c r="T62" s="138" t="s">
        <v>71</v>
      </c>
      <c r="U62" s="20" t="s">
        <v>71</v>
      </c>
      <c r="V62" s="136"/>
      <c r="W62" s="117" t="s">
        <v>519</v>
      </c>
      <c r="X62" s="26">
        <v>201037</v>
      </c>
    </row>
    <row r="63" spans="1:24" s="22" customFormat="1" ht="33" customHeight="1">
      <c r="A63" s="103">
        <v>373</v>
      </c>
      <c r="B63" s="16" t="s">
        <v>37</v>
      </c>
      <c r="C63" s="16">
        <f t="shared" si="0"/>
        <v>2</v>
      </c>
      <c r="D63" s="187" t="s">
        <v>16</v>
      </c>
      <c r="E63" s="17">
        <v>201</v>
      </c>
      <c r="F63" s="17" t="s">
        <v>92</v>
      </c>
      <c r="G63" s="27" t="s">
        <v>38</v>
      </c>
      <c r="H63" s="27">
        <f t="shared" si="1"/>
        <v>5</v>
      </c>
      <c r="I63" s="120" t="str">
        <f t="shared" si="2"/>
        <v/>
      </c>
      <c r="J63" s="132" t="str">
        <f t="shared" si="3"/>
        <v/>
      </c>
      <c r="K63" s="143" t="str">
        <f t="shared" si="12"/>
        <v/>
      </c>
      <c r="L63" s="15" t="str">
        <f t="shared" si="5"/>
        <v>Chabot Tony                                           (201036)</v>
      </c>
      <c r="M63" s="10">
        <v>0</v>
      </c>
      <c r="N63" s="10">
        <v>0</v>
      </c>
      <c r="O63" s="10" t="s">
        <v>71</v>
      </c>
      <c r="P63" s="125" t="s">
        <v>71</v>
      </c>
      <c r="Q63" s="127" t="s">
        <v>71</v>
      </c>
      <c r="R63" s="11" t="s">
        <v>71</v>
      </c>
      <c r="S63" s="215"/>
      <c r="T63" s="138" t="s">
        <v>71</v>
      </c>
      <c r="U63" s="20" t="s">
        <v>71</v>
      </c>
      <c r="V63" s="136"/>
      <c r="W63" s="117" t="s">
        <v>517</v>
      </c>
      <c r="X63" s="26">
        <v>201036</v>
      </c>
    </row>
    <row r="64" spans="1:24" s="22" customFormat="1" ht="33" customHeight="1">
      <c r="A64" s="103">
        <v>361</v>
      </c>
      <c r="B64" s="16" t="s">
        <v>37</v>
      </c>
      <c r="C64" s="16">
        <f t="shared" si="0"/>
        <v>2</v>
      </c>
      <c r="D64" s="187" t="s">
        <v>16</v>
      </c>
      <c r="E64" s="17">
        <v>201</v>
      </c>
      <c r="F64" s="17" t="s">
        <v>92</v>
      </c>
      <c r="G64" s="27" t="s">
        <v>38</v>
      </c>
      <c r="H64" s="27">
        <f t="shared" si="1"/>
        <v>5</v>
      </c>
      <c r="I64" s="120" t="str">
        <f t="shared" si="2"/>
        <v/>
      </c>
      <c r="J64" s="132" t="str">
        <f t="shared" si="3"/>
        <v/>
      </c>
      <c r="K64" s="143" t="str">
        <f t="shared" si="12"/>
        <v/>
      </c>
      <c r="L64" s="15" t="str">
        <f t="shared" si="5"/>
        <v>Brun Roland                                           (201024)</v>
      </c>
      <c r="M64" s="10">
        <v>0</v>
      </c>
      <c r="N64" s="10">
        <v>0</v>
      </c>
      <c r="O64" s="10" t="s">
        <v>71</v>
      </c>
      <c r="P64" s="125" t="s">
        <v>71</v>
      </c>
      <c r="Q64" s="127" t="s">
        <v>71</v>
      </c>
      <c r="R64" s="11" t="s">
        <v>71</v>
      </c>
      <c r="S64" s="215"/>
      <c r="T64" s="138" t="s">
        <v>71</v>
      </c>
      <c r="U64" s="20" t="s">
        <v>71</v>
      </c>
      <c r="V64" s="136"/>
      <c r="W64" s="117" t="s">
        <v>518</v>
      </c>
      <c r="X64" s="26">
        <v>201024</v>
      </c>
    </row>
    <row r="65" spans="1:24" s="22" customFormat="1" ht="33" customHeight="1">
      <c r="A65" s="103">
        <v>362</v>
      </c>
      <c r="B65" s="16" t="s">
        <v>37</v>
      </c>
      <c r="C65" s="16">
        <f t="shared" si="0"/>
        <v>2</v>
      </c>
      <c r="D65" s="187" t="s">
        <v>16</v>
      </c>
      <c r="E65" s="17">
        <v>201</v>
      </c>
      <c r="F65" s="17" t="s">
        <v>92</v>
      </c>
      <c r="G65" s="27" t="s">
        <v>38</v>
      </c>
      <c r="H65" s="27">
        <f t="shared" si="1"/>
        <v>5</v>
      </c>
      <c r="I65" s="120" t="str">
        <f t="shared" si="2"/>
        <v/>
      </c>
      <c r="J65" s="132" t="str">
        <f t="shared" si="3"/>
        <v/>
      </c>
      <c r="K65" s="143" t="str">
        <f t="shared" ref="K65:K96" si="15">IF($D65="ORTIF",$I65,$J65)</f>
        <v/>
      </c>
      <c r="L65" s="15" t="str">
        <f t="shared" si="5"/>
        <v>Courtin Thierry                                           (201023)</v>
      </c>
      <c r="M65" s="10">
        <v>0</v>
      </c>
      <c r="N65" s="10">
        <v>0</v>
      </c>
      <c r="O65" s="10" t="s">
        <v>71</v>
      </c>
      <c r="P65" s="125" t="s">
        <v>71</v>
      </c>
      <c r="Q65" s="127" t="s">
        <v>71</v>
      </c>
      <c r="R65" s="11" t="s">
        <v>71</v>
      </c>
      <c r="S65" s="215"/>
      <c r="T65" s="138" t="s">
        <v>71</v>
      </c>
      <c r="U65" s="20" t="s">
        <v>71</v>
      </c>
      <c r="V65" s="136"/>
      <c r="W65" s="117" t="s">
        <v>516</v>
      </c>
      <c r="X65" s="26">
        <v>201023</v>
      </c>
    </row>
    <row r="66" spans="1:24" s="22" customFormat="1" ht="33" customHeight="1">
      <c r="A66" s="103">
        <v>392</v>
      </c>
      <c r="B66" s="16" t="s">
        <v>37</v>
      </c>
      <c r="C66" s="16">
        <f t="shared" si="0"/>
        <v>2</v>
      </c>
      <c r="D66" s="187" t="s">
        <v>16</v>
      </c>
      <c r="E66" s="17">
        <v>204</v>
      </c>
      <c r="F66" s="17" t="s">
        <v>66</v>
      </c>
      <c r="G66" s="27" t="s">
        <v>38</v>
      </c>
      <c r="H66" s="27">
        <f t="shared" si="1"/>
        <v>5</v>
      </c>
      <c r="I66" s="120" t="str">
        <f t="shared" si="2"/>
        <v/>
      </c>
      <c r="J66" s="132" t="str">
        <f t="shared" si="3"/>
        <v/>
      </c>
      <c r="K66" s="143" t="str">
        <f t="shared" si="15"/>
        <v/>
      </c>
      <c r="L66" s="15" t="str">
        <f t="shared" si="5"/>
        <v>Micouraud Philippe                                           (201020)</v>
      </c>
      <c r="M66" s="10">
        <v>0</v>
      </c>
      <c r="N66" s="10">
        <v>0</v>
      </c>
      <c r="O66" s="10" t="s">
        <v>71</v>
      </c>
      <c r="P66" s="125" t="s">
        <v>71</v>
      </c>
      <c r="Q66" s="127" t="s">
        <v>71</v>
      </c>
      <c r="R66" s="11" t="s">
        <v>71</v>
      </c>
      <c r="S66" s="215"/>
      <c r="T66" s="138" t="s">
        <v>71</v>
      </c>
      <c r="U66" s="20" t="s">
        <v>71</v>
      </c>
      <c r="V66" s="136"/>
      <c r="W66" s="117" t="s">
        <v>510</v>
      </c>
      <c r="X66" s="26">
        <v>201020</v>
      </c>
    </row>
    <row r="67" spans="1:24" s="22" customFormat="1" ht="33" customHeight="1">
      <c r="A67" s="103">
        <v>349</v>
      </c>
      <c r="B67" s="16" t="s">
        <v>37</v>
      </c>
      <c r="C67" s="16">
        <f t="shared" si="0"/>
        <v>2</v>
      </c>
      <c r="D67" s="187" t="s">
        <v>16</v>
      </c>
      <c r="E67" s="17">
        <v>201</v>
      </c>
      <c r="F67" s="17" t="s">
        <v>92</v>
      </c>
      <c r="G67" s="27" t="s">
        <v>38</v>
      </c>
      <c r="H67" s="27">
        <f t="shared" si="1"/>
        <v>5</v>
      </c>
      <c r="I67" s="120" t="str">
        <f t="shared" si="2"/>
        <v/>
      </c>
      <c r="J67" s="132" t="str">
        <f t="shared" si="3"/>
        <v/>
      </c>
      <c r="K67" s="143" t="str">
        <f t="shared" si="15"/>
        <v/>
      </c>
      <c r="L67" s="15" t="str">
        <f t="shared" si="5"/>
        <v>Alberni Fabrice                                           (201014)</v>
      </c>
      <c r="M67" s="10">
        <v>0</v>
      </c>
      <c r="N67" s="10">
        <v>0</v>
      </c>
      <c r="O67" s="10" t="s">
        <v>71</v>
      </c>
      <c r="P67" s="125" t="s">
        <v>71</v>
      </c>
      <c r="Q67" s="127" t="s">
        <v>71</v>
      </c>
      <c r="R67" s="11" t="s">
        <v>71</v>
      </c>
      <c r="S67" s="215"/>
      <c r="T67" s="138" t="s">
        <v>71</v>
      </c>
      <c r="U67" s="20" t="s">
        <v>71</v>
      </c>
      <c r="V67" s="136"/>
      <c r="W67" s="117" t="s">
        <v>352</v>
      </c>
      <c r="X67" s="26">
        <v>201014</v>
      </c>
    </row>
    <row r="68" spans="1:24" s="22" customFormat="1" ht="33" customHeight="1">
      <c r="A68" s="103">
        <v>380</v>
      </c>
      <c r="B68" s="16" t="s">
        <v>37</v>
      </c>
      <c r="C68" s="16">
        <f t="shared" ref="C68:C131" si="16">IF($B68="ADMISSIBLE",1,IF($B68="NON ADMISSIBLE",2,IF($B68="DESISTE A L'ADMISSIBILITE",3,IF($B68="RADIE A L'ADMISSIBILITE",4,IF($B68="RADIE INAP MED DEF",5,IF($B68="ERREUR.INSCRIPTION",6))))))</f>
        <v>2</v>
      </c>
      <c r="D68" s="187" t="s">
        <v>16</v>
      </c>
      <c r="E68" s="17">
        <v>204</v>
      </c>
      <c r="F68" s="17" t="s">
        <v>66</v>
      </c>
      <c r="G68" s="27" t="s">
        <v>38</v>
      </c>
      <c r="H68" s="27">
        <f t="shared" ref="H68:H131" si="17">IF($G68=1,1,IF($G68="A",2,IF($G68="D",3,IF($G68="R",4,IF($G68="N.A",5,IF($G68="",6))))))</f>
        <v>5</v>
      </c>
      <c r="I68" s="120" t="str">
        <f t="shared" ref="I68:I131" si="18">IF($D68="ORADM","",IF(OR($B:$B="NON ADMISSIBLE",$B:$B="ERREUR.INSCRIPTION",$B:$B="RADIE A L'ADMISSIBILITE",$B:$B="DESISTE A L'ADMISSIBILITE",$B:$B="RADIE INAP MED DEF"),"",SUMPRODUCT(($B$3:$B$429=$B68)*($F$3:$F$429=$F68)*($S$3:$S$429&gt;$S68))+1))</f>
        <v/>
      </c>
      <c r="J68" s="132" t="str">
        <f t="shared" ref="J68:J131" si="19">IF($D68="ORTIF","",IF(OR($B:$B="NON ADMISSIBLE",$B:$B="ERREUR.INSCRIPTION",$B:$B="RADIE A L'ADMISSIBILITE",$B:$B="DESISTE A L'ADMISSIBILITE",$B:$B="RADIE INAP MED DEF"),"",SUMPRODUCT(($B$3:$B$429=$B68)*($F$3:$F$429=$F68)*($T$3:$T$429&gt;$T68))+1))</f>
        <v/>
      </c>
      <c r="K68" s="143" t="str">
        <f t="shared" si="15"/>
        <v/>
      </c>
      <c r="L68" s="15" t="str">
        <f t="shared" ref="L68:L131" si="20">CONCATENATE(W68," ","                                          (",X68,")")</f>
        <v>Bellenger Stéphane                                           (201013)</v>
      </c>
      <c r="M68" s="10">
        <v>0</v>
      </c>
      <c r="N68" s="10">
        <v>0</v>
      </c>
      <c r="O68" s="10" t="s">
        <v>71</v>
      </c>
      <c r="P68" s="125" t="s">
        <v>71</v>
      </c>
      <c r="Q68" s="127" t="s">
        <v>71</v>
      </c>
      <c r="R68" s="11" t="s">
        <v>71</v>
      </c>
      <c r="S68" s="215"/>
      <c r="T68" s="138" t="s">
        <v>71</v>
      </c>
      <c r="U68" s="20" t="s">
        <v>71</v>
      </c>
      <c r="V68" s="136"/>
      <c r="W68" s="117" t="s">
        <v>361</v>
      </c>
      <c r="X68" s="26">
        <v>201013</v>
      </c>
    </row>
    <row r="69" spans="1:24" s="22" customFormat="1" ht="33" customHeight="1">
      <c r="A69" s="103">
        <v>400</v>
      </c>
      <c r="B69" s="16" t="s">
        <v>37</v>
      </c>
      <c r="C69" s="16">
        <f t="shared" si="16"/>
        <v>2</v>
      </c>
      <c r="D69" s="187" t="s">
        <v>16</v>
      </c>
      <c r="E69" s="17">
        <v>204</v>
      </c>
      <c r="F69" s="17" t="s">
        <v>66</v>
      </c>
      <c r="G69" s="27" t="s">
        <v>38</v>
      </c>
      <c r="H69" s="27">
        <f t="shared" si="17"/>
        <v>5</v>
      </c>
      <c r="I69" s="120" t="str">
        <f t="shared" si="18"/>
        <v/>
      </c>
      <c r="J69" s="132" t="str">
        <f t="shared" si="19"/>
        <v/>
      </c>
      <c r="K69" s="143" t="str">
        <f t="shared" si="15"/>
        <v/>
      </c>
      <c r="L69" s="15" t="str">
        <f t="shared" si="20"/>
        <v>Coquelin Hervé                                           (201011)</v>
      </c>
      <c r="M69" s="10">
        <v>0</v>
      </c>
      <c r="N69" s="10">
        <v>0</v>
      </c>
      <c r="O69" s="10" t="s">
        <v>71</v>
      </c>
      <c r="P69" s="125" t="s">
        <v>71</v>
      </c>
      <c r="Q69" s="127" t="s">
        <v>71</v>
      </c>
      <c r="R69" s="11" t="s">
        <v>71</v>
      </c>
      <c r="S69" s="215"/>
      <c r="T69" s="138" t="s">
        <v>71</v>
      </c>
      <c r="U69" s="20" t="s">
        <v>71</v>
      </c>
      <c r="V69" s="136"/>
      <c r="W69" s="117" t="s">
        <v>384</v>
      </c>
      <c r="X69" s="26">
        <v>201011</v>
      </c>
    </row>
    <row r="70" spans="1:24" s="22" customFormat="1" ht="33" customHeight="1">
      <c r="A70" s="103">
        <v>390</v>
      </c>
      <c r="B70" s="16" t="s">
        <v>37</v>
      </c>
      <c r="C70" s="16">
        <f t="shared" si="16"/>
        <v>2</v>
      </c>
      <c r="D70" s="187" t="s">
        <v>16</v>
      </c>
      <c r="E70" s="17">
        <v>204</v>
      </c>
      <c r="F70" s="17" t="s">
        <v>66</v>
      </c>
      <c r="G70" s="27" t="s">
        <v>38</v>
      </c>
      <c r="H70" s="27">
        <f t="shared" si="17"/>
        <v>5</v>
      </c>
      <c r="I70" s="120" t="str">
        <f t="shared" si="18"/>
        <v/>
      </c>
      <c r="J70" s="132" t="str">
        <f t="shared" si="19"/>
        <v/>
      </c>
      <c r="K70" s="143" t="str">
        <f t="shared" si="15"/>
        <v/>
      </c>
      <c r="L70" s="15" t="str">
        <f t="shared" si="20"/>
        <v>Hardoin Christophe                                           (201002)</v>
      </c>
      <c r="M70" s="10">
        <v>0</v>
      </c>
      <c r="N70" s="10">
        <v>0</v>
      </c>
      <c r="O70" s="10" t="s">
        <v>71</v>
      </c>
      <c r="P70" s="125" t="s">
        <v>71</v>
      </c>
      <c r="Q70" s="127" t="s">
        <v>71</v>
      </c>
      <c r="R70" s="11" t="s">
        <v>71</v>
      </c>
      <c r="S70" s="215"/>
      <c r="T70" s="138" t="s">
        <v>71</v>
      </c>
      <c r="U70" s="20" t="s">
        <v>71</v>
      </c>
      <c r="V70" s="136"/>
      <c r="W70" s="117" t="s">
        <v>415</v>
      </c>
      <c r="X70" s="26">
        <v>201002</v>
      </c>
    </row>
    <row r="71" spans="1:24" s="22" customFormat="1" ht="33" customHeight="1">
      <c r="A71" s="103">
        <v>385</v>
      </c>
      <c r="B71" s="16" t="s">
        <v>37</v>
      </c>
      <c r="C71" s="16">
        <f t="shared" si="16"/>
        <v>2</v>
      </c>
      <c r="D71" s="187" t="s">
        <v>16</v>
      </c>
      <c r="E71" s="17">
        <v>204</v>
      </c>
      <c r="F71" s="17" t="s">
        <v>66</v>
      </c>
      <c r="G71" s="27" t="s">
        <v>38</v>
      </c>
      <c r="H71" s="27">
        <f t="shared" si="17"/>
        <v>5</v>
      </c>
      <c r="I71" s="120" t="str">
        <f t="shared" si="18"/>
        <v/>
      </c>
      <c r="J71" s="132" t="str">
        <f t="shared" si="19"/>
        <v/>
      </c>
      <c r="K71" s="143" t="str">
        <f t="shared" si="15"/>
        <v/>
      </c>
      <c r="L71" s="15" t="str">
        <f t="shared" si="20"/>
        <v>Giraud Jean-Luc                                           (112064)</v>
      </c>
      <c r="M71" s="10">
        <v>0</v>
      </c>
      <c r="N71" s="10">
        <v>0</v>
      </c>
      <c r="O71" s="10" t="s">
        <v>71</v>
      </c>
      <c r="P71" s="125" t="s">
        <v>71</v>
      </c>
      <c r="Q71" s="127" t="s">
        <v>71</v>
      </c>
      <c r="R71" s="11" t="s">
        <v>71</v>
      </c>
      <c r="S71" s="215"/>
      <c r="T71" s="138" t="s">
        <v>71</v>
      </c>
      <c r="U71" s="20" t="s">
        <v>71</v>
      </c>
      <c r="V71" s="136"/>
      <c r="W71" s="117" t="s">
        <v>407</v>
      </c>
      <c r="X71" s="26">
        <v>112064</v>
      </c>
    </row>
    <row r="72" spans="1:24" s="22" customFormat="1" ht="33" customHeight="1">
      <c r="A72" s="103">
        <v>413</v>
      </c>
      <c r="B72" s="16" t="s">
        <v>37</v>
      </c>
      <c r="C72" s="16">
        <f t="shared" si="16"/>
        <v>2</v>
      </c>
      <c r="D72" s="187" t="s">
        <v>16</v>
      </c>
      <c r="E72" s="17">
        <v>205</v>
      </c>
      <c r="F72" s="17" t="s">
        <v>96</v>
      </c>
      <c r="G72" s="27" t="s">
        <v>38</v>
      </c>
      <c r="H72" s="27">
        <f t="shared" si="17"/>
        <v>5</v>
      </c>
      <c r="I72" s="120" t="str">
        <f t="shared" si="18"/>
        <v/>
      </c>
      <c r="J72" s="132" t="str">
        <f t="shared" si="19"/>
        <v/>
      </c>
      <c r="K72" s="143" t="str">
        <f t="shared" si="15"/>
        <v/>
      </c>
      <c r="L72" s="15" t="str">
        <f t="shared" si="20"/>
        <v>Bouvier Fabrice                                           (112062)</v>
      </c>
      <c r="M72" s="10">
        <v>0</v>
      </c>
      <c r="N72" s="10">
        <v>0</v>
      </c>
      <c r="O72" s="10" t="s">
        <v>71</v>
      </c>
      <c r="P72" s="125" t="s">
        <v>71</v>
      </c>
      <c r="Q72" s="127" t="s">
        <v>71</v>
      </c>
      <c r="R72" s="11" t="s">
        <v>71</v>
      </c>
      <c r="S72" s="215"/>
      <c r="T72" s="138" t="s">
        <v>71</v>
      </c>
      <c r="U72" s="20" t="s">
        <v>71</v>
      </c>
      <c r="V72" s="136"/>
      <c r="W72" s="117" t="s">
        <v>370</v>
      </c>
      <c r="X72" s="26">
        <v>112062</v>
      </c>
    </row>
    <row r="73" spans="1:24" s="22" customFormat="1" ht="33" customHeight="1">
      <c r="A73" s="103">
        <v>358</v>
      </c>
      <c r="B73" s="16" t="s">
        <v>37</v>
      </c>
      <c r="C73" s="16">
        <f t="shared" si="16"/>
        <v>2</v>
      </c>
      <c r="D73" s="187" t="s">
        <v>16</v>
      </c>
      <c r="E73" s="17">
        <v>201</v>
      </c>
      <c r="F73" s="17" t="s">
        <v>92</v>
      </c>
      <c r="G73" s="27" t="s">
        <v>38</v>
      </c>
      <c r="H73" s="27">
        <f t="shared" si="17"/>
        <v>5</v>
      </c>
      <c r="I73" s="120" t="str">
        <f t="shared" si="18"/>
        <v/>
      </c>
      <c r="J73" s="132" t="str">
        <f t="shared" si="19"/>
        <v/>
      </c>
      <c r="K73" s="143" t="str">
        <f t="shared" si="15"/>
        <v/>
      </c>
      <c r="L73" s="15" t="str">
        <f t="shared" si="20"/>
        <v>Berenger Pascal                                           (112061)</v>
      </c>
      <c r="M73" s="10">
        <v>0</v>
      </c>
      <c r="N73" s="10">
        <v>0</v>
      </c>
      <c r="O73" s="10" t="s">
        <v>71</v>
      </c>
      <c r="P73" s="125" t="s">
        <v>71</v>
      </c>
      <c r="Q73" s="127" t="s">
        <v>71</v>
      </c>
      <c r="R73" s="11" t="s">
        <v>71</v>
      </c>
      <c r="S73" s="215"/>
      <c r="T73" s="138" t="s">
        <v>71</v>
      </c>
      <c r="U73" s="20" t="s">
        <v>71</v>
      </c>
      <c r="V73" s="136"/>
      <c r="W73" s="117" t="s">
        <v>363</v>
      </c>
      <c r="X73" s="26">
        <v>112061</v>
      </c>
    </row>
    <row r="74" spans="1:24" s="22" customFormat="1" ht="33" customHeight="1">
      <c r="A74" s="103">
        <v>414</v>
      </c>
      <c r="B74" s="16" t="s">
        <v>37</v>
      </c>
      <c r="C74" s="16">
        <f t="shared" si="16"/>
        <v>2</v>
      </c>
      <c r="D74" s="187" t="s">
        <v>16</v>
      </c>
      <c r="E74" s="17">
        <v>205</v>
      </c>
      <c r="F74" s="17" t="s">
        <v>96</v>
      </c>
      <c r="G74" s="27" t="s">
        <v>38</v>
      </c>
      <c r="H74" s="27">
        <f t="shared" si="17"/>
        <v>5</v>
      </c>
      <c r="I74" s="120" t="str">
        <f t="shared" si="18"/>
        <v/>
      </c>
      <c r="J74" s="132" t="str">
        <f t="shared" si="19"/>
        <v/>
      </c>
      <c r="K74" s="143" t="str">
        <f t="shared" si="15"/>
        <v/>
      </c>
      <c r="L74" s="15" t="str">
        <f t="shared" si="20"/>
        <v>Pesenti Christine                                           (112056)</v>
      </c>
      <c r="M74" s="10">
        <v>0</v>
      </c>
      <c r="N74" s="10">
        <v>0</v>
      </c>
      <c r="O74" s="10" t="s">
        <v>71</v>
      </c>
      <c r="P74" s="125" t="s">
        <v>71</v>
      </c>
      <c r="Q74" s="127" t="s">
        <v>71</v>
      </c>
      <c r="R74" s="11" t="s">
        <v>71</v>
      </c>
      <c r="S74" s="215"/>
      <c r="T74" s="138" t="s">
        <v>71</v>
      </c>
      <c r="U74" s="20" t="s">
        <v>71</v>
      </c>
      <c r="V74" s="136"/>
      <c r="W74" s="117" t="s">
        <v>451</v>
      </c>
      <c r="X74" s="26">
        <v>112056</v>
      </c>
    </row>
    <row r="75" spans="1:24" s="22" customFormat="1" ht="33" customHeight="1">
      <c r="A75" s="103">
        <v>389</v>
      </c>
      <c r="B75" s="16" t="s">
        <v>37</v>
      </c>
      <c r="C75" s="16">
        <f t="shared" si="16"/>
        <v>2</v>
      </c>
      <c r="D75" s="187" t="s">
        <v>16</v>
      </c>
      <c r="E75" s="17">
        <v>204</v>
      </c>
      <c r="F75" s="17" t="s">
        <v>66</v>
      </c>
      <c r="G75" s="27" t="s">
        <v>38</v>
      </c>
      <c r="H75" s="27">
        <f t="shared" si="17"/>
        <v>5</v>
      </c>
      <c r="I75" s="120" t="str">
        <f t="shared" si="18"/>
        <v/>
      </c>
      <c r="J75" s="132" t="str">
        <f t="shared" si="19"/>
        <v/>
      </c>
      <c r="K75" s="143" t="str">
        <f t="shared" si="15"/>
        <v/>
      </c>
      <c r="L75" s="15" t="str">
        <f t="shared" si="20"/>
        <v>Walcker Richard                                           (112038)</v>
      </c>
      <c r="M75" s="10">
        <v>0</v>
      </c>
      <c r="N75" s="10">
        <v>0</v>
      </c>
      <c r="O75" s="10" t="s">
        <v>71</v>
      </c>
      <c r="P75" s="125" t="s">
        <v>71</v>
      </c>
      <c r="Q75" s="127" t="s">
        <v>71</v>
      </c>
      <c r="R75" s="11" t="s">
        <v>71</v>
      </c>
      <c r="S75" s="215"/>
      <c r="T75" s="138" t="s">
        <v>71</v>
      </c>
      <c r="U75" s="20" t="s">
        <v>71</v>
      </c>
      <c r="V75" s="136"/>
      <c r="W75" s="117" t="s">
        <v>479</v>
      </c>
      <c r="X75" s="26">
        <v>112038</v>
      </c>
    </row>
    <row r="76" spans="1:24" s="22" customFormat="1" ht="33" customHeight="1">
      <c r="A76" s="103">
        <v>360</v>
      </c>
      <c r="B76" s="16" t="s">
        <v>37</v>
      </c>
      <c r="C76" s="16">
        <f t="shared" si="16"/>
        <v>2</v>
      </c>
      <c r="D76" s="187" t="s">
        <v>16</v>
      </c>
      <c r="E76" s="17">
        <v>201</v>
      </c>
      <c r="F76" s="17" t="s">
        <v>92</v>
      </c>
      <c r="G76" s="27" t="s">
        <v>38</v>
      </c>
      <c r="H76" s="27">
        <f t="shared" si="17"/>
        <v>5</v>
      </c>
      <c r="I76" s="120" t="str">
        <f t="shared" si="18"/>
        <v/>
      </c>
      <c r="J76" s="132" t="str">
        <f t="shared" si="19"/>
        <v/>
      </c>
      <c r="K76" s="143" t="str">
        <f t="shared" si="15"/>
        <v/>
      </c>
      <c r="L76" s="15" t="str">
        <f t="shared" si="20"/>
        <v>Terjoux Dominique                                           (112035)</v>
      </c>
      <c r="M76" s="10">
        <v>0</v>
      </c>
      <c r="N76" s="10">
        <v>0</v>
      </c>
      <c r="O76" s="10" t="s">
        <v>71</v>
      </c>
      <c r="P76" s="125" t="s">
        <v>71</v>
      </c>
      <c r="Q76" s="127" t="s">
        <v>71</v>
      </c>
      <c r="R76" s="11" t="s">
        <v>71</v>
      </c>
      <c r="S76" s="215"/>
      <c r="T76" s="138" t="s">
        <v>71</v>
      </c>
      <c r="U76" s="20" t="s">
        <v>71</v>
      </c>
      <c r="V76" s="136"/>
      <c r="W76" s="117" t="s">
        <v>472</v>
      </c>
      <c r="X76" s="26">
        <v>112035</v>
      </c>
    </row>
    <row r="77" spans="1:24" s="22" customFormat="1" ht="33" customHeight="1">
      <c r="A77" s="103">
        <v>365</v>
      </c>
      <c r="B77" s="16" t="s">
        <v>37</v>
      </c>
      <c r="C77" s="16">
        <f t="shared" si="16"/>
        <v>2</v>
      </c>
      <c r="D77" s="187" t="s">
        <v>16</v>
      </c>
      <c r="E77" s="17">
        <v>201</v>
      </c>
      <c r="F77" s="17" t="s">
        <v>92</v>
      </c>
      <c r="G77" s="27" t="s">
        <v>38</v>
      </c>
      <c r="H77" s="27">
        <f t="shared" si="17"/>
        <v>5</v>
      </c>
      <c r="I77" s="120" t="str">
        <f t="shared" si="18"/>
        <v/>
      </c>
      <c r="J77" s="132" t="str">
        <f t="shared" si="19"/>
        <v/>
      </c>
      <c r="K77" s="143" t="str">
        <f t="shared" si="15"/>
        <v/>
      </c>
      <c r="L77" s="15" t="str">
        <f t="shared" si="20"/>
        <v>Schmitz Stéphane                                           (112033)</v>
      </c>
      <c r="M77" s="10">
        <v>0</v>
      </c>
      <c r="N77" s="10">
        <v>0</v>
      </c>
      <c r="O77" s="10" t="s">
        <v>71</v>
      </c>
      <c r="P77" s="125" t="s">
        <v>71</v>
      </c>
      <c r="Q77" s="127" t="s">
        <v>71</v>
      </c>
      <c r="R77" s="11" t="s">
        <v>71</v>
      </c>
      <c r="S77" s="215"/>
      <c r="T77" s="138" t="s">
        <v>71</v>
      </c>
      <c r="U77" s="20" t="s">
        <v>71</v>
      </c>
      <c r="V77" s="136"/>
      <c r="W77" s="117" t="s">
        <v>467</v>
      </c>
      <c r="X77" s="26">
        <v>112033</v>
      </c>
    </row>
    <row r="78" spans="1:24" s="22" customFormat="1" ht="33" customHeight="1">
      <c r="A78" s="103">
        <v>379</v>
      </c>
      <c r="B78" s="16" t="s">
        <v>37</v>
      </c>
      <c r="C78" s="16">
        <f t="shared" si="16"/>
        <v>2</v>
      </c>
      <c r="D78" s="187" t="s">
        <v>16</v>
      </c>
      <c r="E78" s="17">
        <v>204</v>
      </c>
      <c r="F78" s="17" t="s">
        <v>66</v>
      </c>
      <c r="G78" s="27" t="s">
        <v>38</v>
      </c>
      <c r="H78" s="27">
        <f t="shared" si="17"/>
        <v>5</v>
      </c>
      <c r="I78" s="120" t="str">
        <f t="shared" si="18"/>
        <v/>
      </c>
      <c r="J78" s="132" t="str">
        <f t="shared" si="19"/>
        <v/>
      </c>
      <c r="K78" s="143" t="str">
        <f t="shared" si="15"/>
        <v/>
      </c>
      <c r="L78" s="15" t="str">
        <f t="shared" si="20"/>
        <v>Lejeune Yann                                           (112027)</v>
      </c>
      <c r="M78" s="10">
        <v>0</v>
      </c>
      <c r="N78" s="10">
        <v>0</v>
      </c>
      <c r="O78" s="10" t="s">
        <v>71</v>
      </c>
      <c r="P78" s="125" t="s">
        <v>71</v>
      </c>
      <c r="Q78" s="127" t="s">
        <v>71</v>
      </c>
      <c r="R78" s="11" t="s">
        <v>71</v>
      </c>
      <c r="S78" s="215"/>
      <c r="T78" s="138" t="s">
        <v>71</v>
      </c>
      <c r="U78" s="20" t="s">
        <v>71</v>
      </c>
      <c r="V78" s="136"/>
      <c r="W78" s="117" t="s">
        <v>432</v>
      </c>
      <c r="X78" s="26">
        <v>112027</v>
      </c>
    </row>
    <row r="79" spans="1:24" s="22" customFormat="1" ht="33" customHeight="1">
      <c r="A79" s="103">
        <v>403</v>
      </c>
      <c r="B79" s="16" t="s">
        <v>37</v>
      </c>
      <c r="C79" s="16">
        <f t="shared" si="16"/>
        <v>2</v>
      </c>
      <c r="D79" s="187" t="s">
        <v>16</v>
      </c>
      <c r="E79" s="17">
        <v>205</v>
      </c>
      <c r="F79" s="17" t="s">
        <v>96</v>
      </c>
      <c r="G79" s="27" t="s">
        <v>38</v>
      </c>
      <c r="H79" s="27">
        <f t="shared" si="17"/>
        <v>5</v>
      </c>
      <c r="I79" s="120" t="str">
        <f t="shared" si="18"/>
        <v/>
      </c>
      <c r="J79" s="132" t="str">
        <f t="shared" si="19"/>
        <v/>
      </c>
      <c r="K79" s="143" t="str">
        <f t="shared" si="15"/>
        <v/>
      </c>
      <c r="L79" s="15" t="str">
        <f t="shared" si="20"/>
        <v>Dardun Marjorie                                           (112017)</v>
      </c>
      <c r="M79" s="10">
        <v>0</v>
      </c>
      <c r="N79" s="10">
        <v>0</v>
      </c>
      <c r="O79" s="10" t="s">
        <v>71</v>
      </c>
      <c r="P79" s="125" t="s">
        <v>71</v>
      </c>
      <c r="Q79" s="127" t="s">
        <v>71</v>
      </c>
      <c r="R79" s="11" t="s">
        <v>71</v>
      </c>
      <c r="S79" s="215"/>
      <c r="T79" s="138" t="s">
        <v>71</v>
      </c>
      <c r="U79" s="20" t="s">
        <v>71</v>
      </c>
      <c r="V79" s="136"/>
      <c r="W79" s="117" t="s">
        <v>389</v>
      </c>
      <c r="X79" s="26">
        <v>112017</v>
      </c>
    </row>
    <row r="80" spans="1:24" s="22" customFormat="1" ht="33" customHeight="1">
      <c r="A80" s="103">
        <v>348</v>
      </c>
      <c r="B80" s="16" t="s">
        <v>37</v>
      </c>
      <c r="C80" s="16">
        <f t="shared" si="16"/>
        <v>2</v>
      </c>
      <c r="D80" s="187" t="s">
        <v>16</v>
      </c>
      <c r="E80" s="17">
        <v>201</v>
      </c>
      <c r="F80" s="17" t="s">
        <v>92</v>
      </c>
      <c r="G80" s="27" t="s">
        <v>38</v>
      </c>
      <c r="H80" s="27">
        <f t="shared" si="17"/>
        <v>5</v>
      </c>
      <c r="I80" s="120" t="str">
        <f t="shared" si="18"/>
        <v/>
      </c>
      <c r="J80" s="132" t="str">
        <f t="shared" si="19"/>
        <v/>
      </c>
      <c r="K80" s="143" t="str">
        <f t="shared" si="15"/>
        <v/>
      </c>
      <c r="L80" s="15" t="str">
        <f t="shared" si="20"/>
        <v>Buchel Richard                                           (112015)</v>
      </c>
      <c r="M80" s="10">
        <v>0</v>
      </c>
      <c r="N80" s="10">
        <v>0</v>
      </c>
      <c r="O80" s="10" t="s">
        <v>71</v>
      </c>
      <c r="P80" s="125" t="s">
        <v>71</v>
      </c>
      <c r="Q80" s="127" t="s">
        <v>71</v>
      </c>
      <c r="R80" s="11" t="s">
        <v>71</v>
      </c>
      <c r="S80" s="215"/>
      <c r="T80" s="138" t="s">
        <v>71</v>
      </c>
      <c r="U80" s="20" t="s">
        <v>71</v>
      </c>
      <c r="V80" s="136"/>
      <c r="W80" s="117" t="s">
        <v>373</v>
      </c>
      <c r="X80" s="26">
        <v>112015</v>
      </c>
    </row>
    <row r="81" spans="1:24" s="22" customFormat="1" ht="33" customHeight="1">
      <c r="A81" s="103">
        <v>397</v>
      </c>
      <c r="B81" s="16" t="s">
        <v>37</v>
      </c>
      <c r="C81" s="16">
        <f t="shared" si="16"/>
        <v>2</v>
      </c>
      <c r="D81" s="187" t="s">
        <v>16</v>
      </c>
      <c r="E81" s="17">
        <v>204</v>
      </c>
      <c r="F81" s="17" t="s">
        <v>66</v>
      </c>
      <c r="G81" s="27" t="s">
        <v>38</v>
      </c>
      <c r="H81" s="27">
        <f t="shared" si="17"/>
        <v>5</v>
      </c>
      <c r="I81" s="120" t="str">
        <f t="shared" si="18"/>
        <v/>
      </c>
      <c r="J81" s="132" t="str">
        <f t="shared" si="19"/>
        <v/>
      </c>
      <c r="K81" s="143" t="str">
        <f t="shared" si="15"/>
        <v/>
      </c>
      <c r="L81" s="15" t="str">
        <f t="shared" si="20"/>
        <v>Nalet Sophie                                           (112006)</v>
      </c>
      <c r="M81" s="10">
        <v>0</v>
      </c>
      <c r="N81" s="10">
        <v>0</v>
      </c>
      <c r="O81" s="10" t="s">
        <v>71</v>
      </c>
      <c r="P81" s="125" t="s">
        <v>71</v>
      </c>
      <c r="Q81" s="127" t="s">
        <v>71</v>
      </c>
      <c r="R81" s="11" t="s">
        <v>71</v>
      </c>
      <c r="S81" s="215"/>
      <c r="T81" s="138" t="s">
        <v>71</v>
      </c>
      <c r="U81" s="20" t="s">
        <v>71</v>
      </c>
      <c r="V81" s="136"/>
      <c r="W81" s="117" t="s">
        <v>446</v>
      </c>
      <c r="X81" s="26">
        <v>112006</v>
      </c>
    </row>
    <row r="82" spans="1:24" s="22" customFormat="1" ht="33" customHeight="1">
      <c r="A82" s="103">
        <v>372</v>
      </c>
      <c r="B82" s="16" t="s">
        <v>37</v>
      </c>
      <c r="C82" s="16">
        <f t="shared" si="16"/>
        <v>2</v>
      </c>
      <c r="D82" s="187" t="s">
        <v>16</v>
      </c>
      <c r="E82" s="17">
        <v>201</v>
      </c>
      <c r="F82" s="17" t="s">
        <v>92</v>
      </c>
      <c r="G82" s="27" t="s">
        <v>38</v>
      </c>
      <c r="H82" s="27">
        <f t="shared" si="17"/>
        <v>5</v>
      </c>
      <c r="I82" s="120" t="str">
        <f t="shared" si="18"/>
        <v/>
      </c>
      <c r="J82" s="132" t="str">
        <f t="shared" si="19"/>
        <v/>
      </c>
      <c r="K82" s="143" t="str">
        <f t="shared" si="15"/>
        <v/>
      </c>
      <c r="L82" s="15" t="str">
        <f t="shared" si="20"/>
        <v>Seib Pierrick                                           (112003)</v>
      </c>
      <c r="M82" s="10">
        <v>0</v>
      </c>
      <c r="N82" s="10">
        <v>0</v>
      </c>
      <c r="O82" s="10" t="s">
        <v>71</v>
      </c>
      <c r="P82" s="125" t="s">
        <v>71</v>
      </c>
      <c r="Q82" s="127" t="s">
        <v>71</v>
      </c>
      <c r="R82" s="11" t="s">
        <v>71</v>
      </c>
      <c r="S82" s="215"/>
      <c r="T82" s="138" t="s">
        <v>71</v>
      </c>
      <c r="U82" s="20" t="s">
        <v>71</v>
      </c>
      <c r="V82" s="136"/>
      <c r="W82" s="117" t="s">
        <v>468</v>
      </c>
      <c r="X82" s="26">
        <v>112003</v>
      </c>
    </row>
    <row r="83" spans="1:24" s="22" customFormat="1" ht="33" customHeight="1">
      <c r="A83" s="103">
        <v>359</v>
      </c>
      <c r="B83" s="16" t="s">
        <v>37</v>
      </c>
      <c r="C83" s="16">
        <f t="shared" si="16"/>
        <v>2</v>
      </c>
      <c r="D83" s="187" t="s">
        <v>16</v>
      </c>
      <c r="E83" s="17">
        <v>201</v>
      </c>
      <c r="F83" s="17" t="s">
        <v>92</v>
      </c>
      <c r="G83" s="27" t="s">
        <v>38</v>
      </c>
      <c r="H83" s="27">
        <f t="shared" si="17"/>
        <v>5</v>
      </c>
      <c r="I83" s="120" t="str">
        <f t="shared" si="18"/>
        <v/>
      </c>
      <c r="J83" s="132" t="str">
        <f t="shared" si="19"/>
        <v/>
      </c>
      <c r="K83" s="143" t="str">
        <f t="shared" si="15"/>
        <v/>
      </c>
      <c r="L83" s="15" t="str">
        <f t="shared" si="20"/>
        <v>Roussel Michel                                           (112002)</v>
      </c>
      <c r="M83" s="10">
        <v>0</v>
      </c>
      <c r="N83" s="10">
        <v>0</v>
      </c>
      <c r="O83" s="10" t="s">
        <v>71</v>
      </c>
      <c r="P83" s="125" t="s">
        <v>71</v>
      </c>
      <c r="Q83" s="127" t="s">
        <v>71</v>
      </c>
      <c r="R83" s="11" t="s">
        <v>71</v>
      </c>
      <c r="S83" s="215"/>
      <c r="T83" s="138" t="s">
        <v>71</v>
      </c>
      <c r="U83" s="20" t="s">
        <v>71</v>
      </c>
      <c r="V83" s="136"/>
      <c r="W83" s="117" t="s">
        <v>463</v>
      </c>
      <c r="X83" s="26">
        <v>112002</v>
      </c>
    </row>
    <row r="84" spans="1:24" s="22" customFormat="1" ht="33" customHeight="1">
      <c r="A84" s="103">
        <v>357</v>
      </c>
      <c r="B84" s="16" t="s">
        <v>37</v>
      </c>
      <c r="C84" s="16">
        <f t="shared" si="16"/>
        <v>2</v>
      </c>
      <c r="D84" s="187" t="s">
        <v>16</v>
      </c>
      <c r="E84" s="17">
        <v>201</v>
      </c>
      <c r="F84" s="17" t="s">
        <v>92</v>
      </c>
      <c r="G84" s="27" t="s">
        <v>38</v>
      </c>
      <c r="H84" s="27">
        <f t="shared" si="17"/>
        <v>5</v>
      </c>
      <c r="I84" s="120" t="str">
        <f t="shared" si="18"/>
        <v/>
      </c>
      <c r="J84" s="132" t="str">
        <f t="shared" si="19"/>
        <v/>
      </c>
      <c r="K84" s="143" t="str">
        <f t="shared" si="15"/>
        <v/>
      </c>
      <c r="L84" s="15" t="str">
        <f t="shared" si="20"/>
        <v>Bernateau Jean-Baptiste                                           (111007)</v>
      </c>
      <c r="M84" s="10">
        <v>0</v>
      </c>
      <c r="N84" s="10">
        <v>0</v>
      </c>
      <c r="O84" s="10" t="s">
        <v>71</v>
      </c>
      <c r="P84" s="125" t="s">
        <v>71</v>
      </c>
      <c r="Q84" s="127" t="s">
        <v>71</v>
      </c>
      <c r="R84" s="11" t="s">
        <v>71</v>
      </c>
      <c r="S84" s="215"/>
      <c r="T84" s="138" t="s">
        <v>71</v>
      </c>
      <c r="U84" s="20" t="s">
        <v>71</v>
      </c>
      <c r="V84" s="136"/>
      <c r="W84" s="117" t="s">
        <v>351</v>
      </c>
      <c r="X84" s="26">
        <v>111007</v>
      </c>
    </row>
    <row r="85" spans="1:24" s="22" customFormat="1" ht="33" customHeight="1">
      <c r="A85" s="103">
        <v>396</v>
      </c>
      <c r="B85" s="16" t="s">
        <v>37</v>
      </c>
      <c r="C85" s="16">
        <f t="shared" si="16"/>
        <v>2</v>
      </c>
      <c r="D85" s="187" t="s">
        <v>16</v>
      </c>
      <c r="E85" s="17">
        <v>204</v>
      </c>
      <c r="F85" s="17" t="s">
        <v>66</v>
      </c>
      <c r="G85" s="27" t="s">
        <v>38</v>
      </c>
      <c r="H85" s="27">
        <f t="shared" si="17"/>
        <v>5</v>
      </c>
      <c r="I85" s="120" t="str">
        <f t="shared" si="18"/>
        <v/>
      </c>
      <c r="J85" s="132" t="str">
        <f t="shared" si="19"/>
        <v/>
      </c>
      <c r="K85" s="143" t="str">
        <f t="shared" si="15"/>
        <v/>
      </c>
      <c r="L85" s="15" t="str">
        <f t="shared" si="20"/>
        <v>Guerin Philippe                                           (110018)</v>
      </c>
      <c r="M85" s="10">
        <v>0</v>
      </c>
      <c r="N85" s="10">
        <v>0</v>
      </c>
      <c r="O85" s="10" t="s">
        <v>71</v>
      </c>
      <c r="P85" s="125" t="s">
        <v>71</v>
      </c>
      <c r="Q85" s="127" t="s">
        <v>71</v>
      </c>
      <c r="R85" s="11" t="s">
        <v>71</v>
      </c>
      <c r="S85" s="215"/>
      <c r="T85" s="138" t="s">
        <v>71</v>
      </c>
      <c r="U85" s="20" t="s">
        <v>71</v>
      </c>
      <c r="V85" s="136"/>
      <c r="W85" s="117" t="s">
        <v>332</v>
      </c>
      <c r="X85" s="26">
        <v>110018</v>
      </c>
    </row>
    <row r="86" spans="1:24" s="22" customFormat="1" ht="33" customHeight="1">
      <c r="A86" s="103">
        <v>371</v>
      </c>
      <c r="B86" s="16" t="s">
        <v>37</v>
      </c>
      <c r="C86" s="16">
        <f t="shared" si="16"/>
        <v>2</v>
      </c>
      <c r="D86" s="187" t="s">
        <v>16</v>
      </c>
      <c r="E86" s="17">
        <v>201</v>
      </c>
      <c r="F86" s="17" t="s">
        <v>92</v>
      </c>
      <c r="G86" s="27" t="s">
        <v>38</v>
      </c>
      <c r="H86" s="27">
        <f t="shared" si="17"/>
        <v>5</v>
      </c>
      <c r="I86" s="120" t="str">
        <f t="shared" si="18"/>
        <v/>
      </c>
      <c r="J86" s="132" t="str">
        <f t="shared" si="19"/>
        <v/>
      </c>
      <c r="K86" s="143" t="str">
        <f t="shared" si="15"/>
        <v/>
      </c>
      <c r="L86" s="15" t="str">
        <f t="shared" si="20"/>
        <v>Le Chaudellec Bruno                                           (110016)</v>
      </c>
      <c r="M86" s="10">
        <v>0</v>
      </c>
      <c r="N86" s="10">
        <v>0</v>
      </c>
      <c r="O86" s="10" t="s">
        <v>71</v>
      </c>
      <c r="P86" s="125" t="s">
        <v>71</v>
      </c>
      <c r="Q86" s="127" t="s">
        <v>71</v>
      </c>
      <c r="R86" s="11" t="s">
        <v>71</v>
      </c>
      <c r="S86" s="215"/>
      <c r="T86" s="138" t="s">
        <v>71</v>
      </c>
      <c r="U86" s="20" t="s">
        <v>71</v>
      </c>
      <c r="V86" s="136"/>
      <c r="W86" s="117" t="s">
        <v>333</v>
      </c>
      <c r="X86" s="26">
        <v>110016</v>
      </c>
    </row>
    <row r="87" spans="1:24" s="22" customFormat="1" ht="33" customHeight="1">
      <c r="A87" s="103">
        <v>347</v>
      </c>
      <c r="B87" s="16" t="s">
        <v>37</v>
      </c>
      <c r="C87" s="16">
        <f t="shared" si="16"/>
        <v>2</v>
      </c>
      <c r="D87" s="187" t="s">
        <v>16</v>
      </c>
      <c r="E87" s="17">
        <v>201</v>
      </c>
      <c r="F87" s="17" t="s">
        <v>92</v>
      </c>
      <c r="G87" s="27" t="s">
        <v>38</v>
      </c>
      <c r="H87" s="27">
        <f t="shared" si="17"/>
        <v>5</v>
      </c>
      <c r="I87" s="120" t="str">
        <f t="shared" si="18"/>
        <v/>
      </c>
      <c r="J87" s="132" t="str">
        <f t="shared" si="19"/>
        <v/>
      </c>
      <c r="K87" s="143" t="str">
        <f t="shared" si="15"/>
        <v/>
      </c>
      <c r="L87" s="15" t="str">
        <f t="shared" si="20"/>
        <v>Gaschet Grégory                                           (110009)</v>
      </c>
      <c r="M87" s="10">
        <v>0</v>
      </c>
      <c r="N87" s="10">
        <v>0</v>
      </c>
      <c r="O87" s="10" t="s">
        <v>71</v>
      </c>
      <c r="P87" s="125" t="s">
        <v>71</v>
      </c>
      <c r="Q87" s="127" t="s">
        <v>71</v>
      </c>
      <c r="R87" s="11" t="s">
        <v>71</v>
      </c>
      <c r="S87" s="215"/>
      <c r="T87" s="138" t="s">
        <v>71</v>
      </c>
      <c r="U87" s="20" t="s">
        <v>71</v>
      </c>
      <c r="V87" s="136"/>
      <c r="W87" s="117" t="s">
        <v>328</v>
      </c>
      <c r="X87" s="26">
        <v>110009</v>
      </c>
    </row>
    <row r="88" spans="1:24" s="22" customFormat="1" ht="33" customHeight="1">
      <c r="A88" s="103">
        <v>376</v>
      </c>
      <c r="B88" s="16" t="s">
        <v>37</v>
      </c>
      <c r="C88" s="16">
        <f t="shared" si="16"/>
        <v>2</v>
      </c>
      <c r="D88" s="187" t="s">
        <v>16</v>
      </c>
      <c r="E88" s="17">
        <v>203</v>
      </c>
      <c r="F88" s="17" t="s">
        <v>53</v>
      </c>
      <c r="G88" s="27" t="s">
        <v>38</v>
      </c>
      <c r="H88" s="27">
        <f t="shared" si="17"/>
        <v>5</v>
      </c>
      <c r="I88" s="120" t="str">
        <f t="shared" si="18"/>
        <v/>
      </c>
      <c r="J88" s="132" t="str">
        <f t="shared" si="19"/>
        <v/>
      </c>
      <c r="K88" s="143" t="str">
        <f t="shared" si="15"/>
        <v/>
      </c>
      <c r="L88" s="15" t="str">
        <f t="shared" si="20"/>
        <v>Caron Pascal                                           (110002)</v>
      </c>
      <c r="M88" s="10">
        <v>0</v>
      </c>
      <c r="N88" s="10">
        <v>0</v>
      </c>
      <c r="O88" s="10" t="s">
        <v>71</v>
      </c>
      <c r="P88" s="125" t="s">
        <v>71</v>
      </c>
      <c r="Q88" s="127" t="s">
        <v>71</v>
      </c>
      <c r="R88" s="11" t="s">
        <v>71</v>
      </c>
      <c r="S88" s="215"/>
      <c r="T88" s="138" t="s">
        <v>71</v>
      </c>
      <c r="U88" s="20" t="s">
        <v>71</v>
      </c>
      <c r="V88" s="136"/>
      <c r="W88" s="117" t="s">
        <v>322</v>
      </c>
      <c r="X88" s="26">
        <v>110002</v>
      </c>
    </row>
    <row r="89" spans="1:24" s="22" customFormat="1" ht="33" customHeight="1">
      <c r="A89" s="103">
        <v>368</v>
      </c>
      <c r="B89" s="16" t="s">
        <v>37</v>
      </c>
      <c r="C89" s="16">
        <f t="shared" si="16"/>
        <v>2</v>
      </c>
      <c r="D89" s="187" t="s">
        <v>16</v>
      </c>
      <c r="E89" s="17">
        <v>201</v>
      </c>
      <c r="F89" s="17" t="s">
        <v>92</v>
      </c>
      <c r="G89" s="27" t="s">
        <v>38</v>
      </c>
      <c r="H89" s="27">
        <f t="shared" si="17"/>
        <v>5</v>
      </c>
      <c r="I89" s="120" t="str">
        <f t="shared" si="18"/>
        <v/>
      </c>
      <c r="J89" s="132" t="str">
        <f t="shared" si="19"/>
        <v/>
      </c>
      <c r="K89" s="143" t="str">
        <f t="shared" si="15"/>
        <v/>
      </c>
      <c r="L89" s="15" t="str">
        <f t="shared" si="20"/>
        <v>Sallandier Alain                                           (109006)</v>
      </c>
      <c r="M89" s="10">
        <v>0</v>
      </c>
      <c r="N89" s="10">
        <v>0</v>
      </c>
      <c r="O89" s="10" t="s">
        <v>71</v>
      </c>
      <c r="P89" s="125" t="s">
        <v>71</v>
      </c>
      <c r="Q89" s="127" t="s">
        <v>71</v>
      </c>
      <c r="R89" s="11" t="s">
        <v>71</v>
      </c>
      <c r="S89" s="215"/>
      <c r="T89" s="138" t="s">
        <v>71</v>
      </c>
      <c r="U89" s="20" t="s">
        <v>71</v>
      </c>
      <c r="V89" s="136"/>
      <c r="W89" s="117" t="s">
        <v>318</v>
      </c>
      <c r="X89" s="26">
        <v>109006</v>
      </c>
    </row>
    <row r="90" spans="1:24" s="22" customFormat="1" ht="33" customHeight="1">
      <c r="A90" s="103">
        <v>345</v>
      </c>
      <c r="B90" s="16" t="s">
        <v>37</v>
      </c>
      <c r="C90" s="16">
        <f t="shared" si="16"/>
        <v>2</v>
      </c>
      <c r="D90" s="187" t="s">
        <v>16</v>
      </c>
      <c r="E90" s="17">
        <v>201</v>
      </c>
      <c r="F90" s="17" t="s">
        <v>92</v>
      </c>
      <c r="G90" s="27" t="s">
        <v>38</v>
      </c>
      <c r="H90" s="27">
        <f t="shared" si="17"/>
        <v>5</v>
      </c>
      <c r="I90" s="120" t="str">
        <f t="shared" si="18"/>
        <v/>
      </c>
      <c r="J90" s="132" t="str">
        <f t="shared" si="19"/>
        <v/>
      </c>
      <c r="K90" s="143" t="str">
        <f t="shared" si="15"/>
        <v/>
      </c>
      <c r="L90" s="15" t="str">
        <f t="shared" si="20"/>
        <v>Zurano Charles                                           (109004)</v>
      </c>
      <c r="M90" s="10">
        <v>0</v>
      </c>
      <c r="N90" s="10">
        <v>0</v>
      </c>
      <c r="O90" s="10" t="s">
        <v>71</v>
      </c>
      <c r="P90" s="125" t="s">
        <v>71</v>
      </c>
      <c r="Q90" s="127" t="s">
        <v>71</v>
      </c>
      <c r="R90" s="11" t="s">
        <v>71</v>
      </c>
      <c r="S90" s="215"/>
      <c r="T90" s="138" t="s">
        <v>71</v>
      </c>
      <c r="U90" s="20" t="s">
        <v>71</v>
      </c>
      <c r="V90" s="136"/>
      <c r="W90" s="117" t="s">
        <v>314</v>
      </c>
      <c r="X90" s="26">
        <v>109004</v>
      </c>
    </row>
    <row r="91" spans="1:24" s="22" customFormat="1" ht="33" customHeight="1">
      <c r="A91" s="103">
        <v>344</v>
      </c>
      <c r="B91" s="16" t="s">
        <v>37</v>
      </c>
      <c r="C91" s="16">
        <f t="shared" si="16"/>
        <v>2</v>
      </c>
      <c r="D91" s="187" t="s">
        <v>16</v>
      </c>
      <c r="E91" s="17">
        <v>201</v>
      </c>
      <c r="F91" s="17" t="s">
        <v>92</v>
      </c>
      <c r="G91" s="27" t="s">
        <v>38</v>
      </c>
      <c r="H91" s="27">
        <f t="shared" si="17"/>
        <v>5</v>
      </c>
      <c r="I91" s="120" t="str">
        <f t="shared" si="18"/>
        <v/>
      </c>
      <c r="J91" s="132" t="str">
        <f t="shared" si="19"/>
        <v/>
      </c>
      <c r="K91" s="143" t="str">
        <f t="shared" si="15"/>
        <v/>
      </c>
      <c r="L91" s="15" t="str">
        <f t="shared" si="20"/>
        <v>Mouchot Thierry                                           (109003)</v>
      </c>
      <c r="M91" s="10">
        <v>0</v>
      </c>
      <c r="N91" s="10">
        <v>0</v>
      </c>
      <c r="O91" s="10" t="s">
        <v>71</v>
      </c>
      <c r="P91" s="125" t="s">
        <v>71</v>
      </c>
      <c r="Q91" s="127" t="s">
        <v>71</v>
      </c>
      <c r="R91" s="11" t="s">
        <v>71</v>
      </c>
      <c r="S91" s="215"/>
      <c r="T91" s="138" t="s">
        <v>71</v>
      </c>
      <c r="U91" s="20" t="s">
        <v>71</v>
      </c>
      <c r="V91" s="136"/>
      <c r="W91" s="117" t="s">
        <v>317</v>
      </c>
      <c r="X91" s="26">
        <v>109003</v>
      </c>
    </row>
    <row r="92" spans="1:24" s="22" customFormat="1" ht="33" customHeight="1">
      <c r="A92" s="103">
        <v>356</v>
      </c>
      <c r="B92" s="16" t="s">
        <v>37</v>
      </c>
      <c r="C92" s="16">
        <f t="shared" si="16"/>
        <v>2</v>
      </c>
      <c r="D92" s="187" t="s">
        <v>16</v>
      </c>
      <c r="E92" s="17">
        <v>201</v>
      </c>
      <c r="F92" s="17" t="s">
        <v>92</v>
      </c>
      <c r="G92" s="27" t="s">
        <v>38</v>
      </c>
      <c r="H92" s="27">
        <f t="shared" si="17"/>
        <v>5</v>
      </c>
      <c r="I92" s="120" t="str">
        <f t="shared" si="18"/>
        <v/>
      </c>
      <c r="J92" s="132" t="str">
        <f t="shared" si="19"/>
        <v/>
      </c>
      <c r="K92" s="143" t="str">
        <f t="shared" si="15"/>
        <v/>
      </c>
      <c r="L92" s="15" t="str">
        <f t="shared" si="20"/>
        <v>Niel Sébastien                                           (108051)</v>
      </c>
      <c r="M92" s="10">
        <v>0</v>
      </c>
      <c r="N92" s="10">
        <v>0</v>
      </c>
      <c r="O92" s="10" t="s">
        <v>71</v>
      </c>
      <c r="P92" s="125" t="s">
        <v>71</v>
      </c>
      <c r="Q92" s="127" t="s">
        <v>71</v>
      </c>
      <c r="R92" s="11" t="s">
        <v>71</v>
      </c>
      <c r="S92" s="215"/>
      <c r="T92" s="138" t="s">
        <v>71</v>
      </c>
      <c r="U92" s="20" t="s">
        <v>71</v>
      </c>
      <c r="V92" s="136"/>
      <c r="W92" s="117" t="s">
        <v>296</v>
      </c>
      <c r="X92" s="26">
        <v>108051</v>
      </c>
    </row>
    <row r="93" spans="1:24" s="22" customFormat="1" ht="33" customHeight="1">
      <c r="A93" s="103">
        <v>370</v>
      </c>
      <c r="B93" s="16" t="s">
        <v>37</v>
      </c>
      <c r="C93" s="16">
        <f t="shared" si="16"/>
        <v>2</v>
      </c>
      <c r="D93" s="187" t="s">
        <v>16</v>
      </c>
      <c r="E93" s="17">
        <v>201</v>
      </c>
      <c r="F93" s="17" t="s">
        <v>92</v>
      </c>
      <c r="G93" s="27" t="s">
        <v>38</v>
      </c>
      <c r="H93" s="27">
        <f t="shared" si="17"/>
        <v>5</v>
      </c>
      <c r="I93" s="120" t="str">
        <f t="shared" si="18"/>
        <v/>
      </c>
      <c r="J93" s="132" t="str">
        <f t="shared" si="19"/>
        <v/>
      </c>
      <c r="K93" s="143" t="str">
        <f t="shared" si="15"/>
        <v/>
      </c>
      <c r="L93" s="15" t="str">
        <f t="shared" si="20"/>
        <v>Marchon Bruno                                           (108047)</v>
      </c>
      <c r="M93" s="10">
        <v>0</v>
      </c>
      <c r="N93" s="10">
        <v>0</v>
      </c>
      <c r="O93" s="10" t="s">
        <v>71</v>
      </c>
      <c r="P93" s="125" t="s">
        <v>71</v>
      </c>
      <c r="Q93" s="127" t="s">
        <v>71</v>
      </c>
      <c r="R93" s="11" t="s">
        <v>71</v>
      </c>
      <c r="S93" s="215"/>
      <c r="T93" s="138" t="s">
        <v>71</v>
      </c>
      <c r="U93" s="20" t="s">
        <v>71</v>
      </c>
      <c r="V93" s="136"/>
      <c r="W93" s="117" t="s">
        <v>290</v>
      </c>
      <c r="X93" s="26">
        <v>108047</v>
      </c>
    </row>
    <row r="94" spans="1:24" s="22" customFormat="1" ht="33" customHeight="1">
      <c r="A94" s="103">
        <v>366</v>
      </c>
      <c r="B94" s="16" t="s">
        <v>37</v>
      </c>
      <c r="C94" s="16">
        <f t="shared" si="16"/>
        <v>2</v>
      </c>
      <c r="D94" s="187" t="s">
        <v>16</v>
      </c>
      <c r="E94" s="17">
        <v>201</v>
      </c>
      <c r="F94" s="17" t="s">
        <v>92</v>
      </c>
      <c r="G94" s="27" t="s">
        <v>38</v>
      </c>
      <c r="H94" s="27">
        <f t="shared" si="17"/>
        <v>5</v>
      </c>
      <c r="I94" s="120" t="str">
        <f t="shared" si="18"/>
        <v/>
      </c>
      <c r="J94" s="132" t="str">
        <f t="shared" si="19"/>
        <v/>
      </c>
      <c r="K94" s="143" t="str">
        <f t="shared" si="15"/>
        <v/>
      </c>
      <c r="L94" s="15" t="str">
        <f t="shared" si="20"/>
        <v>Koffi Jean                                           (108041)</v>
      </c>
      <c r="M94" s="10">
        <v>0</v>
      </c>
      <c r="N94" s="10">
        <v>0</v>
      </c>
      <c r="O94" s="10" t="s">
        <v>71</v>
      </c>
      <c r="P94" s="125" t="s">
        <v>71</v>
      </c>
      <c r="Q94" s="127" t="s">
        <v>71</v>
      </c>
      <c r="R94" s="11" t="s">
        <v>71</v>
      </c>
      <c r="S94" s="215"/>
      <c r="T94" s="138" t="s">
        <v>71</v>
      </c>
      <c r="U94" s="20" t="s">
        <v>71</v>
      </c>
      <c r="V94" s="136"/>
      <c r="W94" s="117" t="s">
        <v>283</v>
      </c>
      <c r="X94" s="26">
        <v>108041</v>
      </c>
    </row>
    <row r="95" spans="1:24" s="22" customFormat="1" ht="33" customHeight="1">
      <c r="A95" s="103">
        <v>351</v>
      </c>
      <c r="B95" s="16" t="s">
        <v>37</v>
      </c>
      <c r="C95" s="16">
        <f t="shared" si="16"/>
        <v>2</v>
      </c>
      <c r="D95" s="187" t="s">
        <v>16</v>
      </c>
      <c r="E95" s="17">
        <v>201</v>
      </c>
      <c r="F95" s="17" t="s">
        <v>92</v>
      </c>
      <c r="G95" s="27" t="s">
        <v>38</v>
      </c>
      <c r="H95" s="27">
        <f t="shared" si="17"/>
        <v>5</v>
      </c>
      <c r="I95" s="120" t="str">
        <f t="shared" si="18"/>
        <v/>
      </c>
      <c r="J95" s="132" t="str">
        <f t="shared" si="19"/>
        <v/>
      </c>
      <c r="K95" s="143" t="str">
        <f t="shared" si="15"/>
        <v/>
      </c>
      <c r="L95" s="15" t="str">
        <f t="shared" si="20"/>
        <v>Janitor Fabrice                                           (108039)</v>
      </c>
      <c r="M95" s="10">
        <v>0</v>
      </c>
      <c r="N95" s="10">
        <v>0</v>
      </c>
      <c r="O95" s="10" t="s">
        <v>71</v>
      </c>
      <c r="P95" s="125" t="s">
        <v>71</v>
      </c>
      <c r="Q95" s="127" t="s">
        <v>71</v>
      </c>
      <c r="R95" s="11" t="s">
        <v>71</v>
      </c>
      <c r="S95" s="215"/>
      <c r="T95" s="138" t="s">
        <v>71</v>
      </c>
      <c r="U95" s="20" t="s">
        <v>71</v>
      </c>
      <c r="V95" s="136"/>
      <c r="W95" s="117" t="s">
        <v>280</v>
      </c>
      <c r="X95" s="26">
        <v>108039</v>
      </c>
    </row>
    <row r="96" spans="1:24" s="22" customFormat="1" ht="33" customHeight="1">
      <c r="A96" s="103">
        <v>383</v>
      </c>
      <c r="B96" s="16" t="s">
        <v>37</v>
      </c>
      <c r="C96" s="16">
        <f t="shared" si="16"/>
        <v>2</v>
      </c>
      <c r="D96" s="187" t="s">
        <v>16</v>
      </c>
      <c r="E96" s="17">
        <v>204</v>
      </c>
      <c r="F96" s="17" t="s">
        <v>66</v>
      </c>
      <c r="G96" s="27" t="s">
        <v>38</v>
      </c>
      <c r="H96" s="27">
        <f t="shared" si="17"/>
        <v>5</v>
      </c>
      <c r="I96" s="120" t="str">
        <f t="shared" si="18"/>
        <v/>
      </c>
      <c r="J96" s="132" t="str">
        <f t="shared" si="19"/>
        <v/>
      </c>
      <c r="K96" s="143" t="str">
        <f t="shared" si="15"/>
        <v/>
      </c>
      <c r="L96" s="15" t="str">
        <f t="shared" si="20"/>
        <v>Fluhr Romain                                           (108033)</v>
      </c>
      <c r="M96" s="10">
        <v>0</v>
      </c>
      <c r="N96" s="10">
        <v>0</v>
      </c>
      <c r="O96" s="10" t="s">
        <v>71</v>
      </c>
      <c r="P96" s="125" t="s">
        <v>71</v>
      </c>
      <c r="Q96" s="127" t="s">
        <v>71</v>
      </c>
      <c r="R96" s="11" t="s">
        <v>71</v>
      </c>
      <c r="S96" s="215"/>
      <c r="T96" s="138" t="s">
        <v>71</v>
      </c>
      <c r="U96" s="20" t="s">
        <v>71</v>
      </c>
      <c r="V96" s="136"/>
      <c r="W96" s="117" t="s">
        <v>264</v>
      </c>
      <c r="X96" s="26">
        <v>108033</v>
      </c>
    </row>
    <row r="97" spans="1:24" s="22" customFormat="1" ht="33" customHeight="1">
      <c r="A97" s="103">
        <v>346</v>
      </c>
      <c r="B97" s="16" t="s">
        <v>37</v>
      </c>
      <c r="C97" s="16">
        <f t="shared" si="16"/>
        <v>2</v>
      </c>
      <c r="D97" s="187" t="s">
        <v>16</v>
      </c>
      <c r="E97" s="17">
        <v>201</v>
      </c>
      <c r="F97" s="17" t="s">
        <v>92</v>
      </c>
      <c r="G97" s="27" t="s">
        <v>38</v>
      </c>
      <c r="H97" s="27">
        <f t="shared" si="17"/>
        <v>5</v>
      </c>
      <c r="I97" s="120" t="str">
        <f t="shared" si="18"/>
        <v/>
      </c>
      <c r="J97" s="132" t="str">
        <f t="shared" si="19"/>
        <v/>
      </c>
      <c r="K97" s="143" t="str">
        <f t="shared" ref="K97:K128" si="21">IF($D97="ORTIF",$I97,$J97)</f>
        <v/>
      </c>
      <c r="L97" s="15" t="str">
        <f t="shared" si="20"/>
        <v>Clavel Thierry                                           (108030)</v>
      </c>
      <c r="M97" s="10">
        <v>0</v>
      </c>
      <c r="N97" s="10">
        <v>0</v>
      </c>
      <c r="O97" s="10" t="s">
        <v>71</v>
      </c>
      <c r="P97" s="125" t="s">
        <v>71</v>
      </c>
      <c r="Q97" s="127" t="s">
        <v>71</v>
      </c>
      <c r="R97" s="11" t="s">
        <v>71</v>
      </c>
      <c r="S97" s="215"/>
      <c r="T97" s="138" t="s">
        <v>71</v>
      </c>
      <c r="U97" s="20" t="s">
        <v>71</v>
      </c>
      <c r="V97" s="136"/>
      <c r="W97" s="117" t="s">
        <v>256</v>
      </c>
      <c r="X97" s="26">
        <v>108030</v>
      </c>
    </row>
    <row r="98" spans="1:24" s="22" customFormat="1" ht="33" customHeight="1">
      <c r="A98" s="103">
        <v>352</v>
      </c>
      <c r="B98" s="16" t="s">
        <v>37</v>
      </c>
      <c r="C98" s="16">
        <f t="shared" si="16"/>
        <v>2</v>
      </c>
      <c r="D98" s="187" t="s">
        <v>16</v>
      </c>
      <c r="E98" s="17">
        <v>201</v>
      </c>
      <c r="F98" s="17" t="s">
        <v>92</v>
      </c>
      <c r="G98" s="27" t="s">
        <v>38</v>
      </c>
      <c r="H98" s="27">
        <f t="shared" si="17"/>
        <v>5</v>
      </c>
      <c r="I98" s="120" t="str">
        <f t="shared" si="18"/>
        <v/>
      </c>
      <c r="J98" s="132" t="str">
        <f t="shared" si="19"/>
        <v/>
      </c>
      <c r="K98" s="143" t="str">
        <f t="shared" si="21"/>
        <v/>
      </c>
      <c r="L98" s="15" t="str">
        <f t="shared" si="20"/>
        <v>Ratier Serge                                           (108029)</v>
      </c>
      <c r="M98" s="10">
        <v>0</v>
      </c>
      <c r="N98" s="10">
        <v>0</v>
      </c>
      <c r="O98" s="10" t="s">
        <v>71</v>
      </c>
      <c r="P98" s="125" t="s">
        <v>71</v>
      </c>
      <c r="Q98" s="127" t="s">
        <v>71</v>
      </c>
      <c r="R98" s="11" t="s">
        <v>71</v>
      </c>
      <c r="S98" s="215"/>
      <c r="T98" s="138" t="s">
        <v>71</v>
      </c>
      <c r="U98" s="20" t="s">
        <v>71</v>
      </c>
      <c r="V98" s="136"/>
      <c r="W98" s="117" t="s">
        <v>308</v>
      </c>
      <c r="X98" s="26">
        <v>108029</v>
      </c>
    </row>
    <row r="99" spans="1:24" s="22" customFormat="1" ht="33" customHeight="1">
      <c r="A99" s="103">
        <v>367</v>
      </c>
      <c r="B99" s="16" t="s">
        <v>37</v>
      </c>
      <c r="C99" s="16">
        <f t="shared" si="16"/>
        <v>2</v>
      </c>
      <c r="D99" s="187" t="s">
        <v>16</v>
      </c>
      <c r="E99" s="17">
        <v>201</v>
      </c>
      <c r="F99" s="17" t="s">
        <v>92</v>
      </c>
      <c r="G99" s="27" t="s">
        <v>38</v>
      </c>
      <c r="H99" s="27">
        <f t="shared" si="17"/>
        <v>5</v>
      </c>
      <c r="I99" s="120" t="str">
        <f t="shared" si="18"/>
        <v/>
      </c>
      <c r="J99" s="132" t="str">
        <f t="shared" si="19"/>
        <v/>
      </c>
      <c r="K99" s="143" t="str">
        <f t="shared" si="21"/>
        <v/>
      </c>
      <c r="L99" s="15" t="str">
        <f t="shared" si="20"/>
        <v>Riviere Christophe                                           (108023)</v>
      </c>
      <c r="M99" s="10">
        <v>0</v>
      </c>
      <c r="N99" s="10">
        <v>0</v>
      </c>
      <c r="O99" s="10" t="s">
        <v>71</v>
      </c>
      <c r="P99" s="125" t="s">
        <v>71</v>
      </c>
      <c r="Q99" s="127" t="s">
        <v>71</v>
      </c>
      <c r="R99" s="11" t="s">
        <v>71</v>
      </c>
      <c r="S99" s="215"/>
      <c r="T99" s="138" t="s">
        <v>71</v>
      </c>
      <c r="U99" s="20" t="s">
        <v>71</v>
      </c>
      <c r="V99" s="136"/>
      <c r="W99" s="117" t="s">
        <v>310</v>
      </c>
      <c r="X99" s="26">
        <v>108023</v>
      </c>
    </row>
    <row r="100" spans="1:24" s="22" customFormat="1" ht="33" customHeight="1">
      <c r="A100" s="103">
        <v>355</v>
      </c>
      <c r="B100" s="16" t="s">
        <v>37</v>
      </c>
      <c r="C100" s="16">
        <f t="shared" si="16"/>
        <v>2</v>
      </c>
      <c r="D100" s="187" t="s">
        <v>16</v>
      </c>
      <c r="E100" s="17">
        <v>201</v>
      </c>
      <c r="F100" s="17" t="s">
        <v>92</v>
      </c>
      <c r="G100" s="27" t="s">
        <v>38</v>
      </c>
      <c r="H100" s="27">
        <f t="shared" si="17"/>
        <v>5</v>
      </c>
      <c r="I100" s="120" t="str">
        <f t="shared" si="18"/>
        <v/>
      </c>
      <c r="J100" s="132" t="str">
        <f t="shared" si="19"/>
        <v/>
      </c>
      <c r="K100" s="143" t="str">
        <f t="shared" si="21"/>
        <v/>
      </c>
      <c r="L100" s="15" t="str">
        <f t="shared" si="20"/>
        <v>Hascoët Philippe                                           (108018)</v>
      </c>
      <c r="M100" s="10">
        <v>0</v>
      </c>
      <c r="N100" s="10">
        <v>0</v>
      </c>
      <c r="O100" s="10" t="s">
        <v>71</v>
      </c>
      <c r="P100" s="125" t="s">
        <v>71</v>
      </c>
      <c r="Q100" s="127" t="s">
        <v>71</v>
      </c>
      <c r="R100" s="11" t="s">
        <v>71</v>
      </c>
      <c r="S100" s="215"/>
      <c r="T100" s="138" t="s">
        <v>71</v>
      </c>
      <c r="U100" s="20" t="s">
        <v>71</v>
      </c>
      <c r="V100" s="136"/>
      <c r="W100" s="117" t="s">
        <v>275</v>
      </c>
      <c r="X100" s="26">
        <v>108018</v>
      </c>
    </row>
    <row r="101" spans="1:24" s="22" customFormat="1" ht="33" customHeight="1">
      <c r="A101" s="103">
        <v>374</v>
      </c>
      <c r="B101" s="16" t="s">
        <v>37</v>
      </c>
      <c r="C101" s="16">
        <f t="shared" si="16"/>
        <v>2</v>
      </c>
      <c r="D101" s="187" t="s">
        <v>16</v>
      </c>
      <c r="E101" s="17">
        <v>201</v>
      </c>
      <c r="F101" s="17" t="s">
        <v>92</v>
      </c>
      <c r="G101" s="27" t="s">
        <v>38</v>
      </c>
      <c r="H101" s="27">
        <f t="shared" si="17"/>
        <v>5</v>
      </c>
      <c r="I101" s="120" t="str">
        <f t="shared" si="18"/>
        <v/>
      </c>
      <c r="J101" s="132" t="str">
        <f t="shared" si="19"/>
        <v/>
      </c>
      <c r="K101" s="143" t="str">
        <f t="shared" si="21"/>
        <v/>
      </c>
      <c r="L101" s="15" t="str">
        <f t="shared" si="20"/>
        <v>Guyot Jean-Luc                                           (108016)</v>
      </c>
      <c r="M101" s="10">
        <v>0</v>
      </c>
      <c r="N101" s="10">
        <v>0</v>
      </c>
      <c r="O101" s="10" t="s">
        <v>71</v>
      </c>
      <c r="P101" s="125" t="s">
        <v>71</v>
      </c>
      <c r="Q101" s="127" t="s">
        <v>71</v>
      </c>
      <c r="R101" s="11" t="s">
        <v>71</v>
      </c>
      <c r="S101" s="215"/>
      <c r="T101" s="138" t="s">
        <v>71</v>
      </c>
      <c r="U101" s="20" t="s">
        <v>71</v>
      </c>
      <c r="V101" s="136"/>
      <c r="W101" s="117" t="s">
        <v>274</v>
      </c>
      <c r="X101" s="26">
        <v>108016</v>
      </c>
    </row>
    <row r="102" spans="1:24" s="22" customFormat="1" ht="33" customHeight="1">
      <c r="A102" s="103">
        <v>384</v>
      </c>
      <c r="B102" s="16" t="s">
        <v>37</v>
      </c>
      <c r="C102" s="16">
        <f t="shared" si="16"/>
        <v>2</v>
      </c>
      <c r="D102" s="187" t="s">
        <v>16</v>
      </c>
      <c r="E102" s="17">
        <v>204</v>
      </c>
      <c r="F102" s="17" t="s">
        <v>66</v>
      </c>
      <c r="G102" s="27" t="s">
        <v>38</v>
      </c>
      <c r="H102" s="27">
        <f t="shared" si="17"/>
        <v>5</v>
      </c>
      <c r="I102" s="120" t="str">
        <f t="shared" si="18"/>
        <v/>
      </c>
      <c r="J102" s="132" t="str">
        <f t="shared" si="19"/>
        <v/>
      </c>
      <c r="K102" s="143" t="str">
        <f t="shared" si="21"/>
        <v/>
      </c>
      <c r="L102" s="15" t="str">
        <f t="shared" si="20"/>
        <v>Fontanive Philippe                                           (108014)</v>
      </c>
      <c r="M102" s="10">
        <v>0</v>
      </c>
      <c r="N102" s="10">
        <v>0</v>
      </c>
      <c r="O102" s="10" t="s">
        <v>71</v>
      </c>
      <c r="P102" s="125" t="s">
        <v>71</v>
      </c>
      <c r="Q102" s="127" t="s">
        <v>71</v>
      </c>
      <c r="R102" s="11" t="s">
        <v>71</v>
      </c>
      <c r="S102" s="215"/>
      <c r="T102" s="138" t="s">
        <v>71</v>
      </c>
      <c r="U102" s="20" t="s">
        <v>71</v>
      </c>
      <c r="V102" s="136"/>
      <c r="W102" s="117" t="s">
        <v>265</v>
      </c>
      <c r="X102" s="26">
        <v>108014</v>
      </c>
    </row>
    <row r="103" spans="1:24" s="22" customFormat="1" ht="33" customHeight="1">
      <c r="A103" s="103">
        <v>402</v>
      </c>
      <c r="B103" s="16" t="s">
        <v>37</v>
      </c>
      <c r="C103" s="16">
        <f t="shared" si="16"/>
        <v>2</v>
      </c>
      <c r="D103" s="187" t="s">
        <v>16</v>
      </c>
      <c r="E103" s="17">
        <v>204</v>
      </c>
      <c r="F103" s="17" t="s">
        <v>66</v>
      </c>
      <c r="G103" s="27" t="s">
        <v>38</v>
      </c>
      <c r="H103" s="27">
        <f t="shared" si="17"/>
        <v>5</v>
      </c>
      <c r="I103" s="120" t="str">
        <f t="shared" si="18"/>
        <v/>
      </c>
      <c r="J103" s="132" t="str">
        <f t="shared" si="19"/>
        <v/>
      </c>
      <c r="K103" s="143" t="str">
        <f t="shared" si="21"/>
        <v/>
      </c>
      <c r="L103" s="15" t="str">
        <f t="shared" si="20"/>
        <v>Bajard Claude                                           (108007)</v>
      </c>
      <c r="M103" s="10">
        <v>0</v>
      </c>
      <c r="N103" s="10">
        <v>0</v>
      </c>
      <c r="O103" s="10" t="s">
        <v>71</v>
      </c>
      <c r="P103" s="125" t="s">
        <v>71</v>
      </c>
      <c r="Q103" s="127" t="s">
        <v>71</v>
      </c>
      <c r="R103" s="11" t="s">
        <v>71</v>
      </c>
      <c r="S103" s="215"/>
      <c r="T103" s="138" t="s">
        <v>71</v>
      </c>
      <c r="U103" s="20" t="s">
        <v>71</v>
      </c>
      <c r="V103" s="136"/>
      <c r="W103" s="117" t="s">
        <v>254</v>
      </c>
      <c r="X103" s="26">
        <v>108007</v>
      </c>
    </row>
    <row r="104" spans="1:24" s="22" customFormat="1" ht="33" customHeight="1">
      <c r="A104" s="103">
        <v>375</v>
      </c>
      <c r="B104" s="16" t="s">
        <v>37</v>
      </c>
      <c r="C104" s="16">
        <f t="shared" si="16"/>
        <v>2</v>
      </c>
      <c r="D104" s="187" t="s">
        <v>16</v>
      </c>
      <c r="E104" s="17">
        <v>201</v>
      </c>
      <c r="F104" s="17" t="s">
        <v>92</v>
      </c>
      <c r="G104" s="27" t="s">
        <v>38</v>
      </c>
      <c r="H104" s="27">
        <f t="shared" si="17"/>
        <v>5</v>
      </c>
      <c r="I104" s="120" t="str">
        <f t="shared" si="18"/>
        <v/>
      </c>
      <c r="J104" s="132" t="str">
        <f t="shared" si="19"/>
        <v/>
      </c>
      <c r="K104" s="143" t="str">
        <f t="shared" si="21"/>
        <v/>
      </c>
      <c r="L104" s="15" t="str">
        <f t="shared" si="20"/>
        <v>Roche Thierry                                           (108003)</v>
      </c>
      <c r="M104" s="10">
        <v>0</v>
      </c>
      <c r="N104" s="10">
        <v>0</v>
      </c>
      <c r="O104" s="10" t="s">
        <v>71</v>
      </c>
      <c r="P104" s="23" t="s">
        <v>71</v>
      </c>
      <c r="Q104" s="127" t="s">
        <v>71</v>
      </c>
      <c r="R104" s="11" t="s">
        <v>71</v>
      </c>
      <c r="S104" s="215"/>
      <c r="T104" s="138" t="s">
        <v>71</v>
      </c>
      <c r="U104" s="20" t="s">
        <v>71</v>
      </c>
      <c r="V104" s="136"/>
      <c r="W104" s="117" t="s">
        <v>312</v>
      </c>
      <c r="X104" s="26">
        <v>108003</v>
      </c>
    </row>
    <row r="105" spans="1:24" s="22" customFormat="1" ht="33" customHeight="1">
      <c r="A105" s="103">
        <v>387</v>
      </c>
      <c r="B105" s="16" t="s">
        <v>37</v>
      </c>
      <c r="C105" s="16">
        <f t="shared" si="16"/>
        <v>2</v>
      </c>
      <c r="D105" s="187" t="s">
        <v>16</v>
      </c>
      <c r="E105" s="17">
        <v>204</v>
      </c>
      <c r="F105" s="17" t="s">
        <v>66</v>
      </c>
      <c r="G105" s="27" t="s">
        <v>38</v>
      </c>
      <c r="H105" s="27">
        <f t="shared" si="17"/>
        <v>5</v>
      </c>
      <c r="I105" s="120" t="str">
        <f t="shared" si="18"/>
        <v/>
      </c>
      <c r="J105" s="132" t="str">
        <f t="shared" si="19"/>
        <v/>
      </c>
      <c r="K105" s="143" t="str">
        <f t="shared" si="21"/>
        <v/>
      </c>
      <c r="L105" s="15" t="str">
        <f t="shared" si="20"/>
        <v>Deswaef Bruno                                           (107010)</v>
      </c>
      <c r="M105" s="10">
        <v>0</v>
      </c>
      <c r="N105" s="10">
        <v>0</v>
      </c>
      <c r="O105" s="10" t="s">
        <v>71</v>
      </c>
      <c r="P105" s="125" t="s">
        <v>71</v>
      </c>
      <c r="Q105" s="127" t="s">
        <v>71</v>
      </c>
      <c r="R105" s="11" t="s">
        <v>71</v>
      </c>
      <c r="S105" s="215"/>
      <c r="T105" s="138" t="s">
        <v>71</v>
      </c>
      <c r="U105" s="20" t="s">
        <v>71</v>
      </c>
      <c r="V105" s="136"/>
      <c r="W105" s="117" t="s">
        <v>234</v>
      </c>
      <c r="X105" s="26">
        <v>107010</v>
      </c>
    </row>
    <row r="106" spans="1:24" s="22" customFormat="1" ht="33" customHeight="1">
      <c r="A106" s="103">
        <v>353</v>
      </c>
      <c r="B106" s="16" t="s">
        <v>37</v>
      </c>
      <c r="C106" s="16">
        <f t="shared" si="16"/>
        <v>2</v>
      </c>
      <c r="D106" s="187" t="s">
        <v>16</v>
      </c>
      <c r="E106" s="17">
        <v>201</v>
      </c>
      <c r="F106" s="17" t="s">
        <v>92</v>
      </c>
      <c r="G106" s="27" t="s">
        <v>38</v>
      </c>
      <c r="H106" s="27">
        <f t="shared" si="17"/>
        <v>5</v>
      </c>
      <c r="I106" s="120" t="str">
        <f t="shared" si="18"/>
        <v/>
      </c>
      <c r="J106" s="132" t="str">
        <f t="shared" si="19"/>
        <v/>
      </c>
      <c r="K106" s="143" t="str">
        <f t="shared" si="21"/>
        <v/>
      </c>
      <c r="L106" s="15" t="str">
        <f t="shared" si="20"/>
        <v>Danao Daniel                                           (107008)</v>
      </c>
      <c r="M106" s="10">
        <v>0</v>
      </c>
      <c r="N106" s="10">
        <v>0</v>
      </c>
      <c r="O106" s="10" t="s">
        <v>71</v>
      </c>
      <c r="P106" s="125" t="s">
        <v>71</v>
      </c>
      <c r="Q106" s="127" t="s">
        <v>71</v>
      </c>
      <c r="R106" s="11" t="s">
        <v>71</v>
      </c>
      <c r="S106" s="215"/>
      <c r="T106" s="138" t="s">
        <v>71</v>
      </c>
      <c r="U106" s="20" t="s">
        <v>71</v>
      </c>
      <c r="V106" s="136"/>
      <c r="W106" s="117" t="s">
        <v>232</v>
      </c>
      <c r="X106" s="26">
        <v>107008</v>
      </c>
    </row>
    <row r="107" spans="1:24" s="22" customFormat="1" ht="33" customHeight="1">
      <c r="A107" s="103">
        <v>354</v>
      </c>
      <c r="B107" s="16" t="s">
        <v>37</v>
      </c>
      <c r="C107" s="16">
        <f t="shared" si="16"/>
        <v>2</v>
      </c>
      <c r="D107" s="187" t="s">
        <v>16</v>
      </c>
      <c r="E107" s="17">
        <v>201</v>
      </c>
      <c r="F107" s="17" t="s">
        <v>92</v>
      </c>
      <c r="G107" s="27" t="s">
        <v>38</v>
      </c>
      <c r="H107" s="27">
        <f t="shared" si="17"/>
        <v>5</v>
      </c>
      <c r="I107" s="120" t="str">
        <f t="shared" si="18"/>
        <v/>
      </c>
      <c r="J107" s="132" t="str">
        <f t="shared" si="19"/>
        <v/>
      </c>
      <c r="K107" s="143" t="str">
        <f t="shared" si="21"/>
        <v/>
      </c>
      <c r="L107" s="15" t="str">
        <f t="shared" si="20"/>
        <v>Lichterfeld Frédéric                                           (107005)</v>
      </c>
      <c r="M107" s="10">
        <v>0</v>
      </c>
      <c r="N107" s="10">
        <v>0</v>
      </c>
      <c r="O107" s="10" t="s">
        <v>71</v>
      </c>
      <c r="P107" s="125" t="s">
        <v>71</v>
      </c>
      <c r="Q107" s="127" t="s">
        <v>71</v>
      </c>
      <c r="R107" s="11" t="s">
        <v>71</v>
      </c>
      <c r="S107" s="215"/>
      <c r="T107" s="138" t="s">
        <v>71</v>
      </c>
      <c r="U107" s="20" t="s">
        <v>71</v>
      </c>
      <c r="V107" s="136"/>
      <c r="W107" s="117" t="s">
        <v>246</v>
      </c>
      <c r="X107" s="26">
        <v>107005</v>
      </c>
    </row>
    <row r="108" spans="1:24" s="22" customFormat="1" ht="33" customHeight="1">
      <c r="A108" s="103">
        <v>369</v>
      </c>
      <c r="B108" s="16" t="s">
        <v>37</v>
      </c>
      <c r="C108" s="16">
        <f t="shared" si="16"/>
        <v>2</v>
      </c>
      <c r="D108" s="187" t="s">
        <v>16</v>
      </c>
      <c r="E108" s="17">
        <v>201</v>
      </c>
      <c r="F108" s="17" t="s">
        <v>92</v>
      </c>
      <c r="G108" s="27" t="s">
        <v>38</v>
      </c>
      <c r="H108" s="27">
        <f t="shared" si="17"/>
        <v>5</v>
      </c>
      <c r="I108" s="120" t="str">
        <f t="shared" si="18"/>
        <v/>
      </c>
      <c r="J108" s="132" t="str">
        <f t="shared" si="19"/>
        <v/>
      </c>
      <c r="K108" s="143" t="str">
        <f t="shared" si="21"/>
        <v/>
      </c>
      <c r="L108" s="15" t="str">
        <f t="shared" si="20"/>
        <v>Mencucci Eric                                           (107003)</v>
      </c>
      <c r="M108" s="10">
        <v>0</v>
      </c>
      <c r="N108" s="10">
        <v>0</v>
      </c>
      <c r="O108" s="10" t="s">
        <v>71</v>
      </c>
      <c r="P108" s="125" t="s">
        <v>71</v>
      </c>
      <c r="Q108" s="127" t="s">
        <v>71</v>
      </c>
      <c r="R108" s="11" t="s">
        <v>71</v>
      </c>
      <c r="S108" s="215"/>
      <c r="T108" s="138" t="s">
        <v>71</v>
      </c>
      <c r="U108" s="20" t="s">
        <v>71</v>
      </c>
      <c r="V108" s="136"/>
      <c r="W108" s="117" t="s">
        <v>252</v>
      </c>
      <c r="X108" s="26">
        <v>107003</v>
      </c>
    </row>
    <row r="109" spans="1:24" s="22" customFormat="1" ht="33" customHeight="1">
      <c r="A109" s="103">
        <v>388</v>
      </c>
      <c r="B109" s="16" t="s">
        <v>37</v>
      </c>
      <c r="C109" s="16">
        <f t="shared" si="16"/>
        <v>2</v>
      </c>
      <c r="D109" s="187" t="s">
        <v>16</v>
      </c>
      <c r="E109" s="17">
        <v>204</v>
      </c>
      <c r="F109" s="17" t="s">
        <v>66</v>
      </c>
      <c r="G109" s="27" t="s">
        <v>38</v>
      </c>
      <c r="H109" s="27">
        <f t="shared" si="17"/>
        <v>5</v>
      </c>
      <c r="I109" s="120" t="str">
        <f t="shared" si="18"/>
        <v/>
      </c>
      <c r="J109" s="132" t="str">
        <f t="shared" si="19"/>
        <v/>
      </c>
      <c r="K109" s="143" t="str">
        <f t="shared" si="21"/>
        <v/>
      </c>
      <c r="L109" s="15" t="str">
        <f t="shared" si="20"/>
        <v>Maitrel Franck                                           (107001)</v>
      </c>
      <c r="M109" s="10">
        <v>0</v>
      </c>
      <c r="N109" s="10">
        <v>0</v>
      </c>
      <c r="O109" s="10" t="s">
        <v>71</v>
      </c>
      <c r="P109" s="125" t="s">
        <v>71</v>
      </c>
      <c r="Q109" s="127" t="s">
        <v>71</v>
      </c>
      <c r="R109" s="11" t="s">
        <v>71</v>
      </c>
      <c r="S109" s="215"/>
      <c r="T109" s="138" t="s">
        <v>71</v>
      </c>
      <c r="U109" s="20" t="s">
        <v>71</v>
      </c>
      <c r="V109" s="136"/>
      <c r="W109" s="117" t="s">
        <v>250</v>
      </c>
      <c r="X109" s="26">
        <v>107001</v>
      </c>
    </row>
    <row r="110" spans="1:24" s="22" customFormat="1" ht="33" customHeight="1">
      <c r="A110" s="103">
        <v>364</v>
      </c>
      <c r="B110" s="16" t="s">
        <v>37</v>
      </c>
      <c r="C110" s="16">
        <f t="shared" si="16"/>
        <v>2</v>
      </c>
      <c r="D110" s="187" t="s">
        <v>16</v>
      </c>
      <c r="E110" s="17">
        <v>201</v>
      </c>
      <c r="F110" s="17" t="s">
        <v>92</v>
      </c>
      <c r="G110" s="27" t="s">
        <v>38</v>
      </c>
      <c r="H110" s="27">
        <f t="shared" si="17"/>
        <v>5</v>
      </c>
      <c r="I110" s="120" t="str">
        <f t="shared" si="18"/>
        <v/>
      </c>
      <c r="J110" s="132" t="str">
        <f t="shared" si="19"/>
        <v/>
      </c>
      <c r="K110" s="143" t="str">
        <f t="shared" si="21"/>
        <v/>
      </c>
      <c r="L110" s="15" t="str">
        <f t="shared" si="20"/>
        <v>Armand Olivier                                           (106049)</v>
      </c>
      <c r="M110" s="10">
        <v>0</v>
      </c>
      <c r="N110" s="10">
        <v>0</v>
      </c>
      <c r="O110" s="10" t="s">
        <v>71</v>
      </c>
      <c r="P110" s="125" t="s">
        <v>71</v>
      </c>
      <c r="Q110" s="127" t="s">
        <v>71</v>
      </c>
      <c r="R110" s="11" t="s">
        <v>71</v>
      </c>
      <c r="S110" s="215"/>
      <c r="T110" s="138" t="s">
        <v>71</v>
      </c>
      <c r="U110" s="20" t="s">
        <v>71</v>
      </c>
      <c r="V110" s="136"/>
      <c r="W110" s="117" t="s">
        <v>180</v>
      </c>
      <c r="X110" s="26">
        <v>106049</v>
      </c>
    </row>
    <row r="111" spans="1:24" s="22" customFormat="1" ht="33" customHeight="1">
      <c r="A111" s="103">
        <v>386</v>
      </c>
      <c r="B111" s="16" t="s">
        <v>37</v>
      </c>
      <c r="C111" s="16">
        <f t="shared" si="16"/>
        <v>2</v>
      </c>
      <c r="D111" s="187" t="s">
        <v>16</v>
      </c>
      <c r="E111" s="17">
        <v>204</v>
      </c>
      <c r="F111" s="17" t="s">
        <v>66</v>
      </c>
      <c r="G111" s="27" t="s">
        <v>38</v>
      </c>
      <c r="H111" s="27">
        <f t="shared" si="17"/>
        <v>5</v>
      </c>
      <c r="I111" s="120" t="str">
        <f t="shared" si="18"/>
        <v/>
      </c>
      <c r="J111" s="132" t="str">
        <f t="shared" si="19"/>
        <v/>
      </c>
      <c r="K111" s="143" t="str">
        <f t="shared" si="21"/>
        <v/>
      </c>
      <c r="L111" s="15" t="str">
        <f t="shared" si="20"/>
        <v>Lecres Wilfrid                                           (106027)</v>
      </c>
      <c r="M111" s="10">
        <v>0</v>
      </c>
      <c r="N111" s="10">
        <v>0</v>
      </c>
      <c r="O111" s="10" t="s">
        <v>71</v>
      </c>
      <c r="P111" s="125" t="s">
        <v>71</v>
      </c>
      <c r="Q111" s="127" t="s">
        <v>71</v>
      </c>
      <c r="R111" s="11" t="s">
        <v>71</v>
      </c>
      <c r="S111" s="215"/>
      <c r="T111" s="138" t="s">
        <v>71</v>
      </c>
      <c r="U111" s="20" t="s">
        <v>71</v>
      </c>
      <c r="V111" s="136"/>
      <c r="W111" s="117" t="s">
        <v>210</v>
      </c>
      <c r="X111" s="26">
        <v>106027</v>
      </c>
    </row>
    <row r="112" spans="1:24" s="22" customFormat="1" ht="33" customHeight="1">
      <c r="A112" s="103">
        <v>412</v>
      </c>
      <c r="B112" s="16" t="s">
        <v>37</v>
      </c>
      <c r="C112" s="16">
        <f t="shared" si="16"/>
        <v>2</v>
      </c>
      <c r="D112" s="187" t="s">
        <v>16</v>
      </c>
      <c r="E112" s="17">
        <v>205</v>
      </c>
      <c r="F112" s="17" t="s">
        <v>96</v>
      </c>
      <c r="G112" s="27" t="s">
        <v>38</v>
      </c>
      <c r="H112" s="27">
        <f t="shared" si="17"/>
        <v>5</v>
      </c>
      <c r="I112" s="120" t="str">
        <f t="shared" si="18"/>
        <v/>
      </c>
      <c r="J112" s="132" t="str">
        <f t="shared" si="19"/>
        <v/>
      </c>
      <c r="K112" s="143" t="str">
        <f t="shared" si="21"/>
        <v/>
      </c>
      <c r="L112" s="15" t="str">
        <f t="shared" si="20"/>
        <v>Violette Patrice                                           (106013)</v>
      </c>
      <c r="M112" s="10">
        <v>0</v>
      </c>
      <c r="N112" s="10">
        <v>0</v>
      </c>
      <c r="O112" s="10" t="s">
        <v>71</v>
      </c>
      <c r="P112" s="125" t="s">
        <v>71</v>
      </c>
      <c r="Q112" s="127" t="s">
        <v>71</v>
      </c>
      <c r="R112" s="11" t="s">
        <v>71</v>
      </c>
      <c r="S112" s="215"/>
      <c r="T112" s="138" t="s">
        <v>71</v>
      </c>
      <c r="U112" s="20" t="s">
        <v>71</v>
      </c>
      <c r="V112" s="136"/>
      <c r="W112" s="117" t="s">
        <v>176</v>
      </c>
      <c r="X112" s="26">
        <v>106013</v>
      </c>
    </row>
    <row r="113" spans="1:24" s="22" customFormat="1" ht="33" customHeight="1">
      <c r="A113" s="103">
        <v>411</v>
      </c>
      <c r="B113" s="16" t="s">
        <v>37</v>
      </c>
      <c r="C113" s="16">
        <f t="shared" si="16"/>
        <v>2</v>
      </c>
      <c r="D113" s="187" t="s">
        <v>16</v>
      </c>
      <c r="E113" s="17">
        <v>205</v>
      </c>
      <c r="F113" s="17" t="s">
        <v>96</v>
      </c>
      <c r="G113" s="27" t="s">
        <v>38</v>
      </c>
      <c r="H113" s="27">
        <f t="shared" si="17"/>
        <v>5</v>
      </c>
      <c r="I113" s="120" t="str">
        <f t="shared" si="18"/>
        <v/>
      </c>
      <c r="J113" s="132" t="str">
        <f t="shared" si="19"/>
        <v/>
      </c>
      <c r="K113" s="143" t="str">
        <f t="shared" si="21"/>
        <v/>
      </c>
      <c r="L113" s="15" t="str">
        <f t="shared" si="20"/>
        <v>Bonny Jean-Luc                                           (106012)</v>
      </c>
      <c r="M113" s="10">
        <v>0</v>
      </c>
      <c r="N113" s="10">
        <v>0</v>
      </c>
      <c r="O113" s="10" t="s">
        <v>71</v>
      </c>
      <c r="P113" s="125" t="s">
        <v>71</v>
      </c>
      <c r="Q113" s="127" t="s">
        <v>71</v>
      </c>
      <c r="R113" s="11" t="s">
        <v>71</v>
      </c>
      <c r="S113" s="215"/>
      <c r="T113" s="138" t="s">
        <v>71</v>
      </c>
      <c r="U113" s="20" t="s">
        <v>71</v>
      </c>
      <c r="V113" s="136"/>
      <c r="W113" s="117" t="s">
        <v>184</v>
      </c>
      <c r="X113" s="26">
        <v>106012</v>
      </c>
    </row>
    <row r="114" spans="1:24" s="22" customFormat="1" ht="33" customHeight="1">
      <c r="A114" s="103">
        <v>395</v>
      </c>
      <c r="B114" s="16" t="s">
        <v>37</v>
      </c>
      <c r="C114" s="16">
        <f t="shared" si="16"/>
        <v>2</v>
      </c>
      <c r="D114" s="187" t="s">
        <v>16</v>
      </c>
      <c r="E114" s="17">
        <v>204</v>
      </c>
      <c r="F114" s="17" t="s">
        <v>66</v>
      </c>
      <c r="G114" s="27" t="s">
        <v>38</v>
      </c>
      <c r="H114" s="27">
        <f t="shared" si="17"/>
        <v>5</v>
      </c>
      <c r="I114" s="120" t="str">
        <f t="shared" si="18"/>
        <v/>
      </c>
      <c r="J114" s="132" t="str">
        <f t="shared" si="19"/>
        <v/>
      </c>
      <c r="K114" s="143" t="str">
        <f t="shared" si="21"/>
        <v/>
      </c>
      <c r="L114" s="15" t="str">
        <f t="shared" si="20"/>
        <v>Chriett Ahmed                                           (106011)</v>
      </c>
      <c r="M114" s="10">
        <v>0</v>
      </c>
      <c r="N114" s="10">
        <v>0</v>
      </c>
      <c r="O114" s="10" t="s">
        <v>71</v>
      </c>
      <c r="P114" s="125" t="s">
        <v>71</v>
      </c>
      <c r="Q114" s="127" t="s">
        <v>71</v>
      </c>
      <c r="R114" s="11" t="s">
        <v>71</v>
      </c>
      <c r="S114" s="215"/>
      <c r="T114" s="138" t="s">
        <v>71</v>
      </c>
      <c r="U114" s="20" t="s">
        <v>71</v>
      </c>
      <c r="V114" s="136"/>
      <c r="W114" s="117" t="s">
        <v>190</v>
      </c>
      <c r="X114" s="26">
        <v>106011</v>
      </c>
    </row>
    <row r="115" spans="1:24" s="22" customFormat="1" ht="33" customHeight="1">
      <c r="A115" s="103">
        <v>426</v>
      </c>
      <c r="B115" s="16" t="s">
        <v>40</v>
      </c>
      <c r="C115" s="16">
        <f t="shared" si="16"/>
        <v>6</v>
      </c>
      <c r="D115" s="187" t="s">
        <v>16</v>
      </c>
      <c r="E115" s="17">
        <v>204</v>
      </c>
      <c r="F115" s="17" t="s">
        <v>66</v>
      </c>
      <c r="G115" s="27" t="s">
        <v>71</v>
      </c>
      <c r="H115" s="27">
        <f t="shared" si="17"/>
        <v>6</v>
      </c>
      <c r="I115" s="120" t="str">
        <f t="shared" si="18"/>
        <v/>
      </c>
      <c r="J115" s="132" t="str">
        <f t="shared" si="19"/>
        <v/>
      </c>
      <c r="K115" s="143" t="str">
        <f t="shared" si="21"/>
        <v/>
      </c>
      <c r="L115" s="15" t="str">
        <f t="shared" si="20"/>
        <v>Fontaine Nicolas                                           (104017)</v>
      </c>
      <c r="M115" s="10">
        <v>0</v>
      </c>
      <c r="N115" s="10">
        <v>0</v>
      </c>
      <c r="O115" s="10" t="s">
        <v>71</v>
      </c>
      <c r="P115" s="125" t="s">
        <v>71</v>
      </c>
      <c r="Q115" s="127" t="s">
        <v>71</v>
      </c>
      <c r="R115" s="11" t="s">
        <v>71</v>
      </c>
      <c r="S115" s="215"/>
      <c r="T115" s="138" t="s">
        <v>71</v>
      </c>
      <c r="U115" s="20" t="s">
        <v>71</v>
      </c>
      <c r="V115" s="136"/>
      <c r="W115" s="117" t="s">
        <v>151</v>
      </c>
      <c r="X115" s="26">
        <v>104017</v>
      </c>
    </row>
    <row r="116" spans="1:24" s="22" customFormat="1" ht="33" customHeight="1">
      <c r="A116" s="103">
        <v>416</v>
      </c>
      <c r="B116" s="69" t="s">
        <v>8</v>
      </c>
      <c r="C116" s="69">
        <f t="shared" si="16"/>
        <v>4</v>
      </c>
      <c r="D116" s="187" t="s">
        <v>16</v>
      </c>
      <c r="E116" s="17">
        <v>205</v>
      </c>
      <c r="F116" s="17" t="s">
        <v>96</v>
      </c>
      <c r="G116" s="27"/>
      <c r="H116" s="27">
        <f t="shared" si="17"/>
        <v>6</v>
      </c>
      <c r="I116" s="120" t="str">
        <f t="shared" si="18"/>
        <v/>
      </c>
      <c r="J116" s="132" t="str">
        <f t="shared" si="19"/>
        <v/>
      </c>
      <c r="K116" s="143" t="str">
        <f t="shared" si="21"/>
        <v/>
      </c>
      <c r="L116" s="15" t="str">
        <f t="shared" si="20"/>
        <v>Gaudibert Stéphane                                           (104011)</v>
      </c>
      <c r="M116" s="10">
        <v>0</v>
      </c>
      <c r="N116" s="10">
        <v>0</v>
      </c>
      <c r="O116" s="10" t="s">
        <v>71</v>
      </c>
      <c r="P116" s="125" t="s">
        <v>71</v>
      </c>
      <c r="Q116" s="127" t="s">
        <v>71</v>
      </c>
      <c r="R116" s="11" t="s">
        <v>71</v>
      </c>
      <c r="S116" s="215"/>
      <c r="T116" s="138" t="s">
        <v>71</v>
      </c>
      <c r="U116" s="20" t="s">
        <v>71</v>
      </c>
      <c r="V116" s="136"/>
      <c r="W116" s="117" t="s">
        <v>153</v>
      </c>
      <c r="X116" s="26">
        <v>104011</v>
      </c>
    </row>
    <row r="117" spans="1:24" s="22" customFormat="1" ht="33" customHeight="1">
      <c r="A117" s="103">
        <v>423</v>
      </c>
      <c r="B117" s="73" t="s">
        <v>9</v>
      </c>
      <c r="C117" s="16">
        <f t="shared" si="16"/>
        <v>3</v>
      </c>
      <c r="D117" s="187" t="s">
        <v>16</v>
      </c>
      <c r="E117" s="17">
        <v>203</v>
      </c>
      <c r="F117" s="17" t="s">
        <v>53</v>
      </c>
      <c r="G117" s="27" t="s">
        <v>71</v>
      </c>
      <c r="H117" s="27">
        <f t="shared" si="17"/>
        <v>6</v>
      </c>
      <c r="I117" s="120" t="str">
        <f t="shared" si="18"/>
        <v/>
      </c>
      <c r="J117" s="132" t="str">
        <f t="shared" si="19"/>
        <v/>
      </c>
      <c r="K117" s="143" t="str">
        <f t="shared" si="21"/>
        <v/>
      </c>
      <c r="L117" s="15" t="str">
        <f t="shared" si="20"/>
        <v>Audigier Daniel                                           (103011)</v>
      </c>
      <c r="M117" s="10">
        <v>0</v>
      </c>
      <c r="N117" s="10">
        <v>0</v>
      </c>
      <c r="O117" s="10" t="s">
        <v>71</v>
      </c>
      <c r="P117" s="125" t="s">
        <v>71</v>
      </c>
      <c r="Q117" s="127" t="s">
        <v>71</v>
      </c>
      <c r="R117" s="11" t="s">
        <v>71</v>
      </c>
      <c r="S117" s="215"/>
      <c r="T117" s="138" t="s">
        <v>71</v>
      </c>
      <c r="U117" s="20" t="s">
        <v>71</v>
      </c>
      <c r="V117" s="136"/>
      <c r="W117" s="117" t="s">
        <v>127</v>
      </c>
      <c r="X117" s="26">
        <v>103011</v>
      </c>
    </row>
    <row r="118" spans="1:24" s="22" customFormat="1" ht="33" customHeight="1">
      <c r="A118" s="103">
        <v>424</v>
      </c>
      <c r="B118" s="73" t="s">
        <v>9</v>
      </c>
      <c r="C118" s="16">
        <f t="shared" si="16"/>
        <v>3</v>
      </c>
      <c r="D118" s="187" t="s">
        <v>16</v>
      </c>
      <c r="E118" s="17">
        <v>204</v>
      </c>
      <c r="F118" s="17" t="s">
        <v>66</v>
      </c>
      <c r="G118" s="27" t="s">
        <v>71</v>
      </c>
      <c r="H118" s="27">
        <f t="shared" si="17"/>
        <v>6</v>
      </c>
      <c r="I118" s="120" t="str">
        <f t="shared" si="18"/>
        <v/>
      </c>
      <c r="J118" s="132" t="str">
        <f t="shared" si="19"/>
        <v/>
      </c>
      <c r="K118" s="143" t="str">
        <f t="shared" si="21"/>
        <v/>
      </c>
      <c r="L118" s="15" t="str">
        <f t="shared" si="20"/>
        <v>Obstetar Jean-François                                           (103010)</v>
      </c>
      <c r="M118" s="10">
        <v>0</v>
      </c>
      <c r="N118" s="10">
        <v>0</v>
      </c>
      <c r="O118" s="10" t="s">
        <v>71</v>
      </c>
      <c r="P118" s="125" t="s">
        <v>71</v>
      </c>
      <c r="Q118" s="127" t="s">
        <v>71</v>
      </c>
      <c r="R118" s="11" t="s">
        <v>71</v>
      </c>
      <c r="S118" s="215"/>
      <c r="T118" s="138" t="s">
        <v>71</v>
      </c>
      <c r="U118" s="20" t="s">
        <v>71</v>
      </c>
      <c r="V118" s="136"/>
      <c r="W118" s="117" t="s">
        <v>126</v>
      </c>
      <c r="X118" s="26">
        <v>103010</v>
      </c>
    </row>
    <row r="119" spans="1:24" s="22" customFormat="1" ht="33" customHeight="1">
      <c r="A119" s="103">
        <v>408</v>
      </c>
      <c r="B119" s="16" t="s">
        <v>37</v>
      </c>
      <c r="C119" s="16">
        <f t="shared" si="16"/>
        <v>2</v>
      </c>
      <c r="D119" s="187" t="s">
        <v>16</v>
      </c>
      <c r="E119" s="17">
        <v>205</v>
      </c>
      <c r="F119" s="17" t="s">
        <v>96</v>
      </c>
      <c r="G119" s="27" t="s">
        <v>38</v>
      </c>
      <c r="H119" s="27">
        <f t="shared" si="17"/>
        <v>5</v>
      </c>
      <c r="I119" s="120" t="str">
        <f t="shared" si="18"/>
        <v/>
      </c>
      <c r="J119" s="132" t="str">
        <f t="shared" si="19"/>
        <v/>
      </c>
      <c r="K119" s="143" t="str">
        <f t="shared" si="21"/>
        <v/>
      </c>
      <c r="L119" s="15" t="str">
        <f t="shared" si="20"/>
        <v>Depature Louis                                           (103004)</v>
      </c>
      <c r="M119" s="10">
        <v>0</v>
      </c>
      <c r="N119" s="10">
        <v>0</v>
      </c>
      <c r="O119" s="10" t="s">
        <v>71</v>
      </c>
      <c r="P119" s="125" t="s">
        <v>71</v>
      </c>
      <c r="Q119" s="127" t="s">
        <v>71</v>
      </c>
      <c r="R119" s="11" t="s">
        <v>71</v>
      </c>
      <c r="S119" s="215"/>
      <c r="T119" s="138" t="s">
        <v>71</v>
      </c>
      <c r="U119" s="20" t="s">
        <v>71</v>
      </c>
      <c r="V119" s="136"/>
      <c r="W119" s="117" t="s">
        <v>134</v>
      </c>
      <c r="X119" s="26">
        <v>103004</v>
      </c>
    </row>
    <row r="120" spans="1:24" s="22" customFormat="1" ht="33" customHeight="1">
      <c r="A120" s="103">
        <v>418</v>
      </c>
      <c r="B120" s="16" t="s">
        <v>37</v>
      </c>
      <c r="C120" s="16">
        <f t="shared" si="16"/>
        <v>2</v>
      </c>
      <c r="D120" s="187" t="s">
        <v>16</v>
      </c>
      <c r="E120" s="17">
        <v>206</v>
      </c>
      <c r="F120" s="17" t="s">
        <v>67</v>
      </c>
      <c r="G120" s="27" t="s">
        <v>38</v>
      </c>
      <c r="H120" s="27">
        <f t="shared" si="17"/>
        <v>5</v>
      </c>
      <c r="I120" s="120" t="str">
        <f t="shared" si="18"/>
        <v/>
      </c>
      <c r="J120" s="132" t="str">
        <f t="shared" si="19"/>
        <v/>
      </c>
      <c r="K120" s="143" t="str">
        <f t="shared" si="21"/>
        <v/>
      </c>
      <c r="L120" s="15" t="str">
        <f t="shared" si="20"/>
        <v>De Cherance Alain                                           (103003)</v>
      </c>
      <c r="M120" s="10">
        <v>0</v>
      </c>
      <c r="N120" s="10">
        <v>0</v>
      </c>
      <c r="O120" s="10" t="s">
        <v>71</v>
      </c>
      <c r="P120" s="125" t="s">
        <v>71</v>
      </c>
      <c r="Q120" s="127" t="s">
        <v>71</v>
      </c>
      <c r="R120" s="11" t="s">
        <v>71</v>
      </c>
      <c r="S120" s="215"/>
      <c r="T120" s="138" t="s">
        <v>71</v>
      </c>
      <c r="U120" s="20" t="s">
        <v>71</v>
      </c>
      <c r="V120" s="136"/>
      <c r="W120" s="117" t="s">
        <v>133</v>
      </c>
      <c r="X120" s="26">
        <v>103003</v>
      </c>
    </row>
    <row r="121" spans="1:24" s="22" customFormat="1" ht="33" customHeight="1">
      <c r="A121" s="103">
        <v>419</v>
      </c>
      <c r="B121" s="16" t="s">
        <v>37</v>
      </c>
      <c r="C121" s="16">
        <f t="shared" si="16"/>
        <v>2</v>
      </c>
      <c r="D121" s="187" t="s">
        <v>16</v>
      </c>
      <c r="E121" s="17">
        <v>206</v>
      </c>
      <c r="F121" s="17" t="s">
        <v>67</v>
      </c>
      <c r="G121" s="27" t="s">
        <v>38</v>
      </c>
      <c r="H121" s="27">
        <f t="shared" si="17"/>
        <v>5</v>
      </c>
      <c r="I121" s="120" t="str">
        <f t="shared" si="18"/>
        <v/>
      </c>
      <c r="J121" s="132" t="str">
        <f t="shared" si="19"/>
        <v/>
      </c>
      <c r="K121" s="143" t="str">
        <f t="shared" si="21"/>
        <v/>
      </c>
      <c r="L121" s="15" t="str">
        <f t="shared" si="20"/>
        <v>Coqueron Bruno                                           (103002)</v>
      </c>
      <c r="M121" s="10">
        <v>0</v>
      </c>
      <c r="N121" s="10">
        <v>0</v>
      </c>
      <c r="O121" s="10" t="s">
        <v>71</v>
      </c>
      <c r="P121" s="125" t="s">
        <v>71</v>
      </c>
      <c r="Q121" s="127" t="s">
        <v>71</v>
      </c>
      <c r="R121" s="11" t="s">
        <v>71</v>
      </c>
      <c r="S121" s="215"/>
      <c r="T121" s="138" t="s">
        <v>71</v>
      </c>
      <c r="U121" s="20" t="s">
        <v>71</v>
      </c>
      <c r="V121" s="136"/>
      <c r="W121" s="117" t="s">
        <v>132</v>
      </c>
      <c r="X121" s="26">
        <v>103002</v>
      </c>
    </row>
    <row r="122" spans="1:24" s="22" customFormat="1" ht="33" customHeight="1">
      <c r="A122" s="103">
        <v>417</v>
      </c>
      <c r="B122" s="16" t="s">
        <v>37</v>
      </c>
      <c r="C122" s="16">
        <f t="shared" si="16"/>
        <v>2</v>
      </c>
      <c r="D122" s="187" t="s">
        <v>16</v>
      </c>
      <c r="E122" s="17">
        <v>206</v>
      </c>
      <c r="F122" s="17" t="s">
        <v>67</v>
      </c>
      <c r="G122" s="27" t="s">
        <v>38</v>
      </c>
      <c r="H122" s="27">
        <f t="shared" si="17"/>
        <v>5</v>
      </c>
      <c r="I122" s="120" t="str">
        <f t="shared" si="18"/>
        <v/>
      </c>
      <c r="J122" s="132" t="str">
        <f t="shared" si="19"/>
        <v/>
      </c>
      <c r="K122" s="143" t="str">
        <f t="shared" si="21"/>
        <v/>
      </c>
      <c r="L122" s="15" t="str">
        <f t="shared" si="20"/>
        <v>Cognee Yves                                           (103001)</v>
      </c>
      <c r="M122" s="10">
        <v>0</v>
      </c>
      <c r="N122" s="10">
        <v>0</v>
      </c>
      <c r="O122" s="10" t="s">
        <v>71</v>
      </c>
      <c r="P122" s="125" t="s">
        <v>71</v>
      </c>
      <c r="Q122" s="127" t="s">
        <v>71</v>
      </c>
      <c r="R122" s="11" t="s">
        <v>71</v>
      </c>
      <c r="S122" s="215"/>
      <c r="T122" s="138" t="s">
        <v>71</v>
      </c>
      <c r="U122" s="20" t="s">
        <v>71</v>
      </c>
      <c r="V122" s="136"/>
      <c r="W122" s="117" t="s">
        <v>131</v>
      </c>
      <c r="X122" s="26">
        <v>103001</v>
      </c>
    </row>
    <row r="123" spans="1:24" s="22" customFormat="1" ht="33" customHeight="1">
      <c r="A123" s="103">
        <v>406</v>
      </c>
      <c r="B123" s="16" t="s">
        <v>37</v>
      </c>
      <c r="C123" s="16">
        <f t="shared" si="16"/>
        <v>2</v>
      </c>
      <c r="D123" s="187" t="s">
        <v>16</v>
      </c>
      <c r="E123" s="17">
        <v>205</v>
      </c>
      <c r="F123" s="17" t="s">
        <v>96</v>
      </c>
      <c r="G123" s="27" t="s">
        <v>38</v>
      </c>
      <c r="H123" s="27">
        <f t="shared" si="17"/>
        <v>5</v>
      </c>
      <c r="I123" s="120" t="str">
        <f t="shared" si="18"/>
        <v/>
      </c>
      <c r="J123" s="132" t="str">
        <f t="shared" si="19"/>
        <v/>
      </c>
      <c r="K123" s="143" t="str">
        <f t="shared" si="21"/>
        <v/>
      </c>
      <c r="L123" s="15" t="str">
        <f t="shared" si="20"/>
        <v>Capely Georges                                           (102008)</v>
      </c>
      <c r="M123" s="10">
        <v>0</v>
      </c>
      <c r="N123" s="10">
        <v>0</v>
      </c>
      <c r="O123" s="10" t="s">
        <v>71</v>
      </c>
      <c r="P123" s="125" t="s">
        <v>71</v>
      </c>
      <c r="Q123" s="127" t="s">
        <v>71</v>
      </c>
      <c r="R123" s="11" t="s">
        <v>71</v>
      </c>
      <c r="S123" s="215"/>
      <c r="T123" s="138" t="s">
        <v>71</v>
      </c>
      <c r="U123" s="20" t="s">
        <v>71</v>
      </c>
      <c r="V123" s="136"/>
      <c r="W123" s="117" t="s">
        <v>119</v>
      </c>
      <c r="X123" s="26">
        <v>102008</v>
      </c>
    </row>
    <row r="124" spans="1:24" s="22" customFormat="1" ht="33" customHeight="1">
      <c r="A124" s="103">
        <v>407</v>
      </c>
      <c r="B124" s="16" t="s">
        <v>37</v>
      </c>
      <c r="C124" s="16">
        <f t="shared" si="16"/>
        <v>2</v>
      </c>
      <c r="D124" s="187" t="s">
        <v>16</v>
      </c>
      <c r="E124" s="17">
        <v>205</v>
      </c>
      <c r="F124" s="17" t="s">
        <v>96</v>
      </c>
      <c r="G124" s="27" t="s">
        <v>38</v>
      </c>
      <c r="H124" s="27">
        <f t="shared" si="17"/>
        <v>5</v>
      </c>
      <c r="I124" s="120" t="str">
        <f t="shared" si="18"/>
        <v/>
      </c>
      <c r="J124" s="132" t="str">
        <f t="shared" si="19"/>
        <v/>
      </c>
      <c r="K124" s="143" t="str">
        <f t="shared" si="21"/>
        <v/>
      </c>
      <c r="L124" s="15" t="str">
        <f t="shared" si="20"/>
        <v>Bruzzo Stéphane                                           (102007)</v>
      </c>
      <c r="M124" s="10">
        <v>0</v>
      </c>
      <c r="N124" s="10">
        <v>0</v>
      </c>
      <c r="O124" s="10" t="s">
        <v>71</v>
      </c>
      <c r="P124" s="125" t="s">
        <v>71</v>
      </c>
      <c r="Q124" s="127" t="s">
        <v>71</v>
      </c>
      <c r="R124" s="11" t="s">
        <v>71</v>
      </c>
      <c r="S124" s="215"/>
      <c r="T124" s="138" t="s">
        <v>71</v>
      </c>
      <c r="U124" s="20" t="s">
        <v>71</v>
      </c>
      <c r="V124" s="136"/>
      <c r="W124" s="117" t="s">
        <v>118</v>
      </c>
      <c r="X124" s="26">
        <v>102007</v>
      </c>
    </row>
    <row r="125" spans="1:24" s="22" customFormat="1" ht="33" customHeight="1">
      <c r="A125" s="103">
        <v>415</v>
      </c>
      <c r="B125" s="16" t="s">
        <v>37</v>
      </c>
      <c r="C125" s="16">
        <f t="shared" si="16"/>
        <v>2</v>
      </c>
      <c r="D125" s="187" t="s">
        <v>16</v>
      </c>
      <c r="E125" s="17">
        <v>205</v>
      </c>
      <c r="F125" s="17" t="s">
        <v>96</v>
      </c>
      <c r="G125" s="27" t="s">
        <v>38</v>
      </c>
      <c r="H125" s="27">
        <f t="shared" si="17"/>
        <v>5</v>
      </c>
      <c r="I125" s="120" t="str">
        <f t="shared" si="18"/>
        <v/>
      </c>
      <c r="J125" s="132" t="str">
        <f t="shared" si="19"/>
        <v/>
      </c>
      <c r="K125" s="143" t="str">
        <f t="shared" si="21"/>
        <v/>
      </c>
      <c r="L125" s="15" t="str">
        <f t="shared" si="20"/>
        <v>Castel Alain                                           (102001)</v>
      </c>
      <c r="M125" s="10">
        <v>0</v>
      </c>
      <c r="N125" s="10">
        <v>0</v>
      </c>
      <c r="O125" s="10" t="s">
        <v>71</v>
      </c>
      <c r="P125" s="125" t="s">
        <v>71</v>
      </c>
      <c r="Q125" s="127" t="s">
        <v>71</v>
      </c>
      <c r="R125" s="11" t="s">
        <v>71</v>
      </c>
      <c r="S125" s="215"/>
      <c r="T125" s="138" t="s">
        <v>71</v>
      </c>
      <c r="U125" s="20" t="s">
        <v>71</v>
      </c>
      <c r="V125" s="136"/>
      <c r="W125" s="117" t="s">
        <v>120</v>
      </c>
      <c r="X125" s="26">
        <v>102001</v>
      </c>
    </row>
    <row r="126" spans="1:24" s="22" customFormat="1" ht="33" customHeight="1">
      <c r="A126" s="103">
        <v>404</v>
      </c>
      <c r="B126" s="16" t="s">
        <v>37</v>
      </c>
      <c r="C126" s="16">
        <f t="shared" si="16"/>
        <v>2</v>
      </c>
      <c r="D126" s="187" t="s">
        <v>16</v>
      </c>
      <c r="E126" s="17">
        <v>205</v>
      </c>
      <c r="F126" s="17" t="s">
        <v>96</v>
      </c>
      <c r="G126" s="27" t="s">
        <v>38</v>
      </c>
      <c r="H126" s="27">
        <f t="shared" si="17"/>
        <v>5</v>
      </c>
      <c r="I126" s="120" t="str">
        <f t="shared" si="18"/>
        <v/>
      </c>
      <c r="J126" s="132" t="str">
        <f t="shared" si="19"/>
        <v/>
      </c>
      <c r="K126" s="143" t="str">
        <f t="shared" si="21"/>
        <v/>
      </c>
      <c r="L126" s="15" t="str">
        <f t="shared" si="20"/>
        <v>Fare Bruno                                           (101003)</v>
      </c>
      <c r="M126" s="10">
        <v>0</v>
      </c>
      <c r="N126" s="10">
        <v>0</v>
      </c>
      <c r="O126" s="10" t="s">
        <v>71</v>
      </c>
      <c r="P126" s="125" t="s">
        <v>71</v>
      </c>
      <c r="Q126" s="127" t="s">
        <v>71</v>
      </c>
      <c r="R126" s="11" t="s">
        <v>71</v>
      </c>
      <c r="S126" s="215"/>
      <c r="T126" s="138" t="s">
        <v>71</v>
      </c>
      <c r="U126" s="20" t="s">
        <v>71</v>
      </c>
      <c r="V126" s="136"/>
      <c r="W126" s="117" t="s">
        <v>117</v>
      </c>
      <c r="X126" s="26">
        <v>101003</v>
      </c>
    </row>
    <row r="127" spans="1:24" s="22" customFormat="1" ht="33" customHeight="1">
      <c r="A127" s="103">
        <v>405</v>
      </c>
      <c r="B127" s="16" t="s">
        <v>37</v>
      </c>
      <c r="C127" s="16">
        <f t="shared" si="16"/>
        <v>2</v>
      </c>
      <c r="D127" s="187" t="s">
        <v>16</v>
      </c>
      <c r="E127" s="17">
        <v>205</v>
      </c>
      <c r="F127" s="17" t="s">
        <v>96</v>
      </c>
      <c r="G127" s="27" t="s">
        <v>38</v>
      </c>
      <c r="H127" s="27">
        <f t="shared" si="17"/>
        <v>5</v>
      </c>
      <c r="I127" s="120" t="str">
        <f t="shared" si="18"/>
        <v/>
      </c>
      <c r="J127" s="132" t="str">
        <f t="shared" si="19"/>
        <v/>
      </c>
      <c r="K127" s="143" t="str">
        <f t="shared" si="21"/>
        <v/>
      </c>
      <c r="L127" s="15" t="str">
        <f t="shared" si="20"/>
        <v>Bouaffon Hervé                                           (101001)</v>
      </c>
      <c r="M127" s="10">
        <v>0</v>
      </c>
      <c r="N127" s="10">
        <v>0</v>
      </c>
      <c r="O127" s="10" t="s">
        <v>71</v>
      </c>
      <c r="P127" s="125" t="s">
        <v>71</v>
      </c>
      <c r="Q127" s="127" t="s">
        <v>71</v>
      </c>
      <c r="R127" s="11" t="s">
        <v>71</v>
      </c>
      <c r="S127" s="215"/>
      <c r="T127" s="138" t="s">
        <v>71</v>
      </c>
      <c r="U127" s="20" t="s">
        <v>71</v>
      </c>
      <c r="V127" s="136"/>
      <c r="W127" s="117" t="s">
        <v>115</v>
      </c>
      <c r="X127" s="26">
        <v>101001</v>
      </c>
    </row>
    <row r="128" spans="1:24" s="22" customFormat="1" ht="33" customHeight="1">
      <c r="A128" s="103">
        <v>30</v>
      </c>
      <c r="B128" s="16" t="s">
        <v>70</v>
      </c>
      <c r="C128" s="16">
        <f t="shared" si="16"/>
        <v>1</v>
      </c>
      <c r="D128" s="148" t="s">
        <v>14</v>
      </c>
      <c r="E128" s="36">
        <v>105</v>
      </c>
      <c r="F128" s="36" t="s">
        <v>61</v>
      </c>
      <c r="G128" s="27">
        <v>1</v>
      </c>
      <c r="H128" s="27">
        <f t="shared" si="17"/>
        <v>1</v>
      </c>
      <c r="I128" s="120">
        <f t="shared" si="18"/>
        <v>1</v>
      </c>
      <c r="J128" s="132" t="str">
        <f t="shared" si="19"/>
        <v/>
      </c>
      <c r="K128" s="143">
        <f t="shared" si="21"/>
        <v>1</v>
      </c>
      <c r="L128" s="15" t="str">
        <f t="shared" si="20"/>
        <v>Creteau Patrick                                           (104012)</v>
      </c>
      <c r="M128" s="10">
        <v>16</v>
      </c>
      <c r="N128" s="10">
        <v>16.5</v>
      </c>
      <c r="O128" s="10">
        <v>15.66</v>
      </c>
      <c r="P128" s="125">
        <f t="shared" ref="P128:P159" si="22">SUM((M128*25)+(N128*25))</f>
        <v>812.5</v>
      </c>
      <c r="Q128" s="127">
        <f t="shared" ref="Q128:Q159" si="23">SUM((M128*25)+(N128*25)+(O128*10))</f>
        <v>969.1</v>
      </c>
      <c r="R128" s="11">
        <v>600</v>
      </c>
      <c r="S128" s="128">
        <f t="shared" ref="S128:S159" si="24">SUM(Q128+R128)+M128/10^7</f>
        <v>1569.1000015999998</v>
      </c>
      <c r="T128" s="138">
        <f t="shared" ref="T128:T159" si="25">SUM(S128/100)+ROW(A128)/10000000</f>
        <v>15.691012815999999</v>
      </c>
      <c r="U128" s="20" t="s">
        <v>71</v>
      </c>
      <c r="V128" s="184"/>
      <c r="W128" s="117" t="s">
        <v>146</v>
      </c>
      <c r="X128" s="26">
        <v>104012</v>
      </c>
    </row>
    <row r="129" spans="1:24" s="22" customFormat="1" ht="33" customHeight="1">
      <c r="A129" s="103">
        <v>113</v>
      </c>
      <c r="B129" s="16" t="s">
        <v>70</v>
      </c>
      <c r="C129" s="16">
        <f t="shared" si="16"/>
        <v>1</v>
      </c>
      <c r="D129" s="148" t="s">
        <v>14</v>
      </c>
      <c r="E129" s="36">
        <v>110</v>
      </c>
      <c r="F129" s="36" t="s">
        <v>114</v>
      </c>
      <c r="G129" s="27">
        <v>1</v>
      </c>
      <c r="H129" s="27">
        <f t="shared" si="17"/>
        <v>1</v>
      </c>
      <c r="I129" s="120">
        <f t="shared" si="18"/>
        <v>1</v>
      </c>
      <c r="J129" s="132" t="str">
        <f t="shared" si="19"/>
        <v/>
      </c>
      <c r="K129" s="143">
        <f t="shared" ref="K129:K160" si="26">IF($D129="ORTIF",$I129,$J129)</f>
        <v>1</v>
      </c>
      <c r="L129" s="15" t="str">
        <f t="shared" si="20"/>
        <v>Chapperon Francis                                           (104002)</v>
      </c>
      <c r="M129" s="10">
        <v>17</v>
      </c>
      <c r="N129" s="10">
        <v>17</v>
      </c>
      <c r="O129" s="10">
        <v>16</v>
      </c>
      <c r="P129" s="125">
        <f t="shared" si="22"/>
        <v>850</v>
      </c>
      <c r="Q129" s="127">
        <f t="shared" si="23"/>
        <v>1010</v>
      </c>
      <c r="R129" s="11">
        <v>500</v>
      </c>
      <c r="S129" s="128">
        <f t="shared" si="24"/>
        <v>1510.0000017</v>
      </c>
      <c r="T129" s="138">
        <f t="shared" si="25"/>
        <v>15.100012916999999</v>
      </c>
      <c r="U129" s="20" t="s">
        <v>71</v>
      </c>
      <c r="V129" s="136"/>
      <c r="W129" s="117" t="s">
        <v>144</v>
      </c>
      <c r="X129" s="26">
        <v>104002</v>
      </c>
    </row>
    <row r="130" spans="1:24" s="22" customFormat="1" ht="33" customHeight="1">
      <c r="A130" s="103">
        <v>128</v>
      </c>
      <c r="B130" s="16" t="s">
        <v>70</v>
      </c>
      <c r="C130" s="16">
        <f t="shared" si="16"/>
        <v>1</v>
      </c>
      <c r="D130" s="148" t="s">
        <v>14</v>
      </c>
      <c r="E130" s="36">
        <v>111</v>
      </c>
      <c r="F130" s="36" t="s">
        <v>65</v>
      </c>
      <c r="G130" s="27">
        <v>1</v>
      </c>
      <c r="H130" s="27">
        <f t="shared" si="17"/>
        <v>1</v>
      </c>
      <c r="I130" s="120">
        <f t="shared" si="18"/>
        <v>1</v>
      </c>
      <c r="J130" s="132" t="str">
        <f t="shared" si="19"/>
        <v/>
      </c>
      <c r="K130" s="143">
        <f t="shared" si="26"/>
        <v>1</v>
      </c>
      <c r="L130" s="15" t="str">
        <f t="shared" si="20"/>
        <v>Bureau Ludovic                                           (104008)</v>
      </c>
      <c r="M130" s="10">
        <v>15</v>
      </c>
      <c r="N130" s="10">
        <v>13.5</v>
      </c>
      <c r="O130" s="10">
        <v>17.66</v>
      </c>
      <c r="P130" s="125">
        <f t="shared" si="22"/>
        <v>712.5</v>
      </c>
      <c r="Q130" s="127">
        <f t="shared" si="23"/>
        <v>889.1</v>
      </c>
      <c r="R130" s="11">
        <v>604.99994889909999</v>
      </c>
      <c r="S130" s="128">
        <f t="shared" si="24"/>
        <v>1494.0999503991002</v>
      </c>
      <c r="T130" s="138">
        <f t="shared" si="25"/>
        <v>14.941012503991001</v>
      </c>
      <c r="U130" s="20" t="s">
        <v>71</v>
      </c>
      <c r="V130" s="136"/>
      <c r="W130" s="117" t="s">
        <v>143</v>
      </c>
      <c r="X130" s="26">
        <v>104008</v>
      </c>
    </row>
    <row r="131" spans="1:24" s="22" customFormat="1" ht="33" customHeight="1">
      <c r="A131" s="103">
        <v>38</v>
      </c>
      <c r="B131" s="16" t="s">
        <v>70</v>
      </c>
      <c r="C131" s="16">
        <f t="shared" si="16"/>
        <v>1</v>
      </c>
      <c r="D131" s="148" t="s">
        <v>14</v>
      </c>
      <c r="E131" s="36">
        <v>106</v>
      </c>
      <c r="F131" s="36" t="s">
        <v>62</v>
      </c>
      <c r="G131" s="27">
        <v>1</v>
      </c>
      <c r="H131" s="27">
        <f t="shared" si="17"/>
        <v>1</v>
      </c>
      <c r="I131" s="120">
        <f t="shared" si="18"/>
        <v>1</v>
      </c>
      <c r="J131" s="132" t="str">
        <f t="shared" si="19"/>
        <v/>
      </c>
      <c r="K131" s="143">
        <f t="shared" si="26"/>
        <v>1</v>
      </c>
      <c r="L131" s="15" t="str">
        <f t="shared" si="20"/>
        <v>Belin Frédéric                                           (104015)</v>
      </c>
      <c r="M131" s="10">
        <v>14</v>
      </c>
      <c r="N131" s="10">
        <v>17.5</v>
      </c>
      <c r="O131" s="10">
        <v>17</v>
      </c>
      <c r="P131" s="125">
        <f t="shared" si="22"/>
        <v>787.5</v>
      </c>
      <c r="Q131" s="127">
        <f t="shared" si="23"/>
        <v>957.5</v>
      </c>
      <c r="R131" s="11">
        <v>515</v>
      </c>
      <c r="S131" s="128">
        <f t="shared" si="24"/>
        <v>1472.5000014</v>
      </c>
      <c r="T131" s="138">
        <f t="shared" si="25"/>
        <v>14.725013113999999</v>
      </c>
      <c r="U131" s="20" t="s">
        <v>71</v>
      </c>
      <c r="V131" s="184"/>
      <c r="W131" s="117" t="s">
        <v>141</v>
      </c>
      <c r="X131" s="26">
        <v>104015</v>
      </c>
    </row>
    <row r="132" spans="1:24" s="22" customFormat="1" ht="33" customHeight="1">
      <c r="A132" s="103">
        <v>136</v>
      </c>
      <c r="B132" s="16" t="s">
        <v>70</v>
      </c>
      <c r="C132" s="16">
        <f t="shared" ref="C132:C195" si="27">IF($B132="ADMISSIBLE",1,IF($B132="NON ADMISSIBLE",2,IF($B132="DESISTE A L'ADMISSIBILITE",3,IF($B132="RADIE A L'ADMISSIBILITE",4,IF($B132="RADIE INAP MED DEF",5,IF($B132="ERREUR.INSCRIPTION",6))))))</f>
        <v>1</v>
      </c>
      <c r="D132" s="148" t="s">
        <v>14</v>
      </c>
      <c r="E132" s="36">
        <v>112</v>
      </c>
      <c r="F132" s="36" t="s">
        <v>95</v>
      </c>
      <c r="G132" s="27">
        <v>1</v>
      </c>
      <c r="H132" s="27">
        <f t="shared" ref="H132:H195" si="28">IF($G132=1,1,IF($G132="A",2,IF($G132="D",3,IF($G132="R",4,IF($G132="N.A",5,IF($G132="",6))))))</f>
        <v>1</v>
      </c>
      <c r="I132" s="120">
        <f t="shared" ref="I132:I195" si="29">IF($D132="ORADM","",IF(OR($B:$B="NON ADMISSIBLE",$B:$B="ERREUR.INSCRIPTION",$B:$B="RADIE A L'ADMISSIBILITE",$B:$B="DESISTE A L'ADMISSIBILITE",$B:$B="RADIE INAP MED DEF"),"",SUMPRODUCT(($B$3:$B$429=$B132)*($F$3:$F$429=$F132)*($S$3:$S$429&gt;$S132))+1))</f>
        <v>1</v>
      </c>
      <c r="J132" s="132" t="str">
        <f t="shared" ref="J132:J195" si="30">IF($D132="ORTIF","",IF(OR($B:$B="NON ADMISSIBLE",$B:$B="ERREUR.INSCRIPTION",$B:$B="RADIE A L'ADMISSIBILITE",$B:$B="DESISTE A L'ADMISSIBILITE",$B:$B="RADIE INAP MED DEF"),"",SUMPRODUCT(($B$3:$B$429=$B132)*($F$3:$F$429=$F132)*($T$3:$T$429&gt;$T132))+1))</f>
        <v/>
      </c>
      <c r="K132" s="143">
        <f t="shared" si="26"/>
        <v>1</v>
      </c>
      <c r="L132" s="15" t="str">
        <f t="shared" ref="L132:L195" si="31">CONCATENATE(W132," ","                                          (",X132,")")</f>
        <v>Barbe Luc                                           (104006)</v>
      </c>
      <c r="M132" s="10">
        <v>16.5</v>
      </c>
      <c r="N132" s="10">
        <v>16.5</v>
      </c>
      <c r="O132" s="10">
        <v>13.66</v>
      </c>
      <c r="P132" s="125">
        <f t="shared" si="22"/>
        <v>825</v>
      </c>
      <c r="Q132" s="127">
        <f t="shared" si="23"/>
        <v>961.6</v>
      </c>
      <c r="R132" s="11">
        <v>505</v>
      </c>
      <c r="S132" s="128">
        <f t="shared" si="24"/>
        <v>1466.60000165</v>
      </c>
      <c r="T132" s="138">
        <f t="shared" si="25"/>
        <v>14.6660132165</v>
      </c>
      <c r="U132" s="20" t="s">
        <v>71</v>
      </c>
      <c r="V132" s="136"/>
      <c r="W132" s="117" t="s">
        <v>140</v>
      </c>
      <c r="X132" s="26">
        <v>104006</v>
      </c>
    </row>
    <row r="133" spans="1:24" s="22" customFormat="1" ht="33" customHeight="1">
      <c r="A133" s="103">
        <v>39</v>
      </c>
      <c r="B133" s="16" t="s">
        <v>70</v>
      </c>
      <c r="C133" s="16">
        <f t="shared" si="27"/>
        <v>1</v>
      </c>
      <c r="D133" s="148" t="s">
        <v>14</v>
      </c>
      <c r="E133" s="36">
        <v>106</v>
      </c>
      <c r="F133" s="36" t="s">
        <v>62</v>
      </c>
      <c r="G133" s="27">
        <v>1</v>
      </c>
      <c r="H133" s="27">
        <f t="shared" si="28"/>
        <v>1</v>
      </c>
      <c r="I133" s="120">
        <f t="shared" si="29"/>
        <v>2</v>
      </c>
      <c r="J133" s="132" t="str">
        <f t="shared" si="30"/>
        <v/>
      </c>
      <c r="K133" s="143">
        <f t="shared" si="26"/>
        <v>2</v>
      </c>
      <c r="L133" s="15" t="str">
        <f t="shared" si="31"/>
        <v>Wehinger Guy                                           (105011)</v>
      </c>
      <c r="M133" s="10">
        <v>17.5</v>
      </c>
      <c r="N133" s="10">
        <v>15</v>
      </c>
      <c r="O133" s="10">
        <v>12.66</v>
      </c>
      <c r="P133" s="125">
        <f t="shared" si="22"/>
        <v>812.5</v>
      </c>
      <c r="Q133" s="127">
        <f t="shared" si="23"/>
        <v>939.1</v>
      </c>
      <c r="R133" s="11">
        <v>525</v>
      </c>
      <c r="S133" s="128">
        <f t="shared" si="24"/>
        <v>1464.1000017499998</v>
      </c>
      <c r="T133" s="138">
        <f t="shared" si="25"/>
        <v>14.641013317499999</v>
      </c>
      <c r="U133" s="20" t="s">
        <v>71</v>
      </c>
      <c r="V133" s="184"/>
      <c r="W133" s="117" t="s">
        <v>166</v>
      </c>
      <c r="X133" s="26">
        <v>105011</v>
      </c>
    </row>
    <row r="134" spans="1:24" s="22" customFormat="1" ht="33" customHeight="1">
      <c r="A134" s="103">
        <v>3</v>
      </c>
      <c r="B134" s="16" t="s">
        <v>70</v>
      </c>
      <c r="C134" s="16">
        <f t="shared" si="27"/>
        <v>1</v>
      </c>
      <c r="D134" s="148" t="s">
        <v>14</v>
      </c>
      <c r="E134" s="36">
        <v>103</v>
      </c>
      <c r="F134" s="36" t="s">
        <v>110</v>
      </c>
      <c r="G134" s="27">
        <v>1</v>
      </c>
      <c r="H134" s="27">
        <f t="shared" si="28"/>
        <v>1</v>
      </c>
      <c r="I134" s="120">
        <f t="shared" si="29"/>
        <v>1</v>
      </c>
      <c r="J134" s="132" t="str">
        <f t="shared" si="30"/>
        <v/>
      </c>
      <c r="K134" s="143">
        <f t="shared" si="26"/>
        <v>1</v>
      </c>
      <c r="L134" s="15" t="str">
        <f t="shared" si="31"/>
        <v>Sorel Xavier                                           (105010)</v>
      </c>
      <c r="M134" s="10">
        <v>17</v>
      </c>
      <c r="N134" s="10">
        <v>15</v>
      </c>
      <c r="O134" s="10">
        <v>15.66</v>
      </c>
      <c r="P134" s="125">
        <f t="shared" si="22"/>
        <v>800</v>
      </c>
      <c r="Q134" s="127">
        <f t="shared" si="23"/>
        <v>956.6</v>
      </c>
      <c r="R134" s="11">
        <v>500</v>
      </c>
      <c r="S134" s="128">
        <f t="shared" si="24"/>
        <v>1456.6000016999999</v>
      </c>
      <c r="T134" s="138">
        <f t="shared" si="25"/>
        <v>14.566013416999999</v>
      </c>
      <c r="U134" s="20" t="s">
        <v>71</v>
      </c>
      <c r="V134" s="184"/>
      <c r="W134" s="117" t="s">
        <v>165</v>
      </c>
      <c r="X134" s="26">
        <v>105010</v>
      </c>
    </row>
    <row r="135" spans="1:24" s="22" customFormat="1" ht="33" customHeight="1">
      <c r="A135" s="103">
        <v>129</v>
      </c>
      <c r="B135" s="16" t="s">
        <v>70</v>
      </c>
      <c r="C135" s="16">
        <f t="shared" si="27"/>
        <v>1</v>
      </c>
      <c r="D135" s="148" t="s">
        <v>14</v>
      </c>
      <c r="E135" s="36">
        <v>111</v>
      </c>
      <c r="F135" s="36" t="s">
        <v>65</v>
      </c>
      <c r="G135" s="27">
        <v>1</v>
      </c>
      <c r="H135" s="27">
        <f t="shared" si="28"/>
        <v>1</v>
      </c>
      <c r="I135" s="120">
        <f t="shared" si="29"/>
        <v>2</v>
      </c>
      <c r="J135" s="132" t="str">
        <f t="shared" si="30"/>
        <v/>
      </c>
      <c r="K135" s="143">
        <f t="shared" si="26"/>
        <v>2</v>
      </c>
      <c r="L135" s="15" t="str">
        <f t="shared" si="31"/>
        <v>Salignon Yannick                                           (105013)</v>
      </c>
      <c r="M135" s="10">
        <v>15.5</v>
      </c>
      <c r="N135" s="10">
        <v>15.5</v>
      </c>
      <c r="O135" s="10">
        <v>15.66</v>
      </c>
      <c r="P135" s="125">
        <f t="shared" si="22"/>
        <v>775</v>
      </c>
      <c r="Q135" s="127">
        <f t="shared" si="23"/>
        <v>931.6</v>
      </c>
      <c r="R135" s="11">
        <v>524.99994889959999</v>
      </c>
      <c r="S135" s="128">
        <f t="shared" si="24"/>
        <v>1456.5999504495999</v>
      </c>
      <c r="T135" s="138">
        <f t="shared" si="25"/>
        <v>14.566013004495998</v>
      </c>
      <c r="U135" s="20" t="s">
        <v>71</v>
      </c>
      <c r="V135" s="136"/>
      <c r="W135" s="117" t="s">
        <v>164</v>
      </c>
      <c r="X135" s="26">
        <v>105013</v>
      </c>
    </row>
    <row r="136" spans="1:24" s="22" customFormat="1" ht="33" customHeight="1">
      <c r="A136" s="103">
        <v>15</v>
      </c>
      <c r="B136" s="16" t="s">
        <v>70</v>
      </c>
      <c r="C136" s="16">
        <f t="shared" si="27"/>
        <v>1</v>
      </c>
      <c r="D136" s="148" t="s">
        <v>14</v>
      </c>
      <c r="E136" s="36">
        <v>104</v>
      </c>
      <c r="F136" s="36" t="s">
        <v>107</v>
      </c>
      <c r="G136" s="27">
        <v>1</v>
      </c>
      <c r="H136" s="27">
        <f t="shared" si="28"/>
        <v>1</v>
      </c>
      <c r="I136" s="120">
        <f t="shared" si="29"/>
        <v>1</v>
      </c>
      <c r="J136" s="132" t="str">
        <f t="shared" si="30"/>
        <v/>
      </c>
      <c r="K136" s="143">
        <f t="shared" si="26"/>
        <v>1</v>
      </c>
      <c r="L136" s="15" t="str">
        <f t="shared" si="31"/>
        <v>Saintipoly Patrice                                           (105003)</v>
      </c>
      <c r="M136" s="10">
        <v>16</v>
      </c>
      <c r="N136" s="10">
        <v>16</v>
      </c>
      <c r="O136" s="10">
        <v>16</v>
      </c>
      <c r="P136" s="125">
        <f t="shared" si="22"/>
        <v>800</v>
      </c>
      <c r="Q136" s="127">
        <f t="shared" si="23"/>
        <v>960</v>
      </c>
      <c r="R136" s="11">
        <v>495</v>
      </c>
      <c r="S136" s="128">
        <f t="shared" si="24"/>
        <v>1455.0000015999999</v>
      </c>
      <c r="T136" s="138">
        <f t="shared" si="25"/>
        <v>14.550013615999999</v>
      </c>
      <c r="U136" s="20" t="s">
        <v>71</v>
      </c>
      <c r="V136" s="184"/>
      <c r="W136" s="117" t="s">
        <v>163</v>
      </c>
      <c r="X136" s="26">
        <v>105003</v>
      </c>
    </row>
    <row r="137" spans="1:24" s="22" customFormat="1" ht="33" customHeight="1">
      <c r="A137" s="103">
        <v>73</v>
      </c>
      <c r="B137" s="16" t="s">
        <v>70</v>
      </c>
      <c r="C137" s="16">
        <f t="shared" si="27"/>
        <v>1</v>
      </c>
      <c r="D137" s="148" t="s">
        <v>14</v>
      </c>
      <c r="E137" s="36">
        <v>108</v>
      </c>
      <c r="F137" s="36" t="s">
        <v>63</v>
      </c>
      <c r="G137" s="27">
        <v>1</v>
      </c>
      <c r="H137" s="27">
        <f t="shared" si="28"/>
        <v>1</v>
      </c>
      <c r="I137" s="120">
        <f t="shared" si="29"/>
        <v>1</v>
      </c>
      <c r="J137" s="132" t="str">
        <f t="shared" si="30"/>
        <v/>
      </c>
      <c r="K137" s="143">
        <f t="shared" si="26"/>
        <v>1</v>
      </c>
      <c r="L137" s="15" t="str">
        <f t="shared" si="31"/>
        <v>Queipo Emmanuel                                           (105007)</v>
      </c>
      <c r="M137" s="10">
        <v>17</v>
      </c>
      <c r="N137" s="10">
        <v>17</v>
      </c>
      <c r="O137" s="10">
        <v>16.329999999999998</v>
      </c>
      <c r="P137" s="125">
        <f t="shared" si="22"/>
        <v>850</v>
      </c>
      <c r="Q137" s="127">
        <f t="shared" si="23"/>
        <v>1013.3</v>
      </c>
      <c r="R137" s="11">
        <v>440</v>
      </c>
      <c r="S137" s="128">
        <f t="shared" si="24"/>
        <v>1453.3000016999999</v>
      </c>
      <c r="T137" s="138">
        <f t="shared" si="25"/>
        <v>14.533013716999999</v>
      </c>
      <c r="U137" s="20" t="s">
        <v>71</v>
      </c>
      <c r="V137" s="184"/>
      <c r="W137" s="117" t="s">
        <v>162</v>
      </c>
      <c r="X137" s="26">
        <v>105007</v>
      </c>
    </row>
    <row r="138" spans="1:24" s="22" customFormat="1" ht="33" customHeight="1">
      <c r="A138" s="103">
        <v>40</v>
      </c>
      <c r="B138" s="16" t="s">
        <v>70</v>
      </c>
      <c r="C138" s="16">
        <f t="shared" si="27"/>
        <v>1</v>
      </c>
      <c r="D138" s="148" t="s">
        <v>14</v>
      </c>
      <c r="E138" s="36">
        <v>106</v>
      </c>
      <c r="F138" s="36" t="s">
        <v>62</v>
      </c>
      <c r="G138" s="27">
        <v>1</v>
      </c>
      <c r="H138" s="27">
        <f t="shared" si="28"/>
        <v>1</v>
      </c>
      <c r="I138" s="120">
        <f t="shared" si="29"/>
        <v>3</v>
      </c>
      <c r="J138" s="132" t="str">
        <f t="shared" si="30"/>
        <v/>
      </c>
      <c r="K138" s="143">
        <f t="shared" si="26"/>
        <v>3</v>
      </c>
      <c r="L138" s="15" t="str">
        <f t="shared" si="31"/>
        <v>Marie Philippe                                           (105009)</v>
      </c>
      <c r="M138" s="10">
        <v>15.5</v>
      </c>
      <c r="N138" s="10">
        <v>16.5</v>
      </c>
      <c r="O138" s="10">
        <v>16.66</v>
      </c>
      <c r="P138" s="125">
        <f t="shared" si="22"/>
        <v>800</v>
      </c>
      <c r="Q138" s="127">
        <f t="shared" si="23"/>
        <v>966.6</v>
      </c>
      <c r="R138" s="11">
        <v>480</v>
      </c>
      <c r="S138" s="128">
        <f t="shared" si="24"/>
        <v>1446.6000015499999</v>
      </c>
      <c r="T138" s="138">
        <f t="shared" si="25"/>
        <v>14.466013815499998</v>
      </c>
      <c r="U138" s="20" t="s">
        <v>71</v>
      </c>
      <c r="V138" s="184"/>
      <c r="W138" s="117" t="s">
        <v>160</v>
      </c>
      <c r="X138" s="26">
        <v>105009</v>
      </c>
    </row>
    <row r="139" spans="1:24" s="22" customFormat="1" ht="33" customHeight="1">
      <c r="A139" s="103">
        <v>41</v>
      </c>
      <c r="B139" s="16" t="s">
        <v>70</v>
      </c>
      <c r="C139" s="16">
        <f t="shared" si="27"/>
        <v>1</v>
      </c>
      <c r="D139" s="148" t="s">
        <v>14</v>
      </c>
      <c r="E139" s="36">
        <v>106</v>
      </c>
      <c r="F139" s="36" t="s">
        <v>62</v>
      </c>
      <c r="G139" s="27">
        <v>1</v>
      </c>
      <c r="H139" s="27">
        <f t="shared" si="28"/>
        <v>1</v>
      </c>
      <c r="I139" s="120">
        <f t="shared" si="29"/>
        <v>4</v>
      </c>
      <c r="J139" s="132" t="str">
        <f t="shared" si="30"/>
        <v/>
      </c>
      <c r="K139" s="143">
        <f t="shared" si="26"/>
        <v>4</v>
      </c>
      <c r="L139" s="15" t="str">
        <f t="shared" si="31"/>
        <v>Le Yaouanc Yann                                           (105012)</v>
      </c>
      <c r="M139" s="10">
        <v>13.5</v>
      </c>
      <c r="N139" s="10">
        <v>17.5</v>
      </c>
      <c r="O139" s="10">
        <v>14.66</v>
      </c>
      <c r="P139" s="125">
        <f t="shared" si="22"/>
        <v>775</v>
      </c>
      <c r="Q139" s="127">
        <f t="shared" si="23"/>
        <v>921.6</v>
      </c>
      <c r="R139" s="11">
        <v>520</v>
      </c>
      <c r="S139" s="128">
        <f t="shared" si="24"/>
        <v>1441.60000135</v>
      </c>
      <c r="T139" s="138">
        <f t="shared" si="25"/>
        <v>14.4160139135</v>
      </c>
      <c r="U139" s="20" t="s">
        <v>71</v>
      </c>
      <c r="V139" s="184"/>
      <c r="W139" s="117" t="s">
        <v>159</v>
      </c>
      <c r="X139" s="26">
        <v>105012</v>
      </c>
    </row>
    <row r="140" spans="1:24" s="22" customFormat="1" ht="33" customHeight="1">
      <c r="A140" s="103">
        <v>42</v>
      </c>
      <c r="B140" s="16" t="s">
        <v>70</v>
      </c>
      <c r="C140" s="16">
        <f t="shared" si="27"/>
        <v>1</v>
      </c>
      <c r="D140" s="148" t="s">
        <v>14</v>
      </c>
      <c r="E140" s="36">
        <v>106</v>
      </c>
      <c r="F140" s="36" t="s">
        <v>62</v>
      </c>
      <c r="G140" s="27">
        <v>1</v>
      </c>
      <c r="H140" s="27">
        <f t="shared" si="28"/>
        <v>1</v>
      </c>
      <c r="I140" s="120">
        <f t="shared" si="29"/>
        <v>5</v>
      </c>
      <c r="J140" s="132" t="str">
        <f t="shared" si="30"/>
        <v/>
      </c>
      <c r="K140" s="143">
        <f t="shared" si="26"/>
        <v>5</v>
      </c>
      <c r="L140" s="15" t="str">
        <f t="shared" si="31"/>
        <v>Resopawiro Alvan                                           (106018)</v>
      </c>
      <c r="M140" s="10">
        <v>14.5</v>
      </c>
      <c r="N140" s="10">
        <v>16.5</v>
      </c>
      <c r="O140" s="10">
        <v>19</v>
      </c>
      <c r="P140" s="125">
        <f t="shared" si="22"/>
        <v>775</v>
      </c>
      <c r="Q140" s="127">
        <f t="shared" si="23"/>
        <v>965</v>
      </c>
      <c r="R140" s="11">
        <v>475</v>
      </c>
      <c r="S140" s="128">
        <f t="shared" si="24"/>
        <v>1440.0000014499999</v>
      </c>
      <c r="T140" s="138">
        <f t="shared" si="25"/>
        <v>14.4000140145</v>
      </c>
      <c r="U140" s="20" t="s">
        <v>71</v>
      </c>
      <c r="V140" s="184"/>
      <c r="W140" s="117" t="s">
        <v>220</v>
      </c>
      <c r="X140" s="26">
        <v>106018</v>
      </c>
    </row>
    <row r="141" spans="1:24" s="22" customFormat="1" ht="33" customHeight="1">
      <c r="A141" s="103">
        <v>31</v>
      </c>
      <c r="B141" s="16" t="s">
        <v>70</v>
      </c>
      <c r="C141" s="16">
        <f t="shared" si="27"/>
        <v>1</v>
      </c>
      <c r="D141" s="148" t="s">
        <v>14</v>
      </c>
      <c r="E141" s="36">
        <v>105</v>
      </c>
      <c r="F141" s="36" t="s">
        <v>61</v>
      </c>
      <c r="G141" s="27">
        <v>1</v>
      </c>
      <c r="H141" s="27">
        <f t="shared" si="28"/>
        <v>1</v>
      </c>
      <c r="I141" s="120">
        <f t="shared" si="29"/>
        <v>2</v>
      </c>
      <c r="J141" s="132" t="str">
        <f t="shared" si="30"/>
        <v/>
      </c>
      <c r="K141" s="143">
        <f t="shared" si="26"/>
        <v>2</v>
      </c>
      <c r="L141" s="15" t="str">
        <f t="shared" si="31"/>
        <v>Nadji Rachid                                           (106038)</v>
      </c>
      <c r="M141" s="10">
        <v>13</v>
      </c>
      <c r="N141" s="10">
        <v>14.5</v>
      </c>
      <c r="O141" s="10">
        <v>14.66</v>
      </c>
      <c r="P141" s="125">
        <f t="shared" si="22"/>
        <v>687.5</v>
      </c>
      <c r="Q141" s="127">
        <f t="shared" si="23"/>
        <v>834.1</v>
      </c>
      <c r="R141" s="11">
        <v>605</v>
      </c>
      <c r="S141" s="128">
        <f t="shared" si="24"/>
        <v>1439.1000012999998</v>
      </c>
      <c r="T141" s="138">
        <f t="shared" si="25"/>
        <v>14.391014112999997</v>
      </c>
      <c r="U141" s="20" t="s">
        <v>71</v>
      </c>
      <c r="V141" s="184"/>
      <c r="W141" s="117" t="s">
        <v>216</v>
      </c>
      <c r="X141" s="26">
        <v>106038</v>
      </c>
    </row>
    <row r="142" spans="1:24" s="22" customFormat="1" ht="33" customHeight="1">
      <c r="A142" s="103">
        <v>1</v>
      </c>
      <c r="B142" s="16" t="s">
        <v>70</v>
      </c>
      <c r="C142" s="16">
        <f t="shared" si="27"/>
        <v>1</v>
      </c>
      <c r="D142" s="148" t="s">
        <v>14</v>
      </c>
      <c r="E142" s="36">
        <v>101</v>
      </c>
      <c r="F142" s="36" t="s">
        <v>52</v>
      </c>
      <c r="G142" s="27">
        <v>1</v>
      </c>
      <c r="H142" s="27">
        <f t="shared" si="28"/>
        <v>1</v>
      </c>
      <c r="I142" s="120">
        <f t="shared" si="29"/>
        <v>1</v>
      </c>
      <c r="J142" s="132" t="str">
        <f t="shared" si="30"/>
        <v/>
      </c>
      <c r="K142" s="143">
        <f t="shared" si="26"/>
        <v>1</v>
      </c>
      <c r="L142" s="15" t="str">
        <f t="shared" si="31"/>
        <v>Louis Hervé                                           (106043)</v>
      </c>
      <c r="M142" s="10">
        <v>14.5</v>
      </c>
      <c r="N142" s="10">
        <v>15</v>
      </c>
      <c r="O142" s="10">
        <v>15</v>
      </c>
      <c r="P142" s="125">
        <f t="shared" si="22"/>
        <v>737.5</v>
      </c>
      <c r="Q142" s="127">
        <f t="shared" si="23"/>
        <v>887.5</v>
      </c>
      <c r="R142" s="11">
        <v>540</v>
      </c>
      <c r="S142" s="128">
        <f t="shared" si="24"/>
        <v>1427.5000014499999</v>
      </c>
      <c r="T142" s="138">
        <f t="shared" si="25"/>
        <v>14.275014214500001</v>
      </c>
      <c r="U142" s="20" t="s">
        <v>71</v>
      </c>
      <c r="V142" s="184"/>
      <c r="W142" s="117" t="s">
        <v>212</v>
      </c>
      <c r="X142" s="26">
        <v>106043</v>
      </c>
    </row>
    <row r="143" spans="1:24" s="22" customFormat="1" ht="33" customHeight="1">
      <c r="A143" s="103">
        <v>16</v>
      </c>
      <c r="B143" s="16" t="s">
        <v>70</v>
      </c>
      <c r="C143" s="16">
        <f t="shared" si="27"/>
        <v>1</v>
      </c>
      <c r="D143" s="148" t="s">
        <v>14</v>
      </c>
      <c r="E143" s="36">
        <v>104</v>
      </c>
      <c r="F143" s="36" t="s">
        <v>107</v>
      </c>
      <c r="G143" s="27">
        <v>1</v>
      </c>
      <c r="H143" s="27">
        <f t="shared" si="28"/>
        <v>1</v>
      </c>
      <c r="I143" s="120">
        <f t="shared" si="29"/>
        <v>2</v>
      </c>
      <c r="J143" s="132" t="str">
        <f t="shared" si="30"/>
        <v/>
      </c>
      <c r="K143" s="143">
        <f t="shared" si="26"/>
        <v>2</v>
      </c>
      <c r="L143" s="15" t="str">
        <f t="shared" si="31"/>
        <v>Jair Antonio                                           (106052)</v>
      </c>
      <c r="M143" s="10">
        <v>15</v>
      </c>
      <c r="N143" s="10">
        <v>17</v>
      </c>
      <c r="O143" s="10">
        <v>15.66</v>
      </c>
      <c r="P143" s="125">
        <f t="shared" si="22"/>
        <v>800</v>
      </c>
      <c r="Q143" s="127">
        <f t="shared" si="23"/>
        <v>956.6</v>
      </c>
      <c r="R143" s="11">
        <v>460</v>
      </c>
      <c r="S143" s="128">
        <f t="shared" si="24"/>
        <v>1416.6000015</v>
      </c>
      <c r="T143" s="138">
        <f t="shared" si="25"/>
        <v>14.166014315</v>
      </c>
      <c r="U143" s="20" t="s">
        <v>71</v>
      </c>
      <c r="V143" s="184"/>
      <c r="W143" s="117" t="s">
        <v>205</v>
      </c>
      <c r="X143" s="26">
        <v>106052</v>
      </c>
    </row>
    <row r="144" spans="1:24" s="22" customFormat="1" ht="33" customHeight="1">
      <c r="A144" s="103">
        <v>43</v>
      </c>
      <c r="B144" s="16" t="s">
        <v>70</v>
      </c>
      <c r="C144" s="16">
        <f t="shared" si="27"/>
        <v>1</v>
      </c>
      <c r="D144" s="148" t="s">
        <v>14</v>
      </c>
      <c r="E144" s="36">
        <v>106</v>
      </c>
      <c r="F144" s="36" t="s">
        <v>62</v>
      </c>
      <c r="G144" s="27">
        <v>1</v>
      </c>
      <c r="H144" s="27">
        <f t="shared" si="28"/>
        <v>1</v>
      </c>
      <c r="I144" s="120">
        <f t="shared" si="29"/>
        <v>6</v>
      </c>
      <c r="J144" s="132" t="str">
        <f t="shared" si="30"/>
        <v/>
      </c>
      <c r="K144" s="143">
        <f t="shared" si="26"/>
        <v>6</v>
      </c>
      <c r="L144" s="15" t="str">
        <f t="shared" si="31"/>
        <v>Fernandez Abel                                           (106010)</v>
      </c>
      <c r="M144" s="10">
        <v>12.5</v>
      </c>
      <c r="N144" s="10">
        <v>17.5</v>
      </c>
      <c r="O144" s="10">
        <v>15.66</v>
      </c>
      <c r="P144" s="125">
        <f t="shared" si="22"/>
        <v>750</v>
      </c>
      <c r="Q144" s="127">
        <f t="shared" si="23"/>
        <v>906.6</v>
      </c>
      <c r="R144" s="11">
        <v>510</v>
      </c>
      <c r="S144" s="128">
        <f t="shared" si="24"/>
        <v>1416.6000012499999</v>
      </c>
      <c r="T144" s="138">
        <f t="shared" si="25"/>
        <v>14.166014412499999</v>
      </c>
      <c r="U144" s="20" t="s">
        <v>71</v>
      </c>
      <c r="V144" s="184"/>
      <c r="W144" s="117" t="s">
        <v>201</v>
      </c>
      <c r="X144" s="26">
        <v>106010</v>
      </c>
    </row>
    <row r="145" spans="1:24" s="22" customFormat="1" ht="33" customHeight="1">
      <c r="A145" s="103">
        <v>4</v>
      </c>
      <c r="B145" s="16" t="s">
        <v>70</v>
      </c>
      <c r="C145" s="16">
        <f t="shared" si="27"/>
        <v>1</v>
      </c>
      <c r="D145" s="148" t="s">
        <v>14</v>
      </c>
      <c r="E145" s="36">
        <v>103</v>
      </c>
      <c r="F145" s="36" t="s">
        <v>110</v>
      </c>
      <c r="G145" s="27">
        <v>1</v>
      </c>
      <c r="H145" s="27">
        <f t="shared" si="28"/>
        <v>1</v>
      </c>
      <c r="I145" s="120">
        <f t="shared" si="29"/>
        <v>2</v>
      </c>
      <c r="J145" s="132" t="str">
        <f t="shared" si="30"/>
        <v/>
      </c>
      <c r="K145" s="143">
        <f t="shared" si="26"/>
        <v>2</v>
      </c>
      <c r="L145" s="15" t="str">
        <f t="shared" si="31"/>
        <v>Duvignacq Jean-Bernard                                           (106003)</v>
      </c>
      <c r="M145" s="10">
        <v>15</v>
      </c>
      <c r="N145" s="10">
        <v>14.5</v>
      </c>
      <c r="O145" s="10">
        <v>15.66</v>
      </c>
      <c r="P145" s="125">
        <f t="shared" si="22"/>
        <v>737.5</v>
      </c>
      <c r="Q145" s="127">
        <f t="shared" si="23"/>
        <v>894.1</v>
      </c>
      <c r="R145" s="11">
        <v>515</v>
      </c>
      <c r="S145" s="128">
        <f t="shared" si="24"/>
        <v>1409.1000015</v>
      </c>
      <c r="T145" s="138">
        <f t="shared" si="25"/>
        <v>14.091014514999999</v>
      </c>
      <c r="U145" s="20" t="s">
        <v>71</v>
      </c>
      <c r="V145" s="184"/>
      <c r="W145" s="117" t="s">
        <v>198</v>
      </c>
      <c r="X145" s="26">
        <v>106003</v>
      </c>
    </row>
    <row r="146" spans="1:24" s="22" customFormat="1" ht="33" customHeight="1">
      <c r="A146" s="103">
        <v>137</v>
      </c>
      <c r="B146" s="16" t="s">
        <v>70</v>
      </c>
      <c r="C146" s="16">
        <f t="shared" si="27"/>
        <v>1</v>
      </c>
      <c r="D146" s="148" t="s">
        <v>14</v>
      </c>
      <c r="E146" s="36">
        <v>112</v>
      </c>
      <c r="F146" s="36" t="s">
        <v>95</v>
      </c>
      <c r="G146" s="27">
        <v>1</v>
      </c>
      <c r="H146" s="27">
        <f t="shared" si="28"/>
        <v>1</v>
      </c>
      <c r="I146" s="120">
        <f t="shared" si="29"/>
        <v>2</v>
      </c>
      <c r="J146" s="132" t="str">
        <f t="shared" si="30"/>
        <v/>
      </c>
      <c r="K146" s="143">
        <f t="shared" si="26"/>
        <v>2</v>
      </c>
      <c r="L146" s="15" t="str">
        <f t="shared" si="31"/>
        <v>Dalle-Fratte Philippe                                           (106037)</v>
      </c>
      <c r="M146" s="10">
        <v>15.5</v>
      </c>
      <c r="N146" s="10">
        <v>13</v>
      </c>
      <c r="O146" s="10">
        <v>16</v>
      </c>
      <c r="P146" s="125">
        <f t="shared" si="22"/>
        <v>712.5</v>
      </c>
      <c r="Q146" s="127">
        <f t="shared" si="23"/>
        <v>872.5</v>
      </c>
      <c r="R146" s="11">
        <v>535</v>
      </c>
      <c r="S146" s="128">
        <f t="shared" si="24"/>
        <v>1407.50000155</v>
      </c>
      <c r="T146" s="138">
        <f t="shared" si="25"/>
        <v>14.075014615500001</v>
      </c>
      <c r="U146" s="20" t="s">
        <v>71</v>
      </c>
      <c r="V146" s="136"/>
      <c r="W146" s="117" t="s">
        <v>195</v>
      </c>
      <c r="X146" s="26">
        <v>106037</v>
      </c>
    </row>
    <row r="147" spans="1:24" s="22" customFormat="1" ht="33" customHeight="1">
      <c r="A147" s="103">
        <v>17</v>
      </c>
      <c r="B147" s="16" t="s">
        <v>70</v>
      </c>
      <c r="C147" s="16">
        <f t="shared" si="27"/>
        <v>1</v>
      </c>
      <c r="D147" s="148" t="s">
        <v>14</v>
      </c>
      <c r="E147" s="36">
        <v>104</v>
      </c>
      <c r="F147" s="36" t="s">
        <v>107</v>
      </c>
      <c r="G147" s="27">
        <v>1</v>
      </c>
      <c r="H147" s="27">
        <f t="shared" si="28"/>
        <v>1</v>
      </c>
      <c r="I147" s="120">
        <f t="shared" si="29"/>
        <v>3</v>
      </c>
      <c r="J147" s="132" t="str">
        <f t="shared" si="30"/>
        <v/>
      </c>
      <c r="K147" s="143">
        <f t="shared" si="26"/>
        <v>3</v>
      </c>
      <c r="L147" s="15" t="str">
        <f t="shared" si="31"/>
        <v>Castela Laurent                                           (106040)</v>
      </c>
      <c r="M147" s="10">
        <v>18</v>
      </c>
      <c r="N147" s="10">
        <v>16</v>
      </c>
      <c r="O147" s="10">
        <v>16</v>
      </c>
      <c r="P147" s="125">
        <f t="shared" si="22"/>
        <v>850</v>
      </c>
      <c r="Q147" s="127">
        <f t="shared" si="23"/>
        <v>1010</v>
      </c>
      <c r="R147" s="11">
        <v>390</v>
      </c>
      <c r="S147" s="128">
        <f t="shared" si="24"/>
        <v>1400.0000018000001</v>
      </c>
      <c r="T147" s="138">
        <f t="shared" si="25"/>
        <v>14.000014718000001</v>
      </c>
      <c r="U147" s="20" t="s">
        <v>71</v>
      </c>
      <c r="V147" s="184"/>
      <c r="W147" s="117" t="s">
        <v>188</v>
      </c>
      <c r="X147" s="26">
        <v>106040</v>
      </c>
    </row>
    <row r="148" spans="1:24" s="22" customFormat="1" ht="33" customHeight="1">
      <c r="A148" s="103">
        <v>130</v>
      </c>
      <c r="B148" s="16" t="s">
        <v>70</v>
      </c>
      <c r="C148" s="16">
        <f t="shared" si="27"/>
        <v>1</v>
      </c>
      <c r="D148" s="148" t="s">
        <v>14</v>
      </c>
      <c r="E148" s="36">
        <v>111</v>
      </c>
      <c r="F148" s="36" t="s">
        <v>65</v>
      </c>
      <c r="G148" s="27">
        <v>1</v>
      </c>
      <c r="H148" s="27">
        <f t="shared" si="28"/>
        <v>1</v>
      </c>
      <c r="I148" s="120">
        <f t="shared" si="29"/>
        <v>3</v>
      </c>
      <c r="J148" s="132" t="str">
        <f t="shared" si="30"/>
        <v/>
      </c>
      <c r="K148" s="143">
        <f t="shared" si="26"/>
        <v>3</v>
      </c>
      <c r="L148" s="15" t="str">
        <f t="shared" si="31"/>
        <v>Barreau Pierre                                           (106056)</v>
      </c>
      <c r="M148" s="10">
        <v>15</v>
      </c>
      <c r="N148" s="10">
        <v>14.5</v>
      </c>
      <c r="O148" s="10">
        <v>16</v>
      </c>
      <c r="P148" s="125">
        <f t="shared" si="22"/>
        <v>737.5</v>
      </c>
      <c r="Q148" s="127">
        <f t="shared" si="23"/>
        <v>897.5</v>
      </c>
      <c r="R148" s="11">
        <v>494.99994889940001</v>
      </c>
      <c r="S148" s="128">
        <f t="shared" si="24"/>
        <v>1392.4999503993999</v>
      </c>
      <c r="T148" s="138">
        <f t="shared" si="25"/>
        <v>13.925014303994001</v>
      </c>
      <c r="U148" s="20" t="s">
        <v>71</v>
      </c>
      <c r="V148" s="136"/>
      <c r="W148" s="117" t="s">
        <v>181</v>
      </c>
      <c r="X148" s="26">
        <v>106056</v>
      </c>
    </row>
    <row r="149" spans="1:24" s="22" customFormat="1" ht="33" customHeight="1">
      <c r="A149" s="103">
        <v>18</v>
      </c>
      <c r="B149" s="16" t="s">
        <v>70</v>
      </c>
      <c r="C149" s="16">
        <f t="shared" si="27"/>
        <v>1</v>
      </c>
      <c r="D149" s="148" t="s">
        <v>14</v>
      </c>
      <c r="E149" s="36">
        <v>104</v>
      </c>
      <c r="F149" s="36" t="s">
        <v>107</v>
      </c>
      <c r="G149" s="27">
        <v>1</v>
      </c>
      <c r="H149" s="27">
        <f t="shared" si="28"/>
        <v>1</v>
      </c>
      <c r="I149" s="120">
        <f t="shared" si="29"/>
        <v>4</v>
      </c>
      <c r="J149" s="132" t="str">
        <f t="shared" si="30"/>
        <v/>
      </c>
      <c r="K149" s="143">
        <f t="shared" si="26"/>
        <v>4</v>
      </c>
      <c r="L149" s="15" t="str">
        <f t="shared" si="31"/>
        <v>Watrin Corinne                                           (106017)</v>
      </c>
      <c r="M149" s="10">
        <v>14</v>
      </c>
      <c r="N149" s="10">
        <v>14</v>
      </c>
      <c r="O149" s="10">
        <v>15.66</v>
      </c>
      <c r="P149" s="125">
        <f t="shared" si="22"/>
        <v>700</v>
      </c>
      <c r="Q149" s="127">
        <f t="shared" si="23"/>
        <v>856.6</v>
      </c>
      <c r="R149" s="11">
        <v>535</v>
      </c>
      <c r="S149" s="128">
        <f t="shared" si="24"/>
        <v>1391.6000013999999</v>
      </c>
      <c r="T149" s="138">
        <f t="shared" si="25"/>
        <v>13.916014913999998</v>
      </c>
      <c r="U149" s="20" t="s">
        <v>71</v>
      </c>
      <c r="V149" s="184"/>
      <c r="W149" s="117" t="s">
        <v>177</v>
      </c>
      <c r="X149" s="26">
        <v>106017</v>
      </c>
    </row>
    <row r="150" spans="1:24" s="22" customFormat="1" ht="33" customHeight="1">
      <c r="A150" s="103">
        <v>44</v>
      </c>
      <c r="B150" s="16" t="s">
        <v>70</v>
      </c>
      <c r="C150" s="16">
        <f t="shared" si="27"/>
        <v>1</v>
      </c>
      <c r="D150" s="148" t="s">
        <v>14</v>
      </c>
      <c r="E150" s="36">
        <v>106</v>
      </c>
      <c r="F150" s="36" t="s">
        <v>62</v>
      </c>
      <c r="G150" s="27">
        <v>1</v>
      </c>
      <c r="H150" s="27">
        <f t="shared" si="28"/>
        <v>1</v>
      </c>
      <c r="I150" s="120">
        <f t="shared" si="29"/>
        <v>7</v>
      </c>
      <c r="J150" s="132" t="str">
        <f t="shared" si="30"/>
        <v/>
      </c>
      <c r="K150" s="143">
        <f t="shared" si="26"/>
        <v>7</v>
      </c>
      <c r="L150" s="15" t="str">
        <f t="shared" si="31"/>
        <v>Zaniolo Jean-Vincent                                           (106053)</v>
      </c>
      <c r="M150" s="10">
        <v>13</v>
      </c>
      <c r="N150" s="10">
        <v>17</v>
      </c>
      <c r="O150" s="10">
        <v>18.66</v>
      </c>
      <c r="P150" s="125">
        <f t="shared" si="22"/>
        <v>750</v>
      </c>
      <c r="Q150" s="127">
        <f t="shared" si="23"/>
        <v>936.6</v>
      </c>
      <c r="R150" s="11">
        <v>455</v>
      </c>
      <c r="S150" s="128">
        <f t="shared" si="24"/>
        <v>1391.6000012999998</v>
      </c>
      <c r="T150" s="138">
        <f t="shared" si="25"/>
        <v>13.916015012999997</v>
      </c>
      <c r="U150" s="20" t="s">
        <v>71</v>
      </c>
      <c r="V150" s="184"/>
      <c r="W150" s="117" t="s">
        <v>179</v>
      </c>
      <c r="X150" s="26">
        <v>106053</v>
      </c>
    </row>
    <row r="151" spans="1:24" s="22" customFormat="1" ht="33" customHeight="1">
      <c r="A151" s="103">
        <v>131</v>
      </c>
      <c r="B151" s="16" t="s">
        <v>70</v>
      </c>
      <c r="C151" s="16">
        <f t="shared" si="27"/>
        <v>1</v>
      </c>
      <c r="D151" s="148" t="s">
        <v>14</v>
      </c>
      <c r="E151" s="36">
        <v>111</v>
      </c>
      <c r="F151" s="36" t="s">
        <v>65</v>
      </c>
      <c r="G151" s="27">
        <v>1</v>
      </c>
      <c r="H151" s="27">
        <f t="shared" si="28"/>
        <v>1</v>
      </c>
      <c r="I151" s="120">
        <f t="shared" si="29"/>
        <v>4</v>
      </c>
      <c r="J151" s="132" t="str">
        <f t="shared" si="30"/>
        <v/>
      </c>
      <c r="K151" s="143">
        <f t="shared" si="26"/>
        <v>4</v>
      </c>
      <c r="L151" s="15" t="str">
        <f t="shared" si="31"/>
        <v>Duval-Arnould Thierry                                           (106019)</v>
      </c>
      <c r="M151" s="10">
        <v>13.5</v>
      </c>
      <c r="N151" s="10">
        <v>15.5</v>
      </c>
      <c r="O151" s="10">
        <v>17.329999999999998</v>
      </c>
      <c r="P151" s="125">
        <f t="shared" si="22"/>
        <v>725</v>
      </c>
      <c r="Q151" s="127">
        <f t="shared" si="23"/>
        <v>898.3</v>
      </c>
      <c r="R151" s="11">
        <v>484.99994889969997</v>
      </c>
      <c r="S151" s="128">
        <f t="shared" si="24"/>
        <v>1383.2999502497</v>
      </c>
      <c r="T151" s="138">
        <f t="shared" si="25"/>
        <v>13.833014602497</v>
      </c>
      <c r="U151" s="20" t="s">
        <v>71</v>
      </c>
      <c r="V151" s="136"/>
      <c r="W151" s="117" t="s">
        <v>173</v>
      </c>
      <c r="X151" s="26">
        <v>106019</v>
      </c>
    </row>
    <row r="152" spans="1:24" s="22" customFormat="1" ht="33" customHeight="1">
      <c r="A152" s="103">
        <v>138</v>
      </c>
      <c r="B152" s="16" t="s">
        <v>70</v>
      </c>
      <c r="C152" s="16">
        <f t="shared" si="27"/>
        <v>1</v>
      </c>
      <c r="D152" s="148" t="s">
        <v>14</v>
      </c>
      <c r="E152" s="36">
        <v>112</v>
      </c>
      <c r="F152" s="36" t="s">
        <v>95</v>
      </c>
      <c r="G152" s="27">
        <v>1</v>
      </c>
      <c r="H152" s="27">
        <f t="shared" si="28"/>
        <v>1</v>
      </c>
      <c r="I152" s="120">
        <f t="shared" si="29"/>
        <v>3</v>
      </c>
      <c r="J152" s="132" t="str">
        <f t="shared" si="30"/>
        <v/>
      </c>
      <c r="K152" s="143">
        <f t="shared" si="26"/>
        <v>3</v>
      </c>
      <c r="L152" s="15" t="str">
        <f t="shared" si="31"/>
        <v>Stéphan Alain                                           (106026)</v>
      </c>
      <c r="M152" s="10">
        <v>15</v>
      </c>
      <c r="N152" s="10">
        <v>14.5</v>
      </c>
      <c r="O152" s="10">
        <v>11.33</v>
      </c>
      <c r="P152" s="125">
        <f t="shared" si="22"/>
        <v>737.5</v>
      </c>
      <c r="Q152" s="127">
        <f t="shared" si="23"/>
        <v>850.8</v>
      </c>
      <c r="R152" s="11">
        <v>530</v>
      </c>
      <c r="S152" s="128">
        <f t="shared" si="24"/>
        <v>1380.8000015</v>
      </c>
      <c r="T152" s="138">
        <f t="shared" si="25"/>
        <v>13.808015214999999</v>
      </c>
      <c r="U152" s="20" t="s">
        <v>71</v>
      </c>
      <c r="V152" s="136"/>
      <c r="W152" s="117" t="s">
        <v>227</v>
      </c>
      <c r="X152" s="26">
        <v>106026</v>
      </c>
    </row>
    <row r="153" spans="1:24" s="22" customFormat="1" ht="33" customHeight="1">
      <c r="A153" s="103">
        <v>12</v>
      </c>
      <c r="B153" s="16" t="s">
        <v>70</v>
      </c>
      <c r="C153" s="16">
        <f t="shared" si="27"/>
        <v>1</v>
      </c>
      <c r="D153" s="148" t="s">
        <v>14</v>
      </c>
      <c r="E153" s="36">
        <v>102</v>
      </c>
      <c r="F153" s="36" t="s">
        <v>60</v>
      </c>
      <c r="G153" s="27">
        <v>1</v>
      </c>
      <c r="H153" s="27">
        <f t="shared" si="28"/>
        <v>1</v>
      </c>
      <c r="I153" s="120">
        <f t="shared" si="29"/>
        <v>1</v>
      </c>
      <c r="J153" s="132" t="str">
        <f t="shared" si="30"/>
        <v/>
      </c>
      <c r="K153" s="143">
        <f t="shared" si="26"/>
        <v>1</v>
      </c>
      <c r="L153" s="15" t="str">
        <f t="shared" si="31"/>
        <v>Nempont Jérôme                                           (106048)</v>
      </c>
      <c r="M153" s="10">
        <v>16</v>
      </c>
      <c r="N153" s="10">
        <v>15</v>
      </c>
      <c r="O153" s="10">
        <v>14.66</v>
      </c>
      <c r="P153" s="125">
        <f t="shared" si="22"/>
        <v>775</v>
      </c>
      <c r="Q153" s="127">
        <f t="shared" si="23"/>
        <v>921.6</v>
      </c>
      <c r="R153" s="11">
        <v>455</v>
      </c>
      <c r="S153" s="128">
        <f t="shared" si="24"/>
        <v>1376.6000015999998</v>
      </c>
      <c r="T153" s="138">
        <f t="shared" si="25"/>
        <v>13.766015315999997</v>
      </c>
      <c r="U153" s="20" t="s">
        <v>71</v>
      </c>
      <c r="V153" s="184"/>
      <c r="W153" s="117" t="s">
        <v>217</v>
      </c>
      <c r="X153" s="26">
        <v>106048</v>
      </c>
    </row>
    <row r="154" spans="1:24" s="22" customFormat="1" ht="33" customHeight="1">
      <c r="A154" s="103">
        <v>132</v>
      </c>
      <c r="B154" s="16" t="s">
        <v>70</v>
      </c>
      <c r="C154" s="16">
        <f t="shared" si="27"/>
        <v>1</v>
      </c>
      <c r="D154" s="148" t="s">
        <v>14</v>
      </c>
      <c r="E154" s="36">
        <v>111</v>
      </c>
      <c r="F154" s="36" t="s">
        <v>65</v>
      </c>
      <c r="G154" s="27">
        <v>1</v>
      </c>
      <c r="H154" s="27">
        <f t="shared" si="28"/>
        <v>1</v>
      </c>
      <c r="I154" s="120">
        <f t="shared" si="29"/>
        <v>5</v>
      </c>
      <c r="J154" s="132" t="str">
        <f t="shared" si="30"/>
        <v/>
      </c>
      <c r="K154" s="143">
        <f t="shared" si="26"/>
        <v>5</v>
      </c>
      <c r="L154" s="15" t="str">
        <f t="shared" si="31"/>
        <v>Crespin Jean-Michel                                           (106015)</v>
      </c>
      <c r="M154" s="10">
        <v>12.5</v>
      </c>
      <c r="N154" s="10">
        <v>17</v>
      </c>
      <c r="O154" s="10">
        <v>19</v>
      </c>
      <c r="P154" s="125">
        <f t="shared" si="22"/>
        <v>737.5</v>
      </c>
      <c r="Q154" s="127">
        <f t="shared" si="23"/>
        <v>927.5</v>
      </c>
      <c r="R154" s="11">
        <v>429.99994889980002</v>
      </c>
      <c r="S154" s="128">
        <f t="shared" si="24"/>
        <v>1357.4999501498</v>
      </c>
      <c r="T154" s="138">
        <f t="shared" si="25"/>
        <v>13.575014901498001</v>
      </c>
      <c r="U154" s="20" t="s">
        <v>71</v>
      </c>
      <c r="V154" s="136"/>
      <c r="W154" s="117" t="s">
        <v>193</v>
      </c>
      <c r="X154" s="26">
        <v>106015</v>
      </c>
    </row>
    <row r="155" spans="1:24" s="22" customFormat="1" ht="33" customHeight="1">
      <c r="A155" s="103">
        <v>139</v>
      </c>
      <c r="B155" s="16" t="s">
        <v>70</v>
      </c>
      <c r="C155" s="16">
        <f t="shared" si="27"/>
        <v>1</v>
      </c>
      <c r="D155" s="148" t="s">
        <v>14</v>
      </c>
      <c r="E155" s="36">
        <v>112</v>
      </c>
      <c r="F155" s="36" t="s">
        <v>95</v>
      </c>
      <c r="G155" s="27">
        <v>1</v>
      </c>
      <c r="H155" s="27">
        <f t="shared" si="28"/>
        <v>1</v>
      </c>
      <c r="I155" s="120">
        <f t="shared" si="29"/>
        <v>4</v>
      </c>
      <c r="J155" s="132" t="str">
        <f t="shared" si="30"/>
        <v/>
      </c>
      <c r="K155" s="143">
        <f t="shared" si="26"/>
        <v>4</v>
      </c>
      <c r="L155" s="15" t="str">
        <f t="shared" si="31"/>
        <v>Cilli Philippe                                           (106054)</v>
      </c>
      <c r="M155" s="10">
        <v>14.5</v>
      </c>
      <c r="N155" s="10">
        <v>14</v>
      </c>
      <c r="O155" s="10">
        <v>16.66</v>
      </c>
      <c r="P155" s="125">
        <f t="shared" si="22"/>
        <v>712.5</v>
      </c>
      <c r="Q155" s="127">
        <f t="shared" si="23"/>
        <v>879.1</v>
      </c>
      <c r="R155" s="11">
        <v>475</v>
      </c>
      <c r="S155" s="128">
        <f t="shared" si="24"/>
        <v>1354.1000014499998</v>
      </c>
      <c r="T155" s="138">
        <f t="shared" si="25"/>
        <v>13.541015514499998</v>
      </c>
      <c r="U155" s="20" t="s">
        <v>71</v>
      </c>
      <c r="V155" s="136"/>
      <c r="W155" s="117" t="s">
        <v>191</v>
      </c>
      <c r="X155" s="26">
        <v>106054</v>
      </c>
    </row>
    <row r="156" spans="1:24" s="22" customFormat="1" ht="33" customHeight="1">
      <c r="A156" s="103">
        <v>140</v>
      </c>
      <c r="B156" s="16" t="s">
        <v>70</v>
      </c>
      <c r="C156" s="16">
        <f t="shared" si="27"/>
        <v>1</v>
      </c>
      <c r="D156" s="148" t="s">
        <v>14</v>
      </c>
      <c r="E156" s="36">
        <v>112</v>
      </c>
      <c r="F156" s="36" t="s">
        <v>95</v>
      </c>
      <c r="G156" s="27">
        <v>1</v>
      </c>
      <c r="H156" s="27">
        <f t="shared" si="28"/>
        <v>1</v>
      </c>
      <c r="I156" s="120">
        <f t="shared" si="29"/>
        <v>5</v>
      </c>
      <c r="J156" s="132" t="str">
        <f t="shared" si="30"/>
        <v/>
      </c>
      <c r="K156" s="143">
        <f t="shared" si="26"/>
        <v>5</v>
      </c>
      <c r="L156" s="15" t="str">
        <f t="shared" si="31"/>
        <v>Berthezene Yannick                                           (106030)</v>
      </c>
      <c r="M156" s="10">
        <v>15</v>
      </c>
      <c r="N156" s="10">
        <v>15.5</v>
      </c>
      <c r="O156" s="10">
        <v>15.66</v>
      </c>
      <c r="P156" s="125">
        <f t="shared" si="22"/>
        <v>762.5</v>
      </c>
      <c r="Q156" s="127">
        <f t="shared" si="23"/>
        <v>919.1</v>
      </c>
      <c r="R156" s="11">
        <v>430</v>
      </c>
      <c r="S156" s="128">
        <f t="shared" si="24"/>
        <v>1349.1000015</v>
      </c>
      <c r="T156" s="138">
        <f t="shared" si="25"/>
        <v>13.491015614999998</v>
      </c>
      <c r="U156" s="20" t="s">
        <v>71</v>
      </c>
      <c r="V156" s="136"/>
      <c r="W156" s="117" t="s">
        <v>182</v>
      </c>
      <c r="X156" s="26">
        <v>106030</v>
      </c>
    </row>
    <row r="157" spans="1:24" s="22" customFormat="1" ht="33" customHeight="1">
      <c r="A157" s="103">
        <v>74</v>
      </c>
      <c r="B157" s="16" t="s">
        <v>70</v>
      </c>
      <c r="C157" s="16">
        <f t="shared" si="27"/>
        <v>1</v>
      </c>
      <c r="D157" s="148" t="s">
        <v>14</v>
      </c>
      <c r="E157" s="36">
        <v>108</v>
      </c>
      <c r="F157" s="36" t="s">
        <v>63</v>
      </c>
      <c r="G157" s="27">
        <v>1</v>
      </c>
      <c r="H157" s="27">
        <f t="shared" si="28"/>
        <v>1</v>
      </c>
      <c r="I157" s="120">
        <f t="shared" si="29"/>
        <v>2</v>
      </c>
      <c r="J157" s="132" t="str">
        <f t="shared" si="30"/>
        <v/>
      </c>
      <c r="K157" s="143">
        <f t="shared" si="26"/>
        <v>2</v>
      </c>
      <c r="L157" s="15" t="str">
        <f t="shared" si="31"/>
        <v>Vaudelin Franck                                           (106023)</v>
      </c>
      <c r="M157" s="10">
        <v>15</v>
      </c>
      <c r="N157" s="10">
        <v>15</v>
      </c>
      <c r="O157" s="10">
        <v>17</v>
      </c>
      <c r="P157" s="125">
        <f t="shared" si="22"/>
        <v>750</v>
      </c>
      <c r="Q157" s="127">
        <f t="shared" si="23"/>
        <v>920</v>
      </c>
      <c r="R157" s="11">
        <v>425</v>
      </c>
      <c r="S157" s="128">
        <f t="shared" si="24"/>
        <v>1345.0000015000001</v>
      </c>
      <c r="T157" s="138">
        <f t="shared" si="25"/>
        <v>13.450015715000001</v>
      </c>
      <c r="U157" s="20" t="s">
        <v>71</v>
      </c>
      <c r="V157" s="184"/>
      <c r="W157" s="117" t="s">
        <v>175</v>
      </c>
      <c r="X157" s="26">
        <v>106023</v>
      </c>
    </row>
    <row r="158" spans="1:24" s="22" customFormat="1" ht="33" customHeight="1">
      <c r="A158" s="103">
        <v>45</v>
      </c>
      <c r="B158" s="16" t="s">
        <v>70</v>
      </c>
      <c r="C158" s="16">
        <f t="shared" si="27"/>
        <v>1</v>
      </c>
      <c r="D158" s="148" t="s">
        <v>14</v>
      </c>
      <c r="E158" s="36">
        <v>106</v>
      </c>
      <c r="F158" s="36" t="s">
        <v>62</v>
      </c>
      <c r="G158" s="27">
        <v>1</v>
      </c>
      <c r="H158" s="27">
        <f t="shared" si="28"/>
        <v>1</v>
      </c>
      <c r="I158" s="120">
        <f t="shared" si="29"/>
        <v>8</v>
      </c>
      <c r="J158" s="132" t="str">
        <f t="shared" si="30"/>
        <v/>
      </c>
      <c r="K158" s="143">
        <f t="shared" si="26"/>
        <v>8</v>
      </c>
      <c r="L158" s="15" t="str">
        <f t="shared" si="31"/>
        <v>Vérite Yann                                           (106014)</v>
      </c>
      <c r="M158" s="10">
        <v>13.5</v>
      </c>
      <c r="N158" s="10">
        <v>15</v>
      </c>
      <c r="O158" s="10">
        <v>15.66</v>
      </c>
      <c r="P158" s="125">
        <f t="shared" si="22"/>
        <v>712.5</v>
      </c>
      <c r="Q158" s="127">
        <f t="shared" si="23"/>
        <v>869.1</v>
      </c>
      <c r="R158" s="11">
        <v>475</v>
      </c>
      <c r="S158" s="128">
        <f t="shared" si="24"/>
        <v>1344.10000135</v>
      </c>
      <c r="T158" s="138">
        <f t="shared" si="25"/>
        <v>13.4410158135</v>
      </c>
      <c r="U158" s="20" t="s">
        <v>71</v>
      </c>
      <c r="V158" s="184"/>
      <c r="W158" s="117" t="s">
        <v>228</v>
      </c>
      <c r="X158" s="26">
        <v>106014</v>
      </c>
    </row>
    <row r="159" spans="1:24" s="22" customFormat="1" ht="33" customHeight="1">
      <c r="A159" s="103">
        <v>114</v>
      </c>
      <c r="B159" s="16" t="s">
        <v>70</v>
      </c>
      <c r="C159" s="16">
        <f t="shared" si="27"/>
        <v>1</v>
      </c>
      <c r="D159" s="148" t="s">
        <v>14</v>
      </c>
      <c r="E159" s="36">
        <v>110</v>
      </c>
      <c r="F159" s="36" t="s">
        <v>114</v>
      </c>
      <c r="G159" s="27">
        <v>1</v>
      </c>
      <c r="H159" s="27">
        <f t="shared" si="28"/>
        <v>1</v>
      </c>
      <c r="I159" s="120">
        <f t="shared" si="29"/>
        <v>2</v>
      </c>
      <c r="J159" s="132" t="str">
        <f t="shared" si="30"/>
        <v/>
      </c>
      <c r="K159" s="143">
        <f t="shared" si="26"/>
        <v>2</v>
      </c>
      <c r="L159" s="15" t="str">
        <f t="shared" si="31"/>
        <v>Segard Arnaud                                           (106044)</v>
      </c>
      <c r="M159" s="10">
        <v>15</v>
      </c>
      <c r="N159" s="10">
        <v>16</v>
      </c>
      <c r="O159" s="10">
        <v>17.329999999999998</v>
      </c>
      <c r="P159" s="125">
        <f t="shared" si="22"/>
        <v>775</v>
      </c>
      <c r="Q159" s="127">
        <f t="shared" si="23"/>
        <v>948.3</v>
      </c>
      <c r="R159" s="11">
        <v>395</v>
      </c>
      <c r="S159" s="128">
        <f t="shared" si="24"/>
        <v>1343.3000015</v>
      </c>
      <c r="T159" s="138">
        <f t="shared" si="25"/>
        <v>13.433015914999999</v>
      </c>
      <c r="U159" s="20" t="s">
        <v>71</v>
      </c>
      <c r="V159" s="136"/>
      <c r="W159" s="117" t="s">
        <v>225</v>
      </c>
      <c r="X159" s="26">
        <v>106044</v>
      </c>
    </row>
    <row r="160" spans="1:24" s="22" customFormat="1" ht="33" customHeight="1">
      <c r="A160" s="103">
        <v>115</v>
      </c>
      <c r="B160" s="16" t="s">
        <v>70</v>
      </c>
      <c r="C160" s="16">
        <f t="shared" si="27"/>
        <v>1</v>
      </c>
      <c r="D160" s="148" t="s">
        <v>14</v>
      </c>
      <c r="E160" s="36">
        <v>110</v>
      </c>
      <c r="F160" s="36" t="s">
        <v>114</v>
      </c>
      <c r="G160" s="27">
        <v>1</v>
      </c>
      <c r="H160" s="27">
        <f t="shared" si="28"/>
        <v>1</v>
      </c>
      <c r="I160" s="120">
        <f t="shared" si="29"/>
        <v>3</v>
      </c>
      <c r="J160" s="132" t="str">
        <f t="shared" si="30"/>
        <v/>
      </c>
      <c r="K160" s="143">
        <f t="shared" si="26"/>
        <v>3</v>
      </c>
      <c r="L160" s="15" t="str">
        <f t="shared" si="31"/>
        <v>Pons Fabrice                                           (106024)</v>
      </c>
      <c r="M160" s="10">
        <v>16.5</v>
      </c>
      <c r="N160" s="10">
        <v>17</v>
      </c>
      <c r="O160" s="10">
        <v>13.66</v>
      </c>
      <c r="P160" s="125">
        <f t="shared" ref="P160:P191" si="32">SUM((M160*25)+(N160*25))</f>
        <v>837.5</v>
      </c>
      <c r="Q160" s="127">
        <f t="shared" ref="Q160:Q191" si="33">SUM((M160*25)+(N160*25)+(O160*10))</f>
        <v>974.1</v>
      </c>
      <c r="R160" s="11">
        <v>365</v>
      </c>
      <c r="S160" s="128">
        <f t="shared" ref="S160:S191" si="34">SUM(Q160+R160)+M160/10^7</f>
        <v>1339.10000165</v>
      </c>
      <c r="T160" s="138">
        <f t="shared" ref="T160:T191" si="35">SUM(S160/100)+ROW(A160)/10000000</f>
        <v>13.3910160165</v>
      </c>
      <c r="U160" s="20" t="s">
        <v>71</v>
      </c>
      <c r="V160" s="136"/>
      <c r="W160" s="117" t="s">
        <v>219</v>
      </c>
      <c r="X160" s="26">
        <v>106024</v>
      </c>
    </row>
    <row r="161" spans="1:24" s="22" customFormat="1" ht="33" customHeight="1">
      <c r="A161" s="103">
        <v>46</v>
      </c>
      <c r="B161" s="16" t="s">
        <v>70</v>
      </c>
      <c r="C161" s="16">
        <f t="shared" si="27"/>
        <v>1</v>
      </c>
      <c r="D161" s="148" t="s">
        <v>14</v>
      </c>
      <c r="E161" s="36">
        <v>106</v>
      </c>
      <c r="F161" s="36" t="s">
        <v>62</v>
      </c>
      <c r="G161" s="27">
        <v>1</v>
      </c>
      <c r="H161" s="27">
        <f t="shared" si="28"/>
        <v>1</v>
      </c>
      <c r="I161" s="120">
        <f t="shared" si="29"/>
        <v>9</v>
      </c>
      <c r="J161" s="132" t="str">
        <f t="shared" si="30"/>
        <v/>
      </c>
      <c r="K161" s="143">
        <f t="shared" ref="K161:K192" si="36">IF($D161="ORTIF",$I161,$J161)</f>
        <v>9</v>
      </c>
      <c r="L161" s="15" t="str">
        <f t="shared" si="31"/>
        <v>Mozet Philippe                                           (106021)</v>
      </c>
      <c r="M161" s="10">
        <v>16</v>
      </c>
      <c r="N161" s="10">
        <v>13</v>
      </c>
      <c r="O161" s="10">
        <v>15.33</v>
      </c>
      <c r="P161" s="125">
        <f t="shared" si="32"/>
        <v>725</v>
      </c>
      <c r="Q161" s="127">
        <f t="shared" si="33"/>
        <v>878.3</v>
      </c>
      <c r="R161" s="11">
        <v>455</v>
      </c>
      <c r="S161" s="128">
        <f t="shared" si="34"/>
        <v>1333.3000015999999</v>
      </c>
      <c r="T161" s="138">
        <f t="shared" si="35"/>
        <v>13.333016115999998</v>
      </c>
      <c r="U161" s="20" t="s">
        <v>71</v>
      </c>
      <c r="V161" s="184"/>
      <c r="W161" s="117" t="s">
        <v>215</v>
      </c>
      <c r="X161" s="26">
        <v>106021</v>
      </c>
    </row>
    <row r="162" spans="1:24" s="22" customFormat="1" ht="33" customHeight="1">
      <c r="A162" s="103">
        <v>110</v>
      </c>
      <c r="B162" s="16" t="s">
        <v>70</v>
      </c>
      <c r="C162" s="16">
        <f t="shared" si="27"/>
        <v>1</v>
      </c>
      <c r="D162" s="148" t="s">
        <v>14</v>
      </c>
      <c r="E162" s="36">
        <v>109</v>
      </c>
      <c r="F162" s="36" t="s">
        <v>64</v>
      </c>
      <c r="G162" s="27">
        <v>1</v>
      </c>
      <c r="H162" s="27">
        <f t="shared" si="28"/>
        <v>1</v>
      </c>
      <c r="I162" s="120">
        <f t="shared" si="29"/>
        <v>1</v>
      </c>
      <c r="J162" s="132" t="str">
        <f t="shared" si="30"/>
        <v/>
      </c>
      <c r="K162" s="143">
        <f t="shared" si="36"/>
        <v>1</v>
      </c>
      <c r="L162" s="15" t="str">
        <f t="shared" si="31"/>
        <v>Lemaire Arnaud                                           (106031)</v>
      </c>
      <c r="M162" s="10">
        <v>14</v>
      </c>
      <c r="N162" s="10">
        <v>16.5</v>
      </c>
      <c r="O162" s="10">
        <v>9</v>
      </c>
      <c r="P162" s="125">
        <f t="shared" si="32"/>
        <v>762.5</v>
      </c>
      <c r="Q162" s="127">
        <f t="shared" si="33"/>
        <v>852.5</v>
      </c>
      <c r="R162" s="11">
        <v>475</v>
      </c>
      <c r="S162" s="128">
        <f t="shared" si="34"/>
        <v>1327.5000014</v>
      </c>
      <c r="T162" s="138">
        <f t="shared" si="35"/>
        <v>13.275016213999999</v>
      </c>
      <c r="U162" s="20" t="s">
        <v>71</v>
      </c>
      <c r="V162" s="136"/>
      <c r="W162" s="117" t="s">
        <v>211</v>
      </c>
      <c r="X162" s="26">
        <v>106031</v>
      </c>
    </row>
    <row r="163" spans="1:24" s="22" customFormat="1" ht="33" customHeight="1">
      <c r="A163" s="103">
        <v>32</v>
      </c>
      <c r="B163" s="16" t="s">
        <v>70</v>
      </c>
      <c r="C163" s="16">
        <f t="shared" si="27"/>
        <v>1</v>
      </c>
      <c r="D163" s="206" t="s">
        <v>14</v>
      </c>
      <c r="E163" s="36">
        <v>105</v>
      </c>
      <c r="F163" s="36" t="s">
        <v>61</v>
      </c>
      <c r="G163" s="27">
        <v>1</v>
      </c>
      <c r="H163" s="27">
        <f t="shared" si="28"/>
        <v>1</v>
      </c>
      <c r="I163" s="120">
        <f t="shared" si="29"/>
        <v>3</v>
      </c>
      <c r="J163" s="132" t="str">
        <f t="shared" si="30"/>
        <v/>
      </c>
      <c r="K163" s="143">
        <f t="shared" si="36"/>
        <v>3</v>
      </c>
      <c r="L163" s="15" t="str">
        <f t="shared" si="31"/>
        <v>Jubet Fabien                                           (106006)</v>
      </c>
      <c r="M163" s="10">
        <v>17</v>
      </c>
      <c r="N163" s="10">
        <v>11.5</v>
      </c>
      <c r="O163" s="10">
        <v>14.66</v>
      </c>
      <c r="P163" s="125">
        <f t="shared" si="32"/>
        <v>712.5</v>
      </c>
      <c r="Q163" s="127">
        <f t="shared" si="33"/>
        <v>859.1</v>
      </c>
      <c r="R163" s="11">
        <v>464.99994949990003</v>
      </c>
      <c r="S163" s="128">
        <f t="shared" si="34"/>
        <v>1324.0999511999</v>
      </c>
      <c r="T163" s="138">
        <f t="shared" si="35"/>
        <v>13.241015811999</v>
      </c>
      <c r="U163" s="20" t="s">
        <v>71</v>
      </c>
      <c r="V163" s="184"/>
      <c r="W163" s="117" t="s">
        <v>207</v>
      </c>
      <c r="X163" s="26">
        <v>106006</v>
      </c>
    </row>
    <row r="164" spans="1:24" s="22" customFormat="1" ht="33" customHeight="1">
      <c r="A164" s="103">
        <v>141</v>
      </c>
      <c r="B164" s="16" t="s">
        <v>70</v>
      </c>
      <c r="C164" s="16">
        <f t="shared" si="27"/>
        <v>1</v>
      </c>
      <c r="D164" s="206" t="s">
        <v>14</v>
      </c>
      <c r="E164" s="36">
        <v>112</v>
      </c>
      <c r="F164" s="36" t="s">
        <v>95</v>
      </c>
      <c r="G164" s="27">
        <v>1</v>
      </c>
      <c r="H164" s="27">
        <f t="shared" si="28"/>
        <v>1</v>
      </c>
      <c r="I164" s="120">
        <f t="shared" si="29"/>
        <v>6</v>
      </c>
      <c r="J164" s="132" t="str">
        <f t="shared" si="30"/>
        <v/>
      </c>
      <c r="K164" s="143">
        <f t="shared" si="36"/>
        <v>6</v>
      </c>
      <c r="L164" s="15" t="str">
        <f t="shared" si="31"/>
        <v>Favennec Emmanuel                                           (106045)</v>
      </c>
      <c r="M164" s="10">
        <v>13</v>
      </c>
      <c r="N164" s="10">
        <v>18.5</v>
      </c>
      <c r="O164" s="10">
        <v>13</v>
      </c>
      <c r="P164" s="125">
        <f t="shared" si="32"/>
        <v>787.5</v>
      </c>
      <c r="Q164" s="127">
        <f t="shared" si="33"/>
        <v>917.5</v>
      </c>
      <c r="R164" s="11">
        <v>400</v>
      </c>
      <c r="S164" s="128">
        <f t="shared" si="34"/>
        <v>1317.5000012999999</v>
      </c>
      <c r="T164" s="138">
        <f t="shared" si="35"/>
        <v>13.175016412999998</v>
      </c>
      <c r="U164" s="20" t="s">
        <v>71</v>
      </c>
      <c r="V164" s="136"/>
      <c r="W164" s="117" t="s">
        <v>200</v>
      </c>
      <c r="X164" s="26">
        <v>106045</v>
      </c>
    </row>
    <row r="165" spans="1:24" s="22" customFormat="1" ht="33" customHeight="1">
      <c r="A165" s="103">
        <v>33</v>
      </c>
      <c r="B165" s="16" t="s">
        <v>70</v>
      </c>
      <c r="C165" s="16">
        <f t="shared" si="27"/>
        <v>1</v>
      </c>
      <c r="D165" s="206" t="s">
        <v>14</v>
      </c>
      <c r="E165" s="36">
        <v>105</v>
      </c>
      <c r="F165" s="36" t="s">
        <v>61</v>
      </c>
      <c r="G165" s="27">
        <v>1</v>
      </c>
      <c r="H165" s="27">
        <f t="shared" si="28"/>
        <v>1</v>
      </c>
      <c r="I165" s="120">
        <f t="shared" si="29"/>
        <v>4</v>
      </c>
      <c r="J165" s="132" t="str">
        <f t="shared" si="30"/>
        <v/>
      </c>
      <c r="K165" s="143">
        <f t="shared" si="36"/>
        <v>4</v>
      </c>
      <c r="L165" s="15" t="str">
        <f t="shared" si="31"/>
        <v>Drubay Sébastien                                           (106007)</v>
      </c>
      <c r="M165" s="10">
        <v>14</v>
      </c>
      <c r="N165" s="10">
        <v>13.5</v>
      </c>
      <c r="O165" s="10">
        <v>17.329999999999998</v>
      </c>
      <c r="P165" s="125">
        <f t="shared" si="32"/>
        <v>687.5</v>
      </c>
      <c r="Q165" s="127">
        <f t="shared" si="33"/>
        <v>860.8</v>
      </c>
      <c r="R165" s="11">
        <v>449.99994949929999</v>
      </c>
      <c r="S165" s="128">
        <f t="shared" si="34"/>
        <v>1310.7999508993</v>
      </c>
      <c r="T165" s="138">
        <f t="shared" si="35"/>
        <v>13.108016008992999</v>
      </c>
      <c r="U165" s="20" t="s">
        <v>71</v>
      </c>
      <c r="V165" s="184"/>
      <c r="W165" s="117" t="s">
        <v>197</v>
      </c>
      <c r="X165" s="26">
        <v>106007</v>
      </c>
    </row>
    <row r="166" spans="1:24" s="22" customFormat="1" ht="33" customHeight="1">
      <c r="A166" s="103">
        <v>133</v>
      </c>
      <c r="B166" s="16" t="s">
        <v>70</v>
      </c>
      <c r="C166" s="186">
        <f t="shared" si="27"/>
        <v>1</v>
      </c>
      <c r="D166" s="148" t="s">
        <v>14</v>
      </c>
      <c r="E166" s="36">
        <v>111</v>
      </c>
      <c r="F166" s="36" t="s">
        <v>65</v>
      </c>
      <c r="G166" s="27">
        <v>1</v>
      </c>
      <c r="H166" s="27">
        <f t="shared" si="28"/>
        <v>1</v>
      </c>
      <c r="I166" s="120">
        <f t="shared" si="29"/>
        <v>6</v>
      </c>
      <c r="J166" s="132" t="str">
        <f t="shared" si="30"/>
        <v/>
      </c>
      <c r="K166" s="143">
        <f t="shared" si="36"/>
        <v>6</v>
      </c>
      <c r="L166" s="15" t="str">
        <f t="shared" si="31"/>
        <v>Curpain Jean-François                                           (106051)</v>
      </c>
      <c r="M166" s="10">
        <v>15.5</v>
      </c>
      <c r="N166" s="10">
        <v>13.5</v>
      </c>
      <c r="O166" s="10">
        <v>14.33</v>
      </c>
      <c r="P166" s="125">
        <f t="shared" si="32"/>
        <v>725</v>
      </c>
      <c r="Q166" s="127">
        <f t="shared" si="33"/>
        <v>868.3</v>
      </c>
      <c r="R166" s="11">
        <v>439.9999488995</v>
      </c>
      <c r="S166" s="128">
        <f t="shared" si="34"/>
        <v>1308.2999504494999</v>
      </c>
      <c r="T166" s="138">
        <f t="shared" si="35"/>
        <v>13.083016104495</v>
      </c>
      <c r="U166" s="20" t="s">
        <v>71</v>
      </c>
      <c r="V166" s="136"/>
      <c r="W166" s="117" t="s">
        <v>194</v>
      </c>
      <c r="X166" s="26">
        <v>106051</v>
      </c>
    </row>
    <row r="167" spans="1:24" s="22" customFormat="1" ht="33" customHeight="1">
      <c r="A167" s="185">
        <v>75</v>
      </c>
      <c r="B167" s="186" t="s">
        <v>70</v>
      </c>
      <c r="C167" s="186">
        <f t="shared" si="27"/>
        <v>1</v>
      </c>
      <c r="D167" s="148" t="s">
        <v>14</v>
      </c>
      <c r="E167" s="202">
        <v>108</v>
      </c>
      <c r="F167" s="202" t="s">
        <v>63</v>
      </c>
      <c r="G167" s="189">
        <v>1</v>
      </c>
      <c r="H167" s="27">
        <f t="shared" si="28"/>
        <v>1</v>
      </c>
      <c r="I167" s="120">
        <f t="shared" si="29"/>
        <v>3</v>
      </c>
      <c r="J167" s="132" t="str">
        <f t="shared" si="30"/>
        <v/>
      </c>
      <c r="K167" s="143">
        <f t="shared" si="36"/>
        <v>3</v>
      </c>
      <c r="L167" s="122" t="str">
        <f t="shared" si="31"/>
        <v>Kruger Johannes                                           (107020)</v>
      </c>
      <c r="M167" s="124">
        <v>15</v>
      </c>
      <c r="N167" s="124">
        <v>13</v>
      </c>
      <c r="O167" s="124">
        <v>16.329999999999998</v>
      </c>
      <c r="P167" s="125">
        <f t="shared" si="32"/>
        <v>700</v>
      </c>
      <c r="Q167" s="127">
        <f t="shared" si="33"/>
        <v>863.3</v>
      </c>
      <c r="R167" s="127">
        <v>440</v>
      </c>
      <c r="S167" s="128">
        <f t="shared" si="34"/>
        <v>1303.3000015</v>
      </c>
      <c r="T167" s="138">
        <f t="shared" si="35"/>
        <v>13.033016715</v>
      </c>
      <c r="U167" s="130" t="s">
        <v>71</v>
      </c>
      <c r="V167" s="184"/>
      <c r="W167" s="117" t="s">
        <v>245</v>
      </c>
      <c r="X167" s="26">
        <v>107020</v>
      </c>
    </row>
    <row r="168" spans="1:24" s="22" customFormat="1" ht="33" customHeight="1">
      <c r="A168" s="103">
        <v>47</v>
      </c>
      <c r="B168" s="16" t="s">
        <v>70</v>
      </c>
      <c r="C168" s="16">
        <f t="shared" si="27"/>
        <v>1</v>
      </c>
      <c r="D168" s="206" t="s">
        <v>14</v>
      </c>
      <c r="E168" s="36">
        <v>106</v>
      </c>
      <c r="F168" s="36" t="s">
        <v>62</v>
      </c>
      <c r="G168" s="27">
        <v>1</v>
      </c>
      <c r="H168" s="27">
        <f t="shared" si="28"/>
        <v>1</v>
      </c>
      <c r="I168" s="120">
        <f t="shared" si="29"/>
        <v>10</v>
      </c>
      <c r="J168" s="132" t="str">
        <f t="shared" si="30"/>
        <v/>
      </c>
      <c r="K168" s="143">
        <f t="shared" si="36"/>
        <v>10</v>
      </c>
      <c r="L168" s="15" t="str">
        <f t="shared" si="31"/>
        <v>Gouraud Armand                                           (107019)</v>
      </c>
      <c r="M168" s="10">
        <v>15.5</v>
      </c>
      <c r="N168" s="10">
        <v>16</v>
      </c>
      <c r="O168" s="10">
        <v>17.329999999999998</v>
      </c>
      <c r="P168" s="125">
        <f t="shared" si="32"/>
        <v>787.5</v>
      </c>
      <c r="Q168" s="127">
        <f t="shared" si="33"/>
        <v>960.8</v>
      </c>
      <c r="R168" s="11">
        <v>340</v>
      </c>
      <c r="S168" s="128">
        <f t="shared" si="34"/>
        <v>1300.8000015499999</v>
      </c>
      <c r="T168" s="138">
        <f t="shared" si="35"/>
        <v>13.008016815499998</v>
      </c>
      <c r="U168" s="20" t="s">
        <v>71</v>
      </c>
      <c r="V168" s="184"/>
      <c r="W168" s="117" t="s">
        <v>243</v>
      </c>
      <c r="X168" s="26">
        <v>107019</v>
      </c>
    </row>
    <row r="169" spans="1:24" s="22" customFormat="1" ht="33" customHeight="1">
      <c r="A169" s="103">
        <v>76</v>
      </c>
      <c r="B169" s="16" t="s">
        <v>70</v>
      </c>
      <c r="C169" s="16">
        <f t="shared" si="27"/>
        <v>1</v>
      </c>
      <c r="D169" s="206" t="s">
        <v>14</v>
      </c>
      <c r="E169" s="36">
        <v>108</v>
      </c>
      <c r="F169" s="36" t="s">
        <v>63</v>
      </c>
      <c r="G169" s="27">
        <v>1</v>
      </c>
      <c r="H169" s="27">
        <f t="shared" si="28"/>
        <v>1</v>
      </c>
      <c r="I169" s="120">
        <f t="shared" si="29"/>
        <v>4</v>
      </c>
      <c r="J169" s="132" t="str">
        <f t="shared" si="30"/>
        <v/>
      </c>
      <c r="K169" s="143">
        <f t="shared" si="36"/>
        <v>4</v>
      </c>
      <c r="L169" s="15" t="str">
        <f t="shared" si="31"/>
        <v>Garreau Roger                                           (107018)</v>
      </c>
      <c r="M169" s="10">
        <v>12</v>
      </c>
      <c r="N169" s="10">
        <v>15</v>
      </c>
      <c r="O169" s="10">
        <v>15</v>
      </c>
      <c r="P169" s="125">
        <f t="shared" si="32"/>
        <v>675</v>
      </c>
      <c r="Q169" s="127">
        <f t="shared" si="33"/>
        <v>825</v>
      </c>
      <c r="R169" s="11">
        <v>475</v>
      </c>
      <c r="S169" s="128">
        <f t="shared" si="34"/>
        <v>1300.0000012</v>
      </c>
      <c r="T169" s="138">
        <f t="shared" si="35"/>
        <v>13.000016912000001</v>
      </c>
      <c r="U169" s="20" t="s">
        <v>71</v>
      </c>
      <c r="V169" s="184"/>
      <c r="W169" s="117" t="s">
        <v>242</v>
      </c>
      <c r="X169" s="26">
        <v>107018</v>
      </c>
    </row>
    <row r="170" spans="1:24" s="22" customFormat="1" ht="33" customHeight="1">
      <c r="A170" s="103">
        <v>142</v>
      </c>
      <c r="B170" s="16" t="s">
        <v>70</v>
      </c>
      <c r="C170" s="186">
        <f t="shared" si="27"/>
        <v>1</v>
      </c>
      <c r="D170" s="148" t="s">
        <v>14</v>
      </c>
      <c r="E170" s="36">
        <v>112</v>
      </c>
      <c r="F170" s="36" t="s">
        <v>95</v>
      </c>
      <c r="G170" s="27">
        <v>1</v>
      </c>
      <c r="H170" s="27">
        <f t="shared" si="28"/>
        <v>1</v>
      </c>
      <c r="I170" s="152">
        <f t="shared" si="29"/>
        <v>7</v>
      </c>
      <c r="J170" s="153" t="str">
        <f t="shared" si="30"/>
        <v/>
      </c>
      <c r="K170" s="154">
        <f t="shared" si="36"/>
        <v>7</v>
      </c>
      <c r="L170" s="15" t="str">
        <f t="shared" si="31"/>
        <v>Frias Edouard                                           (107017)</v>
      </c>
      <c r="M170" s="10">
        <v>13</v>
      </c>
      <c r="N170" s="10">
        <v>13.5</v>
      </c>
      <c r="O170" s="10">
        <v>15.66</v>
      </c>
      <c r="P170" s="23">
        <f t="shared" si="32"/>
        <v>662.5</v>
      </c>
      <c r="Q170" s="11">
        <f t="shared" si="33"/>
        <v>819.1</v>
      </c>
      <c r="R170" s="11">
        <v>475</v>
      </c>
      <c r="S170" s="214">
        <f t="shared" si="34"/>
        <v>1294.1000012999998</v>
      </c>
      <c r="T170" s="139">
        <f t="shared" si="35"/>
        <v>12.941017012999998</v>
      </c>
      <c r="U170" s="20" t="s">
        <v>71</v>
      </c>
      <c r="V170" s="136"/>
      <c r="W170" s="117" t="s">
        <v>241</v>
      </c>
      <c r="X170" s="26">
        <v>107017</v>
      </c>
    </row>
    <row r="171" spans="1:24" s="22" customFormat="1" ht="33" customHeight="1">
      <c r="A171" s="103">
        <v>143</v>
      </c>
      <c r="B171" s="16" t="s">
        <v>70</v>
      </c>
      <c r="C171" s="16">
        <f t="shared" si="27"/>
        <v>1</v>
      </c>
      <c r="D171" s="206" t="s">
        <v>14</v>
      </c>
      <c r="E171" s="36">
        <v>112</v>
      </c>
      <c r="F171" s="36" t="s">
        <v>95</v>
      </c>
      <c r="G171" s="27">
        <v>1</v>
      </c>
      <c r="H171" s="27">
        <f t="shared" si="28"/>
        <v>1</v>
      </c>
      <c r="I171" s="120">
        <f t="shared" si="29"/>
        <v>8</v>
      </c>
      <c r="J171" s="132" t="str">
        <f t="shared" si="30"/>
        <v/>
      </c>
      <c r="K171" s="143">
        <f t="shared" si="36"/>
        <v>8</v>
      </c>
      <c r="L171" s="15" t="str">
        <f t="shared" si="31"/>
        <v>Fonseca Da Silva Antonio                                           (107015)</v>
      </c>
      <c r="M171" s="10">
        <v>15</v>
      </c>
      <c r="N171" s="10">
        <v>14.5</v>
      </c>
      <c r="O171" s="10">
        <v>15</v>
      </c>
      <c r="P171" s="125">
        <f t="shared" si="32"/>
        <v>737.5</v>
      </c>
      <c r="Q171" s="127">
        <f t="shared" si="33"/>
        <v>887.5</v>
      </c>
      <c r="R171" s="11">
        <v>400</v>
      </c>
      <c r="S171" s="128">
        <f t="shared" si="34"/>
        <v>1287.5000015000001</v>
      </c>
      <c r="T171" s="138">
        <f t="shared" si="35"/>
        <v>12.875017115000002</v>
      </c>
      <c r="U171" s="20" t="s">
        <v>71</v>
      </c>
      <c r="V171" s="136"/>
      <c r="W171" s="117" t="s">
        <v>239</v>
      </c>
      <c r="X171" s="26">
        <v>107015</v>
      </c>
    </row>
    <row r="172" spans="1:24" s="22" customFormat="1" ht="33" customHeight="1">
      <c r="A172" s="103">
        <v>77</v>
      </c>
      <c r="B172" s="16" t="s">
        <v>70</v>
      </c>
      <c r="C172" s="186">
        <f t="shared" si="27"/>
        <v>1</v>
      </c>
      <c r="D172" s="148" t="s">
        <v>14</v>
      </c>
      <c r="E172" s="36">
        <v>108</v>
      </c>
      <c r="F172" s="36" t="s">
        <v>63</v>
      </c>
      <c r="G172" s="27">
        <v>1</v>
      </c>
      <c r="H172" s="27">
        <f t="shared" si="28"/>
        <v>1</v>
      </c>
      <c r="I172" s="120">
        <f t="shared" si="29"/>
        <v>5</v>
      </c>
      <c r="J172" s="132" t="str">
        <f t="shared" si="30"/>
        <v/>
      </c>
      <c r="K172" s="143">
        <f t="shared" si="36"/>
        <v>5</v>
      </c>
      <c r="L172" s="15" t="str">
        <f t="shared" si="31"/>
        <v>Fortier Christian                                           (107016)</v>
      </c>
      <c r="M172" s="10">
        <v>16</v>
      </c>
      <c r="N172" s="10">
        <v>15</v>
      </c>
      <c r="O172" s="10">
        <v>12.66</v>
      </c>
      <c r="P172" s="125">
        <f t="shared" si="32"/>
        <v>775</v>
      </c>
      <c r="Q172" s="127">
        <f t="shared" si="33"/>
        <v>901.6</v>
      </c>
      <c r="R172" s="11">
        <v>385</v>
      </c>
      <c r="S172" s="128">
        <f t="shared" si="34"/>
        <v>1286.6000015999998</v>
      </c>
      <c r="T172" s="138">
        <f t="shared" si="35"/>
        <v>12.866017215999998</v>
      </c>
      <c r="U172" s="20" t="s">
        <v>71</v>
      </c>
      <c r="V172" s="184"/>
      <c r="W172" s="117" t="s">
        <v>240</v>
      </c>
      <c r="X172" s="26">
        <v>107016</v>
      </c>
    </row>
    <row r="173" spans="1:24" s="22" customFormat="1" ht="33" customHeight="1">
      <c r="A173" s="103">
        <v>116</v>
      </c>
      <c r="B173" s="16" t="s">
        <v>70</v>
      </c>
      <c r="C173" s="186">
        <f t="shared" si="27"/>
        <v>1</v>
      </c>
      <c r="D173" s="148" t="s">
        <v>14</v>
      </c>
      <c r="E173" s="36">
        <v>110</v>
      </c>
      <c r="F173" s="36" t="s">
        <v>114</v>
      </c>
      <c r="G173" s="27">
        <v>1</v>
      </c>
      <c r="H173" s="27">
        <f t="shared" si="28"/>
        <v>1</v>
      </c>
      <c r="I173" s="120">
        <f t="shared" si="29"/>
        <v>4</v>
      </c>
      <c r="J173" s="132" t="str">
        <f t="shared" si="30"/>
        <v/>
      </c>
      <c r="K173" s="143">
        <f t="shared" si="36"/>
        <v>4</v>
      </c>
      <c r="L173" s="15" t="str">
        <f t="shared" si="31"/>
        <v>Fernandez Y Miranda Francisco                                           (107014)</v>
      </c>
      <c r="M173" s="10">
        <v>14</v>
      </c>
      <c r="N173" s="10">
        <v>13</v>
      </c>
      <c r="O173" s="10">
        <v>15.66</v>
      </c>
      <c r="P173" s="125">
        <f t="shared" si="32"/>
        <v>675</v>
      </c>
      <c r="Q173" s="127">
        <f t="shared" si="33"/>
        <v>831.6</v>
      </c>
      <c r="R173" s="11">
        <v>455</v>
      </c>
      <c r="S173" s="128">
        <f t="shared" si="34"/>
        <v>1286.6000013999999</v>
      </c>
      <c r="T173" s="138">
        <f t="shared" si="35"/>
        <v>12.866017313999999</v>
      </c>
      <c r="U173" s="20" t="s">
        <v>71</v>
      </c>
      <c r="V173" s="136"/>
      <c r="W173" s="117" t="s">
        <v>238</v>
      </c>
      <c r="X173" s="26">
        <v>107014</v>
      </c>
    </row>
    <row r="174" spans="1:24" s="22" customFormat="1" ht="33" customHeight="1">
      <c r="A174" s="103">
        <v>101</v>
      </c>
      <c r="B174" s="16" t="s">
        <v>70</v>
      </c>
      <c r="C174" s="186">
        <f t="shared" si="27"/>
        <v>1</v>
      </c>
      <c r="D174" s="148" t="s">
        <v>14</v>
      </c>
      <c r="E174" s="36">
        <v>107</v>
      </c>
      <c r="F174" s="36" t="s">
        <v>98</v>
      </c>
      <c r="G174" s="27">
        <v>1</v>
      </c>
      <c r="H174" s="27">
        <f t="shared" si="28"/>
        <v>1</v>
      </c>
      <c r="I174" s="120">
        <f t="shared" si="29"/>
        <v>1</v>
      </c>
      <c r="J174" s="132" t="str">
        <f t="shared" si="30"/>
        <v/>
      </c>
      <c r="K174" s="143">
        <f t="shared" si="36"/>
        <v>1</v>
      </c>
      <c r="L174" s="15" t="str">
        <f t="shared" si="31"/>
        <v>Ferrier Rémy                                           (108013)</v>
      </c>
      <c r="M174" s="10">
        <v>14.5</v>
      </c>
      <c r="N174" s="10">
        <v>14</v>
      </c>
      <c r="O174" s="10">
        <v>12.33</v>
      </c>
      <c r="P174" s="125">
        <f t="shared" si="32"/>
        <v>712.5</v>
      </c>
      <c r="Q174" s="127">
        <f t="shared" si="33"/>
        <v>835.8</v>
      </c>
      <c r="R174" s="11">
        <v>450</v>
      </c>
      <c r="S174" s="128">
        <f t="shared" si="34"/>
        <v>1285.8000014499999</v>
      </c>
      <c r="T174" s="138">
        <f t="shared" si="35"/>
        <v>12.858017414499999</v>
      </c>
      <c r="U174" s="20" t="s">
        <v>71</v>
      </c>
      <c r="V174" s="184"/>
      <c r="W174" s="117" t="s">
        <v>263</v>
      </c>
      <c r="X174" s="26">
        <v>108013</v>
      </c>
    </row>
    <row r="175" spans="1:24" s="22" customFormat="1" ht="33" customHeight="1">
      <c r="A175" s="103">
        <v>134</v>
      </c>
      <c r="B175" s="16" t="s">
        <v>70</v>
      </c>
      <c r="C175" s="186">
        <f t="shared" si="27"/>
        <v>1</v>
      </c>
      <c r="D175" s="148" t="s">
        <v>14</v>
      </c>
      <c r="E175" s="36">
        <v>111</v>
      </c>
      <c r="F175" s="36" t="s">
        <v>65</v>
      </c>
      <c r="G175" s="27">
        <v>1</v>
      </c>
      <c r="H175" s="27">
        <f t="shared" si="28"/>
        <v>1</v>
      </c>
      <c r="I175" s="120">
        <f t="shared" si="29"/>
        <v>7</v>
      </c>
      <c r="J175" s="132" t="str">
        <f t="shared" si="30"/>
        <v/>
      </c>
      <c r="K175" s="143">
        <f t="shared" si="36"/>
        <v>7</v>
      </c>
      <c r="L175" s="15" t="str">
        <f t="shared" si="31"/>
        <v>Nadaud Patrice                                           (108020)</v>
      </c>
      <c r="M175" s="10">
        <v>16</v>
      </c>
      <c r="N175" s="10">
        <v>12</v>
      </c>
      <c r="O175" s="10">
        <v>14.33</v>
      </c>
      <c r="P175" s="125">
        <f t="shared" si="32"/>
        <v>700</v>
      </c>
      <c r="Q175" s="127">
        <f t="shared" si="33"/>
        <v>843.3</v>
      </c>
      <c r="R175" s="11">
        <v>439.99994889990001</v>
      </c>
      <c r="S175" s="128">
        <f t="shared" si="34"/>
        <v>1283.2999504998998</v>
      </c>
      <c r="T175" s="138">
        <f t="shared" si="35"/>
        <v>12.833017004998998</v>
      </c>
      <c r="U175" s="20" t="s">
        <v>71</v>
      </c>
      <c r="V175" s="136"/>
      <c r="W175" s="117" t="s">
        <v>294</v>
      </c>
      <c r="X175" s="26">
        <v>108020</v>
      </c>
    </row>
    <row r="176" spans="1:24" s="22" customFormat="1" ht="33" customHeight="1">
      <c r="A176" s="103">
        <v>48</v>
      </c>
      <c r="B176" s="16" t="s">
        <v>70</v>
      </c>
      <c r="C176" s="186">
        <f t="shared" si="27"/>
        <v>1</v>
      </c>
      <c r="D176" s="148" t="s">
        <v>14</v>
      </c>
      <c r="E176" s="36">
        <v>106</v>
      </c>
      <c r="F176" s="36" t="s">
        <v>62</v>
      </c>
      <c r="G176" s="27">
        <v>1</v>
      </c>
      <c r="H176" s="27">
        <f t="shared" si="28"/>
        <v>1</v>
      </c>
      <c r="I176" s="120">
        <f t="shared" si="29"/>
        <v>11</v>
      </c>
      <c r="J176" s="132" t="str">
        <f t="shared" si="30"/>
        <v/>
      </c>
      <c r="K176" s="143">
        <f t="shared" si="36"/>
        <v>11</v>
      </c>
      <c r="L176" s="15" t="str">
        <f t="shared" si="31"/>
        <v>Grandeury Jean-Marc                                           (108017)</v>
      </c>
      <c r="M176" s="10">
        <v>9</v>
      </c>
      <c r="N176" s="10">
        <v>16</v>
      </c>
      <c r="O176" s="10">
        <v>14.66</v>
      </c>
      <c r="P176" s="125">
        <f t="shared" si="32"/>
        <v>625</v>
      </c>
      <c r="Q176" s="127">
        <f t="shared" si="33"/>
        <v>771.6</v>
      </c>
      <c r="R176" s="11">
        <v>510</v>
      </c>
      <c r="S176" s="128">
        <f t="shared" si="34"/>
        <v>1281.6000008999999</v>
      </c>
      <c r="T176" s="138">
        <f t="shared" si="35"/>
        <v>12.816017608999999</v>
      </c>
      <c r="U176" s="20" t="s">
        <v>71</v>
      </c>
      <c r="V176" s="184"/>
      <c r="W176" s="117" t="s">
        <v>273</v>
      </c>
      <c r="X176" s="26">
        <v>108017</v>
      </c>
    </row>
    <row r="177" spans="1:24" s="22" customFormat="1" ht="30">
      <c r="A177" s="103">
        <v>2</v>
      </c>
      <c r="B177" s="16" t="s">
        <v>70</v>
      </c>
      <c r="C177" s="16">
        <f t="shared" si="27"/>
        <v>1</v>
      </c>
      <c r="D177" s="206" t="s">
        <v>14</v>
      </c>
      <c r="E177" s="36">
        <v>101</v>
      </c>
      <c r="F177" s="36" t="s">
        <v>52</v>
      </c>
      <c r="G177" s="27">
        <v>1</v>
      </c>
      <c r="H177" s="27">
        <f t="shared" si="28"/>
        <v>1</v>
      </c>
      <c r="I177" s="120">
        <f t="shared" si="29"/>
        <v>2</v>
      </c>
      <c r="J177" s="132" t="str">
        <f t="shared" si="30"/>
        <v/>
      </c>
      <c r="K177" s="143">
        <f t="shared" si="36"/>
        <v>2</v>
      </c>
      <c r="L177" s="15" t="str">
        <f t="shared" si="31"/>
        <v>Garrido Jean-Marie                                           (108015)</v>
      </c>
      <c r="M177" s="10">
        <v>15.5</v>
      </c>
      <c r="N177" s="10">
        <v>13</v>
      </c>
      <c r="O177" s="10">
        <v>13.33</v>
      </c>
      <c r="P177" s="125">
        <f t="shared" si="32"/>
        <v>712.5</v>
      </c>
      <c r="Q177" s="127">
        <f t="shared" si="33"/>
        <v>845.8</v>
      </c>
      <c r="R177" s="11">
        <v>435</v>
      </c>
      <c r="S177" s="128">
        <f t="shared" si="34"/>
        <v>1280.8000015499999</v>
      </c>
      <c r="T177" s="138">
        <f t="shared" si="35"/>
        <v>12.8080177155</v>
      </c>
      <c r="U177" s="20" t="s">
        <v>71</v>
      </c>
      <c r="V177" s="184"/>
      <c r="W177" s="117" t="s">
        <v>269</v>
      </c>
      <c r="X177" s="26">
        <v>108015</v>
      </c>
    </row>
    <row r="178" spans="1:24" s="22" customFormat="1" ht="33" customHeight="1">
      <c r="A178" s="103">
        <v>49</v>
      </c>
      <c r="B178" s="16" t="s">
        <v>70</v>
      </c>
      <c r="C178" s="16">
        <f t="shared" si="27"/>
        <v>1</v>
      </c>
      <c r="D178" s="206" t="s">
        <v>14</v>
      </c>
      <c r="E178" s="36">
        <v>106</v>
      </c>
      <c r="F178" s="36" t="s">
        <v>62</v>
      </c>
      <c r="G178" s="27">
        <v>1</v>
      </c>
      <c r="H178" s="27">
        <f t="shared" si="28"/>
        <v>1</v>
      </c>
      <c r="I178" s="120">
        <f t="shared" si="29"/>
        <v>12</v>
      </c>
      <c r="J178" s="132" t="str">
        <f t="shared" si="30"/>
        <v/>
      </c>
      <c r="K178" s="143">
        <f t="shared" si="36"/>
        <v>12</v>
      </c>
      <c r="L178" s="15" t="str">
        <f t="shared" si="31"/>
        <v>Prudhomme Eric                                           (108058)</v>
      </c>
      <c r="M178" s="10">
        <v>9</v>
      </c>
      <c r="N178" s="10">
        <v>16.5</v>
      </c>
      <c r="O178" s="10">
        <v>17.66</v>
      </c>
      <c r="P178" s="125">
        <f t="shared" si="32"/>
        <v>637.5</v>
      </c>
      <c r="Q178" s="127">
        <f t="shared" si="33"/>
        <v>814.1</v>
      </c>
      <c r="R178" s="11">
        <v>460</v>
      </c>
      <c r="S178" s="128">
        <f t="shared" si="34"/>
        <v>1274.1000008999999</v>
      </c>
      <c r="T178" s="138">
        <f t="shared" si="35"/>
        <v>12.741017808999999</v>
      </c>
      <c r="U178" s="20" t="s">
        <v>71</v>
      </c>
      <c r="V178" s="184"/>
      <c r="W178" s="117" t="s">
        <v>304</v>
      </c>
      <c r="X178" s="26">
        <v>108058</v>
      </c>
    </row>
    <row r="179" spans="1:24" s="22" customFormat="1" ht="33" customHeight="1">
      <c r="A179" s="103">
        <v>144</v>
      </c>
      <c r="B179" s="16" t="s">
        <v>70</v>
      </c>
      <c r="C179" s="16">
        <f t="shared" si="27"/>
        <v>1</v>
      </c>
      <c r="D179" s="206" t="s">
        <v>14</v>
      </c>
      <c r="E179" s="36">
        <v>112</v>
      </c>
      <c r="F179" s="36" t="s">
        <v>95</v>
      </c>
      <c r="G179" s="27">
        <v>1</v>
      </c>
      <c r="H179" s="27">
        <f t="shared" si="28"/>
        <v>1</v>
      </c>
      <c r="I179" s="120">
        <f t="shared" si="29"/>
        <v>9</v>
      </c>
      <c r="J179" s="132" t="str">
        <f t="shared" si="30"/>
        <v/>
      </c>
      <c r="K179" s="143">
        <f t="shared" si="36"/>
        <v>9</v>
      </c>
      <c r="L179" s="15" t="str">
        <f t="shared" si="31"/>
        <v>Ployez Benoît                                           (108056)</v>
      </c>
      <c r="M179" s="10">
        <v>12</v>
      </c>
      <c r="N179" s="10">
        <v>14</v>
      </c>
      <c r="O179" s="10">
        <v>15.33</v>
      </c>
      <c r="P179" s="125">
        <f t="shared" si="32"/>
        <v>650</v>
      </c>
      <c r="Q179" s="127">
        <f t="shared" si="33"/>
        <v>803.3</v>
      </c>
      <c r="R179" s="11">
        <v>470</v>
      </c>
      <c r="S179" s="128">
        <f t="shared" si="34"/>
        <v>1273.3000012</v>
      </c>
      <c r="T179" s="138">
        <f t="shared" si="35"/>
        <v>12.733017911999999</v>
      </c>
      <c r="U179" s="20" t="s">
        <v>71</v>
      </c>
      <c r="V179" s="136"/>
      <c r="W179" s="117" t="s">
        <v>302</v>
      </c>
      <c r="X179" s="26">
        <v>108056</v>
      </c>
    </row>
    <row r="180" spans="1:24" s="22" customFormat="1" ht="33" customHeight="1">
      <c r="A180" s="103">
        <v>102</v>
      </c>
      <c r="B180" s="16" t="s">
        <v>70</v>
      </c>
      <c r="C180" s="16">
        <f t="shared" si="27"/>
        <v>1</v>
      </c>
      <c r="D180" s="206" t="s">
        <v>14</v>
      </c>
      <c r="E180" s="36">
        <v>107</v>
      </c>
      <c r="F180" s="36" t="s">
        <v>98</v>
      </c>
      <c r="G180" s="27">
        <v>1</v>
      </c>
      <c r="H180" s="27">
        <f t="shared" si="28"/>
        <v>1</v>
      </c>
      <c r="I180" s="120">
        <f t="shared" si="29"/>
        <v>2</v>
      </c>
      <c r="J180" s="132" t="str">
        <f t="shared" si="30"/>
        <v/>
      </c>
      <c r="K180" s="143">
        <f t="shared" si="36"/>
        <v>2</v>
      </c>
      <c r="L180" s="15" t="str">
        <f t="shared" si="31"/>
        <v>Payet Jacques                                           (108054)</v>
      </c>
      <c r="M180" s="10">
        <v>16.5</v>
      </c>
      <c r="N180" s="10">
        <v>12.5</v>
      </c>
      <c r="O180" s="10">
        <v>10.66</v>
      </c>
      <c r="P180" s="125">
        <f t="shared" si="32"/>
        <v>725</v>
      </c>
      <c r="Q180" s="127">
        <f t="shared" si="33"/>
        <v>831.6</v>
      </c>
      <c r="R180" s="11">
        <v>440</v>
      </c>
      <c r="S180" s="128">
        <f t="shared" si="34"/>
        <v>1271.60000165</v>
      </c>
      <c r="T180" s="138">
        <f t="shared" si="35"/>
        <v>12.7160180165</v>
      </c>
      <c r="U180" s="20" t="s">
        <v>71</v>
      </c>
      <c r="V180" s="184"/>
      <c r="W180" s="117" t="s">
        <v>299</v>
      </c>
      <c r="X180" s="26">
        <v>108054</v>
      </c>
    </row>
    <row r="181" spans="1:24" s="22" customFormat="1" ht="33" customHeight="1">
      <c r="A181" s="103">
        <v>50</v>
      </c>
      <c r="B181" s="16" t="s">
        <v>70</v>
      </c>
      <c r="C181" s="16">
        <f t="shared" si="27"/>
        <v>1</v>
      </c>
      <c r="D181" s="206" t="s">
        <v>14</v>
      </c>
      <c r="E181" s="36">
        <v>106</v>
      </c>
      <c r="F181" s="36" t="s">
        <v>62</v>
      </c>
      <c r="G181" s="27">
        <v>1</v>
      </c>
      <c r="H181" s="27">
        <f t="shared" si="28"/>
        <v>1</v>
      </c>
      <c r="I181" s="120">
        <f t="shared" si="29"/>
        <v>13</v>
      </c>
      <c r="J181" s="132" t="str">
        <f t="shared" si="30"/>
        <v/>
      </c>
      <c r="K181" s="143">
        <f t="shared" si="36"/>
        <v>13</v>
      </c>
      <c r="L181" s="15" t="str">
        <f t="shared" si="31"/>
        <v>Pages Philippe                                           (108052)</v>
      </c>
      <c r="M181" s="10">
        <v>15</v>
      </c>
      <c r="N181" s="10">
        <v>14.5</v>
      </c>
      <c r="O181" s="10">
        <v>15.33</v>
      </c>
      <c r="P181" s="125">
        <f t="shared" si="32"/>
        <v>737.5</v>
      </c>
      <c r="Q181" s="127">
        <f t="shared" si="33"/>
        <v>890.8</v>
      </c>
      <c r="R181" s="11">
        <v>380</v>
      </c>
      <c r="S181" s="128">
        <f t="shared" si="34"/>
        <v>1270.8000015</v>
      </c>
      <c r="T181" s="138">
        <f t="shared" si="35"/>
        <v>12.708018115</v>
      </c>
      <c r="U181" s="20" t="s">
        <v>71</v>
      </c>
      <c r="V181" s="184"/>
      <c r="W181" s="117" t="s">
        <v>297</v>
      </c>
      <c r="X181" s="26">
        <v>108052</v>
      </c>
    </row>
    <row r="182" spans="1:24" s="22" customFormat="1" ht="33" customHeight="1">
      <c r="A182" s="103">
        <v>51</v>
      </c>
      <c r="B182" s="16" t="s">
        <v>70</v>
      </c>
      <c r="C182" s="16">
        <f t="shared" si="27"/>
        <v>1</v>
      </c>
      <c r="D182" s="206" t="s">
        <v>14</v>
      </c>
      <c r="E182" s="36">
        <v>106</v>
      </c>
      <c r="F182" s="36" t="s">
        <v>62</v>
      </c>
      <c r="G182" s="27">
        <v>1</v>
      </c>
      <c r="H182" s="27">
        <f t="shared" si="28"/>
        <v>1</v>
      </c>
      <c r="I182" s="120">
        <f t="shared" si="29"/>
        <v>14</v>
      </c>
      <c r="J182" s="132" t="str">
        <f t="shared" si="30"/>
        <v/>
      </c>
      <c r="K182" s="143">
        <f t="shared" si="36"/>
        <v>14</v>
      </c>
      <c r="L182" s="15" t="str">
        <f t="shared" si="31"/>
        <v>Namyslak Patrick                                           (108050)</v>
      </c>
      <c r="M182" s="10">
        <v>15.5</v>
      </c>
      <c r="N182" s="10">
        <v>13</v>
      </c>
      <c r="O182" s="10">
        <v>17</v>
      </c>
      <c r="P182" s="125">
        <f t="shared" si="32"/>
        <v>712.5</v>
      </c>
      <c r="Q182" s="127">
        <f t="shared" si="33"/>
        <v>882.5</v>
      </c>
      <c r="R182" s="11">
        <v>385</v>
      </c>
      <c r="S182" s="128">
        <f t="shared" si="34"/>
        <v>1267.50000155</v>
      </c>
      <c r="T182" s="138">
        <f t="shared" si="35"/>
        <v>12.6750182155</v>
      </c>
      <c r="U182" s="20" t="s">
        <v>71</v>
      </c>
      <c r="V182" s="184"/>
      <c r="W182" s="117" t="s">
        <v>295</v>
      </c>
      <c r="X182" s="26">
        <v>108050</v>
      </c>
    </row>
    <row r="183" spans="1:24" s="22" customFormat="1" ht="33" customHeight="1">
      <c r="A183" s="103">
        <v>145</v>
      </c>
      <c r="B183" s="16" t="s">
        <v>70</v>
      </c>
      <c r="C183" s="16">
        <f t="shared" si="27"/>
        <v>1</v>
      </c>
      <c r="D183" s="206" t="s">
        <v>14</v>
      </c>
      <c r="E183" s="36">
        <v>112</v>
      </c>
      <c r="F183" s="36" t="s">
        <v>95</v>
      </c>
      <c r="G183" s="27">
        <v>1</v>
      </c>
      <c r="H183" s="27">
        <f t="shared" si="28"/>
        <v>1</v>
      </c>
      <c r="I183" s="120">
        <f t="shared" si="29"/>
        <v>10</v>
      </c>
      <c r="J183" s="132" t="str">
        <f t="shared" si="30"/>
        <v/>
      </c>
      <c r="K183" s="143">
        <f t="shared" si="36"/>
        <v>10</v>
      </c>
      <c r="L183" s="15" t="str">
        <f t="shared" si="31"/>
        <v>Mahiques Emmanuel                                           (108046)</v>
      </c>
      <c r="M183" s="10">
        <v>14.5</v>
      </c>
      <c r="N183" s="10">
        <v>13.5</v>
      </c>
      <c r="O183" s="10">
        <v>4</v>
      </c>
      <c r="P183" s="125">
        <f t="shared" si="32"/>
        <v>700</v>
      </c>
      <c r="Q183" s="127">
        <f t="shared" si="33"/>
        <v>740</v>
      </c>
      <c r="R183" s="11">
        <v>515</v>
      </c>
      <c r="S183" s="128">
        <f t="shared" si="34"/>
        <v>1255.0000014499999</v>
      </c>
      <c r="T183" s="138">
        <f t="shared" si="35"/>
        <v>12.550018314499999</v>
      </c>
      <c r="U183" s="20" t="s">
        <v>71</v>
      </c>
      <c r="V183" s="136"/>
      <c r="W183" s="117" t="s">
        <v>289</v>
      </c>
      <c r="X183" s="26">
        <v>108046</v>
      </c>
    </row>
    <row r="184" spans="1:24" s="22" customFormat="1" ht="33" customHeight="1">
      <c r="A184" s="103">
        <v>103</v>
      </c>
      <c r="B184" s="16" t="s">
        <v>70</v>
      </c>
      <c r="C184" s="16">
        <f t="shared" si="27"/>
        <v>1</v>
      </c>
      <c r="D184" s="206" t="s">
        <v>14</v>
      </c>
      <c r="E184" s="36">
        <v>107</v>
      </c>
      <c r="F184" s="36" t="s">
        <v>98</v>
      </c>
      <c r="G184" s="27">
        <v>1</v>
      </c>
      <c r="H184" s="27">
        <f t="shared" si="28"/>
        <v>1</v>
      </c>
      <c r="I184" s="120">
        <f t="shared" si="29"/>
        <v>3</v>
      </c>
      <c r="J184" s="132" t="str">
        <f t="shared" si="30"/>
        <v/>
      </c>
      <c r="K184" s="143">
        <f t="shared" si="36"/>
        <v>3</v>
      </c>
      <c r="L184" s="15" t="str">
        <f t="shared" si="31"/>
        <v>Landereau Philippe                                           (108044)</v>
      </c>
      <c r="M184" s="10">
        <v>12.5</v>
      </c>
      <c r="N184" s="10">
        <v>17</v>
      </c>
      <c r="O184" s="10">
        <v>13.66</v>
      </c>
      <c r="P184" s="125">
        <f t="shared" si="32"/>
        <v>737.5</v>
      </c>
      <c r="Q184" s="127">
        <f t="shared" si="33"/>
        <v>874.1</v>
      </c>
      <c r="R184" s="11">
        <v>375</v>
      </c>
      <c r="S184" s="128">
        <f t="shared" si="34"/>
        <v>1249.1000012499999</v>
      </c>
      <c r="T184" s="138">
        <f t="shared" si="35"/>
        <v>12.491018412499999</v>
      </c>
      <c r="U184" s="20" t="s">
        <v>71</v>
      </c>
      <c r="V184" s="184"/>
      <c r="W184" s="117" t="s">
        <v>287</v>
      </c>
      <c r="X184" s="26">
        <v>108044</v>
      </c>
    </row>
    <row r="185" spans="1:24" s="22" customFormat="1" ht="33" customHeight="1">
      <c r="A185" s="103">
        <v>146</v>
      </c>
      <c r="B185" s="16" t="s">
        <v>70</v>
      </c>
      <c r="C185" s="16">
        <f t="shared" si="27"/>
        <v>1</v>
      </c>
      <c r="D185" s="206" t="s">
        <v>14</v>
      </c>
      <c r="E185" s="36">
        <v>112</v>
      </c>
      <c r="F185" s="36" t="s">
        <v>95</v>
      </c>
      <c r="G185" s="27">
        <v>1</v>
      </c>
      <c r="H185" s="27">
        <f t="shared" si="28"/>
        <v>1</v>
      </c>
      <c r="I185" s="120">
        <f t="shared" si="29"/>
        <v>11</v>
      </c>
      <c r="J185" s="132" t="str">
        <f t="shared" si="30"/>
        <v/>
      </c>
      <c r="K185" s="143">
        <f t="shared" si="36"/>
        <v>11</v>
      </c>
      <c r="L185" s="15" t="str">
        <f t="shared" si="31"/>
        <v>Gawlik Bernard                                           (108037)</v>
      </c>
      <c r="M185" s="10">
        <v>14.5</v>
      </c>
      <c r="N185" s="10">
        <v>13.5</v>
      </c>
      <c r="O185" s="10">
        <v>14.66</v>
      </c>
      <c r="P185" s="125">
        <f t="shared" si="32"/>
        <v>700</v>
      </c>
      <c r="Q185" s="127">
        <f t="shared" si="33"/>
        <v>846.6</v>
      </c>
      <c r="R185" s="11">
        <v>400</v>
      </c>
      <c r="S185" s="128">
        <f t="shared" si="34"/>
        <v>1246.6000014499998</v>
      </c>
      <c r="T185" s="138">
        <f t="shared" si="35"/>
        <v>12.466018514499998</v>
      </c>
      <c r="U185" s="20" t="s">
        <v>71</v>
      </c>
      <c r="V185" s="136"/>
      <c r="W185" s="117" t="s">
        <v>271</v>
      </c>
      <c r="X185" s="26">
        <v>108037</v>
      </c>
    </row>
    <row r="186" spans="1:24" s="22" customFormat="1" ht="33" customHeight="1">
      <c r="A186" s="103">
        <v>52</v>
      </c>
      <c r="B186" s="16" t="s">
        <v>70</v>
      </c>
      <c r="C186" s="16">
        <f t="shared" si="27"/>
        <v>1</v>
      </c>
      <c r="D186" s="206" t="s">
        <v>14</v>
      </c>
      <c r="E186" s="36">
        <v>106</v>
      </c>
      <c r="F186" s="36" t="s">
        <v>62</v>
      </c>
      <c r="G186" s="27">
        <v>1</v>
      </c>
      <c r="H186" s="27">
        <f t="shared" si="28"/>
        <v>1</v>
      </c>
      <c r="I186" s="120">
        <f t="shared" si="29"/>
        <v>15</v>
      </c>
      <c r="J186" s="132" t="str">
        <f t="shared" si="30"/>
        <v/>
      </c>
      <c r="K186" s="143">
        <f t="shared" si="36"/>
        <v>15</v>
      </c>
      <c r="L186" s="15" t="str">
        <f t="shared" si="31"/>
        <v>Jean-Larippe Benoit                                           (108040)</v>
      </c>
      <c r="M186" s="10">
        <v>13.5</v>
      </c>
      <c r="N186" s="10">
        <v>15.5</v>
      </c>
      <c r="O186" s="10">
        <v>15.33</v>
      </c>
      <c r="P186" s="125">
        <f t="shared" si="32"/>
        <v>725</v>
      </c>
      <c r="Q186" s="127">
        <f t="shared" si="33"/>
        <v>878.3</v>
      </c>
      <c r="R186" s="11">
        <v>365</v>
      </c>
      <c r="S186" s="128">
        <f t="shared" si="34"/>
        <v>1243.30000135</v>
      </c>
      <c r="T186" s="138">
        <f t="shared" si="35"/>
        <v>12.4330186135</v>
      </c>
      <c r="U186" s="20" t="s">
        <v>71</v>
      </c>
      <c r="V186" s="184"/>
      <c r="W186" s="117" t="s">
        <v>282</v>
      </c>
      <c r="X186" s="26">
        <v>108040</v>
      </c>
    </row>
    <row r="187" spans="1:24" s="22" customFormat="1" ht="33" customHeight="1">
      <c r="A187" s="103">
        <v>78</v>
      </c>
      <c r="B187" s="16" t="s">
        <v>70</v>
      </c>
      <c r="C187" s="16">
        <f t="shared" si="27"/>
        <v>1</v>
      </c>
      <c r="D187" s="206" t="s">
        <v>14</v>
      </c>
      <c r="E187" s="36">
        <v>108</v>
      </c>
      <c r="F187" s="36" t="s">
        <v>63</v>
      </c>
      <c r="G187" s="27">
        <v>1</v>
      </c>
      <c r="H187" s="27">
        <f t="shared" si="28"/>
        <v>1</v>
      </c>
      <c r="I187" s="120">
        <f t="shared" si="29"/>
        <v>6</v>
      </c>
      <c r="J187" s="132" t="str">
        <f t="shared" si="30"/>
        <v/>
      </c>
      <c r="K187" s="143">
        <f t="shared" si="36"/>
        <v>6</v>
      </c>
      <c r="L187" s="15" t="str">
        <f t="shared" si="31"/>
        <v>Laizeau Jean-Michel                                           (108042)</v>
      </c>
      <c r="M187" s="10">
        <v>15</v>
      </c>
      <c r="N187" s="10">
        <v>9</v>
      </c>
      <c r="O187" s="10">
        <v>14</v>
      </c>
      <c r="P187" s="125">
        <f t="shared" si="32"/>
        <v>600</v>
      </c>
      <c r="Q187" s="127">
        <f t="shared" si="33"/>
        <v>740</v>
      </c>
      <c r="R187" s="11">
        <v>500</v>
      </c>
      <c r="S187" s="128">
        <f t="shared" si="34"/>
        <v>1240.0000015000001</v>
      </c>
      <c r="T187" s="138">
        <f t="shared" si="35"/>
        <v>12.400018715</v>
      </c>
      <c r="U187" s="20" t="s">
        <v>71</v>
      </c>
      <c r="V187" s="184"/>
      <c r="W187" s="117" t="s">
        <v>285</v>
      </c>
      <c r="X187" s="26">
        <v>108042</v>
      </c>
    </row>
    <row r="188" spans="1:24" s="22" customFormat="1" ht="33" customHeight="1">
      <c r="A188" s="103">
        <v>53</v>
      </c>
      <c r="B188" s="16" t="s">
        <v>70</v>
      </c>
      <c r="C188" s="16">
        <f t="shared" si="27"/>
        <v>1</v>
      </c>
      <c r="D188" s="206" t="s">
        <v>14</v>
      </c>
      <c r="E188" s="36">
        <v>106</v>
      </c>
      <c r="F188" s="36" t="s">
        <v>62</v>
      </c>
      <c r="G188" s="27">
        <v>1</v>
      </c>
      <c r="H188" s="27">
        <f t="shared" si="28"/>
        <v>1</v>
      </c>
      <c r="I188" s="120">
        <f t="shared" si="29"/>
        <v>16</v>
      </c>
      <c r="J188" s="132" t="str">
        <f t="shared" si="30"/>
        <v/>
      </c>
      <c r="K188" s="143">
        <f t="shared" si="36"/>
        <v>16</v>
      </c>
      <c r="L188" s="15" t="str">
        <f t="shared" si="31"/>
        <v>Frison Pascal                                           (108034)</v>
      </c>
      <c r="M188" s="10">
        <v>9.5</v>
      </c>
      <c r="N188" s="10">
        <v>14.5</v>
      </c>
      <c r="O188" s="10">
        <v>17.66</v>
      </c>
      <c r="P188" s="125">
        <f t="shared" si="32"/>
        <v>600</v>
      </c>
      <c r="Q188" s="127">
        <f t="shared" si="33"/>
        <v>776.6</v>
      </c>
      <c r="R188" s="11">
        <v>460</v>
      </c>
      <c r="S188" s="128">
        <f t="shared" si="34"/>
        <v>1236.6000009499999</v>
      </c>
      <c r="T188" s="138">
        <f t="shared" si="35"/>
        <v>12.366018809499998</v>
      </c>
      <c r="U188" s="20" t="s">
        <v>71</v>
      </c>
      <c r="V188" s="184"/>
      <c r="W188" s="117" t="s">
        <v>266</v>
      </c>
      <c r="X188" s="26">
        <v>108034</v>
      </c>
    </row>
    <row r="189" spans="1:24" s="22" customFormat="1" ht="33" customHeight="1">
      <c r="A189" s="103">
        <v>147</v>
      </c>
      <c r="B189" s="16" t="s">
        <v>70</v>
      </c>
      <c r="C189" s="16">
        <f t="shared" si="27"/>
        <v>1</v>
      </c>
      <c r="D189" s="206" t="s">
        <v>14</v>
      </c>
      <c r="E189" s="36">
        <v>112</v>
      </c>
      <c r="F189" s="36" t="s">
        <v>95</v>
      </c>
      <c r="G189" s="27">
        <v>1</v>
      </c>
      <c r="H189" s="27">
        <f t="shared" si="28"/>
        <v>1</v>
      </c>
      <c r="I189" s="120">
        <f t="shared" si="29"/>
        <v>12</v>
      </c>
      <c r="J189" s="132" t="str">
        <f t="shared" si="30"/>
        <v/>
      </c>
      <c r="K189" s="143">
        <f t="shared" si="36"/>
        <v>12</v>
      </c>
      <c r="L189" s="15" t="str">
        <f t="shared" si="31"/>
        <v>Damour Yves                                           (108031)</v>
      </c>
      <c r="M189" s="10">
        <v>13.5</v>
      </c>
      <c r="N189" s="10">
        <v>9</v>
      </c>
      <c r="O189" s="10">
        <v>14.33</v>
      </c>
      <c r="P189" s="125">
        <f t="shared" si="32"/>
        <v>562.5</v>
      </c>
      <c r="Q189" s="127">
        <f t="shared" si="33"/>
        <v>705.8</v>
      </c>
      <c r="R189" s="11">
        <v>530</v>
      </c>
      <c r="S189" s="128">
        <f t="shared" si="34"/>
        <v>1235.80000135</v>
      </c>
      <c r="T189" s="138">
        <f t="shared" si="35"/>
        <v>12.3580189135</v>
      </c>
      <c r="U189" s="20" t="s">
        <v>71</v>
      </c>
      <c r="V189" s="136"/>
      <c r="W189" s="117" t="s">
        <v>260</v>
      </c>
      <c r="X189" s="26">
        <v>108031</v>
      </c>
    </row>
    <row r="190" spans="1:24" s="22" customFormat="1" ht="33" customHeight="1">
      <c r="A190" s="103">
        <v>34</v>
      </c>
      <c r="B190" s="16" t="s">
        <v>70</v>
      </c>
      <c r="C190" s="16">
        <f t="shared" si="27"/>
        <v>1</v>
      </c>
      <c r="D190" s="206" t="s">
        <v>14</v>
      </c>
      <c r="E190" s="36">
        <v>105</v>
      </c>
      <c r="F190" s="36" t="s">
        <v>61</v>
      </c>
      <c r="G190" s="27">
        <v>1</v>
      </c>
      <c r="H190" s="27">
        <f t="shared" si="28"/>
        <v>1</v>
      </c>
      <c r="I190" s="120">
        <f t="shared" si="29"/>
        <v>5</v>
      </c>
      <c r="J190" s="132" t="str">
        <f t="shared" si="30"/>
        <v/>
      </c>
      <c r="K190" s="143">
        <f t="shared" si="36"/>
        <v>5</v>
      </c>
      <c r="L190" s="15" t="str">
        <f t="shared" si="31"/>
        <v>Pierre Serge                                           (108028)</v>
      </c>
      <c r="M190" s="10">
        <v>13.5</v>
      </c>
      <c r="N190" s="10">
        <v>14</v>
      </c>
      <c r="O190" s="10">
        <v>14.33</v>
      </c>
      <c r="P190" s="125">
        <f t="shared" si="32"/>
        <v>687.5</v>
      </c>
      <c r="Q190" s="127">
        <f t="shared" si="33"/>
        <v>830.8</v>
      </c>
      <c r="R190" s="11">
        <v>404.99994949969999</v>
      </c>
      <c r="S190" s="128">
        <f t="shared" si="34"/>
        <v>1235.7999508497001</v>
      </c>
      <c r="T190" s="138">
        <f t="shared" si="35"/>
        <v>12.358018508497</v>
      </c>
      <c r="U190" s="20" t="s">
        <v>71</v>
      </c>
      <c r="V190" s="184"/>
      <c r="W190" s="117" t="s">
        <v>301</v>
      </c>
      <c r="X190" s="26">
        <v>108028</v>
      </c>
    </row>
    <row r="191" spans="1:24" s="22" customFormat="1" ht="33" customHeight="1">
      <c r="A191" s="103">
        <v>5</v>
      </c>
      <c r="B191" s="16" t="s">
        <v>70</v>
      </c>
      <c r="C191" s="16">
        <f t="shared" si="27"/>
        <v>1</v>
      </c>
      <c r="D191" s="206" t="s">
        <v>14</v>
      </c>
      <c r="E191" s="36">
        <v>103</v>
      </c>
      <c r="F191" s="36" t="s">
        <v>110</v>
      </c>
      <c r="G191" s="27">
        <v>1</v>
      </c>
      <c r="H191" s="27">
        <f t="shared" si="28"/>
        <v>1</v>
      </c>
      <c r="I191" s="120">
        <f t="shared" si="29"/>
        <v>3</v>
      </c>
      <c r="J191" s="132" t="str">
        <f t="shared" si="30"/>
        <v/>
      </c>
      <c r="K191" s="143">
        <f t="shared" si="36"/>
        <v>3</v>
      </c>
      <c r="L191" s="15" t="str">
        <f t="shared" si="31"/>
        <v>Rebert Mickaël                                           (108022)</v>
      </c>
      <c r="M191" s="10">
        <v>16</v>
      </c>
      <c r="N191" s="10">
        <v>11.5</v>
      </c>
      <c r="O191" s="10">
        <v>16.329999999999998</v>
      </c>
      <c r="P191" s="125">
        <f t="shared" si="32"/>
        <v>687.5</v>
      </c>
      <c r="Q191" s="127">
        <f t="shared" si="33"/>
        <v>850.8</v>
      </c>
      <c r="R191" s="11">
        <v>380</v>
      </c>
      <c r="S191" s="128">
        <f t="shared" si="34"/>
        <v>1230.8000015999999</v>
      </c>
      <c r="T191" s="138">
        <f t="shared" si="35"/>
        <v>12.308019115999999</v>
      </c>
      <c r="U191" s="20" t="s">
        <v>71</v>
      </c>
      <c r="V191" s="184"/>
      <c r="W191" s="117" t="s">
        <v>309</v>
      </c>
      <c r="X191" s="26">
        <v>108022</v>
      </c>
    </row>
    <row r="192" spans="1:24" s="22" customFormat="1" ht="33" customHeight="1">
      <c r="A192" s="103">
        <v>148</v>
      </c>
      <c r="B192" s="16" t="s">
        <v>70</v>
      </c>
      <c r="C192" s="16">
        <f t="shared" si="27"/>
        <v>1</v>
      </c>
      <c r="D192" s="206" t="s">
        <v>14</v>
      </c>
      <c r="E192" s="36">
        <v>112</v>
      </c>
      <c r="F192" s="36" t="s">
        <v>95</v>
      </c>
      <c r="G192" s="27">
        <v>1</v>
      </c>
      <c r="H192" s="27">
        <f t="shared" si="28"/>
        <v>1</v>
      </c>
      <c r="I192" s="120">
        <f t="shared" si="29"/>
        <v>13</v>
      </c>
      <c r="J192" s="132" t="str">
        <f t="shared" si="30"/>
        <v/>
      </c>
      <c r="K192" s="143">
        <f t="shared" si="36"/>
        <v>13</v>
      </c>
      <c r="L192" s="15" t="str">
        <f t="shared" si="31"/>
        <v>Jardon Pierre                                           (108019)</v>
      </c>
      <c r="M192" s="10">
        <v>13.5</v>
      </c>
      <c r="N192" s="10">
        <v>12</v>
      </c>
      <c r="O192" s="10">
        <v>14</v>
      </c>
      <c r="P192" s="125">
        <f t="shared" ref="P192:P223" si="37">SUM((M192*25)+(N192*25))</f>
        <v>637.5</v>
      </c>
      <c r="Q192" s="127">
        <f t="shared" ref="Q192:Q223" si="38">SUM((M192*25)+(N192*25)+(O192*10))</f>
        <v>777.5</v>
      </c>
      <c r="R192" s="11">
        <v>450</v>
      </c>
      <c r="S192" s="128">
        <f t="shared" ref="S192:S223" si="39">SUM(Q192+R192)+M192/10^7</f>
        <v>1227.50000135</v>
      </c>
      <c r="T192" s="138">
        <f t="shared" ref="T192:T223" si="40">SUM(S192/100)+ROW(A192)/10000000</f>
        <v>12.2750192135</v>
      </c>
      <c r="U192" s="20" t="s">
        <v>71</v>
      </c>
      <c r="V192" s="136"/>
      <c r="W192" s="117" t="s">
        <v>281</v>
      </c>
      <c r="X192" s="26">
        <v>108019</v>
      </c>
    </row>
    <row r="193" spans="1:24" s="22" customFormat="1" ht="33" customHeight="1">
      <c r="A193" s="103">
        <v>35</v>
      </c>
      <c r="B193" s="16" t="s">
        <v>70</v>
      </c>
      <c r="C193" s="16">
        <f t="shared" si="27"/>
        <v>1</v>
      </c>
      <c r="D193" s="206" t="s">
        <v>14</v>
      </c>
      <c r="E193" s="36">
        <v>105</v>
      </c>
      <c r="F193" s="36" t="s">
        <v>61</v>
      </c>
      <c r="G193" s="27">
        <v>1</v>
      </c>
      <c r="H193" s="27">
        <f t="shared" si="28"/>
        <v>1</v>
      </c>
      <c r="I193" s="120">
        <f t="shared" si="29"/>
        <v>6</v>
      </c>
      <c r="J193" s="132" t="str">
        <f t="shared" si="30"/>
        <v/>
      </c>
      <c r="K193" s="143">
        <f t="shared" ref="K193:K210" si="41">IF($D193="ORTIF",$I193,$J193)</f>
        <v>6</v>
      </c>
      <c r="L193" s="15" t="str">
        <f t="shared" si="31"/>
        <v>Hechinger Jean-Pierre                                           (109001)</v>
      </c>
      <c r="M193" s="10">
        <v>15</v>
      </c>
      <c r="N193" s="10">
        <v>11.5</v>
      </c>
      <c r="O193" s="10">
        <v>11.33</v>
      </c>
      <c r="P193" s="125">
        <f t="shared" si="37"/>
        <v>662.5</v>
      </c>
      <c r="Q193" s="127">
        <f t="shared" si="38"/>
        <v>775.8</v>
      </c>
      <c r="R193" s="11">
        <v>449.9999494987</v>
      </c>
      <c r="S193" s="128">
        <f t="shared" si="39"/>
        <v>1225.7999509987001</v>
      </c>
      <c r="T193" s="138">
        <f t="shared" si="40"/>
        <v>12.258018809987</v>
      </c>
      <c r="U193" s="20" t="s">
        <v>71</v>
      </c>
      <c r="V193" s="184"/>
      <c r="W193" s="117" t="s">
        <v>278</v>
      </c>
      <c r="X193" s="26">
        <v>109001</v>
      </c>
    </row>
    <row r="194" spans="1:24" s="22" customFormat="1" ht="33" customHeight="1">
      <c r="A194" s="103">
        <v>104</v>
      </c>
      <c r="B194" s="16" t="s">
        <v>70</v>
      </c>
      <c r="C194" s="16">
        <f t="shared" si="27"/>
        <v>1</v>
      </c>
      <c r="D194" s="206" t="s">
        <v>14</v>
      </c>
      <c r="E194" s="36">
        <v>107</v>
      </c>
      <c r="F194" s="36" t="s">
        <v>98</v>
      </c>
      <c r="G194" s="27">
        <v>1</v>
      </c>
      <c r="H194" s="27">
        <f t="shared" si="28"/>
        <v>1</v>
      </c>
      <c r="I194" s="120">
        <f t="shared" si="29"/>
        <v>4</v>
      </c>
      <c r="J194" s="132" t="str">
        <f t="shared" si="30"/>
        <v/>
      </c>
      <c r="K194" s="143">
        <f t="shared" si="41"/>
        <v>4</v>
      </c>
      <c r="L194" s="15" t="str">
        <f t="shared" si="31"/>
        <v>Bertrand Alain                                           (109005)</v>
      </c>
      <c r="M194" s="10">
        <v>14.5</v>
      </c>
      <c r="N194" s="10">
        <v>14.5</v>
      </c>
      <c r="O194" s="10">
        <v>9.66</v>
      </c>
      <c r="P194" s="125">
        <f t="shared" si="37"/>
        <v>725</v>
      </c>
      <c r="Q194" s="127">
        <f t="shared" si="38"/>
        <v>821.6</v>
      </c>
      <c r="R194" s="11">
        <v>400</v>
      </c>
      <c r="S194" s="128">
        <f t="shared" si="39"/>
        <v>1221.6000014499998</v>
      </c>
      <c r="T194" s="138">
        <f t="shared" si="40"/>
        <v>12.216019414499998</v>
      </c>
      <c r="U194" s="20" t="s">
        <v>71</v>
      </c>
      <c r="V194" s="184"/>
      <c r="W194" s="117" t="s">
        <v>316</v>
      </c>
      <c r="X194" s="26">
        <v>109005</v>
      </c>
    </row>
    <row r="195" spans="1:24" s="22" customFormat="1" ht="33" customHeight="1">
      <c r="A195" s="103">
        <v>36</v>
      </c>
      <c r="B195" s="16" t="s">
        <v>70</v>
      </c>
      <c r="C195" s="16">
        <f t="shared" si="27"/>
        <v>1</v>
      </c>
      <c r="D195" s="206" t="s">
        <v>14</v>
      </c>
      <c r="E195" s="36">
        <v>105</v>
      </c>
      <c r="F195" s="36" t="s">
        <v>61</v>
      </c>
      <c r="G195" s="27">
        <v>1</v>
      </c>
      <c r="H195" s="27">
        <f t="shared" si="28"/>
        <v>1</v>
      </c>
      <c r="I195" s="120">
        <f t="shared" si="29"/>
        <v>7</v>
      </c>
      <c r="J195" s="132" t="str">
        <f t="shared" si="30"/>
        <v/>
      </c>
      <c r="K195" s="143">
        <f t="shared" si="41"/>
        <v>7</v>
      </c>
      <c r="L195" s="15" t="str">
        <f t="shared" si="31"/>
        <v>Baron Olivier                                           (109002)</v>
      </c>
      <c r="M195" s="10">
        <v>13</v>
      </c>
      <c r="N195" s="10">
        <v>12</v>
      </c>
      <c r="O195" s="10">
        <v>19.66</v>
      </c>
      <c r="P195" s="125">
        <f t="shared" si="37"/>
        <v>625</v>
      </c>
      <c r="Q195" s="127">
        <f t="shared" si="38"/>
        <v>821.6</v>
      </c>
      <c r="R195" s="11">
        <v>399.99994949900002</v>
      </c>
      <c r="S195" s="128">
        <f t="shared" si="39"/>
        <v>1221.599950799</v>
      </c>
      <c r="T195" s="138">
        <f t="shared" si="40"/>
        <v>12.216019007990001</v>
      </c>
      <c r="U195" s="20" t="s">
        <v>71</v>
      </c>
      <c r="V195" s="184"/>
      <c r="W195" s="117" t="s">
        <v>315</v>
      </c>
      <c r="X195" s="26">
        <v>109002</v>
      </c>
    </row>
    <row r="196" spans="1:24" s="22" customFormat="1" ht="33" customHeight="1">
      <c r="A196" s="103">
        <v>6</v>
      </c>
      <c r="B196" s="16" t="s">
        <v>70</v>
      </c>
      <c r="C196" s="16">
        <f t="shared" ref="C196:C259" si="42">IF($B196="ADMISSIBLE",1,IF($B196="NON ADMISSIBLE",2,IF($B196="DESISTE A L'ADMISSIBILITE",3,IF($B196="RADIE A L'ADMISSIBILITE",4,IF($B196="RADIE INAP MED DEF",5,IF($B196="ERREUR.INSCRIPTION",6))))))</f>
        <v>1</v>
      </c>
      <c r="D196" s="206" t="s">
        <v>14</v>
      </c>
      <c r="E196" s="36">
        <v>103</v>
      </c>
      <c r="F196" s="36" t="s">
        <v>110</v>
      </c>
      <c r="G196" s="27">
        <v>1</v>
      </c>
      <c r="H196" s="27">
        <f t="shared" ref="H196:H259" si="43">IF($G196=1,1,IF($G196="A",2,IF($G196="D",3,IF($G196="R",4,IF($G196="N.A",5,IF($G196="",6))))))</f>
        <v>1</v>
      </c>
      <c r="I196" s="120">
        <f t="shared" ref="I196:I259" si="44">IF($D196="ORADM","",IF(OR($B:$B="NON ADMISSIBLE",$B:$B="ERREUR.INSCRIPTION",$B:$B="RADIE A L'ADMISSIBILITE",$B:$B="DESISTE A L'ADMISSIBILITE",$B:$B="RADIE INAP MED DEF"),"",SUMPRODUCT(($B$3:$B$429=$B196)*($F$3:$F$429=$F196)*($S$3:$S$429&gt;$S196))+1))</f>
        <v>4</v>
      </c>
      <c r="J196" s="132" t="str">
        <f t="shared" ref="J196:J259" si="45">IF($D196="ORTIF","",IF(OR($B:$B="NON ADMISSIBLE",$B:$B="ERREUR.INSCRIPTION",$B:$B="RADIE A L'ADMISSIBILITE",$B:$B="DESISTE A L'ADMISSIBILITE",$B:$B="RADIE INAP MED DEF"),"",SUMPRODUCT(($B$3:$B$429=$B196)*($F$3:$F$429=$F196)*($T$3:$T$429&gt;$T196))+1))</f>
        <v/>
      </c>
      <c r="K196" s="143">
        <f t="shared" si="41"/>
        <v>4</v>
      </c>
      <c r="L196" s="15" t="str">
        <f t="shared" ref="L196:L259" si="46">CONCATENATE(W196," ","                                          (",X196,")")</f>
        <v>Falconnier Philippe                                           (110011)</v>
      </c>
      <c r="M196" s="10">
        <v>9</v>
      </c>
      <c r="N196" s="10">
        <v>15</v>
      </c>
      <c r="O196" s="10">
        <v>14</v>
      </c>
      <c r="P196" s="125">
        <f t="shared" si="37"/>
        <v>600</v>
      </c>
      <c r="Q196" s="127">
        <f t="shared" si="38"/>
        <v>740</v>
      </c>
      <c r="R196" s="11">
        <v>480</v>
      </c>
      <c r="S196" s="128">
        <f t="shared" si="39"/>
        <v>1220.0000009</v>
      </c>
      <c r="T196" s="138">
        <f t="shared" si="40"/>
        <v>12.200019609</v>
      </c>
      <c r="U196" s="20" t="s">
        <v>71</v>
      </c>
      <c r="V196" s="184"/>
      <c r="W196" s="117" t="s">
        <v>325</v>
      </c>
      <c r="X196" s="26">
        <v>110011</v>
      </c>
    </row>
    <row r="197" spans="1:24" s="22" customFormat="1" ht="33" customHeight="1">
      <c r="A197" s="103">
        <v>54</v>
      </c>
      <c r="B197" s="16" t="s">
        <v>70</v>
      </c>
      <c r="C197" s="16">
        <f t="shared" si="42"/>
        <v>1</v>
      </c>
      <c r="D197" s="206" t="s">
        <v>14</v>
      </c>
      <c r="E197" s="36">
        <v>106</v>
      </c>
      <c r="F197" s="36" t="s">
        <v>62</v>
      </c>
      <c r="G197" s="27">
        <v>1</v>
      </c>
      <c r="H197" s="27">
        <f t="shared" si="43"/>
        <v>1</v>
      </c>
      <c r="I197" s="120">
        <f t="shared" si="44"/>
        <v>17</v>
      </c>
      <c r="J197" s="132" t="str">
        <f t="shared" si="45"/>
        <v/>
      </c>
      <c r="K197" s="143">
        <f t="shared" si="41"/>
        <v>17</v>
      </c>
      <c r="L197" s="15" t="str">
        <f t="shared" si="46"/>
        <v>Dilly Franck                                           (110001)</v>
      </c>
      <c r="M197" s="10">
        <v>14</v>
      </c>
      <c r="N197" s="10">
        <v>11.5</v>
      </c>
      <c r="O197" s="10">
        <v>15.33</v>
      </c>
      <c r="P197" s="125">
        <f t="shared" si="37"/>
        <v>637.5</v>
      </c>
      <c r="Q197" s="127">
        <f t="shared" si="38"/>
        <v>790.8</v>
      </c>
      <c r="R197" s="11">
        <v>425</v>
      </c>
      <c r="S197" s="128">
        <f t="shared" si="39"/>
        <v>1215.8000013999999</v>
      </c>
      <c r="T197" s="138">
        <f t="shared" si="40"/>
        <v>12.158019713999998</v>
      </c>
      <c r="U197" s="20" t="s">
        <v>71</v>
      </c>
      <c r="V197" s="184"/>
      <c r="W197" s="117" t="s">
        <v>324</v>
      </c>
      <c r="X197" s="26">
        <v>110001</v>
      </c>
    </row>
    <row r="198" spans="1:24" s="22" customFormat="1" ht="33" customHeight="1">
      <c r="A198" s="103">
        <v>19</v>
      </c>
      <c r="B198" s="16" t="s">
        <v>70</v>
      </c>
      <c r="C198" s="16">
        <f t="shared" si="42"/>
        <v>1</v>
      </c>
      <c r="D198" s="206" t="s">
        <v>14</v>
      </c>
      <c r="E198" s="36">
        <v>104</v>
      </c>
      <c r="F198" s="36" t="s">
        <v>107</v>
      </c>
      <c r="G198" s="27">
        <v>1</v>
      </c>
      <c r="H198" s="27">
        <f t="shared" si="43"/>
        <v>1</v>
      </c>
      <c r="I198" s="120">
        <f t="shared" si="44"/>
        <v>5</v>
      </c>
      <c r="J198" s="132" t="str">
        <f t="shared" si="45"/>
        <v/>
      </c>
      <c r="K198" s="143">
        <f t="shared" si="41"/>
        <v>5</v>
      </c>
      <c r="L198" s="15" t="str">
        <f t="shared" si="46"/>
        <v>Daufresne Franck                                           (110022)</v>
      </c>
      <c r="M198" s="10">
        <v>15</v>
      </c>
      <c r="N198" s="10">
        <v>14</v>
      </c>
      <c r="O198" s="10">
        <v>12.66</v>
      </c>
      <c r="P198" s="125">
        <f t="shared" si="37"/>
        <v>725</v>
      </c>
      <c r="Q198" s="127">
        <f t="shared" si="38"/>
        <v>851.6</v>
      </c>
      <c r="R198" s="11">
        <v>360</v>
      </c>
      <c r="S198" s="128">
        <f t="shared" si="39"/>
        <v>1211.6000015</v>
      </c>
      <c r="T198" s="138">
        <f t="shared" si="40"/>
        <v>12.116019815</v>
      </c>
      <c r="U198" s="20" t="s">
        <v>71</v>
      </c>
      <c r="V198" s="184"/>
      <c r="W198" s="117" t="s">
        <v>323</v>
      </c>
      <c r="X198" s="26">
        <v>110022</v>
      </c>
    </row>
    <row r="199" spans="1:24" s="22" customFormat="1" ht="33" customHeight="1">
      <c r="A199" s="103">
        <v>111</v>
      </c>
      <c r="B199" s="16" t="s">
        <v>70</v>
      </c>
      <c r="C199" s="16">
        <f t="shared" si="42"/>
        <v>1</v>
      </c>
      <c r="D199" s="206" t="s">
        <v>14</v>
      </c>
      <c r="E199" s="36">
        <v>109</v>
      </c>
      <c r="F199" s="36" t="s">
        <v>64</v>
      </c>
      <c r="G199" s="27">
        <v>1</v>
      </c>
      <c r="H199" s="27">
        <f t="shared" si="43"/>
        <v>1</v>
      </c>
      <c r="I199" s="120">
        <f t="shared" si="44"/>
        <v>2</v>
      </c>
      <c r="J199" s="132" t="str">
        <f t="shared" si="45"/>
        <v/>
      </c>
      <c r="K199" s="143">
        <f t="shared" si="41"/>
        <v>2</v>
      </c>
      <c r="L199" s="15" t="str">
        <f t="shared" si="46"/>
        <v>Bertel Pierre                                           (110014)</v>
      </c>
      <c r="M199" s="10">
        <v>15</v>
      </c>
      <c r="N199" s="10">
        <v>10.5</v>
      </c>
      <c r="O199" s="10">
        <v>16.329999999999998</v>
      </c>
      <c r="P199" s="125">
        <f t="shared" si="37"/>
        <v>637.5</v>
      </c>
      <c r="Q199" s="127">
        <f t="shared" si="38"/>
        <v>800.8</v>
      </c>
      <c r="R199" s="11">
        <v>410</v>
      </c>
      <c r="S199" s="128">
        <f t="shared" si="39"/>
        <v>1210.8000015</v>
      </c>
      <c r="T199" s="138">
        <f t="shared" si="40"/>
        <v>12.108019915</v>
      </c>
      <c r="U199" s="20" t="s">
        <v>71</v>
      </c>
      <c r="V199" s="136"/>
      <c r="W199" s="117" t="s">
        <v>321</v>
      </c>
      <c r="X199" s="26">
        <v>110014</v>
      </c>
    </row>
    <row r="200" spans="1:24" s="22" customFormat="1" ht="33" customHeight="1">
      <c r="A200" s="103">
        <v>55</v>
      </c>
      <c r="B200" s="16" t="s">
        <v>70</v>
      </c>
      <c r="C200" s="16">
        <f t="shared" si="42"/>
        <v>1</v>
      </c>
      <c r="D200" s="206" t="s">
        <v>14</v>
      </c>
      <c r="E200" s="36">
        <v>106</v>
      </c>
      <c r="F200" s="36" t="s">
        <v>62</v>
      </c>
      <c r="G200" s="27">
        <v>1</v>
      </c>
      <c r="H200" s="27">
        <f t="shared" si="43"/>
        <v>1</v>
      </c>
      <c r="I200" s="120">
        <f t="shared" si="44"/>
        <v>18</v>
      </c>
      <c r="J200" s="132" t="str">
        <f t="shared" si="45"/>
        <v/>
      </c>
      <c r="K200" s="143">
        <f t="shared" si="41"/>
        <v>18</v>
      </c>
      <c r="L200" s="15" t="str">
        <f t="shared" si="46"/>
        <v>Soleil Pascal                                           (110019)</v>
      </c>
      <c r="M200" s="10">
        <v>15</v>
      </c>
      <c r="N200" s="10">
        <v>11.5</v>
      </c>
      <c r="O200" s="10">
        <v>15</v>
      </c>
      <c r="P200" s="125">
        <f t="shared" si="37"/>
        <v>662.5</v>
      </c>
      <c r="Q200" s="127">
        <f t="shared" si="38"/>
        <v>812.5</v>
      </c>
      <c r="R200" s="11">
        <v>395</v>
      </c>
      <c r="S200" s="128">
        <f t="shared" si="39"/>
        <v>1207.5000015000001</v>
      </c>
      <c r="T200" s="138">
        <f t="shared" si="40"/>
        <v>12.075020015</v>
      </c>
      <c r="U200" s="20" t="s">
        <v>71</v>
      </c>
      <c r="V200" s="184"/>
      <c r="W200" s="117" t="s">
        <v>319</v>
      </c>
      <c r="X200" s="26">
        <v>110019</v>
      </c>
    </row>
    <row r="201" spans="1:24" s="22" customFormat="1" ht="33" customHeight="1">
      <c r="A201" s="103">
        <v>37</v>
      </c>
      <c r="B201" s="16" t="s">
        <v>70</v>
      </c>
      <c r="C201" s="16">
        <f t="shared" si="42"/>
        <v>1</v>
      </c>
      <c r="D201" s="206" t="s">
        <v>14</v>
      </c>
      <c r="E201" s="36">
        <v>105</v>
      </c>
      <c r="F201" s="36" t="s">
        <v>61</v>
      </c>
      <c r="G201" s="27">
        <v>1</v>
      </c>
      <c r="H201" s="27">
        <f t="shared" si="43"/>
        <v>1</v>
      </c>
      <c r="I201" s="120">
        <f t="shared" si="44"/>
        <v>8</v>
      </c>
      <c r="J201" s="132" t="str">
        <f t="shared" si="45"/>
        <v/>
      </c>
      <c r="K201" s="143">
        <f t="shared" si="41"/>
        <v>8</v>
      </c>
      <c r="L201" s="15" t="str">
        <f t="shared" si="46"/>
        <v>Welfringer Michel                                           (110020)</v>
      </c>
      <c r="M201" s="10">
        <v>13.5</v>
      </c>
      <c r="N201" s="10">
        <v>15</v>
      </c>
      <c r="O201" s="10">
        <v>6.66</v>
      </c>
      <c r="P201" s="125">
        <f t="shared" si="37"/>
        <v>712.5</v>
      </c>
      <c r="Q201" s="11">
        <f t="shared" si="38"/>
        <v>779.1</v>
      </c>
      <c r="R201" s="11">
        <v>419.99994949889998</v>
      </c>
      <c r="S201" s="128">
        <f t="shared" si="39"/>
        <v>1199.0999508489001</v>
      </c>
      <c r="T201" s="138">
        <f t="shared" si="40"/>
        <v>11.991019608489001</v>
      </c>
      <c r="U201" s="20" t="s">
        <v>71</v>
      </c>
      <c r="V201" s="184"/>
      <c r="W201" s="117" t="s">
        <v>342</v>
      </c>
      <c r="X201" s="26">
        <v>110020</v>
      </c>
    </row>
    <row r="202" spans="1:24" s="22" customFormat="1" ht="33" customHeight="1">
      <c r="A202" s="103">
        <v>56</v>
      </c>
      <c r="B202" s="16" t="s">
        <v>70</v>
      </c>
      <c r="C202" s="16">
        <f t="shared" si="42"/>
        <v>1</v>
      </c>
      <c r="D202" s="206" t="s">
        <v>14</v>
      </c>
      <c r="E202" s="36">
        <v>106</v>
      </c>
      <c r="F202" s="36" t="s">
        <v>62</v>
      </c>
      <c r="G202" s="27">
        <v>1</v>
      </c>
      <c r="H202" s="27">
        <f t="shared" si="43"/>
        <v>1</v>
      </c>
      <c r="I202" s="120">
        <f t="shared" si="44"/>
        <v>19</v>
      </c>
      <c r="J202" s="132" t="str">
        <f t="shared" si="45"/>
        <v/>
      </c>
      <c r="K202" s="143">
        <f t="shared" si="41"/>
        <v>19</v>
      </c>
      <c r="L202" s="15" t="str">
        <f t="shared" si="46"/>
        <v>Vallot Christophe                                           (110008)</v>
      </c>
      <c r="M202" s="10">
        <v>13</v>
      </c>
      <c r="N202" s="10">
        <v>13</v>
      </c>
      <c r="O202" s="10">
        <v>15.66</v>
      </c>
      <c r="P202" s="125">
        <f t="shared" si="37"/>
        <v>650</v>
      </c>
      <c r="Q202" s="127">
        <f t="shared" si="38"/>
        <v>806.6</v>
      </c>
      <c r="R202" s="11">
        <v>380</v>
      </c>
      <c r="S202" s="128">
        <f t="shared" si="39"/>
        <v>1186.6000012999998</v>
      </c>
      <c r="T202" s="138">
        <f t="shared" si="40"/>
        <v>11.866020212999997</v>
      </c>
      <c r="U202" s="20" t="s">
        <v>71</v>
      </c>
      <c r="V202" s="184"/>
      <c r="W202" s="117" t="s">
        <v>341</v>
      </c>
      <c r="X202" s="26">
        <v>110008</v>
      </c>
    </row>
    <row r="203" spans="1:24" s="22" customFormat="1" ht="33" customHeight="1">
      <c r="A203" s="103">
        <v>7</v>
      </c>
      <c r="B203" s="16" t="s">
        <v>70</v>
      </c>
      <c r="C203" s="16">
        <f t="shared" si="42"/>
        <v>1</v>
      </c>
      <c r="D203" s="206" t="s">
        <v>14</v>
      </c>
      <c r="E203" s="36">
        <v>103</v>
      </c>
      <c r="F203" s="36" t="s">
        <v>110</v>
      </c>
      <c r="G203" s="27">
        <v>1</v>
      </c>
      <c r="H203" s="27">
        <f t="shared" si="43"/>
        <v>1</v>
      </c>
      <c r="I203" s="120">
        <f t="shared" si="44"/>
        <v>5</v>
      </c>
      <c r="J203" s="132" t="str">
        <f t="shared" si="45"/>
        <v/>
      </c>
      <c r="K203" s="143">
        <f t="shared" si="41"/>
        <v>5</v>
      </c>
      <c r="L203" s="15" t="str">
        <f t="shared" si="46"/>
        <v>Tribouillard Thierry                                           (110021)</v>
      </c>
      <c r="M203" s="10">
        <v>12</v>
      </c>
      <c r="N203" s="10">
        <v>14.5</v>
      </c>
      <c r="O203" s="10">
        <v>14.66</v>
      </c>
      <c r="P203" s="125">
        <f t="shared" si="37"/>
        <v>662.5</v>
      </c>
      <c r="Q203" s="127">
        <f t="shared" si="38"/>
        <v>809.1</v>
      </c>
      <c r="R203" s="11">
        <v>375</v>
      </c>
      <c r="S203" s="128">
        <f t="shared" si="39"/>
        <v>1184.1000012</v>
      </c>
      <c r="T203" s="138">
        <f t="shared" si="40"/>
        <v>11.841020311999999</v>
      </c>
      <c r="U203" s="20" t="s">
        <v>71</v>
      </c>
      <c r="V203" s="184"/>
      <c r="W203" s="117" t="s">
        <v>340</v>
      </c>
      <c r="X203" s="26">
        <v>110021</v>
      </c>
    </row>
    <row r="204" spans="1:24" s="22" customFormat="1" ht="33" customHeight="1">
      <c r="A204" s="103">
        <v>20</v>
      </c>
      <c r="B204" s="16" t="s">
        <v>70</v>
      </c>
      <c r="C204" s="16">
        <f t="shared" si="42"/>
        <v>1</v>
      </c>
      <c r="D204" s="206" t="s">
        <v>14</v>
      </c>
      <c r="E204" s="36">
        <v>104</v>
      </c>
      <c r="F204" s="36" t="s">
        <v>107</v>
      </c>
      <c r="G204" s="27">
        <v>1</v>
      </c>
      <c r="H204" s="27">
        <f t="shared" si="43"/>
        <v>1</v>
      </c>
      <c r="I204" s="120">
        <f t="shared" si="44"/>
        <v>6</v>
      </c>
      <c r="J204" s="132" t="str">
        <f t="shared" si="45"/>
        <v/>
      </c>
      <c r="K204" s="143">
        <f t="shared" si="41"/>
        <v>6</v>
      </c>
      <c r="L204" s="15" t="str">
        <f t="shared" si="46"/>
        <v>Sauze Philippe                                           (110006)</v>
      </c>
      <c r="M204" s="10">
        <v>15</v>
      </c>
      <c r="N204" s="10">
        <v>12</v>
      </c>
      <c r="O204" s="10">
        <v>13</v>
      </c>
      <c r="P204" s="125">
        <f t="shared" si="37"/>
        <v>675</v>
      </c>
      <c r="Q204" s="127">
        <f t="shared" si="38"/>
        <v>805</v>
      </c>
      <c r="R204" s="11">
        <v>375</v>
      </c>
      <c r="S204" s="128">
        <f t="shared" si="39"/>
        <v>1180.0000015000001</v>
      </c>
      <c r="T204" s="138">
        <f t="shared" si="40"/>
        <v>11.800020415000001</v>
      </c>
      <c r="U204" s="20" t="s">
        <v>71</v>
      </c>
      <c r="V204" s="184"/>
      <c r="W204" s="117" t="s">
        <v>338</v>
      </c>
      <c r="X204" s="26">
        <v>110006</v>
      </c>
    </row>
    <row r="205" spans="1:24" s="22" customFormat="1" ht="33" customHeight="1">
      <c r="A205" s="103">
        <v>105</v>
      </c>
      <c r="B205" s="16" t="s">
        <v>70</v>
      </c>
      <c r="C205" s="16">
        <f t="shared" si="42"/>
        <v>1</v>
      </c>
      <c r="D205" s="206" t="s">
        <v>14</v>
      </c>
      <c r="E205" s="36">
        <v>107</v>
      </c>
      <c r="F205" s="36" t="s">
        <v>98</v>
      </c>
      <c r="G205" s="27">
        <v>1</v>
      </c>
      <c r="H205" s="27">
        <f t="shared" si="43"/>
        <v>1</v>
      </c>
      <c r="I205" s="120">
        <f t="shared" si="44"/>
        <v>5</v>
      </c>
      <c r="J205" s="132" t="str">
        <f t="shared" si="45"/>
        <v/>
      </c>
      <c r="K205" s="143">
        <f t="shared" si="41"/>
        <v>5</v>
      </c>
      <c r="L205" s="15" t="str">
        <f t="shared" si="46"/>
        <v>Seguin Patrick                                           (110007)</v>
      </c>
      <c r="M205" s="10">
        <v>12.5</v>
      </c>
      <c r="N205" s="10">
        <v>14.5</v>
      </c>
      <c r="O205" s="10">
        <v>9</v>
      </c>
      <c r="P205" s="125">
        <f t="shared" si="37"/>
        <v>675</v>
      </c>
      <c r="Q205" s="127">
        <f t="shared" si="38"/>
        <v>765</v>
      </c>
      <c r="R205" s="11">
        <v>415</v>
      </c>
      <c r="S205" s="128">
        <f t="shared" si="39"/>
        <v>1180.00000125</v>
      </c>
      <c r="T205" s="138">
        <f t="shared" si="40"/>
        <v>11.8000205125</v>
      </c>
      <c r="U205" s="20" t="s">
        <v>71</v>
      </c>
      <c r="V205" s="184"/>
      <c r="W205" s="117" t="s">
        <v>339</v>
      </c>
      <c r="X205" s="26">
        <v>110007</v>
      </c>
    </row>
    <row r="206" spans="1:24" s="22" customFormat="1" ht="33" customHeight="1">
      <c r="A206" s="103">
        <v>155</v>
      </c>
      <c r="B206" s="16" t="s">
        <v>70</v>
      </c>
      <c r="C206" s="16">
        <f t="shared" si="42"/>
        <v>1</v>
      </c>
      <c r="D206" s="206" t="s">
        <v>14</v>
      </c>
      <c r="E206" s="36">
        <v>112</v>
      </c>
      <c r="F206" s="36" t="s">
        <v>95</v>
      </c>
      <c r="G206" s="27">
        <v>1</v>
      </c>
      <c r="H206" s="27">
        <f t="shared" si="43"/>
        <v>1</v>
      </c>
      <c r="I206" s="120">
        <f t="shared" si="44"/>
        <v>14</v>
      </c>
      <c r="J206" s="132" t="str">
        <f t="shared" si="45"/>
        <v/>
      </c>
      <c r="K206" s="143">
        <f t="shared" si="41"/>
        <v>14</v>
      </c>
      <c r="L206" s="15" t="str">
        <f t="shared" si="46"/>
        <v>Tournoux Nicole                                           (112036)</v>
      </c>
      <c r="M206" s="10">
        <v>12.5</v>
      </c>
      <c r="N206" s="10">
        <v>10.5</v>
      </c>
      <c r="O206" s="10">
        <v>13</v>
      </c>
      <c r="P206" s="125">
        <f t="shared" si="37"/>
        <v>575</v>
      </c>
      <c r="Q206" s="127">
        <f t="shared" si="38"/>
        <v>705</v>
      </c>
      <c r="R206" s="11">
        <v>475</v>
      </c>
      <c r="S206" s="128">
        <f t="shared" si="39"/>
        <v>1180.00000125</v>
      </c>
      <c r="T206" s="138">
        <f t="shared" si="40"/>
        <v>11.800020612499999</v>
      </c>
      <c r="U206" s="20" t="s">
        <v>71</v>
      </c>
      <c r="V206" s="136"/>
      <c r="W206" s="117" t="s">
        <v>474</v>
      </c>
      <c r="X206" s="26">
        <v>112036</v>
      </c>
    </row>
    <row r="207" spans="1:24" s="22" customFormat="1" ht="33" customHeight="1">
      <c r="A207" s="103">
        <v>117</v>
      </c>
      <c r="B207" s="16" t="s">
        <v>70</v>
      </c>
      <c r="C207" s="16">
        <f t="shared" si="42"/>
        <v>1</v>
      </c>
      <c r="D207" s="206" t="s">
        <v>14</v>
      </c>
      <c r="E207" s="36">
        <v>110</v>
      </c>
      <c r="F207" s="36" t="s">
        <v>114</v>
      </c>
      <c r="G207" s="27">
        <v>1</v>
      </c>
      <c r="H207" s="27">
        <f t="shared" si="43"/>
        <v>1</v>
      </c>
      <c r="I207" s="120">
        <f t="shared" si="44"/>
        <v>5</v>
      </c>
      <c r="J207" s="132" t="str">
        <f t="shared" si="45"/>
        <v/>
      </c>
      <c r="K207" s="143">
        <f t="shared" si="41"/>
        <v>5</v>
      </c>
      <c r="L207" s="15" t="str">
        <f t="shared" si="46"/>
        <v>Provost Stéphane                                           (110023)</v>
      </c>
      <c r="M207" s="10">
        <v>10.5</v>
      </c>
      <c r="N207" s="10">
        <v>13</v>
      </c>
      <c r="O207" s="10">
        <v>17.329999999999998</v>
      </c>
      <c r="P207" s="125">
        <f t="shared" si="37"/>
        <v>587.5</v>
      </c>
      <c r="Q207" s="127">
        <f t="shared" si="38"/>
        <v>760.8</v>
      </c>
      <c r="R207" s="11">
        <v>415</v>
      </c>
      <c r="S207" s="128">
        <f t="shared" si="39"/>
        <v>1175.80000105</v>
      </c>
      <c r="T207" s="138">
        <f t="shared" si="40"/>
        <v>11.7580207105</v>
      </c>
      <c r="U207" s="20" t="s">
        <v>71</v>
      </c>
      <c r="V207" s="136"/>
      <c r="W207" s="117" t="s">
        <v>337</v>
      </c>
      <c r="X207" s="26">
        <v>110023</v>
      </c>
    </row>
    <row r="208" spans="1:24" s="22" customFormat="1" ht="33" customHeight="1">
      <c r="A208" s="103">
        <v>21</v>
      </c>
      <c r="B208" s="16" t="s">
        <v>70</v>
      </c>
      <c r="C208" s="16">
        <f t="shared" si="42"/>
        <v>1</v>
      </c>
      <c r="D208" s="148" t="s">
        <v>14</v>
      </c>
      <c r="E208" s="36">
        <v>104</v>
      </c>
      <c r="F208" s="36" t="s">
        <v>107</v>
      </c>
      <c r="G208" s="27">
        <v>1</v>
      </c>
      <c r="H208" s="27">
        <f t="shared" si="43"/>
        <v>1</v>
      </c>
      <c r="I208" s="120">
        <f t="shared" si="44"/>
        <v>7</v>
      </c>
      <c r="J208" s="132" t="str">
        <f t="shared" si="45"/>
        <v/>
      </c>
      <c r="K208" s="143">
        <f t="shared" si="41"/>
        <v>7</v>
      </c>
      <c r="L208" s="15" t="str">
        <f t="shared" si="46"/>
        <v>Maunier Gilles                                           (110015)</v>
      </c>
      <c r="M208" s="10">
        <v>13</v>
      </c>
      <c r="N208" s="10">
        <v>11</v>
      </c>
      <c r="O208" s="10">
        <v>13</v>
      </c>
      <c r="P208" s="23">
        <f t="shared" si="37"/>
        <v>600</v>
      </c>
      <c r="Q208" s="11">
        <f t="shared" si="38"/>
        <v>730</v>
      </c>
      <c r="R208" s="11">
        <v>445</v>
      </c>
      <c r="S208" s="214">
        <f t="shared" si="39"/>
        <v>1175.0000012999999</v>
      </c>
      <c r="T208" s="139">
        <f t="shared" si="40"/>
        <v>11.750020812999999</v>
      </c>
      <c r="U208" s="20" t="s">
        <v>71</v>
      </c>
      <c r="V208" s="184"/>
      <c r="W208" s="117" t="s">
        <v>335</v>
      </c>
      <c r="X208" s="26">
        <v>110015</v>
      </c>
    </row>
    <row r="209" spans="1:24" s="22" customFormat="1" ht="33" customHeight="1">
      <c r="A209" s="103">
        <v>150</v>
      </c>
      <c r="B209" s="16" t="s">
        <v>70</v>
      </c>
      <c r="C209" s="16">
        <f t="shared" si="42"/>
        <v>1</v>
      </c>
      <c r="D209" s="148" t="s">
        <v>14</v>
      </c>
      <c r="E209" s="36">
        <v>112</v>
      </c>
      <c r="F209" s="36" t="s">
        <v>95</v>
      </c>
      <c r="G209" s="27">
        <v>1</v>
      </c>
      <c r="H209" s="27">
        <f t="shared" si="43"/>
        <v>1</v>
      </c>
      <c r="I209" s="120">
        <f t="shared" si="44"/>
        <v>15</v>
      </c>
      <c r="J209" s="132" t="str">
        <f t="shared" si="45"/>
        <v/>
      </c>
      <c r="K209" s="143">
        <f t="shared" si="41"/>
        <v>15</v>
      </c>
      <c r="L209" s="137" t="str">
        <f t="shared" si="46"/>
        <v>Ducrocq Alain                                           (111003)</v>
      </c>
      <c r="M209" s="78">
        <v>14</v>
      </c>
      <c r="N209" s="78">
        <v>11</v>
      </c>
      <c r="O209" s="78">
        <v>13.9</v>
      </c>
      <c r="P209" s="216">
        <f t="shared" si="37"/>
        <v>625</v>
      </c>
      <c r="Q209" s="80">
        <f t="shared" si="38"/>
        <v>764</v>
      </c>
      <c r="R209" s="108">
        <v>410.1</v>
      </c>
      <c r="S209" s="81">
        <f t="shared" si="39"/>
        <v>1174.1000013999999</v>
      </c>
      <c r="T209" s="209">
        <f t="shared" si="40"/>
        <v>11.741020914</v>
      </c>
      <c r="U209" s="107"/>
      <c r="V209" s="136"/>
      <c r="W209" s="117" t="s">
        <v>345</v>
      </c>
      <c r="X209" s="26">
        <v>111003</v>
      </c>
    </row>
    <row r="210" spans="1:24" s="22" customFormat="1" ht="33" customHeight="1">
      <c r="A210" s="103">
        <v>79</v>
      </c>
      <c r="B210" s="16" t="s">
        <v>70</v>
      </c>
      <c r="C210" s="16">
        <f t="shared" si="42"/>
        <v>1</v>
      </c>
      <c r="D210" s="148" t="s">
        <v>14</v>
      </c>
      <c r="E210" s="36">
        <v>108</v>
      </c>
      <c r="F210" s="36" t="s">
        <v>63</v>
      </c>
      <c r="G210" s="27">
        <v>1</v>
      </c>
      <c r="H210" s="27">
        <f t="shared" si="43"/>
        <v>1</v>
      </c>
      <c r="I210" s="120">
        <f t="shared" si="44"/>
        <v>7</v>
      </c>
      <c r="J210" s="132" t="str">
        <f t="shared" si="45"/>
        <v/>
      </c>
      <c r="K210" s="143">
        <f t="shared" si="41"/>
        <v>7</v>
      </c>
      <c r="L210" s="137" t="str">
        <f t="shared" si="46"/>
        <v>Duponchel Jean-Yves                                           (111002)</v>
      </c>
      <c r="M210" s="78">
        <v>14</v>
      </c>
      <c r="N210" s="78">
        <v>11</v>
      </c>
      <c r="O210" s="78">
        <v>13.9</v>
      </c>
      <c r="P210" s="216">
        <f t="shared" si="37"/>
        <v>625</v>
      </c>
      <c r="Q210" s="80">
        <f t="shared" si="38"/>
        <v>764</v>
      </c>
      <c r="R210" s="108">
        <v>410.1</v>
      </c>
      <c r="S210" s="81">
        <f t="shared" si="39"/>
        <v>1174.1000013999999</v>
      </c>
      <c r="T210" s="209">
        <f t="shared" si="40"/>
        <v>11.741021013999999</v>
      </c>
      <c r="U210" s="107"/>
      <c r="V210" s="136"/>
      <c r="W210" s="117" t="s">
        <v>346</v>
      </c>
      <c r="X210" s="198">
        <v>111002</v>
      </c>
    </row>
    <row r="211" spans="1:24" s="22" customFormat="1" ht="33" customHeight="1">
      <c r="A211" s="103">
        <v>82</v>
      </c>
      <c r="B211" s="16" t="s">
        <v>70</v>
      </c>
      <c r="C211" s="16">
        <f t="shared" si="42"/>
        <v>1</v>
      </c>
      <c r="D211" s="148" t="s">
        <v>14</v>
      </c>
      <c r="E211" s="36">
        <v>108</v>
      </c>
      <c r="F211" s="36" t="s">
        <v>63</v>
      </c>
      <c r="G211" s="27">
        <v>1</v>
      </c>
      <c r="H211" s="27">
        <f t="shared" si="43"/>
        <v>1</v>
      </c>
      <c r="I211" s="163">
        <f t="shared" si="44"/>
        <v>8</v>
      </c>
      <c r="J211" s="132" t="str">
        <f t="shared" si="45"/>
        <v/>
      </c>
      <c r="K211" s="143">
        <v>10</v>
      </c>
      <c r="L211" s="137" t="str">
        <f t="shared" si="46"/>
        <v>Mundinger André                                           (112028)</v>
      </c>
      <c r="M211" s="78">
        <v>13.5</v>
      </c>
      <c r="N211" s="78">
        <v>10</v>
      </c>
      <c r="O211" s="78">
        <v>13</v>
      </c>
      <c r="P211" s="216">
        <f t="shared" si="37"/>
        <v>587.5</v>
      </c>
      <c r="Q211" s="80">
        <f t="shared" si="38"/>
        <v>717.5</v>
      </c>
      <c r="R211" s="108">
        <v>456.6</v>
      </c>
      <c r="S211" s="81">
        <f t="shared" si="39"/>
        <v>1174.10000135</v>
      </c>
      <c r="T211" s="209">
        <f t="shared" si="40"/>
        <v>11.741021113499999</v>
      </c>
      <c r="U211" s="107"/>
      <c r="V211" s="136"/>
      <c r="W211" s="117" t="s">
        <v>445</v>
      </c>
      <c r="X211" s="198">
        <v>112028</v>
      </c>
    </row>
    <row r="212" spans="1:24" s="22" customFormat="1" ht="33" customHeight="1">
      <c r="A212" s="103">
        <v>82</v>
      </c>
      <c r="B212" s="16" t="s">
        <v>70</v>
      </c>
      <c r="C212" s="16">
        <f t="shared" si="42"/>
        <v>1</v>
      </c>
      <c r="D212" s="148" t="s">
        <v>14</v>
      </c>
      <c r="E212" s="36">
        <v>108</v>
      </c>
      <c r="F212" s="36" t="s">
        <v>63</v>
      </c>
      <c r="G212" s="27">
        <v>1</v>
      </c>
      <c r="H212" s="27">
        <f t="shared" si="43"/>
        <v>1</v>
      </c>
      <c r="I212" s="163">
        <f t="shared" si="44"/>
        <v>9</v>
      </c>
      <c r="J212" s="132" t="str">
        <f t="shared" si="45"/>
        <v/>
      </c>
      <c r="K212" s="143">
        <v>9</v>
      </c>
      <c r="L212" s="137" t="str">
        <f t="shared" si="46"/>
        <v>Mundinger André                                           (112028)</v>
      </c>
      <c r="M212" s="78">
        <v>12.5</v>
      </c>
      <c r="N212" s="78">
        <v>12.5</v>
      </c>
      <c r="O212" s="78">
        <v>14</v>
      </c>
      <c r="P212" s="216">
        <f t="shared" si="37"/>
        <v>625</v>
      </c>
      <c r="Q212" s="80">
        <f t="shared" si="38"/>
        <v>765</v>
      </c>
      <c r="R212" s="79">
        <v>409.1</v>
      </c>
      <c r="S212" s="81">
        <f t="shared" si="39"/>
        <v>1174.1000012499999</v>
      </c>
      <c r="T212" s="209">
        <f t="shared" si="40"/>
        <v>11.7410212125</v>
      </c>
      <c r="U212" s="107"/>
      <c r="V212" s="136"/>
      <c r="W212" s="117" t="s">
        <v>445</v>
      </c>
      <c r="X212" s="26">
        <v>112028</v>
      </c>
    </row>
    <row r="213" spans="1:24" s="22" customFormat="1" ht="33" customHeight="1">
      <c r="A213" s="103">
        <v>151</v>
      </c>
      <c r="B213" s="16" t="s">
        <v>70</v>
      </c>
      <c r="C213" s="16">
        <f t="shared" si="42"/>
        <v>1</v>
      </c>
      <c r="D213" s="148" t="s">
        <v>14</v>
      </c>
      <c r="E213" s="36">
        <v>112</v>
      </c>
      <c r="F213" s="36" t="s">
        <v>95</v>
      </c>
      <c r="G213" s="27">
        <v>1</v>
      </c>
      <c r="H213" s="27">
        <f t="shared" si="43"/>
        <v>1</v>
      </c>
      <c r="I213" s="120">
        <f t="shared" si="44"/>
        <v>16</v>
      </c>
      <c r="J213" s="132" t="str">
        <f t="shared" si="45"/>
        <v/>
      </c>
      <c r="K213" s="143">
        <f>IF($D213="ORTIF",$I213,$J213)</f>
        <v>16</v>
      </c>
      <c r="L213" s="137" t="str">
        <f t="shared" si="46"/>
        <v>Brichet Patrick                                           (111004)</v>
      </c>
      <c r="M213" s="78">
        <v>12.5</v>
      </c>
      <c r="N213" s="78">
        <v>12.5</v>
      </c>
      <c r="O213" s="78">
        <v>14</v>
      </c>
      <c r="P213" s="216">
        <f t="shared" si="37"/>
        <v>625</v>
      </c>
      <c r="Q213" s="80">
        <f t="shared" si="38"/>
        <v>765</v>
      </c>
      <c r="R213" s="108">
        <v>409.1</v>
      </c>
      <c r="S213" s="81">
        <f t="shared" si="39"/>
        <v>1174.1000012499999</v>
      </c>
      <c r="T213" s="209">
        <f t="shared" si="40"/>
        <v>11.741021312499999</v>
      </c>
      <c r="U213" s="107"/>
      <c r="V213" s="136"/>
      <c r="W213" s="117" t="s">
        <v>343</v>
      </c>
      <c r="X213" s="26">
        <v>111004</v>
      </c>
    </row>
    <row r="214" spans="1:24" s="22" customFormat="1" ht="33" customHeight="1">
      <c r="A214" s="103">
        <v>80</v>
      </c>
      <c r="B214" s="16" t="s">
        <v>70</v>
      </c>
      <c r="C214" s="16">
        <f t="shared" si="42"/>
        <v>1</v>
      </c>
      <c r="D214" s="148" t="s">
        <v>14</v>
      </c>
      <c r="E214" s="36">
        <v>108</v>
      </c>
      <c r="F214" s="36" t="s">
        <v>63</v>
      </c>
      <c r="G214" s="27">
        <v>1</v>
      </c>
      <c r="H214" s="27">
        <f t="shared" si="43"/>
        <v>1</v>
      </c>
      <c r="I214" s="163">
        <f t="shared" si="44"/>
        <v>10</v>
      </c>
      <c r="J214" s="132" t="str">
        <f t="shared" si="45"/>
        <v/>
      </c>
      <c r="K214" s="143">
        <v>8</v>
      </c>
      <c r="L214" s="137" t="str">
        <f t="shared" si="46"/>
        <v>Chopin Laurent                                           (111006)</v>
      </c>
      <c r="M214" s="78">
        <v>11</v>
      </c>
      <c r="N214" s="78">
        <v>14</v>
      </c>
      <c r="O214" s="78">
        <v>13.9</v>
      </c>
      <c r="P214" s="216">
        <f t="shared" si="37"/>
        <v>625</v>
      </c>
      <c r="Q214" s="80">
        <f t="shared" si="38"/>
        <v>764</v>
      </c>
      <c r="R214" s="108">
        <v>410.1</v>
      </c>
      <c r="S214" s="81">
        <f t="shared" si="39"/>
        <v>1174.1000010999999</v>
      </c>
      <c r="T214" s="209">
        <f t="shared" si="40"/>
        <v>11.741021410999998</v>
      </c>
      <c r="U214" s="107"/>
      <c r="V214" s="136"/>
      <c r="W214" s="117" t="s">
        <v>344</v>
      </c>
      <c r="X214" s="198">
        <v>111006</v>
      </c>
    </row>
    <row r="215" spans="1:24" s="22" customFormat="1" ht="33" customHeight="1">
      <c r="A215" s="103">
        <v>81</v>
      </c>
      <c r="B215" s="16" t="s">
        <v>70</v>
      </c>
      <c r="C215" s="16">
        <f t="shared" si="42"/>
        <v>1</v>
      </c>
      <c r="D215" s="148" t="s">
        <v>14</v>
      </c>
      <c r="E215" s="36">
        <v>108</v>
      </c>
      <c r="F215" s="36" t="s">
        <v>63</v>
      </c>
      <c r="G215" s="27">
        <v>1</v>
      </c>
      <c r="H215" s="27">
        <f t="shared" si="43"/>
        <v>1</v>
      </c>
      <c r="I215" s="120">
        <f t="shared" si="44"/>
        <v>11</v>
      </c>
      <c r="J215" s="132" t="str">
        <f t="shared" si="45"/>
        <v/>
      </c>
      <c r="K215" s="143">
        <f t="shared" ref="K215:K278" si="47">IF($D215="ORTIF",$I215,$J215)</f>
        <v>11</v>
      </c>
      <c r="L215" s="137" t="str">
        <f t="shared" si="46"/>
        <v>Marie Benoît                                           (112054)</v>
      </c>
      <c r="M215" s="78">
        <v>10</v>
      </c>
      <c r="N215" s="78">
        <v>13.5</v>
      </c>
      <c r="O215" s="78">
        <v>13</v>
      </c>
      <c r="P215" s="216">
        <f t="shared" si="37"/>
        <v>587.5</v>
      </c>
      <c r="Q215" s="80">
        <f t="shared" si="38"/>
        <v>717.5</v>
      </c>
      <c r="R215" s="108">
        <v>456.6</v>
      </c>
      <c r="S215" s="81">
        <f t="shared" si="39"/>
        <v>1174.100001</v>
      </c>
      <c r="T215" s="209">
        <f t="shared" si="40"/>
        <v>11.741021510000001</v>
      </c>
      <c r="U215" s="107"/>
      <c r="V215" s="136"/>
      <c r="W215" s="117" t="s">
        <v>437</v>
      </c>
      <c r="X215" s="198">
        <v>112054</v>
      </c>
    </row>
    <row r="216" spans="1:24" s="22" customFormat="1" ht="33" customHeight="1">
      <c r="A216" s="103">
        <v>149</v>
      </c>
      <c r="B216" s="16" t="s">
        <v>70</v>
      </c>
      <c r="C216" s="16">
        <f t="shared" si="42"/>
        <v>1</v>
      </c>
      <c r="D216" s="148" t="s">
        <v>14</v>
      </c>
      <c r="E216" s="36">
        <v>112</v>
      </c>
      <c r="F216" s="36" t="s">
        <v>95</v>
      </c>
      <c r="G216" s="27">
        <v>1</v>
      </c>
      <c r="H216" s="27">
        <f t="shared" si="43"/>
        <v>1</v>
      </c>
      <c r="I216" s="120">
        <f t="shared" si="44"/>
        <v>17</v>
      </c>
      <c r="J216" s="132" t="str">
        <f t="shared" si="45"/>
        <v/>
      </c>
      <c r="K216" s="143">
        <f t="shared" si="47"/>
        <v>17</v>
      </c>
      <c r="L216" s="137" t="str">
        <f t="shared" si="46"/>
        <v>Leneindre Laurent                                           (112052)</v>
      </c>
      <c r="M216" s="78">
        <v>10</v>
      </c>
      <c r="N216" s="78">
        <v>13.5</v>
      </c>
      <c r="O216" s="78">
        <v>13</v>
      </c>
      <c r="P216" s="216">
        <f t="shared" si="37"/>
        <v>587.5</v>
      </c>
      <c r="Q216" s="80">
        <f t="shared" si="38"/>
        <v>717.5</v>
      </c>
      <c r="R216" s="80">
        <v>456.6</v>
      </c>
      <c r="S216" s="81">
        <f t="shared" si="39"/>
        <v>1174.100001</v>
      </c>
      <c r="T216" s="209">
        <f t="shared" si="40"/>
        <v>11.741021610000001</v>
      </c>
      <c r="U216" s="107"/>
      <c r="V216" s="136"/>
      <c r="W216" s="117" t="s">
        <v>433</v>
      </c>
      <c r="X216" s="26">
        <v>112052</v>
      </c>
    </row>
    <row r="217" spans="1:24" s="22" customFormat="1" ht="33" customHeight="1">
      <c r="A217" s="103">
        <v>135</v>
      </c>
      <c r="B217" s="16" t="s">
        <v>70</v>
      </c>
      <c r="C217" s="16">
        <f t="shared" si="42"/>
        <v>1</v>
      </c>
      <c r="D217" s="148" t="s">
        <v>14</v>
      </c>
      <c r="E217" s="36">
        <v>111</v>
      </c>
      <c r="F217" s="36" t="s">
        <v>65</v>
      </c>
      <c r="G217" s="27">
        <v>1</v>
      </c>
      <c r="H217" s="27">
        <f t="shared" si="43"/>
        <v>1</v>
      </c>
      <c r="I217" s="120">
        <f t="shared" si="44"/>
        <v>8</v>
      </c>
      <c r="J217" s="132" t="str">
        <f t="shared" si="45"/>
        <v/>
      </c>
      <c r="K217" s="143">
        <f t="shared" si="47"/>
        <v>8</v>
      </c>
      <c r="L217" s="15" t="str">
        <f t="shared" si="46"/>
        <v>Michel Christian                                           (111001)</v>
      </c>
      <c r="M217" s="10">
        <v>12</v>
      </c>
      <c r="N217" s="10">
        <v>11.5</v>
      </c>
      <c r="O217" s="10">
        <v>12.66</v>
      </c>
      <c r="P217" s="23">
        <f t="shared" si="37"/>
        <v>587.5</v>
      </c>
      <c r="Q217" s="11">
        <f t="shared" si="38"/>
        <v>714.1</v>
      </c>
      <c r="R217" s="11">
        <v>459.99994889919998</v>
      </c>
      <c r="S217" s="214">
        <f t="shared" si="39"/>
        <v>1174.0999500992</v>
      </c>
      <c r="T217" s="139">
        <f t="shared" si="40"/>
        <v>11.741021200992</v>
      </c>
      <c r="U217" s="20" t="s">
        <v>71</v>
      </c>
      <c r="V217" s="136"/>
      <c r="W217" s="117" t="s">
        <v>348</v>
      </c>
      <c r="X217" s="26">
        <v>111001</v>
      </c>
    </row>
    <row r="218" spans="1:24" s="22" customFormat="1" ht="33" customHeight="1">
      <c r="A218" s="103">
        <v>152</v>
      </c>
      <c r="B218" s="16" t="s">
        <v>70</v>
      </c>
      <c r="C218" s="16">
        <f t="shared" si="42"/>
        <v>1</v>
      </c>
      <c r="D218" s="148" t="s">
        <v>14</v>
      </c>
      <c r="E218" s="36">
        <v>112</v>
      </c>
      <c r="F218" s="36" t="s">
        <v>95</v>
      </c>
      <c r="G218" s="27">
        <v>1</v>
      </c>
      <c r="H218" s="27">
        <f t="shared" si="43"/>
        <v>1</v>
      </c>
      <c r="I218" s="120">
        <f t="shared" si="44"/>
        <v>18</v>
      </c>
      <c r="J218" s="132" t="str">
        <f t="shared" si="45"/>
        <v/>
      </c>
      <c r="K218" s="143">
        <f t="shared" si="47"/>
        <v>18</v>
      </c>
      <c r="L218" s="15" t="str">
        <f t="shared" si="46"/>
        <v>Guys Laurent                                           (112048)</v>
      </c>
      <c r="M218" s="10">
        <v>13</v>
      </c>
      <c r="N218" s="10">
        <v>12</v>
      </c>
      <c r="O218" s="10">
        <v>14.66</v>
      </c>
      <c r="P218" s="23">
        <f t="shared" si="37"/>
        <v>625</v>
      </c>
      <c r="Q218" s="11">
        <f t="shared" si="38"/>
        <v>771.6</v>
      </c>
      <c r="R218" s="11">
        <v>400</v>
      </c>
      <c r="S218" s="214">
        <f t="shared" si="39"/>
        <v>1171.6000012999998</v>
      </c>
      <c r="T218" s="139">
        <f t="shared" si="40"/>
        <v>11.716021812999999</v>
      </c>
      <c r="U218" s="20" t="s">
        <v>71</v>
      </c>
      <c r="V218" s="136"/>
      <c r="W218" s="117" t="s">
        <v>413</v>
      </c>
      <c r="X218" s="26">
        <v>112048</v>
      </c>
    </row>
    <row r="219" spans="1:24" s="22" customFormat="1" ht="33" customHeight="1">
      <c r="A219" s="103">
        <v>58</v>
      </c>
      <c r="B219" s="16" t="s">
        <v>70</v>
      </c>
      <c r="C219" s="16">
        <f t="shared" si="42"/>
        <v>1</v>
      </c>
      <c r="D219" s="148" t="s">
        <v>14</v>
      </c>
      <c r="E219" s="36">
        <v>106</v>
      </c>
      <c r="F219" s="36" t="s">
        <v>62</v>
      </c>
      <c r="G219" s="27">
        <v>1</v>
      </c>
      <c r="H219" s="27">
        <f t="shared" si="43"/>
        <v>1</v>
      </c>
      <c r="I219" s="120">
        <f t="shared" si="44"/>
        <v>20</v>
      </c>
      <c r="J219" s="132" t="str">
        <f t="shared" si="45"/>
        <v/>
      </c>
      <c r="K219" s="143">
        <f t="shared" si="47"/>
        <v>20</v>
      </c>
      <c r="L219" s="15" t="str">
        <f t="shared" si="46"/>
        <v>Coffin Olivier                                           (112041)</v>
      </c>
      <c r="M219" s="10">
        <v>12.5</v>
      </c>
      <c r="N219" s="10">
        <v>11</v>
      </c>
      <c r="O219" s="10">
        <v>13.66</v>
      </c>
      <c r="P219" s="23">
        <f t="shared" si="37"/>
        <v>587.5</v>
      </c>
      <c r="Q219" s="11">
        <f t="shared" si="38"/>
        <v>724.1</v>
      </c>
      <c r="R219" s="11">
        <v>445</v>
      </c>
      <c r="S219" s="214">
        <f t="shared" si="39"/>
        <v>1169.1000012499999</v>
      </c>
      <c r="T219" s="139">
        <f t="shared" si="40"/>
        <v>11.691021912499998</v>
      </c>
      <c r="U219" s="20" t="s">
        <v>71</v>
      </c>
      <c r="V219" s="184"/>
      <c r="W219" s="117" t="s">
        <v>382</v>
      </c>
      <c r="X219" s="26">
        <v>112041</v>
      </c>
    </row>
    <row r="220" spans="1:24" s="22" customFormat="1" ht="33" customHeight="1">
      <c r="A220" s="103">
        <v>153</v>
      </c>
      <c r="B220" s="16" t="s">
        <v>70</v>
      </c>
      <c r="C220" s="16">
        <f t="shared" si="42"/>
        <v>1</v>
      </c>
      <c r="D220" s="148" t="s">
        <v>14</v>
      </c>
      <c r="E220" s="36">
        <v>112</v>
      </c>
      <c r="F220" s="36" t="s">
        <v>95</v>
      </c>
      <c r="G220" s="27">
        <v>1</v>
      </c>
      <c r="H220" s="27">
        <f t="shared" si="43"/>
        <v>1</v>
      </c>
      <c r="I220" s="120">
        <f t="shared" si="44"/>
        <v>19</v>
      </c>
      <c r="J220" s="132" t="str">
        <f t="shared" si="45"/>
        <v/>
      </c>
      <c r="K220" s="143">
        <f t="shared" si="47"/>
        <v>19</v>
      </c>
      <c r="L220" s="15" t="str">
        <f t="shared" si="46"/>
        <v>Coulon Martial                                           (112042)</v>
      </c>
      <c r="M220" s="10">
        <v>12</v>
      </c>
      <c r="N220" s="10">
        <v>11.5</v>
      </c>
      <c r="O220" s="10">
        <v>10.66</v>
      </c>
      <c r="P220" s="23">
        <f t="shared" si="37"/>
        <v>587.5</v>
      </c>
      <c r="Q220" s="11">
        <f t="shared" si="38"/>
        <v>694.1</v>
      </c>
      <c r="R220" s="11">
        <v>475</v>
      </c>
      <c r="S220" s="214">
        <f t="shared" si="39"/>
        <v>1169.1000012</v>
      </c>
      <c r="T220" s="139">
        <f t="shared" si="40"/>
        <v>11.691022011999999</v>
      </c>
      <c r="U220" s="20" t="s">
        <v>71</v>
      </c>
      <c r="V220" s="136"/>
      <c r="W220" s="117" t="s">
        <v>386</v>
      </c>
      <c r="X220" s="26">
        <v>112042</v>
      </c>
    </row>
    <row r="221" spans="1:24" s="22" customFormat="1" ht="33" customHeight="1">
      <c r="A221" s="103">
        <v>154</v>
      </c>
      <c r="B221" s="16" t="s">
        <v>70</v>
      </c>
      <c r="C221" s="16">
        <f t="shared" si="42"/>
        <v>1</v>
      </c>
      <c r="D221" s="148" t="s">
        <v>14</v>
      </c>
      <c r="E221" s="36">
        <v>112</v>
      </c>
      <c r="F221" s="36" t="s">
        <v>95</v>
      </c>
      <c r="G221" s="27">
        <v>1</v>
      </c>
      <c r="H221" s="27">
        <f t="shared" si="43"/>
        <v>1</v>
      </c>
      <c r="I221" s="120">
        <f t="shared" si="44"/>
        <v>20</v>
      </c>
      <c r="J221" s="132" t="str">
        <f t="shared" si="45"/>
        <v/>
      </c>
      <c r="K221" s="143">
        <f t="shared" si="47"/>
        <v>20</v>
      </c>
      <c r="L221" s="15" t="str">
        <f t="shared" si="46"/>
        <v>Bourquin Marie                                           (112039)</v>
      </c>
      <c r="M221" s="10">
        <v>10</v>
      </c>
      <c r="N221" s="10">
        <v>15.5</v>
      </c>
      <c r="O221" s="10">
        <v>14</v>
      </c>
      <c r="P221" s="23">
        <f t="shared" si="37"/>
        <v>637.5</v>
      </c>
      <c r="Q221" s="11">
        <f t="shared" si="38"/>
        <v>777.5</v>
      </c>
      <c r="R221" s="11">
        <v>390</v>
      </c>
      <c r="S221" s="214">
        <f t="shared" si="39"/>
        <v>1167.5000010000001</v>
      </c>
      <c r="T221" s="139">
        <f t="shared" si="40"/>
        <v>11.675022110000002</v>
      </c>
      <c r="U221" s="20" t="s">
        <v>71</v>
      </c>
      <c r="V221" s="136"/>
      <c r="W221" s="117" t="s">
        <v>369</v>
      </c>
      <c r="X221" s="26">
        <v>112039</v>
      </c>
    </row>
    <row r="222" spans="1:24" s="22" customFormat="1" ht="33" customHeight="1">
      <c r="A222" s="103">
        <v>59</v>
      </c>
      <c r="B222" s="16" t="s">
        <v>70</v>
      </c>
      <c r="C222" s="16">
        <f t="shared" si="42"/>
        <v>1</v>
      </c>
      <c r="D222" s="148" t="s">
        <v>14</v>
      </c>
      <c r="E222" s="36">
        <v>106</v>
      </c>
      <c r="F222" s="36" t="s">
        <v>62</v>
      </c>
      <c r="G222" s="27">
        <v>1</v>
      </c>
      <c r="H222" s="27">
        <f t="shared" si="43"/>
        <v>1</v>
      </c>
      <c r="I222" s="120">
        <f t="shared" si="44"/>
        <v>21</v>
      </c>
      <c r="J222" s="132" t="str">
        <f t="shared" si="45"/>
        <v/>
      </c>
      <c r="K222" s="143">
        <f t="shared" si="47"/>
        <v>21</v>
      </c>
      <c r="L222" s="15" t="str">
        <f t="shared" si="46"/>
        <v>Roger Bertrand                                           (112031)</v>
      </c>
      <c r="M222" s="10">
        <v>12</v>
      </c>
      <c r="N222" s="10">
        <v>10.5</v>
      </c>
      <c r="O222" s="10">
        <v>16.66</v>
      </c>
      <c r="P222" s="23">
        <f t="shared" si="37"/>
        <v>562.5</v>
      </c>
      <c r="Q222" s="11">
        <f t="shared" si="38"/>
        <v>729.1</v>
      </c>
      <c r="R222" s="11">
        <v>425</v>
      </c>
      <c r="S222" s="214">
        <f t="shared" si="39"/>
        <v>1154.1000012</v>
      </c>
      <c r="T222" s="139">
        <f t="shared" si="40"/>
        <v>11.541022212</v>
      </c>
      <c r="U222" s="20" t="s">
        <v>71</v>
      </c>
      <c r="V222" s="184"/>
      <c r="W222" s="117" t="s">
        <v>460</v>
      </c>
      <c r="X222" s="26">
        <v>112031</v>
      </c>
    </row>
    <row r="223" spans="1:24" s="22" customFormat="1" ht="33" customHeight="1">
      <c r="A223" s="103">
        <v>8</v>
      </c>
      <c r="B223" s="16" t="s">
        <v>70</v>
      </c>
      <c r="C223" s="16">
        <f t="shared" si="42"/>
        <v>1</v>
      </c>
      <c r="D223" s="148" t="s">
        <v>14</v>
      </c>
      <c r="E223" s="36">
        <v>103</v>
      </c>
      <c r="F223" s="36" t="s">
        <v>110</v>
      </c>
      <c r="G223" s="27">
        <v>1</v>
      </c>
      <c r="H223" s="27">
        <f t="shared" si="43"/>
        <v>1</v>
      </c>
      <c r="I223" s="120">
        <f t="shared" si="44"/>
        <v>6</v>
      </c>
      <c r="J223" s="132" t="str">
        <f t="shared" si="45"/>
        <v/>
      </c>
      <c r="K223" s="143">
        <f t="shared" si="47"/>
        <v>6</v>
      </c>
      <c r="L223" s="15" t="str">
        <f t="shared" si="46"/>
        <v>Lamah Lazare                                           (112025)</v>
      </c>
      <c r="M223" s="10">
        <v>13</v>
      </c>
      <c r="N223" s="10">
        <v>12.5</v>
      </c>
      <c r="O223" s="10">
        <v>14</v>
      </c>
      <c r="P223" s="23">
        <f t="shared" si="37"/>
        <v>637.5</v>
      </c>
      <c r="Q223" s="11">
        <f t="shared" si="38"/>
        <v>777.5</v>
      </c>
      <c r="R223" s="11">
        <v>375</v>
      </c>
      <c r="S223" s="214">
        <f t="shared" si="39"/>
        <v>1152.5000012999999</v>
      </c>
      <c r="T223" s="139">
        <f t="shared" si="40"/>
        <v>11.525022312999999</v>
      </c>
      <c r="U223" s="20" t="s">
        <v>71</v>
      </c>
      <c r="V223" s="184"/>
      <c r="W223" s="117" t="s">
        <v>428</v>
      </c>
      <c r="X223" s="26">
        <v>112025</v>
      </c>
    </row>
    <row r="224" spans="1:24" s="22" customFormat="1" ht="33" customHeight="1">
      <c r="A224" s="103">
        <v>57</v>
      </c>
      <c r="B224" s="16" t="s">
        <v>70</v>
      </c>
      <c r="C224" s="16">
        <f t="shared" si="42"/>
        <v>1</v>
      </c>
      <c r="D224" s="148" t="s">
        <v>14</v>
      </c>
      <c r="E224" s="36">
        <v>106</v>
      </c>
      <c r="F224" s="36" t="s">
        <v>62</v>
      </c>
      <c r="G224" s="27">
        <v>1</v>
      </c>
      <c r="H224" s="27">
        <f t="shared" si="43"/>
        <v>1</v>
      </c>
      <c r="I224" s="120">
        <f t="shared" si="44"/>
        <v>22</v>
      </c>
      <c r="J224" s="132" t="str">
        <f t="shared" si="45"/>
        <v/>
      </c>
      <c r="K224" s="143">
        <f t="shared" si="47"/>
        <v>22</v>
      </c>
      <c r="L224" s="15" t="str">
        <f t="shared" si="46"/>
        <v>Zamolo Stéphan                                           (111009)</v>
      </c>
      <c r="M224" s="10">
        <v>7</v>
      </c>
      <c r="N224" s="10">
        <v>12</v>
      </c>
      <c r="O224" s="10">
        <v>14</v>
      </c>
      <c r="P224" s="23">
        <f t="shared" ref="P224:P255" si="48">SUM((M224*25)+(N224*25))</f>
        <v>475</v>
      </c>
      <c r="Q224" s="11">
        <f t="shared" ref="Q224:Q255" si="49">SUM((M224*25)+(N224*25)+(O224*10))</f>
        <v>615</v>
      </c>
      <c r="R224" s="11">
        <v>530</v>
      </c>
      <c r="S224" s="214">
        <f t="shared" ref="S224:S255" si="50">SUM(Q224+R224)+M224/10^7</f>
        <v>1145.0000007000001</v>
      </c>
      <c r="T224" s="139">
        <f t="shared" ref="T224:T255" si="51">SUM(S224/100)+ROW(A224)/10000000</f>
        <v>11.450022407000002</v>
      </c>
      <c r="U224" s="20" t="s">
        <v>71</v>
      </c>
      <c r="V224" s="184"/>
      <c r="W224" s="117" t="s">
        <v>350</v>
      </c>
      <c r="X224" s="26">
        <v>111009</v>
      </c>
    </row>
    <row r="225" spans="1:24" s="22" customFormat="1" ht="33" customHeight="1">
      <c r="A225" s="103">
        <v>22</v>
      </c>
      <c r="B225" s="16" t="s">
        <v>70</v>
      </c>
      <c r="C225" s="16">
        <f t="shared" si="42"/>
        <v>1</v>
      </c>
      <c r="D225" s="148" t="s">
        <v>14</v>
      </c>
      <c r="E225" s="36">
        <v>104</v>
      </c>
      <c r="F225" s="36" t="s">
        <v>107</v>
      </c>
      <c r="G225" s="27">
        <v>1</v>
      </c>
      <c r="H225" s="27">
        <f t="shared" si="43"/>
        <v>1</v>
      </c>
      <c r="I225" s="120">
        <f t="shared" si="44"/>
        <v>8</v>
      </c>
      <c r="J225" s="132" t="str">
        <f t="shared" si="45"/>
        <v/>
      </c>
      <c r="K225" s="143">
        <f t="shared" si="47"/>
        <v>8</v>
      </c>
      <c r="L225" s="15" t="str">
        <f t="shared" si="46"/>
        <v>Guillon Thierry                                           (112022)</v>
      </c>
      <c r="M225" s="10">
        <v>8</v>
      </c>
      <c r="N225" s="10">
        <v>15</v>
      </c>
      <c r="O225" s="10">
        <v>15.33</v>
      </c>
      <c r="P225" s="23">
        <f t="shared" si="48"/>
        <v>575</v>
      </c>
      <c r="Q225" s="11">
        <f t="shared" si="49"/>
        <v>728.3</v>
      </c>
      <c r="R225" s="11">
        <v>415</v>
      </c>
      <c r="S225" s="214">
        <f t="shared" si="50"/>
        <v>1143.3000007999999</v>
      </c>
      <c r="T225" s="139">
        <f t="shared" si="51"/>
        <v>11.433022507999999</v>
      </c>
      <c r="U225" s="20" t="s">
        <v>71</v>
      </c>
      <c r="V225" s="184"/>
      <c r="W225" s="117" t="s">
        <v>411</v>
      </c>
      <c r="X225" s="26">
        <v>112022</v>
      </c>
    </row>
    <row r="226" spans="1:24" s="22" customFormat="1" ht="33" customHeight="1">
      <c r="A226" s="103">
        <v>84</v>
      </c>
      <c r="B226" s="16" t="s">
        <v>70</v>
      </c>
      <c r="C226" s="16">
        <f t="shared" si="42"/>
        <v>1</v>
      </c>
      <c r="D226" s="148" t="s">
        <v>14</v>
      </c>
      <c r="E226" s="36">
        <v>108</v>
      </c>
      <c r="F226" s="36" t="s">
        <v>63</v>
      </c>
      <c r="G226" s="27">
        <v>1</v>
      </c>
      <c r="H226" s="27">
        <f t="shared" si="43"/>
        <v>1</v>
      </c>
      <c r="I226" s="120">
        <f t="shared" si="44"/>
        <v>12</v>
      </c>
      <c r="J226" s="132" t="str">
        <f t="shared" si="45"/>
        <v/>
      </c>
      <c r="K226" s="143">
        <f t="shared" si="47"/>
        <v>12</v>
      </c>
      <c r="L226" s="15" t="str">
        <f t="shared" si="46"/>
        <v>Coquelin Hervé                                           (112016)</v>
      </c>
      <c r="M226" s="10">
        <v>11</v>
      </c>
      <c r="N226" s="10">
        <v>12</v>
      </c>
      <c r="O226" s="10">
        <v>12.66</v>
      </c>
      <c r="P226" s="23">
        <f t="shared" si="48"/>
        <v>575</v>
      </c>
      <c r="Q226" s="11">
        <f t="shared" si="49"/>
        <v>701.6</v>
      </c>
      <c r="R226" s="11">
        <v>430</v>
      </c>
      <c r="S226" s="214">
        <f t="shared" si="50"/>
        <v>1131.6000010999999</v>
      </c>
      <c r="T226" s="139">
        <f t="shared" si="51"/>
        <v>11.316022610999998</v>
      </c>
      <c r="U226" s="20" t="s">
        <v>71</v>
      </c>
      <c r="V226" s="136"/>
      <c r="W226" s="117" t="s">
        <v>384</v>
      </c>
      <c r="X226" s="26">
        <v>112016</v>
      </c>
    </row>
    <row r="227" spans="1:24" s="22" customFormat="1" ht="33" customHeight="1">
      <c r="A227" s="103">
        <v>106</v>
      </c>
      <c r="B227" s="16" t="s">
        <v>70</v>
      </c>
      <c r="C227" s="16">
        <f t="shared" si="42"/>
        <v>1</v>
      </c>
      <c r="D227" s="148" t="s">
        <v>14</v>
      </c>
      <c r="E227" s="36">
        <v>107</v>
      </c>
      <c r="F227" s="36" t="s">
        <v>98</v>
      </c>
      <c r="G227" s="27">
        <v>1</v>
      </c>
      <c r="H227" s="27">
        <f t="shared" si="43"/>
        <v>1</v>
      </c>
      <c r="I227" s="120">
        <f t="shared" si="44"/>
        <v>6</v>
      </c>
      <c r="J227" s="132" t="str">
        <f t="shared" si="45"/>
        <v/>
      </c>
      <c r="K227" s="143">
        <f t="shared" si="47"/>
        <v>6</v>
      </c>
      <c r="L227" s="15" t="str">
        <f t="shared" si="46"/>
        <v>Baguet Franck                                           (112010)</v>
      </c>
      <c r="M227" s="10">
        <v>12.5</v>
      </c>
      <c r="N227" s="10">
        <v>12</v>
      </c>
      <c r="O227" s="10">
        <v>11.66</v>
      </c>
      <c r="P227" s="23">
        <f t="shared" si="48"/>
        <v>612.5</v>
      </c>
      <c r="Q227" s="11">
        <f t="shared" si="49"/>
        <v>729.1</v>
      </c>
      <c r="R227" s="11">
        <v>400</v>
      </c>
      <c r="S227" s="214">
        <f t="shared" si="50"/>
        <v>1129.1000012499999</v>
      </c>
      <c r="T227" s="139">
        <f t="shared" si="51"/>
        <v>11.2910227125</v>
      </c>
      <c r="U227" s="20" t="s">
        <v>71</v>
      </c>
      <c r="V227" s="184"/>
      <c r="W227" s="117" t="s">
        <v>358</v>
      </c>
      <c r="X227" s="26">
        <v>112010</v>
      </c>
    </row>
    <row r="228" spans="1:24" s="22" customFormat="1" ht="33" customHeight="1">
      <c r="A228" s="103">
        <v>60</v>
      </c>
      <c r="B228" s="16" t="s">
        <v>70</v>
      </c>
      <c r="C228" s="16">
        <f t="shared" si="42"/>
        <v>1</v>
      </c>
      <c r="D228" s="148" t="s">
        <v>14</v>
      </c>
      <c r="E228" s="36">
        <v>106</v>
      </c>
      <c r="F228" s="36" t="s">
        <v>62</v>
      </c>
      <c r="G228" s="27">
        <v>1</v>
      </c>
      <c r="H228" s="27">
        <f t="shared" si="43"/>
        <v>1</v>
      </c>
      <c r="I228" s="120">
        <f t="shared" si="44"/>
        <v>23</v>
      </c>
      <c r="J228" s="132" t="str">
        <f t="shared" si="45"/>
        <v/>
      </c>
      <c r="K228" s="143">
        <f t="shared" si="47"/>
        <v>23</v>
      </c>
      <c r="L228" s="15" t="str">
        <f t="shared" si="46"/>
        <v>Bénard Christophe                                           (112007)</v>
      </c>
      <c r="M228" s="10">
        <v>13.5</v>
      </c>
      <c r="N228" s="10">
        <v>8.5</v>
      </c>
      <c r="O228" s="10">
        <v>15.33</v>
      </c>
      <c r="P228" s="23">
        <f t="shared" si="48"/>
        <v>550</v>
      </c>
      <c r="Q228" s="11">
        <f t="shared" si="49"/>
        <v>703.3</v>
      </c>
      <c r="R228" s="11">
        <v>425</v>
      </c>
      <c r="S228" s="214">
        <f t="shared" si="50"/>
        <v>1128.30000135</v>
      </c>
      <c r="T228" s="139">
        <f t="shared" si="51"/>
        <v>11.283022813500001</v>
      </c>
      <c r="U228" s="20" t="s">
        <v>71</v>
      </c>
      <c r="V228" s="184"/>
      <c r="W228" s="117" t="s">
        <v>362</v>
      </c>
      <c r="X228" s="26">
        <v>112007</v>
      </c>
    </row>
    <row r="229" spans="1:24" ht="33" customHeight="1">
      <c r="A229" s="103">
        <v>23</v>
      </c>
      <c r="B229" s="16" t="s">
        <v>70</v>
      </c>
      <c r="C229" s="16">
        <f t="shared" si="42"/>
        <v>1</v>
      </c>
      <c r="D229" s="148" t="s">
        <v>14</v>
      </c>
      <c r="E229" s="36">
        <v>104</v>
      </c>
      <c r="F229" s="36" t="s">
        <v>107</v>
      </c>
      <c r="G229" s="27">
        <v>1</v>
      </c>
      <c r="H229" s="27">
        <f t="shared" si="43"/>
        <v>1</v>
      </c>
      <c r="I229" s="120">
        <f t="shared" si="44"/>
        <v>9</v>
      </c>
      <c r="J229" s="132" t="str">
        <f t="shared" si="45"/>
        <v/>
      </c>
      <c r="K229" s="143">
        <f t="shared" si="47"/>
        <v>9</v>
      </c>
      <c r="L229" s="15" t="str">
        <f t="shared" si="46"/>
        <v>Thomas Stéphane                                           (112004)</v>
      </c>
      <c r="M229" s="10">
        <v>8</v>
      </c>
      <c r="N229" s="10">
        <v>14</v>
      </c>
      <c r="O229" s="10">
        <v>12.66</v>
      </c>
      <c r="P229" s="23">
        <f t="shared" si="48"/>
        <v>550</v>
      </c>
      <c r="Q229" s="11">
        <f t="shared" si="49"/>
        <v>676.6</v>
      </c>
      <c r="R229" s="11">
        <v>440</v>
      </c>
      <c r="S229" s="214">
        <f t="shared" si="50"/>
        <v>1116.6000007999999</v>
      </c>
      <c r="T229" s="139">
        <f t="shared" si="51"/>
        <v>11.166022907999999</v>
      </c>
      <c r="U229" s="20" t="s">
        <v>71</v>
      </c>
      <c r="V229" s="184"/>
      <c r="W229" s="117" t="s">
        <v>473</v>
      </c>
      <c r="X229" s="26">
        <v>112004</v>
      </c>
    </row>
    <row r="230" spans="1:24" s="22" customFormat="1" ht="33" customHeight="1">
      <c r="A230" s="103">
        <v>24</v>
      </c>
      <c r="B230" s="16" t="s">
        <v>70</v>
      </c>
      <c r="C230" s="16">
        <f t="shared" si="42"/>
        <v>1</v>
      </c>
      <c r="D230" s="148" t="s">
        <v>14</v>
      </c>
      <c r="E230" s="36">
        <v>104</v>
      </c>
      <c r="F230" s="36" t="s">
        <v>107</v>
      </c>
      <c r="G230" s="27">
        <v>1</v>
      </c>
      <c r="H230" s="27">
        <f t="shared" si="43"/>
        <v>1</v>
      </c>
      <c r="I230" s="120">
        <f t="shared" si="44"/>
        <v>10</v>
      </c>
      <c r="J230" s="132" t="str">
        <f t="shared" si="45"/>
        <v/>
      </c>
      <c r="K230" s="143">
        <f t="shared" si="47"/>
        <v>10</v>
      </c>
      <c r="L230" s="15" t="str">
        <f t="shared" si="46"/>
        <v>Beaujouan Yvonnick                                           (112060)</v>
      </c>
      <c r="M230" s="10">
        <v>14</v>
      </c>
      <c r="N230" s="10">
        <v>10</v>
      </c>
      <c r="O230" s="10">
        <v>13.66</v>
      </c>
      <c r="P230" s="23">
        <f t="shared" si="48"/>
        <v>600</v>
      </c>
      <c r="Q230" s="11">
        <f t="shared" si="49"/>
        <v>736.6</v>
      </c>
      <c r="R230" s="11">
        <v>365</v>
      </c>
      <c r="S230" s="214">
        <f t="shared" si="50"/>
        <v>1101.6000013999999</v>
      </c>
      <c r="T230" s="139">
        <f t="shared" si="51"/>
        <v>11.016023014</v>
      </c>
      <c r="U230" s="20" t="s">
        <v>71</v>
      </c>
      <c r="V230" s="184"/>
      <c r="W230" s="117" t="s">
        <v>359</v>
      </c>
      <c r="X230" s="26">
        <v>112060</v>
      </c>
    </row>
    <row r="231" spans="1:24" s="22" customFormat="1" ht="33" customHeight="1">
      <c r="A231" s="103">
        <v>118</v>
      </c>
      <c r="B231" s="16" t="s">
        <v>70</v>
      </c>
      <c r="C231" s="16">
        <f t="shared" si="42"/>
        <v>1</v>
      </c>
      <c r="D231" s="148" t="s">
        <v>14</v>
      </c>
      <c r="E231" s="36">
        <v>110</v>
      </c>
      <c r="F231" s="36" t="s">
        <v>114</v>
      </c>
      <c r="G231" s="27">
        <v>1</v>
      </c>
      <c r="H231" s="27">
        <f t="shared" si="43"/>
        <v>1</v>
      </c>
      <c r="I231" s="120">
        <f t="shared" si="44"/>
        <v>6</v>
      </c>
      <c r="J231" s="132" t="str">
        <f t="shared" si="45"/>
        <v/>
      </c>
      <c r="K231" s="143">
        <f t="shared" si="47"/>
        <v>6</v>
      </c>
      <c r="L231" s="15" t="str">
        <f t="shared" si="46"/>
        <v>Ropers Yves                                           (201048)</v>
      </c>
      <c r="M231" s="10">
        <v>11.5</v>
      </c>
      <c r="N231" s="10">
        <v>14</v>
      </c>
      <c r="O231" s="10">
        <v>10.33</v>
      </c>
      <c r="P231" s="23">
        <f t="shared" si="48"/>
        <v>637.5</v>
      </c>
      <c r="Q231" s="11">
        <f t="shared" si="49"/>
        <v>740.8</v>
      </c>
      <c r="R231" s="11">
        <v>360</v>
      </c>
      <c r="S231" s="214">
        <f t="shared" si="50"/>
        <v>1100.8000011499998</v>
      </c>
      <c r="T231" s="139">
        <f t="shared" si="51"/>
        <v>11.008023111499998</v>
      </c>
      <c r="U231" s="20" t="s">
        <v>71</v>
      </c>
      <c r="V231" s="136"/>
      <c r="W231" s="117" t="s">
        <v>461</v>
      </c>
      <c r="X231" s="26">
        <v>201048</v>
      </c>
    </row>
    <row r="232" spans="1:24" s="22" customFormat="1" ht="33" customHeight="1">
      <c r="A232" s="103">
        <v>119</v>
      </c>
      <c r="B232" s="16" t="s">
        <v>70</v>
      </c>
      <c r="C232" s="16">
        <f t="shared" si="42"/>
        <v>1</v>
      </c>
      <c r="D232" s="148" t="s">
        <v>14</v>
      </c>
      <c r="E232" s="36">
        <v>110</v>
      </c>
      <c r="F232" s="36" t="s">
        <v>114</v>
      </c>
      <c r="G232" s="27">
        <v>1</v>
      </c>
      <c r="H232" s="27">
        <f t="shared" si="43"/>
        <v>1</v>
      </c>
      <c r="I232" s="120">
        <f t="shared" si="44"/>
        <v>7</v>
      </c>
      <c r="J232" s="132" t="str">
        <f t="shared" si="45"/>
        <v/>
      </c>
      <c r="K232" s="143">
        <f t="shared" si="47"/>
        <v>7</v>
      </c>
      <c r="L232" s="15" t="str">
        <f t="shared" si="46"/>
        <v>Rebillon Pascal                                           (201049)</v>
      </c>
      <c r="M232" s="10">
        <v>11.5</v>
      </c>
      <c r="N232" s="10">
        <v>10</v>
      </c>
      <c r="O232" s="10">
        <v>15.33</v>
      </c>
      <c r="P232" s="23">
        <f t="shared" si="48"/>
        <v>537.5</v>
      </c>
      <c r="Q232" s="11">
        <f t="shared" si="49"/>
        <v>690.8</v>
      </c>
      <c r="R232" s="11">
        <v>405</v>
      </c>
      <c r="S232" s="214">
        <f t="shared" si="50"/>
        <v>1095.8000011499998</v>
      </c>
      <c r="T232" s="139">
        <f t="shared" si="51"/>
        <v>10.958023211499997</v>
      </c>
      <c r="U232" s="20" t="s">
        <v>71</v>
      </c>
      <c r="V232" s="136"/>
      <c r="W232" s="117" t="s">
        <v>456</v>
      </c>
      <c r="X232" s="26">
        <v>201049</v>
      </c>
    </row>
    <row r="233" spans="1:24" s="22" customFormat="1" ht="33" customHeight="1">
      <c r="A233" s="103">
        <v>25</v>
      </c>
      <c r="B233" s="16" t="s">
        <v>70</v>
      </c>
      <c r="C233" s="16">
        <f t="shared" si="42"/>
        <v>1</v>
      </c>
      <c r="D233" s="148" t="s">
        <v>14</v>
      </c>
      <c r="E233" s="36">
        <v>104</v>
      </c>
      <c r="F233" s="36" t="s">
        <v>107</v>
      </c>
      <c r="G233" s="27">
        <v>1</v>
      </c>
      <c r="H233" s="27">
        <f t="shared" si="43"/>
        <v>1</v>
      </c>
      <c r="I233" s="120">
        <f t="shared" si="44"/>
        <v>11</v>
      </c>
      <c r="J233" s="132" t="str">
        <f t="shared" si="45"/>
        <v/>
      </c>
      <c r="K233" s="143">
        <f t="shared" si="47"/>
        <v>11</v>
      </c>
      <c r="L233" s="15" t="str">
        <f t="shared" si="46"/>
        <v>Quilichini Stéphane                                           (201029)</v>
      </c>
      <c r="M233" s="10">
        <v>10</v>
      </c>
      <c r="N233" s="10">
        <v>12</v>
      </c>
      <c r="O233" s="10">
        <v>17.66</v>
      </c>
      <c r="P233" s="23">
        <f t="shared" si="48"/>
        <v>550</v>
      </c>
      <c r="Q233" s="11">
        <f t="shared" si="49"/>
        <v>726.6</v>
      </c>
      <c r="R233" s="11">
        <v>365</v>
      </c>
      <c r="S233" s="214">
        <f t="shared" si="50"/>
        <v>1091.600001</v>
      </c>
      <c r="T233" s="139">
        <f t="shared" si="51"/>
        <v>10.91602331</v>
      </c>
      <c r="U233" s="20" t="s">
        <v>71</v>
      </c>
      <c r="V233" s="184"/>
      <c r="W233" s="117" t="s">
        <v>454</v>
      </c>
      <c r="X233" s="26">
        <v>201029</v>
      </c>
    </row>
    <row r="234" spans="1:24" s="22" customFormat="1" ht="33" customHeight="1">
      <c r="A234" s="103">
        <v>120</v>
      </c>
      <c r="B234" s="16" t="s">
        <v>70</v>
      </c>
      <c r="C234" s="16">
        <f t="shared" si="42"/>
        <v>1</v>
      </c>
      <c r="D234" s="148" t="s">
        <v>14</v>
      </c>
      <c r="E234" s="36">
        <v>110</v>
      </c>
      <c r="F234" s="36" t="s">
        <v>114</v>
      </c>
      <c r="G234" s="27">
        <v>1</v>
      </c>
      <c r="H234" s="27">
        <f t="shared" si="43"/>
        <v>1</v>
      </c>
      <c r="I234" s="120">
        <f t="shared" si="44"/>
        <v>8</v>
      </c>
      <c r="J234" s="132" t="str">
        <f t="shared" si="45"/>
        <v/>
      </c>
      <c r="K234" s="143">
        <f t="shared" si="47"/>
        <v>8</v>
      </c>
      <c r="L234" s="15" t="str">
        <f t="shared" si="46"/>
        <v>Pinaud Jean-Pierre                                           (201003)</v>
      </c>
      <c r="M234" s="10">
        <v>11</v>
      </c>
      <c r="N234" s="10">
        <v>11</v>
      </c>
      <c r="O234" s="10">
        <v>8.33</v>
      </c>
      <c r="P234" s="23">
        <f t="shared" si="48"/>
        <v>550</v>
      </c>
      <c r="Q234" s="11">
        <f t="shared" si="49"/>
        <v>633.29999999999995</v>
      </c>
      <c r="R234" s="11">
        <v>455</v>
      </c>
      <c r="S234" s="214">
        <f t="shared" si="50"/>
        <v>1088.3000010999999</v>
      </c>
      <c r="T234" s="139">
        <f t="shared" si="51"/>
        <v>10.883023411</v>
      </c>
      <c r="U234" s="20" t="s">
        <v>71</v>
      </c>
      <c r="V234" s="136"/>
      <c r="W234" s="117" t="s">
        <v>452</v>
      </c>
      <c r="X234" s="26">
        <v>201003</v>
      </c>
    </row>
    <row r="235" spans="1:24" s="22" customFormat="1" ht="33" customHeight="1">
      <c r="A235" s="103">
        <v>121</v>
      </c>
      <c r="B235" s="16" t="s">
        <v>70</v>
      </c>
      <c r="C235" s="16">
        <f t="shared" si="42"/>
        <v>1</v>
      </c>
      <c r="D235" s="148" t="s">
        <v>14</v>
      </c>
      <c r="E235" s="36">
        <v>110</v>
      </c>
      <c r="F235" s="36" t="s">
        <v>114</v>
      </c>
      <c r="G235" s="27">
        <v>1</v>
      </c>
      <c r="H235" s="27">
        <f t="shared" si="43"/>
        <v>1</v>
      </c>
      <c r="I235" s="120">
        <f t="shared" si="44"/>
        <v>9</v>
      </c>
      <c r="J235" s="132" t="str">
        <f t="shared" si="45"/>
        <v/>
      </c>
      <c r="K235" s="143">
        <f t="shared" si="47"/>
        <v>9</v>
      </c>
      <c r="L235" s="15" t="str">
        <f t="shared" si="46"/>
        <v>Moulin Jean-Luc                                           (201044)</v>
      </c>
      <c r="M235" s="10">
        <v>10.5</v>
      </c>
      <c r="N235" s="10">
        <v>11</v>
      </c>
      <c r="O235" s="10">
        <v>11.66</v>
      </c>
      <c r="P235" s="23">
        <f t="shared" si="48"/>
        <v>537.5</v>
      </c>
      <c r="Q235" s="11">
        <f t="shared" si="49"/>
        <v>654.1</v>
      </c>
      <c r="R235" s="11">
        <v>430</v>
      </c>
      <c r="S235" s="214">
        <f t="shared" si="50"/>
        <v>1084.1000010499999</v>
      </c>
      <c r="T235" s="139">
        <f t="shared" si="51"/>
        <v>10.841023510499999</v>
      </c>
      <c r="U235" s="20" t="s">
        <v>71</v>
      </c>
      <c r="V235" s="136"/>
      <c r="W235" s="117" t="s">
        <v>444</v>
      </c>
      <c r="X235" s="26">
        <v>201044</v>
      </c>
    </row>
    <row r="236" spans="1:24" s="22" customFormat="1" ht="33" customHeight="1">
      <c r="A236" s="103">
        <v>13</v>
      </c>
      <c r="B236" s="16" t="s">
        <v>70</v>
      </c>
      <c r="C236" s="16">
        <f t="shared" si="42"/>
        <v>1</v>
      </c>
      <c r="D236" s="148" t="s">
        <v>14</v>
      </c>
      <c r="E236" s="36">
        <v>102</v>
      </c>
      <c r="F236" s="36" t="s">
        <v>60</v>
      </c>
      <c r="G236" s="27">
        <v>1</v>
      </c>
      <c r="H236" s="27">
        <f t="shared" si="43"/>
        <v>1</v>
      </c>
      <c r="I236" s="120">
        <f t="shared" si="44"/>
        <v>2</v>
      </c>
      <c r="J236" s="132" t="str">
        <f t="shared" si="45"/>
        <v/>
      </c>
      <c r="K236" s="143">
        <f t="shared" si="47"/>
        <v>2</v>
      </c>
      <c r="L236" s="15" t="str">
        <f t="shared" si="46"/>
        <v>Mendez Philippe                                           (201005)</v>
      </c>
      <c r="M236" s="10">
        <v>11</v>
      </c>
      <c r="N236" s="10">
        <v>12</v>
      </c>
      <c r="O236" s="10">
        <v>15.33</v>
      </c>
      <c r="P236" s="23">
        <f t="shared" si="48"/>
        <v>575</v>
      </c>
      <c r="Q236" s="11">
        <f t="shared" si="49"/>
        <v>728.3</v>
      </c>
      <c r="R236" s="11">
        <v>355</v>
      </c>
      <c r="S236" s="214">
        <f t="shared" si="50"/>
        <v>1083.3000010999999</v>
      </c>
      <c r="T236" s="139">
        <f t="shared" si="51"/>
        <v>10.833023611</v>
      </c>
      <c r="U236" s="20" t="s">
        <v>71</v>
      </c>
      <c r="V236" s="184"/>
      <c r="W236" s="117" t="s">
        <v>442</v>
      </c>
      <c r="X236" s="26">
        <v>201005</v>
      </c>
    </row>
    <row r="237" spans="1:24" s="22" customFormat="1" ht="33" customHeight="1">
      <c r="A237" s="103">
        <v>61</v>
      </c>
      <c r="B237" s="16" t="s">
        <v>70</v>
      </c>
      <c r="C237" s="16">
        <f t="shared" si="42"/>
        <v>1</v>
      </c>
      <c r="D237" s="148" t="s">
        <v>14</v>
      </c>
      <c r="E237" s="36">
        <v>106</v>
      </c>
      <c r="F237" s="36" t="s">
        <v>62</v>
      </c>
      <c r="G237" s="27">
        <v>1</v>
      </c>
      <c r="H237" s="27">
        <f t="shared" si="43"/>
        <v>1</v>
      </c>
      <c r="I237" s="120">
        <f t="shared" si="44"/>
        <v>24</v>
      </c>
      <c r="J237" s="132" t="str">
        <f t="shared" si="45"/>
        <v/>
      </c>
      <c r="K237" s="143">
        <f t="shared" si="47"/>
        <v>24</v>
      </c>
      <c r="L237" s="15" t="str">
        <f t="shared" si="46"/>
        <v>Charrier Alain                                           (201006)</v>
      </c>
      <c r="M237" s="10">
        <v>8</v>
      </c>
      <c r="N237" s="10">
        <v>11</v>
      </c>
      <c r="O237" s="10">
        <v>15.33</v>
      </c>
      <c r="P237" s="23">
        <f t="shared" si="48"/>
        <v>475</v>
      </c>
      <c r="Q237" s="11">
        <f t="shared" si="49"/>
        <v>628.29999999999995</v>
      </c>
      <c r="R237" s="11">
        <v>445</v>
      </c>
      <c r="S237" s="214">
        <f t="shared" si="50"/>
        <v>1073.3000007999999</v>
      </c>
      <c r="T237" s="139">
        <f t="shared" si="51"/>
        <v>10.733023707999999</v>
      </c>
      <c r="U237" s="20" t="s">
        <v>71</v>
      </c>
      <c r="V237" s="184"/>
      <c r="W237" s="117" t="s">
        <v>380</v>
      </c>
      <c r="X237" s="145">
        <v>201006</v>
      </c>
    </row>
    <row r="238" spans="1:24" s="22" customFormat="1" ht="33" customHeight="1">
      <c r="A238" s="103">
        <v>62</v>
      </c>
      <c r="B238" s="16" t="s">
        <v>70</v>
      </c>
      <c r="C238" s="16">
        <f t="shared" si="42"/>
        <v>1</v>
      </c>
      <c r="D238" s="148" t="s">
        <v>14</v>
      </c>
      <c r="E238" s="36">
        <v>106</v>
      </c>
      <c r="F238" s="36" t="s">
        <v>62</v>
      </c>
      <c r="G238" s="27">
        <v>1</v>
      </c>
      <c r="H238" s="27">
        <f t="shared" si="43"/>
        <v>1</v>
      </c>
      <c r="I238" s="120">
        <f t="shared" si="44"/>
        <v>25</v>
      </c>
      <c r="J238" s="132" t="str">
        <f t="shared" si="45"/>
        <v/>
      </c>
      <c r="K238" s="143">
        <f t="shared" si="47"/>
        <v>25</v>
      </c>
      <c r="L238" s="15" t="str">
        <f t="shared" si="46"/>
        <v>Lafaige De Gaillard Bertrand                                           (201010)</v>
      </c>
      <c r="M238" s="10">
        <v>11.5</v>
      </c>
      <c r="N238" s="10">
        <v>10</v>
      </c>
      <c r="O238" s="10">
        <v>14</v>
      </c>
      <c r="P238" s="23">
        <f t="shared" si="48"/>
        <v>537.5</v>
      </c>
      <c r="Q238" s="11">
        <f t="shared" si="49"/>
        <v>677.5</v>
      </c>
      <c r="R238" s="11">
        <v>395</v>
      </c>
      <c r="S238" s="214">
        <f t="shared" si="50"/>
        <v>1072.5000011499999</v>
      </c>
      <c r="T238" s="139">
        <f t="shared" si="51"/>
        <v>10.725023811499998</v>
      </c>
      <c r="U238" s="20" t="s">
        <v>71</v>
      </c>
      <c r="V238" s="184"/>
      <c r="W238" s="117" t="s">
        <v>426</v>
      </c>
      <c r="X238" s="26">
        <v>201010</v>
      </c>
    </row>
    <row r="239" spans="1:24" s="22" customFormat="1" ht="33" customHeight="1">
      <c r="A239" s="103">
        <v>9</v>
      </c>
      <c r="B239" s="16" t="s">
        <v>70</v>
      </c>
      <c r="C239" s="16">
        <f t="shared" si="42"/>
        <v>1</v>
      </c>
      <c r="D239" s="148" t="s">
        <v>14</v>
      </c>
      <c r="E239" s="36">
        <v>103</v>
      </c>
      <c r="F239" s="36" t="s">
        <v>110</v>
      </c>
      <c r="G239" s="27">
        <v>1</v>
      </c>
      <c r="H239" s="27">
        <f t="shared" si="43"/>
        <v>1</v>
      </c>
      <c r="I239" s="120">
        <f t="shared" si="44"/>
        <v>7</v>
      </c>
      <c r="J239" s="132" t="str">
        <f t="shared" si="45"/>
        <v/>
      </c>
      <c r="K239" s="143">
        <f t="shared" si="47"/>
        <v>7</v>
      </c>
      <c r="L239" s="15" t="str">
        <f t="shared" si="46"/>
        <v>Corlay Jean-Michel                                           (201007)</v>
      </c>
      <c r="M239" s="10">
        <v>10</v>
      </c>
      <c r="N239" s="10">
        <v>11</v>
      </c>
      <c r="O239" s="10">
        <v>14.66</v>
      </c>
      <c r="P239" s="23">
        <f t="shared" si="48"/>
        <v>525</v>
      </c>
      <c r="Q239" s="11">
        <f t="shared" si="49"/>
        <v>671.6</v>
      </c>
      <c r="R239" s="11">
        <v>400</v>
      </c>
      <c r="S239" s="214">
        <f t="shared" si="50"/>
        <v>1071.600001</v>
      </c>
      <c r="T239" s="139">
        <f t="shared" si="51"/>
        <v>10.716023910000001</v>
      </c>
      <c r="U239" s="20" t="s">
        <v>71</v>
      </c>
      <c r="V239" s="184"/>
      <c r="W239" s="117" t="s">
        <v>385</v>
      </c>
      <c r="X239" s="26">
        <v>201007</v>
      </c>
    </row>
    <row r="240" spans="1:24" s="22" customFormat="1" ht="33" customHeight="1">
      <c r="A240" s="103">
        <v>122</v>
      </c>
      <c r="B240" s="16" t="s">
        <v>70</v>
      </c>
      <c r="C240" s="16">
        <f t="shared" si="42"/>
        <v>1</v>
      </c>
      <c r="D240" s="148" t="s">
        <v>14</v>
      </c>
      <c r="E240" s="36">
        <v>110</v>
      </c>
      <c r="F240" s="36" t="s">
        <v>114</v>
      </c>
      <c r="G240" s="27">
        <v>1</v>
      </c>
      <c r="H240" s="27">
        <f t="shared" si="43"/>
        <v>1</v>
      </c>
      <c r="I240" s="120">
        <f t="shared" si="44"/>
        <v>10</v>
      </c>
      <c r="J240" s="132" t="str">
        <f t="shared" si="45"/>
        <v/>
      </c>
      <c r="K240" s="143">
        <f t="shared" si="47"/>
        <v>10</v>
      </c>
      <c r="L240" s="15" t="str">
        <f t="shared" si="46"/>
        <v>Dupuy Frédéric                                           (201016)</v>
      </c>
      <c r="M240" s="10">
        <v>8</v>
      </c>
      <c r="N240" s="10">
        <v>15.5</v>
      </c>
      <c r="O240" s="10">
        <v>11.33</v>
      </c>
      <c r="P240" s="23">
        <f t="shared" si="48"/>
        <v>587.5</v>
      </c>
      <c r="Q240" s="11">
        <f t="shared" si="49"/>
        <v>700.8</v>
      </c>
      <c r="R240" s="11">
        <v>360</v>
      </c>
      <c r="S240" s="214">
        <f t="shared" si="50"/>
        <v>1060.8000007999999</v>
      </c>
      <c r="T240" s="139">
        <f t="shared" si="51"/>
        <v>10.608024007999999</v>
      </c>
      <c r="U240" s="20" t="s">
        <v>71</v>
      </c>
      <c r="V240" s="136"/>
      <c r="W240" s="117" t="s">
        <v>401</v>
      </c>
      <c r="X240" s="26">
        <v>201016</v>
      </c>
    </row>
    <row r="241" spans="1:24" s="22" customFormat="1" ht="33" customHeight="1">
      <c r="A241" s="103">
        <v>123</v>
      </c>
      <c r="B241" s="16" t="s">
        <v>70</v>
      </c>
      <c r="C241" s="16">
        <f t="shared" si="42"/>
        <v>1</v>
      </c>
      <c r="D241" s="148" t="s">
        <v>14</v>
      </c>
      <c r="E241" s="36">
        <v>110</v>
      </c>
      <c r="F241" s="36" t="s">
        <v>114</v>
      </c>
      <c r="G241" s="27">
        <v>1</v>
      </c>
      <c r="H241" s="27">
        <f t="shared" si="43"/>
        <v>1</v>
      </c>
      <c r="I241" s="120">
        <f t="shared" si="44"/>
        <v>11</v>
      </c>
      <c r="J241" s="132" t="str">
        <f t="shared" si="45"/>
        <v/>
      </c>
      <c r="K241" s="143">
        <f t="shared" si="47"/>
        <v>11</v>
      </c>
      <c r="L241" s="15" t="str">
        <f t="shared" si="46"/>
        <v>Guyenot Béatrice                                           (201032)</v>
      </c>
      <c r="M241" s="10">
        <v>9</v>
      </c>
      <c r="N241" s="10">
        <v>10</v>
      </c>
      <c r="O241" s="10">
        <v>14.33</v>
      </c>
      <c r="P241" s="23">
        <f t="shared" si="48"/>
        <v>475</v>
      </c>
      <c r="Q241" s="11">
        <f t="shared" si="49"/>
        <v>618.29999999999995</v>
      </c>
      <c r="R241" s="11">
        <v>435</v>
      </c>
      <c r="S241" s="214">
        <f t="shared" si="50"/>
        <v>1053.3000009</v>
      </c>
      <c r="T241" s="139">
        <f t="shared" si="51"/>
        <v>10.533024108999999</v>
      </c>
      <c r="U241" s="20" t="s">
        <v>71</v>
      </c>
      <c r="V241" s="136"/>
      <c r="W241" s="117" t="s">
        <v>412</v>
      </c>
      <c r="X241" s="26">
        <v>201032</v>
      </c>
    </row>
    <row r="242" spans="1:24" s="22" customFormat="1" ht="33" customHeight="1">
      <c r="A242" s="103">
        <v>63</v>
      </c>
      <c r="B242" s="16" t="s">
        <v>70</v>
      </c>
      <c r="C242" s="16">
        <f t="shared" si="42"/>
        <v>1</v>
      </c>
      <c r="D242" s="148" t="s">
        <v>14</v>
      </c>
      <c r="E242" s="36">
        <v>106</v>
      </c>
      <c r="F242" s="36" t="s">
        <v>62</v>
      </c>
      <c r="G242" s="27">
        <v>1</v>
      </c>
      <c r="H242" s="27">
        <f t="shared" si="43"/>
        <v>1</v>
      </c>
      <c r="I242" s="120">
        <f t="shared" si="44"/>
        <v>26</v>
      </c>
      <c r="J242" s="132" t="str">
        <f t="shared" si="45"/>
        <v/>
      </c>
      <c r="K242" s="143">
        <f t="shared" si="47"/>
        <v>26</v>
      </c>
      <c r="L242" s="15" t="str">
        <f t="shared" si="46"/>
        <v>Dobbels Louis                                           (201026)</v>
      </c>
      <c r="M242" s="10">
        <v>7</v>
      </c>
      <c r="N242" s="10">
        <v>14</v>
      </c>
      <c r="O242" s="10">
        <v>15.33</v>
      </c>
      <c r="P242" s="23">
        <f t="shared" si="48"/>
        <v>525</v>
      </c>
      <c r="Q242" s="11">
        <f t="shared" si="49"/>
        <v>678.3</v>
      </c>
      <c r="R242" s="11">
        <v>375</v>
      </c>
      <c r="S242" s="214">
        <f t="shared" si="50"/>
        <v>1053.3000007000001</v>
      </c>
      <c r="T242" s="139">
        <f t="shared" si="51"/>
        <v>10.533024207</v>
      </c>
      <c r="U242" s="20" t="s">
        <v>71</v>
      </c>
      <c r="V242" s="184"/>
      <c r="W242" s="117" t="s">
        <v>394</v>
      </c>
      <c r="X242" s="26">
        <v>201026</v>
      </c>
    </row>
    <row r="243" spans="1:24" s="22" customFormat="1" ht="33" customHeight="1">
      <c r="A243" s="103">
        <v>64</v>
      </c>
      <c r="B243" s="16" t="s">
        <v>70</v>
      </c>
      <c r="C243" s="16">
        <f t="shared" si="42"/>
        <v>1</v>
      </c>
      <c r="D243" s="148" t="s">
        <v>14</v>
      </c>
      <c r="E243" s="36">
        <v>106</v>
      </c>
      <c r="F243" s="36" t="s">
        <v>62</v>
      </c>
      <c r="G243" s="27">
        <v>1</v>
      </c>
      <c r="H243" s="27">
        <f t="shared" si="43"/>
        <v>1</v>
      </c>
      <c r="I243" s="120">
        <f t="shared" si="44"/>
        <v>27</v>
      </c>
      <c r="J243" s="132" t="str">
        <f t="shared" si="45"/>
        <v/>
      </c>
      <c r="K243" s="143">
        <f t="shared" si="47"/>
        <v>27</v>
      </c>
      <c r="L243" s="15" t="str">
        <f t="shared" si="46"/>
        <v>Horent-Da Fonséca Guerra David                                           (201038)</v>
      </c>
      <c r="M243" s="10">
        <v>7</v>
      </c>
      <c r="N243" s="10">
        <v>13</v>
      </c>
      <c r="O243" s="10">
        <v>17.66</v>
      </c>
      <c r="P243" s="23">
        <f t="shared" si="48"/>
        <v>500</v>
      </c>
      <c r="Q243" s="11">
        <f t="shared" si="49"/>
        <v>676.6</v>
      </c>
      <c r="R243" s="11">
        <v>375</v>
      </c>
      <c r="S243" s="214">
        <f t="shared" si="50"/>
        <v>1051.6000007</v>
      </c>
      <c r="T243" s="139">
        <f t="shared" si="51"/>
        <v>10.516024307</v>
      </c>
      <c r="U243" s="20" t="s">
        <v>71</v>
      </c>
      <c r="V243" s="184"/>
      <c r="W243" s="117" t="s">
        <v>419</v>
      </c>
      <c r="X243" s="26">
        <v>201038</v>
      </c>
    </row>
    <row r="244" spans="1:24" s="22" customFormat="1" ht="33" customHeight="1">
      <c r="A244" s="103">
        <v>65</v>
      </c>
      <c r="B244" s="16" t="s">
        <v>70</v>
      </c>
      <c r="C244" s="16">
        <f t="shared" si="42"/>
        <v>1</v>
      </c>
      <c r="D244" s="148" t="s">
        <v>14</v>
      </c>
      <c r="E244" s="36">
        <v>106</v>
      </c>
      <c r="F244" s="36" t="s">
        <v>62</v>
      </c>
      <c r="G244" s="27">
        <v>1</v>
      </c>
      <c r="H244" s="27">
        <f t="shared" si="43"/>
        <v>1</v>
      </c>
      <c r="I244" s="120">
        <f t="shared" si="44"/>
        <v>28</v>
      </c>
      <c r="J244" s="132" t="str">
        <f t="shared" si="45"/>
        <v/>
      </c>
      <c r="K244" s="143">
        <f t="shared" si="47"/>
        <v>28</v>
      </c>
      <c r="L244" s="15" t="str">
        <f t="shared" si="46"/>
        <v>Ba El                                           (201019)</v>
      </c>
      <c r="M244" s="10">
        <v>11</v>
      </c>
      <c r="N244" s="10">
        <v>11.5</v>
      </c>
      <c r="O244" s="10">
        <v>13.66</v>
      </c>
      <c r="P244" s="23">
        <f t="shared" si="48"/>
        <v>562.5</v>
      </c>
      <c r="Q244" s="11">
        <f t="shared" si="49"/>
        <v>699.1</v>
      </c>
      <c r="R244" s="11">
        <v>350</v>
      </c>
      <c r="S244" s="214">
        <f t="shared" si="50"/>
        <v>1049.1000010999999</v>
      </c>
      <c r="T244" s="139">
        <f t="shared" si="51"/>
        <v>10.491024410999998</v>
      </c>
      <c r="U244" s="20" t="s">
        <v>71</v>
      </c>
      <c r="V244" s="184"/>
      <c r="W244" s="117" t="s">
        <v>355</v>
      </c>
      <c r="X244" s="26">
        <v>201019</v>
      </c>
    </row>
    <row r="245" spans="1:24" s="22" customFormat="1" ht="33" customHeight="1">
      <c r="A245" s="103">
        <v>85</v>
      </c>
      <c r="B245" s="16" t="s">
        <v>70</v>
      </c>
      <c r="C245" s="16">
        <f t="shared" si="42"/>
        <v>1</v>
      </c>
      <c r="D245" s="148" t="s">
        <v>14</v>
      </c>
      <c r="E245" s="36">
        <v>108</v>
      </c>
      <c r="F245" s="36" t="s">
        <v>63</v>
      </c>
      <c r="G245" s="27">
        <v>1</v>
      </c>
      <c r="H245" s="27">
        <f t="shared" si="43"/>
        <v>1</v>
      </c>
      <c r="I245" s="120">
        <f t="shared" si="44"/>
        <v>13</v>
      </c>
      <c r="J245" s="132" t="str">
        <f t="shared" si="45"/>
        <v/>
      </c>
      <c r="K245" s="143">
        <f t="shared" si="47"/>
        <v>13</v>
      </c>
      <c r="L245" s="15" t="str">
        <f t="shared" si="46"/>
        <v>Thiebaut Eric                                           (201030)</v>
      </c>
      <c r="M245" s="10">
        <v>10</v>
      </c>
      <c r="N245" s="10">
        <v>4.5</v>
      </c>
      <c r="O245" s="10">
        <v>13</v>
      </c>
      <c r="P245" s="23">
        <f t="shared" si="48"/>
        <v>362.5</v>
      </c>
      <c r="Q245" s="11">
        <f t="shared" si="49"/>
        <v>492.5</v>
      </c>
      <c r="R245" s="11">
        <v>535</v>
      </c>
      <c r="S245" s="214">
        <f t="shared" si="50"/>
        <v>1027.5000010000001</v>
      </c>
      <c r="T245" s="139">
        <f t="shared" si="51"/>
        <v>10.275024510000001</v>
      </c>
      <c r="U245" s="20" t="s">
        <v>71</v>
      </c>
      <c r="V245" s="136"/>
      <c r="W245" s="117" t="s">
        <v>480</v>
      </c>
      <c r="X245" s="26">
        <v>201030</v>
      </c>
    </row>
    <row r="246" spans="1:24" s="22" customFormat="1" ht="33" customHeight="1">
      <c r="A246" s="103">
        <v>124</v>
      </c>
      <c r="B246" s="16" t="s">
        <v>70</v>
      </c>
      <c r="C246" s="16">
        <f t="shared" si="42"/>
        <v>1</v>
      </c>
      <c r="D246" s="148" t="s">
        <v>14</v>
      </c>
      <c r="E246" s="36">
        <v>110</v>
      </c>
      <c r="F246" s="36" t="s">
        <v>114</v>
      </c>
      <c r="G246" s="27">
        <v>1</v>
      </c>
      <c r="H246" s="27">
        <f t="shared" si="43"/>
        <v>1</v>
      </c>
      <c r="I246" s="120">
        <f t="shared" si="44"/>
        <v>12</v>
      </c>
      <c r="J246" s="132" t="str">
        <f t="shared" si="45"/>
        <v/>
      </c>
      <c r="K246" s="143">
        <f t="shared" si="47"/>
        <v>12</v>
      </c>
      <c r="L246" s="15" t="str">
        <f t="shared" si="46"/>
        <v>Cherdot Pascal                                           (203006)</v>
      </c>
      <c r="M246" s="10">
        <v>13</v>
      </c>
      <c r="N246" s="10">
        <v>5.5</v>
      </c>
      <c r="O246" s="10">
        <v>14.33</v>
      </c>
      <c r="P246" s="23">
        <f t="shared" si="48"/>
        <v>462.5</v>
      </c>
      <c r="Q246" s="11">
        <f t="shared" si="49"/>
        <v>605.79999999999995</v>
      </c>
      <c r="R246" s="11">
        <v>415</v>
      </c>
      <c r="S246" s="214">
        <f t="shared" si="50"/>
        <v>1020.8000013</v>
      </c>
      <c r="T246" s="139">
        <f t="shared" si="51"/>
        <v>10.208024612999999</v>
      </c>
      <c r="U246" s="20" t="s">
        <v>71</v>
      </c>
      <c r="V246" s="136"/>
      <c r="W246" s="117" t="s">
        <v>525</v>
      </c>
      <c r="X246" s="26">
        <v>203006</v>
      </c>
    </row>
    <row r="247" spans="1:24" s="22" customFormat="1" ht="33" customHeight="1">
      <c r="A247" s="103">
        <v>86</v>
      </c>
      <c r="B247" s="16" t="s">
        <v>70</v>
      </c>
      <c r="C247" s="16">
        <f t="shared" si="42"/>
        <v>1</v>
      </c>
      <c r="D247" s="148" t="s">
        <v>14</v>
      </c>
      <c r="E247" s="36">
        <v>108</v>
      </c>
      <c r="F247" s="36" t="s">
        <v>63</v>
      </c>
      <c r="G247" s="27">
        <v>1</v>
      </c>
      <c r="H247" s="27">
        <f t="shared" si="43"/>
        <v>1</v>
      </c>
      <c r="I247" s="120">
        <f t="shared" si="44"/>
        <v>14</v>
      </c>
      <c r="J247" s="132" t="str">
        <f t="shared" si="45"/>
        <v/>
      </c>
      <c r="K247" s="143">
        <f t="shared" si="47"/>
        <v>14</v>
      </c>
      <c r="L247" s="15" t="str">
        <f t="shared" si="46"/>
        <v>Bouvier Nicolas                                           (203003)</v>
      </c>
      <c r="M247" s="10">
        <v>7</v>
      </c>
      <c r="N247" s="10">
        <v>10</v>
      </c>
      <c r="O247" s="10">
        <v>14</v>
      </c>
      <c r="P247" s="23">
        <f t="shared" si="48"/>
        <v>425</v>
      </c>
      <c r="Q247" s="11">
        <f t="shared" si="49"/>
        <v>565</v>
      </c>
      <c r="R247" s="11">
        <v>455</v>
      </c>
      <c r="S247" s="214">
        <f t="shared" si="50"/>
        <v>1020.0000007</v>
      </c>
      <c r="T247" s="139">
        <f t="shared" si="51"/>
        <v>10.200024707000001</v>
      </c>
      <c r="U247" s="20" t="s">
        <v>71</v>
      </c>
      <c r="V247" s="136"/>
      <c r="W247" s="117" t="s">
        <v>526</v>
      </c>
      <c r="X247" s="26">
        <v>203003</v>
      </c>
    </row>
    <row r="248" spans="1:24" s="22" customFormat="1" ht="33" customHeight="1">
      <c r="A248" s="103">
        <v>66</v>
      </c>
      <c r="B248" s="16" t="s">
        <v>70</v>
      </c>
      <c r="C248" s="16">
        <f t="shared" si="42"/>
        <v>1</v>
      </c>
      <c r="D248" s="148" t="s">
        <v>14</v>
      </c>
      <c r="E248" s="36">
        <v>106</v>
      </c>
      <c r="F248" s="36" t="s">
        <v>62</v>
      </c>
      <c r="G248" s="27">
        <v>1</v>
      </c>
      <c r="H248" s="27">
        <f t="shared" si="43"/>
        <v>1</v>
      </c>
      <c r="I248" s="120">
        <f t="shared" si="44"/>
        <v>29</v>
      </c>
      <c r="J248" s="132" t="str">
        <f t="shared" si="45"/>
        <v/>
      </c>
      <c r="K248" s="143">
        <f t="shared" si="47"/>
        <v>29</v>
      </c>
      <c r="L248" s="15" t="str">
        <f t="shared" si="46"/>
        <v>Le Jacq Bruno                                           (204023)</v>
      </c>
      <c r="M248" s="10">
        <v>9</v>
      </c>
      <c r="N248" s="10">
        <v>9.5</v>
      </c>
      <c r="O248" s="10">
        <v>16.329999999999998</v>
      </c>
      <c r="P248" s="23">
        <f t="shared" si="48"/>
        <v>462.5</v>
      </c>
      <c r="Q248" s="11">
        <f t="shared" si="49"/>
        <v>625.79999999999995</v>
      </c>
      <c r="R248" s="11">
        <v>390</v>
      </c>
      <c r="S248" s="214">
        <f t="shared" si="50"/>
        <v>1015.8000009</v>
      </c>
      <c r="T248" s="139">
        <f t="shared" si="51"/>
        <v>10.158024809</v>
      </c>
      <c r="U248" s="20" t="s">
        <v>71</v>
      </c>
      <c r="V248" s="184"/>
      <c r="W248" s="117" t="s">
        <v>430</v>
      </c>
      <c r="X248" s="26">
        <v>204023</v>
      </c>
    </row>
    <row r="249" spans="1:24" s="22" customFormat="1" ht="33" customHeight="1">
      <c r="A249" s="103">
        <v>67</v>
      </c>
      <c r="B249" s="16" t="s">
        <v>70</v>
      </c>
      <c r="C249" s="16">
        <f t="shared" si="42"/>
        <v>1</v>
      </c>
      <c r="D249" s="148" t="s">
        <v>14</v>
      </c>
      <c r="E249" s="36">
        <v>106</v>
      </c>
      <c r="F249" s="36" t="s">
        <v>62</v>
      </c>
      <c r="G249" s="27">
        <v>1</v>
      </c>
      <c r="H249" s="27">
        <f t="shared" si="43"/>
        <v>1</v>
      </c>
      <c r="I249" s="120">
        <f t="shared" si="44"/>
        <v>30</v>
      </c>
      <c r="J249" s="132" t="str">
        <f t="shared" si="45"/>
        <v/>
      </c>
      <c r="K249" s="143">
        <f t="shared" si="47"/>
        <v>30</v>
      </c>
      <c r="L249" s="15" t="str">
        <f t="shared" si="46"/>
        <v>Debrun Maxime                                           (204007)</v>
      </c>
      <c r="M249" s="10">
        <v>8</v>
      </c>
      <c r="N249" s="10">
        <v>10.5</v>
      </c>
      <c r="O249" s="10">
        <v>10.66</v>
      </c>
      <c r="P249" s="23">
        <f t="shared" si="48"/>
        <v>462.5</v>
      </c>
      <c r="Q249" s="11">
        <f t="shared" si="49"/>
        <v>569.1</v>
      </c>
      <c r="R249" s="11">
        <v>445</v>
      </c>
      <c r="S249" s="214">
        <f t="shared" si="50"/>
        <v>1014.1000008</v>
      </c>
      <c r="T249" s="139">
        <f t="shared" si="51"/>
        <v>10.141024907999999</v>
      </c>
      <c r="U249" s="20" t="s">
        <v>71</v>
      </c>
      <c r="V249" s="184"/>
      <c r="W249" s="117" t="s">
        <v>390</v>
      </c>
      <c r="X249" s="26">
        <v>204007</v>
      </c>
    </row>
    <row r="250" spans="1:24" s="22" customFormat="1" ht="33" customHeight="1">
      <c r="A250" s="103">
        <v>68</v>
      </c>
      <c r="B250" s="16" t="s">
        <v>70</v>
      </c>
      <c r="C250" s="16">
        <f t="shared" si="42"/>
        <v>1</v>
      </c>
      <c r="D250" s="148" t="s">
        <v>14</v>
      </c>
      <c r="E250" s="36">
        <v>106</v>
      </c>
      <c r="F250" s="36" t="s">
        <v>62</v>
      </c>
      <c r="G250" s="27">
        <v>1</v>
      </c>
      <c r="H250" s="27">
        <f t="shared" si="43"/>
        <v>1</v>
      </c>
      <c r="I250" s="120">
        <f t="shared" si="44"/>
        <v>31</v>
      </c>
      <c r="J250" s="132" t="str">
        <f t="shared" si="45"/>
        <v/>
      </c>
      <c r="K250" s="143">
        <f t="shared" si="47"/>
        <v>31</v>
      </c>
      <c r="L250" s="15" t="str">
        <f t="shared" si="46"/>
        <v>Boulesteix Olivier                                           (204037)</v>
      </c>
      <c r="M250" s="10">
        <v>11.5</v>
      </c>
      <c r="N250" s="10">
        <v>8</v>
      </c>
      <c r="O250" s="10">
        <v>17.329999999999998</v>
      </c>
      <c r="P250" s="23">
        <f t="shared" si="48"/>
        <v>487.5</v>
      </c>
      <c r="Q250" s="11">
        <f t="shared" si="49"/>
        <v>660.8</v>
      </c>
      <c r="R250" s="11">
        <v>350</v>
      </c>
      <c r="S250" s="214">
        <f t="shared" si="50"/>
        <v>1010.80000115</v>
      </c>
      <c r="T250" s="139">
        <f t="shared" si="51"/>
        <v>10.108025011500001</v>
      </c>
      <c r="U250" s="20" t="s">
        <v>71</v>
      </c>
      <c r="V250" s="184"/>
      <c r="W250" s="117" t="s">
        <v>368</v>
      </c>
      <c r="X250" s="26">
        <v>204037</v>
      </c>
    </row>
    <row r="251" spans="1:24" s="22" customFormat="1" ht="33" customHeight="1">
      <c r="A251" s="103">
        <v>125</v>
      </c>
      <c r="B251" s="16" t="s">
        <v>70</v>
      </c>
      <c r="C251" s="16">
        <f t="shared" si="42"/>
        <v>1</v>
      </c>
      <c r="D251" s="148" t="s">
        <v>14</v>
      </c>
      <c r="E251" s="36">
        <v>110</v>
      </c>
      <c r="F251" s="36" t="s">
        <v>114</v>
      </c>
      <c r="G251" s="27">
        <v>1</v>
      </c>
      <c r="H251" s="27">
        <f t="shared" si="43"/>
        <v>1</v>
      </c>
      <c r="I251" s="120">
        <f t="shared" si="44"/>
        <v>13</v>
      </c>
      <c r="J251" s="132" t="str">
        <f t="shared" si="45"/>
        <v/>
      </c>
      <c r="K251" s="143">
        <f t="shared" si="47"/>
        <v>13</v>
      </c>
      <c r="L251" s="15" t="str">
        <f t="shared" si="46"/>
        <v>Ortells-Franch Fabrice                                           (204012)</v>
      </c>
      <c r="M251" s="10">
        <v>8.5</v>
      </c>
      <c r="N251" s="10">
        <v>7</v>
      </c>
      <c r="O251" s="10">
        <v>17</v>
      </c>
      <c r="P251" s="23">
        <f t="shared" si="48"/>
        <v>387.5</v>
      </c>
      <c r="Q251" s="11">
        <f t="shared" si="49"/>
        <v>557.5</v>
      </c>
      <c r="R251" s="11">
        <v>450</v>
      </c>
      <c r="S251" s="214">
        <f t="shared" si="50"/>
        <v>1007.50000085</v>
      </c>
      <c r="T251" s="139">
        <f t="shared" si="51"/>
        <v>10.0750251085</v>
      </c>
      <c r="U251" s="20" t="s">
        <v>71</v>
      </c>
      <c r="V251" s="136"/>
      <c r="W251" s="117" t="s">
        <v>483</v>
      </c>
      <c r="X251" s="26">
        <v>204012</v>
      </c>
    </row>
    <row r="252" spans="1:24" s="22" customFormat="1" ht="33" customHeight="1">
      <c r="A252" s="103">
        <v>107</v>
      </c>
      <c r="B252" s="16" t="s">
        <v>70</v>
      </c>
      <c r="C252" s="16">
        <f t="shared" si="42"/>
        <v>1</v>
      </c>
      <c r="D252" s="148" t="s">
        <v>14</v>
      </c>
      <c r="E252" s="36">
        <v>107</v>
      </c>
      <c r="F252" s="36" t="s">
        <v>98</v>
      </c>
      <c r="G252" s="27">
        <v>1</v>
      </c>
      <c r="H252" s="27">
        <f t="shared" si="43"/>
        <v>1</v>
      </c>
      <c r="I252" s="120">
        <f t="shared" si="44"/>
        <v>7</v>
      </c>
      <c r="J252" s="132" t="str">
        <f t="shared" si="45"/>
        <v/>
      </c>
      <c r="K252" s="143">
        <f t="shared" si="47"/>
        <v>7</v>
      </c>
      <c r="L252" s="15" t="str">
        <f t="shared" si="46"/>
        <v>Moureau Claude                                           (204006)</v>
      </c>
      <c r="M252" s="10">
        <v>10</v>
      </c>
      <c r="N252" s="10">
        <v>10</v>
      </c>
      <c r="O252" s="10">
        <v>16.329999999999998</v>
      </c>
      <c r="P252" s="23">
        <f t="shared" si="48"/>
        <v>500</v>
      </c>
      <c r="Q252" s="11">
        <f t="shared" si="49"/>
        <v>663.3</v>
      </c>
      <c r="R252" s="11">
        <v>340</v>
      </c>
      <c r="S252" s="214">
        <f t="shared" si="50"/>
        <v>1003.300001</v>
      </c>
      <c r="T252" s="139">
        <f t="shared" si="51"/>
        <v>10.03302521</v>
      </c>
      <c r="U252" s="20" t="s">
        <v>71</v>
      </c>
      <c r="V252" s="184"/>
      <c r="W252" s="117" t="s">
        <v>484</v>
      </c>
      <c r="X252" s="26">
        <v>204006</v>
      </c>
    </row>
    <row r="253" spans="1:24" s="22" customFormat="1" ht="33" customHeight="1">
      <c r="A253" s="103">
        <v>87</v>
      </c>
      <c r="B253" s="16" t="s">
        <v>70</v>
      </c>
      <c r="C253" s="16">
        <f t="shared" si="42"/>
        <v>1</v>
      </c>
      <c r="D253" s="148" t="s">
        <v>14</v>
      </c>
      <c r="E253" s="36">
        <v>108</v>
      </c>
      <c r="F253" s="36" t="s">
        <v>63</v>
      </c>
      <c r="G253" s="27">
        <v>1</v>
      </c>
      <c r="H253" s="27">
        <f t="shared" si="43"/>
        <v>1</v>
      </c>
      <c r="I253" s="120">
        <f t="shared" si="44"/>
        <v>15</v>
      </c>
      <c r="J253" s="132" t="str">
        <f t="shared" si="45"/>
        <v/>
      </c>
      <c r="K253" s="143">
        <f t="shared" si="47"/>
        <v>15</v>
      </c>
      <c r="L253" s="15" t="str">
        <f t="shared" si="46"/>
        <v>Morcillo Richard                                           (204003)</v>
      </c>
      <c r="M253" s="10">
        <v>10</v>
      </c>
      <c r="N253" s="10">
        <v>6</v>
      </c>
      <c r="O253" s="10">
        <v>11.66</v>
      </c>
      <c r="P253" s="23">
        <f t="shared" si="48"/>
        <v>400</v>
      </c>
      <c r="Q253" s="11">
        <f t="shared" si="49"/>
        <v>516.6</v>
      </c>
      <c r="R253" s="11">
        <v>485</v>
      </c>
      <c r="S253" s="214">
        <f t="shared" si="50"/>
        <v>1001.600001</v>
      </c>
      <c r="T253" s="139">
        <f t="shared" si="51"/>
        <v>10.016025310000002</v>
      </c>
      <c r="U253" s="20" t="s">
        <v>71</v>
      </c>
      <c r="V253" s="136"/>
      <c r="W253" s="117" t="s">
        <v>485</v>
      </c>
      <c r="X253" s="26">
        <v>204003</v>
      </c>
    </row>
    <row r="254" spans="1:24" s="22" customFormat="1" ht="33" customHeight="1">
      <c r="A254" s="103">
        <v>157</v>
      </c>
      <c r="B254" s="16" t="s">
        <v>70</v>
      </c>
      <c r="C254" s="16">
        <f t="shared" si="42"/>
        <v>1</v>
      </c>
      <c r="D254" s="148" t="s">
        <v>14</v>
      </c>
      <c r="E254" s="36">
        <v>112</v>
      </c>
      <c r="F254" s="36" t="s">
        <v>95</v>
      </c>
      <c r="G254" s="27">
        <v>1</v>
      </c>
      <c r="H254" s="27">
        <f t="shared" si="43"/>
        <v>1</v>
      </c>
      <c r="I254" s="120">
        <f t="shared" si="44"/>
        <v>21</v>
      </c>
      <c r="J254" s="132" t="str">
        <f t="shared" si="45"/>
        <v/>
      </c>
      <c r="K254" s="143">
        <f t="shared" si="47"/>
        <v>21</v>
      </c>
      <c r="L254" s="15" t="str">
        <f t="shared" si="46"/>
        <v>Marchal Noël                                           (204016)</v>
      </c>
      <c r="M254" s="10">
        <v>12</v>
      </c>
      <c r="N254" s="10">
        <v>7</v>
      </c>
      <c r="O254" s="10">
        <v>11.66</v>
      </c>
      <c r="P254" s="23">
        <f t="shared" si="48"/>
        <v>475</v>
      </c>
      <c r="Q254" s="11">
        <f t="shared" si="49"/>
        <v>591.6</v>
      </c>
      <c r="R254" s="11">
        <v>405</v>
      </c>
      <c r="S254" s="214">
        <f t="shared" si="50"/>
        <v>996.60000120000007</v>
      </c>
      <c r="T254" s="139">
        <f t="shared" si="51"/>
        <v>9.9660254120000005</v>
      </c>
      <c r="U254" s="20" t="s">
        <v>71</v>
      </c>
      <c r="V254" s="136"/>
      <c r="W254" s="117" t="s">
        <v>487</v>
      </c>
      <c r="X254" s="26">
        <v>204016</v>
      </c>
    </row>
    <row r="255" spans="1:24" s="22" customFormat="1" ht="33" customHeight="1">
      <c r="A255" s="103">
        <v>26</v>
      </c>
      <c r="B255" s="16" t="s">
        <v>70</v>
      </c>
      <c r="C255" s="16">
        <f t="shared" si="42"/>
        <v>1</v>
      </c>
      <c r="D255" s="148" t="s">
        <v>14</v>
      </c>
      <c r="E255" s="36">
        <v>104</v>
      </c>
      <c r="F255" s="36" t="s">
        <v>107</v>
      </c>
      <c r="G255" s="27">
        <v>1</v>
      </c>
      <c r="H255" s="27">
        <f t="shared" si="43"/>
        <v>1</v>
      </c>
      <c r="I255" s="120">
        <f t="shared" si="44"/>
        <v>12</v>
      </c>
      <c r="J255" s="132" t="str">
        <f t="shared" si="45"/>
        <v/>
      </c>
      <c r="K255" s="143">
        <f t="shared" si="47"/>
        <v>12</v>
      </c>
      <c r="L255" s="15" t="str">
        <f t="shared" si="46"/>
        <v>Driguet Jean-Marc                                           (205018)</v>
      </c>
      <c r="M255" s="10">
        <v>7</v>
      </c>
      <c r="N255" s="10">
        <v>11</v>
      </c>
      <c r="O255" s="10">
        <v>15.33</v>
      </c>
      <c r="P255" s="23">
        <f t="shared" si="48"/>
        <v>450</v>
      </c>
      <c r="Q255" s="11">
        <f t="shared" si="49"/>
        <v>603.29999999999995</v>
      </c>
      <c r="R255" s="11">
        <v>390</v>
      </c>
      <c r="S255" s="214">
        <f t="shared" si="50"/>
        <v>993.30000069999994</v>
      </c>
      <c r="T255" s="139">
        <f t="shared" si="51"/>
        <v>9.9330255069999982</v>
      </c>
      <c r="U255" s="20" t="s">
        <v>71</v>
      </c>
      <c r="V255" s="184"/>
      <c r="W255" s="117" t="s">
        <v>396</v>
      </c>
      <c r="X255" s="26">
        <v>205018</v>
      </c>
    </row>
    <row r="256" spans="1:24" s="22" customFormat="1" ht="33" customHeight="1">
      <c r="A256" s="103">
        <v>126</v>
      </c>
      <c r="B256" s="16" t="s">
        <v>70</v>
      </c>
      <c r="C256" s="16">
        <f t="shared" si="42"/>
        <v>1</v>
      </c>
      <c r="D256" s="148" t="s">
        <v>14</v>
      </c>
      <c r="E256" s="36">
        <v>110</v>
      </c>
      <c r="F256" s="36" t="s">
        <v>114</v>
      </c>
      <c r="G256" s="27">
        <v>1</v>
      </c>
      <c r="H256" s="27">
        <f t="shared" si="43"/>
        <v>1</v>
      </c>
      <c r="I256" s="120">
        <f t="shared" si="44"/>
        <v>14</v>
      </c>
      <c r="J256" s="132" t="str">
        <f t="shared" si="45"/>
        <v/>
      </c>
      <c r="K256" s="143">
        <f t="shared" si="47"/>
        <v>14</v>
      </c>
      <c r="L256" s="15" t="str">
        <f t="shared" si="46"/>
        <v>Daniaud Christophe                                           (205010)</v>
      </c>
      <c r="M256" s="10">
        <v>9</v>
      </c>
      <c r="N256" s="10">
        <v>8</v>
      </c>
      <c r="O256" s="10">
        <v>16.329999999999998</v>
      </c>
      <c r="P256" s="23">
        <f t="shared" ref="P256:P270" si="52">SUM((M256*25)+(N256*25))</f>
        <v>425</v>
      </c>
      <c r="Q256" s="11">
        <f t="shared" ref="Q256:Q283" si="53">SUM((M256*25)+(N256*25)+(O256*10))</f>
        <v>588.29999999999995</v>
      </c>
      <c r="R256" s="11">
        <v>385</v>
      </c>
      <c r="S256" s="214">
        <f t="shared" ref="S256:S283" si="54">SUM(Q256+R256)+M256/10^7</f>
        <v>973.30000089999999</v>
      </c>
      <c r="T256" s="139">
        <f t="shared" ref="T256:T284" si="55">SUM(S256/100)+ROW(A256)/10000000</f>
        <v>9.7330256090000002</v>
      </c>
      <c r="U256" s="20" t="s">
        <v>71</v>
      </c>
      <c r="V256" s="136"/>
      <c r="W256" s="117" t="s">
        <v>388</v>
      </c>
      <c r="X256" s="26">
        <v>205010</v>
      </c>
    </row>
    <row r="257" spans="1:24" s="22" customFormat="1" ht="33" customHeight="1">
      <c r="A257" s="103">
        <v>10</v>
      </c>
      <c r="B257" s="16" t="s">
        <v>70</v>
      </c>
      <c r="C257" s="16">
        <f t="shared" si="42"/>
        <v>1</v>
      </c>
      <c r="D257" s="148" t="s">
        <v>14</v>
      </c>
      <c r="E257" s="36">
        <v>103</v>
      </c>
      <c r="F257" s="36" t="s">
        <v>110</v>
      </c>
      <c r="G257" s="27">
        <v>1</v>
      </c>
      <c r="H257" s="27">
        <f t="shared" si="43"/>
        <v>1</v>
      </c>
      <c r="I257" s="120">
        <f t="shared" si="44"/>
        <v>8</v>
      </c>
      <c r="J257" s="132" t="str">
        <f t="shared" si="45"/>
        <v/>
      </c>
      <c r="K257" s="143">
        <f t="shared" si="47"/>
        <v>8</v>
      </c>
      <c r="L257" s="15" t="str">
        <f t="shared" si="46"/>
        <v>Cadert François                                           (205006)</v>
      </c>
      <c r="M257" s="10">
        <v>6</v>
      </c>
      <c r="N257" s="10">
        <v>12.5</v>
      </c>
      <c r="O257" s="10">
        <v>16</v>
      </c>
      <c r="P257" s="23">
        <f t="shared" si="52"/>
        <v>462.5</v>
      </c>
      <c r="Q257" s="11">
        <f t="shared" si="53"/>
        <v>622.5</v>
      </c>
      <c r="R257" s="11">
        <v>350</v>
      </c>
      <c r="S257" s="214">
        <f t="shared" si="54"/>
        <v>972.50000060000002</v>
      </c>
      <c r="T257" s="139">
        <f t="shared" si="55"/>
        <v>9.7250257060000003</v>
      </c>
      <c r="U257" s="20" t="s">
        <v>71</v>
      </c>
      <c r="V257" s="184"/>
      <c r="W257" s="117" t="s">
        <v>375</v>
      </c>
      <c r="X257" s="26">
        <v>205006</v>
      </c>
    </row>
    <row r="258" spans="1:24" s="22" customFormat="1" ht="33" customHeight="1">
      <c r="A258" s="103">
        <v>88</v>
      </c>
      <c r="B258" s="16" t="s">
        <v>70</v>
      </c>
      <c r="C258" s="16">
        <f t="shared" si="42"/>
        <v>1</v>
      </c>
      <c r="D258" s="148" t="s">
        <v>14</v>
      </c>
      <c r="E258" s="36">
        <v>108</v>
      </c>
      <c r="F258" s="36" t="s">
        <v>63</v>
      </c>
      <c r="G258" s="27">
        <v>1</v>
      </c>
      <c r="H258" s="27">
        <f t="shared" si="43"/>
        <v>1</v>
      </c>
      <c r="I258" s="120">
        <f t="shared" si="44"/>
        <v>16</v>
      </c>
      <c r="J258" s="132" t="str">
        <f t="shared" si="45"/>
        <v/>
      </c>
      <c r="K258" s="143">
        <f t="shared" si="47"/>
        <v>16</v>
      </c>
      <c r="L258" s="15" t="str">
        <f t="shared" si="46"/>
        <v>Bouils Olivier                                           (205002)</v>
      </c>
      <c r="M258" s="10">
        <v>12</v>
      </c>
      <c r="N258" s="10">
        <v>4</v>
      </c>
      <c r="O258" s="10">
        <v>14</v>
      </c>
      <c r="P258" s="23">
        <f t="shared" si="52"/>
        <v>400</v>
      </c>
      <c r="Q258" s="11">
        <f t="shared" si="53"/>
        <v>540</v>
      </c>
      <c r="R258" s="11">
        <v>420</v>
      </c>
      <c r="S258" s="214">
        <f t="shared" si="54"/>
        <v>960.00000120000004</v>
      </c>
      <c r="T258" s="139">
        <f t="shared" si="55"/>
        <v>9.6000258120000002</v>
      </c>
      <c r="U258" s="20" t="s">
        <v>33</v>
      </c>
      <c r="V258" s="136"/>
      <c r="W258" s="117" t="s">
        <v>367</v>
      </c>
      <c r="X258" s="26">
        <v>205002</v>
      </c>
    </row>
    <row r="259" spans="1:24" s="22" customFormat="1" ht="33" customHeight="1">
      <c r="A259" s="103">
        <v>89</v>
      </c>
      <c r="B259" s="16" t="s">
        <v>70</v>
      </c>
      <c r="C259" s="16">
        <f t="shared" si="42"/>
        <v>1</v>
      </c>
      <c r="D259" s="148" t="s">
        <v>14</v>
      </c>
      <c r="E259" s="36">
        <v>108</v>
      </c>
      <c r="F259" s="36" t="s">
        <v>63</v>
      </c>
      <c r="G259" s="27">
        <v>1</v>
      </c>
      <c r="H259" s="27">
        <f t="shared" si="43"/>
        <v>1</v>
      </c>
      <c r="I259" s="120">
        <f t="shared" si="44"/>
        <v>17</v>
      </c>
      <c r="J259" s="132" t="str">
        <f t="shared" si="45"/>
        <v/>
      </c>
      <c r="K259" s="143">
        <f t="shared" si="47"/>
        <v>17</v>
      </c>
      <c r="L259" s="15" t="str">
        <f t="shared" si="46"/>
        <v>Canivenq Christophe                                           (206008)</v>
      </c>
      <c r="M259" s="10">
        <v>9</v>
      </c>
      <c r="N259" s="10">
        <v>5</v>
      </c>
      <c r="O259" s="10">
        <v>6.33</v>
      </c>
      <c r="P259" s="23">
        <f t="shared" si="52"/>
        <v>350</v>
      </c>
      <c r="Q259" s="11">
        <f t="shared" si="53"/>
        <v>413.3</v>
      </c>
      <c r="R259" s="11">
        <v>540</v>
      </c>
      <c r="S259" s="214">
        <f t="shared" si="54"/>
        <v>953.30000089999999</v>
      </c>
      <c r="T259" s="139">
        <f t="shared" si="55"/>
        <v>9.5330259090000009</v>
      </c>
      <c r="U259" s="20" t="s">
        <v>71</v>
      </c>
      <c r="V259" s="136"/>
      <c r="W259" s="117" t="s">
        <v>530</v>
      </c>
      <c r="X259" s="26">
        <v>206008</v>
      </c>
    </row>
    <row r="260" spans="1:24" s="22" customFormat="1" ht="33" customHeight="1">
      <c r="A260" s="103">
        <v>112</v>
      </c>
      <c r="B260" s="16" t="s">
        <v>70</v>
      </c>
      <c r="C260" s="16">
        <f t="shared" ref="C260:C323" si="56">IF($B260="ADMISSIBLE",1,IF($B260="NON ADMISSIBLE",2,IF($B260="DESISTE A L'ADMISSIBILITE",3,IF($B260="RADIE A L'ADMISSIBILITE",4,IF($B260="RADIE INAP MED DEF",5,IF($B260="ERREUR.INSCRIPTION",6))))))</f>
        <v>1</v>
      </c>
      <c r="D260" s="148" t="s">
        <v>14</v>
      </c>
      <c r="E260" s="36">
        <v>109</v>
      </c>
      <c r="F260" s="36" t="s">
        <v>64</v>
      </c>
      <c r="G260" s="27">
        <v>1</v>
      </c>
      <c r="H260" s="27">
        <f t="shared" ref="H260:H323" si="57">IF($G260=1,1,IF($G260="A",2,IF($G260="D",3,IF($G260="R",4,IF($G260="N.A",5,IF($G260="",6))))))</f>
        <v>1</v>
      </c>
      <c r="I260" s="120">
        <f t="shared" ref="I260:I323" si="58">IF($D260="ORADM","",IF(OR($B:$B="NON ADMISSIBLE",$B:$B="ERREUR.INSCRIPTION",$B:$B="RADIE A L'ADMISSIBILITE",$B:$B="DESISTE A L'ADMISSIBILITE",$B:$B="RADIE INAP MED DEF"),"",SUMPRODUCT(($B$3:$B$429=$B260)*($F$3:$F$429=$F260)*($S$3:$S$429&gt;$S260))+1))</f>
        <v>3</v>
      </c>
      <c r="J260" s="132" t="str">
        <f t="shared" ref="J260:J323" si="59">IF($D260="ORTIF","",IF(OR($B:$B="NON ADMISSIBLE",$B:$B="ERREUR.INSCRIPTION",$B:$B="RADIE A L'ADMISSIBILITE",$B:$B="DESISTE A L'ADMISSIBILITE",$B:$B="RADIE INAP MED DEF"),"",SUMPRODUCT(($B$3:$B$429=$B260)*($F$3:$F$429=$F260)*($T$3:$T$429&gt;$T260))+1))</f>
        <v/>
      </c>
      <c r="K260" s="143">
        <f t="shared" si="47"/>
        <v>3</v>
      </c>
      <c r="L260" s="15" t="str">
        <f t="shared" ref="L260:L323" si="60">CONCATENATE(W260," ","                                          (",X260,")")</f>
        <v>Derouin Gaétan                                           (206006)</v>
      </c>
      <c r="M260" s="10">
        <v>7</v>
      </c>
      <c r="N260" s="10">
        <v>9</v>
      </c>
      <c r="O260" s="10">
        <v>17.329999999999998</v>
      </c>
      <c r="P260" s="23">
        <f t="shared" si="52"/>
        <v>400</v>
      </c>
      <c r="Q260" s="11">
        <f t="shared" si="53"/>
        <v>573.29999999999995</v>
      </c>
      <c r="R260" s="11">
        <v>380</v>
      </c>
      <c r="S260" s="214">
        <f t="shared" si="54"/>
        <v>953.30000069999994</v>
      </c>
      <c r="T260" s="139">
        <f t="shared" si="55"/>
        <v>9.5330260070000001</v>
      </c>
      <c r="U260" s="20" t="s">
        <v>71</v>
      </c>
      <c r="V260" s="136"/>
      <c r="W260" s="117" t="s">
        <v>531</v>
      </c>
      <c r="X260" s="26">
        <v>206006</v>
      </c>
    </row>
    <row r="261" spans="1:24" s="22" customFormat="1" ht="33" customHeight="1">
      <c r="A261" s="103">
        <v>11</v>
      </c>
      <c r="B261" s="16" t="s">
        <v>70</v>
      </c>
      <c r="C261" s="16">
        <f t="shared" si="56"/>
        <v>1</v>
      </c>
      <c r="D261" s="148" t="s">
        <v>14</v>
      </c>
      <c r="E261" s="36">
        <v>103</v>
      </c>
      <c r="F261" s="36" t="s">
        <v>110</v>
      </c>
      <c r="G261" s="27">
        <v>1</v>
      </c>
      <c r="H261" s="27">
        <f t="shared" si="57"/>
        <v>1</v>
      </c>
      <c r="I261" s="120">
        <f t="shared" si="58"/>
        <v>9</v>
      </c>
      <c r="J261" s="132" t="str">
        <f t="shared" si="59"/>
        <v/>
      </c>
      <c r="K261" s="143">
        <f t="shared" si="47"/>
        <v>9</v>
      </c>
      <c r="L261" s="15" t="str">
        <f t="shared" si="60"/>
        <v>Sarazin Christophe                                           (206001)</v>
      </c>
      <c r="M261" s="10">
        <v>7</v>
      </c>
      <c r="N261" s="10">
        <v>11</v>
      </c>
      <c r="O261" s="10">
        <v>15</v>
      </c>
      <c r="P261" s="23">
        <f t="shared" si="52"/>
        <v>450</v>
      </c>
      <c r="Q261" s="11">
        <f t="shared" si="53"/>
        <v>600</v>
      </c>
      <c r="R261" s="11">
        <v>350</v>
      </c>
      <c r="S261" s="214">
        <f t="shared" si="54"/>
        <v>950.00000069999999</v>
      </c>
      <c r="T261" s="139">
        <f t="shared" si="55"/>
        <v>9.5000261070000001</v>
      </c>
      <c r="U261" s="20" t="s">
        <v>71</v>
      </c>
      <c r="V261" s="184"/>
      <c r="W261" s="117" t="s">
        <v>529</v>
      </c>
      <c r="X261" s="26">
        <v>206001</v>
      </c>
    </row>
    <row r="262" spans="1:24" s="22" customFormat="1" ht="33" customHeight="1">
      <c r="A262" s="103">
        <v>27</v>
      </c>
      <c r="B262" s="16" t="s">
        <v>70</v>
      </c>
      <c r="C262" s="16">
        <f t="shared" si="56"/>
        <v>1</v>
      </c>
      <c r="D262" s="148" t="s">
        <v>14</v>
      </c>
      <c r="E262" s="36">
        <v>104</v>
      </c>
      <c r="F262" s="36" t="s">
        <v>107</v>
      </c>
      <c r="G262" s="27">
        <v>1</v>
      </c>
      <c r="H262" s="27">
        <f t="shared" si="57"/>
        <v>1</v>
      </c>
      <c r="I262" s="120">
        <f t="shared" si="58"/>
        <v>13</v>
      </c>
      <c r="J262" s="132" t="str">
        <f t="shared" si="59"/>
        <v/>
      </c>
      <c r="K262" s="143">
        <f t="shared" si="47"/>
        <v>13</v>
      </c>
      <c r="L262" s="15" t="str">
        <f t="shared" si="60"/>
        <v>Lacquement Mohamed                                           (206005)</v>
      </c>
      <c r="M262" s="10">
        <v>11</v>
      </c>
      <c r="N262" s="10">
        <v>10</v>
      </c>
      <c r="O262" s="10">
        <v>6.33</v>
      </c>
      <c r="P262" s="23">
        <f t="shared" si="52"/>
        <v>525</v>
      </c>
      <c r="Q262" s="11">
        <f t="shared" si="53"/>
        <v>588.29999999999995</v>
      </c>
      <c r="R262" s="11">
        <v>360</v>
      </c>
      <c r="S262" s="214">
        <f t="shared" si="54"/>
        <v>948.30000109999992</v>
      </c>
      <c r="T262" s="139">
        <f t="shared" si="55"/>
        <v>9.4830262110000003</v>
      </c>
      <c r="U262" s="20" t="s">
        <v>71</v>
      </c>
      <c r="V262" s="184"/>
      <c r="W262" s="117" t="s">
        <v>528</v>
      </c>
      <c r="X262" s="26">
        <v>206005</v>
      </c>
    </row>
    <row r="263" spans="1:24" s="22" customFormat="1" ht="33" customHeight="1">
      <c r="A263" s="103">
        <v>156</v>
      </c>
      <c r="B263" s="16" t="s">
        <v>70</v>
      </c>
      <c r="C263" s="16">
        <f t="shared" si="56"/>
        <v>1</v>
      </c>
      <c r="D263" s="148" t="s">
        <v>14</v>
      </c>
      <c r="E263" s="36">
        <v>112</v>
      </c>
      <c r="F263" s="36" t="s">
        <v>95</v>
      </c>
      <c r="G263" s="27">
        <v>1</v>
      </c>
      <c r="H263" s="27">
        <f t="shared" si="57"/>
        <v>1</v>
      </c>
      <c r="I263" s="120">
        <f t="shared" si="58"/>
        <v>22</v>
      </c>
      <c r="J263" s="132" t="str">
        <f t="shared" si="59"/>
        <v/>
      </c>
      <c r="K263" s="143">
        <f t="shared" si="47"/>
        <v>22</v>
      </c>
      <c r="L263" s="15" t="str">
        <f t="shared" si="60"/>
        <v>Gobbato Yannick                                           (204031)</v>
      </c>
      <c r="M263" s="10">
        <v>9</v>
      </c>
      <c r="N263" s="10">
        <v>8.5</v>
      </c>
      <c r="O263" s="10">
        <v>10.33</v>
      </c>
      <c r="P263" s="23">
        <f t="shared" si="52"/>
        <v>437.5</v>
      </c>
      <c r="Q263" s="11">
        <f t="shared" si="53"/>
        <v>540.79999999999995</v>
      </c>
      <c r="R263" s="11">
        <v>405</v>
      </c>
      <c r="S263" s="214">
        <f t="shared" si="54"/>
        <v>945.80000089999999</v>
      </c>
      <c r="T263" s="139">
        <f t="shared" si="55"/>
        <v>9.4580263089999992</v>
      </c>
      <c r="U263" s="20" t="s">
        <v>71</v>
      </c>
      <c r="V263" s="136"/>
      <c r="W263" s="117" t="s">
        <v>408</v>
      </c>
      <c r="X263" s="26">
        <v>204031</v>
      </c>
    </row>
    <row r="264" spans="1:24" s="22" customFormat="1" ht="33" customHeight="1">
      <c r="A264" s="103">
        <v>127</v>
      </c>
      <c r="B264" s="16" t="s">
        <v>70</v>
      </c>
      <c r="C264" s="16">
        <f t="shared" si="56"/>
        <v>1</v>
      </c>
      <c r="D264" s="148" t="s">
        <v>14</v>
      </c>
      <c r="E264" s="36">
        <v>110</v>
      </c>
      <c r="F264" s="36" t="s">
        <v>114</v>
      </c>
      <c r="G264" s="27">
        <v>1</v>
      </c>
      <c r="H264" s="27">
        <f t="shared" si="57"/>
        <v>1</v>
      </c>
      <c r="I264" s="120">
        <f t="shared" si="58"/>
        <v>15</v>
      </c>
      <c r="J264" s="132" t="str">
        <f t="shared" si="59"/>
        <v/>
      </c>
      <c r="K264" s="143">
        <f t="shared" si="47"/>
        <v>15</v>
      </c>
      <c r="L264" s="15" t="str">
        <f t="shared" si="60"/>
        <v>Bonnechere Geneviève                                           (206004)</v>
      </c>
      <c r="M264" s="10">
        <v>7.5</v>
      </c>
      <c r="N264" s="10">
        <v>11</v>
      </c>
      <c r="O264" s="10">
        <v>8.33</v>
      </c>
      <c r="P264" s="23">
        <f t="shared" si="52"/>
        <v>462.5</v>
      </c>
      <c r="Q264" s="11">
        <f t="shared" si="53"/>
        <v>545.79999999999995</v>
      </c>
      <c r="R264" s="11">
        <v>400</v>
      </c>
      <c r="S264" s="214">
        <f t="shared" si="54"/>
        <v>945.80000074999998</v>
      </c>
      <c r="T264" s="139">
        <f t="shared" si="55"/>
        <v>9.4580264074999985</v>
      </c>
      <c r="U264" s="20" t="s">
        <v>71</v>
      </c>
      <c r="V264" s="136"/>
      <c r="W264" s="117" t="s">
        <v>527</v>
      </c>
      <c r="X264" s="26">
        <v>206004</v>
      </c>
    </row>
    <row r="265" spans="1:24" s="22" customFormat="1" ht="33" customHeight="1">
      <c r="A265" s="103">
        <v>14</v>
      </c>
      <c r="B265" s="16" t="s">
        <v>70</v>
      </c>
      <c r="C265" s="16">
        <f t="shared" si="56"/>
        <v>1</v>
      </c>
      <c r="D265" s="148" t="s">
        <v>14</v>
      </c>
      <c r="E265" s="36">
        <v>102</v>
      </c>
      <c r="F265" s="36" t="s">
        <v>60</v>
      </c>
      <c r="G265" s="27">
        <v>1</v>
      </c>
      <c r="H265" s="27">
        <f t="shared" si="57"/>
        <v>1</v>
      </c>
      <c r="I265" s="120">
        <f t="shared" si="58"/>
        <v>3</v>
      </c>
      <c r="J265" s="132" t="str">
        <f t="shared" si="59"/>
        <v/>
      </c>
      <c r="K265" s="143">
        <f t="shared" si="47"/>
        <v>3</v>
      </c>
      <c r="L265" s="15" t="str">
        <f t="shared" si="60"/>
        <v>Damilano Christophe                                           (102002)</v>
      </c>
      <c r="M265" s="10">
        <v>6</v>
      </c>
      <c r="N265" s="10">
        <v>9</v>
      </c>
      <c r="O265" s="10">
        <v>14</v>
      </c>
      <c r="P265" s="23">
        <f t="shared" si="52"/>
        <v>375</v>
      </c>
      <c r="Q265" s="11">
        <f t="shared" si="53"/>
        <v>515</v>
      </c>
      <c r="R265" s="11">
        <v>425</v>
      </c>
      <c r="S265" s="214">
        <f t="shared" si="54"/>
        <v>940.00000060000002</v>
      </c>
      <c r="T265" s="139">
        <f t="shared" si="55"/>
        <v>9.4000265060000014</v>
      </c>
      <c r="U265" s="20" t="s">
        <v>71</v>
      </c>
      <c r="V265" s="184"/>
      <c r="W265" s="117" t="s">
        <v>121</v>
      </c>
      <c r="X265" s="26">
        <v>102002</v>
      </c>
    </row>
    <row r="266" spans="1:24" s="22" customFormat="1" ht="33" customHeight="1">
      <c r="A266" s="103">
        <v>28</v>
      </c>
      <c r="B266" s="16" t="s">
        <v>70</v>
      </c>
      <c r="C266" s="16">
        <f t="shared" si="56"/>
        <v>1</v>
      </c>
      <c r="D266" s="148" t="s">
        <v>14</v>
      </c>
      <c r="E266" s="36">
        <v>104</v>
      </c>
      <c r="F266" s="36" t="s">
        <v>107</v>
      </c>
      <c r="G266" s="27">
        <v>1</v>
      </c>
      <c r="H266" s="27">
        <f t="shared" si="57"/>
        <v>1</v>
      </c>
      <c r="I266" s="120">
        <f t="shared" si="58"/>
        <v>14</v>
      </c>
      <c r="J266" s="132" t="str">
        <f t="shared" si="59"/>
        <v/>
      </c>
      <c r="K266" s="143">
        <f t="shared" si="47"/>
        <v>14</v>
      </c>
      <c r="L266" s="15" t="str">
        <f t="shared" si="60"/>
        <v>Cussigh Thierry                                           (101002)</v>
      </c>
      <c r="M266" s="10">
        <v>10</v>
      </c>
      <c r="N266" s="10">
        <v>8</v>
      </c>
      <c r="O266" s="10">
        <v>13.66</v>
      </c>
      <c r="P266" s="23">
        <f t="shared" si="52"/>
        <v>450</v>
      </c>
      <c r="Q266" s="11">
        <f t="shared" si="53"/>
        <v>586.6</v>
      </c>
      <c r="R266" s="11">
        <v>350</v>
      </c>
      <c r="S266" s="214">
        <f t="shared" si="54"/>
        <v>936.60000100000002</v>
      </c>
      <c r="T266" s="139">
        <f t="shared" si="55"/>
        <v>9.3660266100000005</v>
      </c>
      <c r="U266" s="20" t="s">
        <v>71</v>
      </c>
      <c r="V266" s="184"/>
      <c r="W266" s="117" t="s">
        <v>116</v>
      </c>
      <c r="X266" s="26">
        <v>101002</v>
      </c>
    </row>
    <row r="267" spans="1:24" s="22" customFormat="1" ht="33" customHeight="1">
      <c r="A267" s="103">
        <v>90</v>
      </c>
      <c r="B267" s="16" t="s">
        <v>70</v>
      </c>
      <c r="C267" s="16">
        <f t="shared" si="56"/>
        <v>1</v>
      </c>
      <c r="D267" s="148" t="s">
        <v>14</v>
      </c>
      <c r="E267" s="36">
        <v>108</v>
      </c>
      <c r="F267" s="36" t="s">
        <v>63</v>
      </c>
      <c r="G267" s="27">
        <v>1</v>
      </c>
      <c r="H267" s="27">
        <f t="shared" si="57"/>
        <v>1</v>
      </c>
      <c r="I267" s="120">
        <f t="shared" si="58"/>
        <v>18</v>
      </c>
      <c r="J267" s="132" t="str">
        <f t="shared" si="59"/>
        <v/>
      </c>
      <c r="K267" s="143">
        <f t="shared" si="47"/>
        <v>18</v>
      </c>
      <c r="L267" s="15" t="str">
        <f t="shared" si="60"/>
        <v>Fey Michel                                           (102003)</v>
      </c>
      <c r="M267" s="10">
        <v>12</v>
      </c>
      <c r="N267" s="10">
        <v>4</v>
      </c>
      <c r="O267" s="10">
        <v>13.66</v>
      </c>
      <c r="P267" s="23">
        <f t="shared" si="52"/>
        <v>400</v>
      </c>
      <c r="Q267" s="11">
        <f t="shared" si="53"/>
        <v>536.6</v>
      </c>
      <c r="R267" s="11">
        <v>385</v>
      </c>
      <c r="S267" s="214">
        <f t="shared" si="54"/>
        <v>921.60000120000007</v>
      </c>
      <c r="T267" s="139">
        <f t="shared" si="55"/>
        <v>9.2160267119999997</v>
      </c>
      <c r="U267" s="20" t="s">
        <v>33</v>
      </c>
      <c r="V267" s="136"/>
      <c r="W267" s="117" t="s">
        <v>122</v>
      </c>
      <c r="X267" s="26">
        <v>102003</v>
      </c>
    </row>
    <row r="268" spans="1:24" s="22" customFormat="1" ht="33" customHeight="1">
      <c r="A268" s="103">
        <v>91</v>
      </c>
      <c r="B268" s="16" t="s">
        <v>70</v>
      </c>
      <c r="C268" s="16">
        <f t="shared" si="56"/>
        <v>1</v>
      </c>
      <c r="D268" s="148" t="s">
        <v>14</v>
      </c>
      <c r="E268" s="36">
        <v>108</v>
      </c>
      <c r="F268" s="36" t="s">
        <v>63</v>
      </c>
      <c r="G268" s="27">
        <v>1</v>
      </c>
      <c r="H268" s="27">
        <f t="shared" si="57"/>
        <v>1</v>
      </c>
      <c r="I268" s="120">
        <f t="shared" si="58"/>
        <v>19</v>
      </c>
      <c r="J268" s="132" t="str">
        <f t="shared" si="59"/>
        <v/>
      </c>
      <c r="K268" s="143">
        <f t="shared" si="47"/>
        <v>19</v>
      </c>
      <c r="L268" s="15" t="str">
        <f t="shared" si="60"/>
        <v>Huc Olivier                                           (102004)</v>
      </c>
      <c r="M268" s="10">
        <v>7</v>
      </c>
      <c r="N268" s="10">
        <v>4.5</v>
      </c>
      <c r="O268" s="10">
        <v>17</v>
      </c>
      <c r="P268" s="23">
        <f t="shared" si="52"/>
        <v>287.5</v>
      </c>
      <c r="Q268" s="11">
        <f t="shared" si="53"/>
        <v>457.5</v>
      </c>
      <c r="R268" s="11">
        <v>450</v>
      </c>
      <c r="S268" s="214">
        <f t="shared" si="54"/>
        <v>907.50000069999999</v>
      </c>
      <c r="T268" s="139">
        <f t="shared" si="55"/>
        <v>9.0750268070000004</v>
      </c>
      <c r="U268" s="20" t="s">
        <v>71</v>
      </c>
      <c r="V268" s="136"/>
      <c r="W268" s="117" t="s">
        <v>123</v>
      </c>
      <c r="X268" s="26">
        <v>102004</v>
      </c>
    </row>
    <row r="269" spans="1:24" s="22" customFormat="1" ht="33" customHeight="1">
      <c r="A269" s="103">
        <v>92</v>
      </c>
      <c r="B269" s="16" t="s">
        <v>70</v>
      </c>
      <c r="C269" s="16">
        <f t="shared" si="56"/>
        <v>1</v>
      </c>
      <c r="D269" s="148" t="s">
        <v>14</v>
      </c>
      <c r="E269" s="36">
        <v>108</v>
      </c>
      <c r="F269" s="36" t="s">
        <v>63</v>
      </c>
      <c r="G269" s="27">
        <v>1</v>
      </c>
      <c r="H269" s="27">
        <f t="shared" si="57"/>
        <v>1</v>
      </c>
      <c r="I269" s="120">
        <f t="shared" si="58"/>
        <v>20</v>
      </c>
      <c r="J269" s="132" t="str">
        <f t="shared" si="59"/>
        <v/>
      </c>
      <c r="K269" s="143">
        <f t="shared" si="47"/>
        <v>20</v>
      </c>
      <c r="L269" s="15" t="str">
        <f t="shared" si="60"/>
        <v>Colin Christophe                                           (205022)</v>
      </c>
      <c r="M269" s="10">
        <v>7</v>
      </c>
      <c r="N269" s="10">
        <v>8</v>
      </c>
      <c r="O269" s="10">
        <v>10</v>
      </c>
      <c r="P269" s="23">
        <f t="shared" si="52"/>
        <v>375</v>
      </c>
      <c r="Q269" s="11">
        <f t="shared" si="53"/>
        <v>475</v>
      </c>
      <c r="R269" s="11">
        <v>400</v>
      </c>
      <c r="S269" s="214">
        <f t="shared" si="54"/>
        <v>875.00000069999999</v>
      </c>
      <c r="T269" s="139">
        <f t="shared" si="55"/>
        <v>8.7500269070000005</v>
      </c>
      <c r="U269" s="20"/>
      <c r="V269" s="136"/>
      <c r="W269" s="117" t="s">
        <v>383</v>
      </c>
      <c r="X269" s="26">
        <v>205022</v>
      </c>
    </row>
    <row r="270" spans="1:24" s="22" customFormat="1" ht="33" customHeight="1">
      <c r="A270" s="103">
        <v>69</v>
      </c>
      <c r="B270" s="16" t="s">
        <v>70</v>
      </c>
      <c r="C270" s="16">
        <f t="shared" si="56"/>
        <v>1</v>
      </c>
      <c r="D270" s="148" t="s">
        <v>14</v>
      </c>
      <c r="E270" s="36">
        <v>106</v>
      </c>
      <c r="F270" s="36" t="s">
        <v>62</v>
      </c>
      <c r="G270" s="27">
        <v>1</v>
      </c>
      <c r="H270" s="27">
        <f t="shared" si="57"/>
        <v>1</v>
      </c>
      <c r="I270" s="120">
        <f t="shared" si="58"/>
        <v>32</v>
      </c>
      <c r="J270" s="132" t="str">
        <f t="shared" si="59"/>
        <v/>
      </c>
      <c r="K270" s="143">
        <f t="shared" si="47"/>
        <v>32</v>
      </c>
      <c r="L270" s="15" t="str">
        <f t="shared" si="60"/>
        <v>Husson Vincent                                           (102005)</v>
      </c>
      <c r="M270" s="10">
        <v>7</v>
      </c>
      <c r="N270" s="10">
        <v>6.5</v>
      </c>
      <c r="O270" s="10">
        <v>14</v>
      </c>
      <c r="P270" s="23">
        <f t="shared" si="52"/>
        <v>337.5</v>
      </c>
      <c r="Q270" s="11">
        <f t="shared" si="53"/>
        <v>477.5</v>
      </c>
      <c r="R270" s="11">
        <v>395</v>
      </c>
      <c r="S270" s="214">
        <f t="shared" si="54"/>
        <v>872.50000069999999</v>
      </c>
      <c r="T270" s="139">
        <f t="shared" si="55"/>
        <v>8.7250270069999996</v>
      </c>
      <c r="U270" s="20" t="s">
        <v>71</v>
      </c>
      <c r="V270" s="184"/>
      <c r="W270" s="117" t="s">
        <v>124</v>
      </c>
      <c r="X270" s="26">
        <v>102005</v>
      </c>
    </row>
    <row r="271" spans="1:24" s="22" customFormat="1" ht="33" customHeight="1">
      <c r="A271" s="103">
        <v>93</v>
      </c>
      <c r="B271" s="16" t="s">
        <v>70</v>
      </c>
      <c r="C271" s="16">
        <f t="shared" si="56"/>
        <v>1</v>
      </c>
      <c r="D271" s="148" t="s">
        <v>14</v>
      </c>
      <c r="E271" s="36">
        <v>108</v>
      </c>
      <c r="F271" s="36" t="s">
        <v>63</v>
      </c>
      <c r="G271" s="27">
        <v>1</v>
      </c>
      <c r="H271" s="27">
        <f t="shared" si="57"/>
        <v>1</v>
      </c>
      <c r="I271" s="120">
        <f t="shared" si="58"/>
        <v>21</v>
      </c>
      <c r="J271" s="132" t="str">
        <f t="shared" si="59"/>
        <v/>
      </c>
      <c r="K271" s="143">
        <f t="shared" si="47"/>
        <v>21</v>
      </c>
      <c r="L271" s="15" t="str">
        <f t="shared" si="60"/>
        <v>Judet Philippe                                           (102006)</v>
      </c>
      <c r="M271" s="10">
        <v>5</v>
      </c>
      <c r="N271" s="10">
        <v>4.5</v>
      </c>
      <c r="O271" s="10">
        <v>13.66</v>
      </c>
      <c r="P271" s="23">
        <v>237.5</v>
      </c>
      <c r="Q271" s="11">
        <f t="shared" si="53"/>
        <v>374.1</v>
      </c>
      <c r="R271" s="11">
        <v>490</v>
      </c>
      <c r="S271" s="214">
        <f t="shared" si="54"/>
        <v>864.10000050000008</v>
      </c>
      <c r="T271" s="139">
        <f t="shared" si="55"/>
        <v>8.6410271050000009</v>
      </c>
      <c r="U271" s="20" t="s">
        <v>71</v>
      </c>
      <c r="V271" s="136"/>
      <c r="W271" s="117" t="s">
        <v>125</v>
      </c>
      <c r="X271" s="26">
        <v>102006</v>
      </c>
    </row>
    <row r="272" spans="1:24" s="22" customFormat="1" ht="33" customHeight="1">
      <c r="A272" s="103">
        <v>94</v>
      </c>
      <c r="B272" s="16" t="s">
        <v>70</v>
      </c>
      <c r="C272" s="16">
        <f t="shared" si="56"/>
        <v>1</v>
      </c>
      <c r="D272" s="148" t="s">
        <v>14</v>
      </c>
      <c r="E272" s="36">
        <v>108</v>
      </c>
      <c r="F272" s="36" t="s">
        <v>63</v>
      </c>
      <c r="G272" s="27">
        <v>1</v>
      </c>
      <c r="H272" s="27">
        <f t="shared" si="57"/>
        <v>1</v>
      </c>
      <c r="I272" s="120">
        <f t="shared" si="58"/>
        <v>22</v>
      </c>
      <c r="J272" s="132" t="str">
        <f t="shared" si="59"/>
        <v/>
      </c>
      <c r="K272" s="143">
        <f t="shared" si="47"/>
        <v>22</v>
      </c>
      <c r="L272" s="137" t="str">
        <f t="shared" si="60"/>
        <v>Guérard José                                           (103005)</v>
      </c>
      <c r="M272" s="78">
        <v>9</v>
      </c>
      <c r="N272" s="78">
        <v>5</v>
      </c>
      <c r="O272" s="78">
        <v>7.33</v>
      </c>
      <c r="P272" s="216">
        <f t="shared" ref="P272:P283" si="61">SUM((M272*25)+(N272*25))</f>
        <v>350</v>
      </c>
      <c r="Q272" s="80">
        <f t="shared" si="53"/>
        <v>423.3</v>
      </c>
      <c r="R272" s="79">
        <v>415</v>
      </c>
      <c r="S272" s="81">
        <f t="shared" si="54"/>
        <v>838.30000089999999</v>
      </c>
      <c r="T272" s="209">
        <f t="shared" si="55"/>
        <v>8.3830272089999998</v>
      </c>
      <c r="U272" s="107" t="s">
        <v>71</v>
      </c>
      <c r="V272" s="136"/>
      <c r="W272" s="117" t="s">
        <v>135</v>
      </c>
      <c r="X272" s="26">
        <v>103005</v>
      </c>
    </row>
    <row r="273" spans="1:24" s="22" customFormat="1" ht="33" customHeight="1">
      <c r="A273" s="103">
        <v>95</v>
      </c>
      <c r="B273" s="16" t="s">
        <v>70</v>
      </c>
      <c r="C273" s="16">
        <f t="shared" si="56"/>
        <v>1</v>
      </c>
      <c r="D273" s="148" t="s">
        <v>14</v>
      </c>
      <c r="E273" s="36">
        <v>108</v>
      </c>
      <c r="F273" s="36" t="s">
        <v>63</v>
      </c>
      <c r="G273" s="27">
        <v>1</v>
      </c>
      <c r="H273" s="27">
        <f t="shared" si="57"/>
        <v>1</v>
      </c>
      <c r="I273" s="120">
        <f t="shared" si="58"/>
        <v>23</v>
      </c>
      <c r="J273" s="132" t="str">
        <f t="shared" si="59"/>
        <v/>
      </c>
      <c r="K273" s="143">
        <f t="shared" si="47"/>
        <v>23</v>
      </c>
      <c r="L273" s="137" t="str">
        <f t="shared" si="60"/>
        <v>Moraux Christophe                                           (103006)</v>
      </c>
      <c r="M273" s="78">
        <v>6</v>
      </c>
      <c r="N273" s="78">
        <v>5</v>
      </c>
      <c r="O273" s="78">
        <v>7.33</v>
      </c>
      <c r="P273" s="216">
        <f t="shared" si="61"/>
        <v>275</v>
      </c>
      <c r="Q273" s="80">
        <f t="shared" si="53"/>
        <v>348.3</v>
      </c>
      <c r="R273" s="79">
        <v>490</v>
      </c>
      <c r="S273" s="81">
        <f t="shared" si="54"/>
        <v>838.30000059999998</v>
      </c>
      <c r="T273" s="209">
        <f t="shared" si="55"/>
        <v>8.3830273059999989</v>
      </c>
      <c r="U273" s="107" t="s">
        <v>71</v>
      </c>
      <c r="V273" s="136"/>
      <c r="W273" s="117" t="s">
        <v>136</v>
      </c>
      <c r="X273" s="26">
        <v>103006</v>
      </c>
    </row>
    <row r="274" spans="1:24" s="22" customFormat="1" ht="33" customHeight="1">
      <c r="A274" s="103">
        <v>70</v>
      </c>
      <c r="B274" s="16" t="s">
        <v>70</v>
      </c>
      <c r="C274" s="16">
        <f t="shared" si="56"/>
        <v>1</v>
      </c>
      <c r="D274" s="148" t="s">
        <v>14</v>
      </c>
      <c r="E274" s="36">
        <v>106</v>
      </c>
      <c r="F274" s="36" t="s">
        <v>62</v>
      </c>
      <c r="G274" s="27">
        <v>1</v>
      </c>
      <c r="H274" s="27">
        <f t="shared" si="57"/>
        <v>1</v>
      </c>
      <c r="I274" s="120">
        <f t="shared" si="58"/>
        <v>33</v>
      </c>
      <c r="J274" s="132" t="str">
        <f t="shared" si="59"/>
        <v/>
      </c>
      <c r="K274" s="143">
        <f t="shared" si="47"/>
        <v>33</v>
      </c>
      <c r="L274" s="15" t="str">
        <f t="shared" si="60"/>
        <v>Schmitt Philippe                                           (103007)</v>
      </c>
      <c r="M274" s="10">
        <v>9</v>
      </c>
      <c r="N274" s="10">
        <v>7.5</v>
      </c>
      <c r="O274" s="10">
        <v>4</v>
      </c>
      <c r="P274" s="23">
        <f t="shared" si="61"/>
        <v>412.5</v>
      </c>
      <c r="Q274" s="11">
        <f t="shared" si="53"/>
        <v>452.5</v>
      </c>
      <c r="R274" s="11">
        <v>365</v>
      </c>
      <c r="S274" s="214">
        <f t="shared" si="54"/>
        <v>817.50000090000003</v>
      </c>
      <c r="T274" s="139">
        <f t="shared" si="55"/>
        <v>8.1750274090000001</v>
      </c>
      <c r="U274" s="20" t="s">
        <v>71</v>
      </c>
      <c r="V274" s="184"/>
      <c r="W274" s="117" t="s">
        <v>137</v>
      </c>
      <c r="X274" s="26">
        <v>103007</v>
      </c>
    </row>
    <row r="275" spans="1:24" s="22" customFormat="1" ht="33" customHeight="1">
      <c r="A275" s="103">
        <v>108</v>
      </c>
      <c r="B275" s="16" t="s">
        <v>70</v>
      </c>
      <c r="C275" s="16">
        <f t="shared" si="56"/>
        <v>1</v>
      </c>
      <c r="D275" s="148" t="s">
        <v>14</v>
      </c>
      <c r="E275" s="36">
        <v>107</v>
      </c>
      <c r="F275" s="36" t="s">
        <v>98</v>
      </c>
      <c r="G275" s="27">
        <v>1</v>
      </c>
      <c r="H275" s="27">
        <f t="shared" si="57"/>
        <v>1</v>
      </c>
      <c r="I275" s="120">
        <f t="shared" si="58"/>
        <v>8</v>
      </c>
      <c r="J275" s="132" t="str">
        <f t="shared" si="59"/>
        <v/>
      </c>
      <c r="K275" s="143">
        <f t="shared" si="47"/>
        <v>8</v>
      </c>
      <c r="L275" s="15" t="str">
        <f t="shared" si="60"/>
        <v>Talineau Gilles                                           (103008)</v>
      </c>
      <c r="M275" s="10">
        <v>5.5</v>
      </c>
      <c r="N275" s="10">
        <v>7.5</v>
      </c>
      <c r="O275" s="10">
        <v>14.66</v>
      </c>
      <c r="P275" s="23">
        <f t="shared" si="61"/>
        <v>325</v>
      </c>
      <c r="Q275" s="11">
        <f t="shared" si="53"/>
        <v>471.6</v>
      </c>
      <c r="R275" s="11">
        <v>345</v>
      </c>
      <c r="S275" s="214">
        <f t="shared" si="54"/>
        <v>816.60000055</v>
      </c>
      <c r="T275" s="139">
        <f t="shared" si="55"/>
        <v>8.1660275055000007</v>
      </c>
      <c r="U275" s="20" t="s">
        <v>71</v>
      </c>
      <c r="V275" s="184"/>
      <c r="W275" s="117" t="s">
        <v>138</v>
      </c>
      <c r="X275" s="26">
        <v>103008</v>
      </c>
    </row>
    <row r="276" spans="1:24" s="22" customFormat="1" ht="33" customHeight="1">
      <c r="A276" s="103">
        <v>109</v>
      </c>
      <c r="B276" s="16" t="s">
        <v>70</v>
      </c>
      <c r="C276" s="16">
        <f t="shared" si="56"/>
        <v>1</v>
      </c>
      <c r="D276" s="148" t="s">
        <v>14</v>
      </c>
      <c r="E276" s="36">
        <v>107</v>
      </c>
      <c r="F276" s="36" t="s">
        <v>98</v>
      </c>
      <c r="G276" s="27">
        <v>1</v>
      </c>
      <c r="H276" s="27">
        <f t="shared" si="57"/>
        <v>1</v>
      </c>
      <c r="I276" s="120">
        <f t="shared" si="58"/>
        <v>9</v>
      </c>
      <c r="J276" s="132" t="str">
        <f t="shared" si="59"/>
        <v/>
      </c>
      <c r="K276" s="143">
        <f t="shared" si="47"/>
        <v>9</v>
      </c>
      <c r="L276" s="15" t="str">
        <f t="shared" si="60"/>
        <v>Tanguy Patrick                                           (103009)</v>
      </c>
      <c r="M276" s="10">
        <v>5.5</v>
      </c>
      <c r="N276" s="10">
        <v>6.5</v>
      </c>
      <c r="O276" s="10">
        <v>13.66</v>
      </c>
      <c r="P276" s="23">
        <f t="shared" si="61"/>
        <v>300</v>
      </c>
      <c r="Q276" s="11">
        <f t="shared" si="53"/>
        <v>436.6</v>
      </c>
      <c r="R276" s="11">
        <v>365</v>
      </c>
      <c r="S276" s="214">
        <f t="shared" si="54"/>
        <v>801.60000055</v>
      </c>
      <c r="T276" s="139">
        <f t="shared" si="55"/>
        <v>8.0160276054999997</v>
      </c>
      <c r="U276" s="20" t="s">
        <v>71</v>
      </c>
      <c r="V276" s="184"/>
      <c r="W276" s="117" t="s">
        <v>139</v>
      </c>
      <c r="X276" s="26">
        <v>103009</v>
      </c>
    </row>
    <row r="277" spans="1:24" s="22" customFormat="1" ht="33" customHeight="1">
      <c r="A277" s="103">
        <v>96</v>
      </c>
      <c r="B277" s="16" t="s">
        <v>70</v>
      </c>
      <c r="C277" s="16">
        <f t="shared" si="56"/>
        <v>1</v>
      </c>
      <c r="D277" s="148" t="s">
        <v>14</v>
      </c>
      <c r="E277" s="36">
        <v>108</v>
      </c>
      <c r="F277" s="36" t="s">
        <v>63</v>
      </c>
      <c r="G277" s="27">
        <v>1</v>
      </c>
      <c r="H277" s="27">
        <f t="shared" si="57"/>
        <v>1</v>
      </c>
      <c r="I277" s="120">
        <f t="shared" si="58"/>
        <v>24</v>
      </c>
      <c r="J277" s="132" t="str">
        <f t="shared" si="59"/>
        <v/>
      </c>
      <c r="K277" s="143">
        <f t="shared" si="47"/>
        <v>24</v>
      </c>
      <c r="L277" s="15" t="str">
        <f t="shared" si="60"/>
        <v>Henry Pascal                                           (104010)</v>
      </c>
      <c r="M277" s="10">
        <v>6</v>
      </c>
      <c r="N277" s="10">
        <v>5</v>
      </c>
      <c r="O277" s="10">
        <v>14</v>
      </c>
      <c r="P277" s="23">
        <f t="shared" si="61"/>
        <v>275</v>
      </c>
      <c r="Q277" s="11">
        <f t="shared" si="53"/>
        <v>415</v>
      </c>
      <c r="R277" s="11">
        <v>380</v>
      </c>
      <c r="S277" s="214">
        <f t="shared" si="54"/>
        <v>795.00000060000002</v>
      </c>
      <c r="T277" s="139">
        <f t="shared" si="55"/>
        <v>7.9500277060000002</v>
      </c>
      <c r="U277" s="20" t="s">
        <v>71</v>
      </c>
      <c r="V277" s="136"/>
      <c r="W277" s="117" t="s">
        <v>155</v>
      </c>
      <c r="X277" s="26">
        <v>104010</v>
      </c>
    </row>
    <row r="278" spans="1:24" s="22" customFormat="1" ht="33" customHeight="1">
      <c r="A278" s="103">
        <v>71</v>
      </c>
      <c r="B278" s="16" t="s">
        <v>70</v>
      </c>
      <c r="C278" s="16">
        <f t="shared" si="56"/>
        <v>1</v>
      </c>
      <c r="D278" s="148" t="s">
        <v>14</v>
      </c>
      <c r="E278" s="36">
        <v>106</v>
      </c>
      <c r="F278" s="36" t="s">
        <v>62</v>
      </c>
      <c r="G278" s="27">
        <v>1</v>
      </c>
      <c r="H278" s="27">
        <f t="shared" si="57"/>
        <v>1</v>
      </c>
      <c r="I278" s="120">
        <f t="shared" si="58"/>
        <v>34</v>
      </c>
      <c r="J278" s="132" t="str">
        <f t="shared" si="59"/>
        <v/>
      </c>
      <c r="K278" s="143">
        <f t="shared" si="47"/>
        <v>34</v>
      </c>
      <c r="L278" s="15" t="str">
        <f t="shared" si="60"/>
        <v>Jacquet Jean-Philippe                                           (104004)</v>
      </c>
      <c r="M278" s="10">
        <v>5</v>
      </c>
      <c r="N278" s="10">
        <v>6</v>
      </c>
      <c r="O278" s="10">
        <v>11.33</v>
      </c>
      <c r="P278" s="23">
        <f t="shared" si="61"/>
        <v>275</v>
      </c>
      <c r="Q278" s="11">
        <f t="shared" si="53"/>
        <v>388.3</v>
      </c>
      <c r="R278" s="11">
        <v>400</v>
      </c>
      <c r="S278" s="214">
        <f t="shared" si="54"/>
        <v>788.30000050000001</v>
      </c>
      <c r="T278" s="139">
        <f t="shared" si="55"/>
        <v>7.8830278050000002</v>
      </c>
      <c r="U278" s="20" t="s">
        <v>71</v>
      </c>
      <c r="V278" s="184"/>
      <c r="W278" s="117" t="s">
        <v>156</v>
      </c>
      <c r="X278" s="26">
        <v>104004</v>
      </c>
    </row>
    <row r="279" spans="1:24" s="22" customFormat="1" ht="33" customHeight="1">
      <c r="A279" s="103">
        <v>97</v>
      </c>
      <c r="B279" s="16" t="s">
        <v>70</v>
      </c>
      <c r="C279" s="16">
        <f t="shared" si="56"/>
        <v>1</v>
      </c>
      <c r="D279" s="148" t="s">
        <v>14</v>
      </c>
      <c r="E279" s="36">
        <v>108</v>
      </c>
      <c r="F279" s="36" t="s">
        <v>63</v>
      </c>
      <c r="G279" s="27">
        <v>1</v>
      </c>
      <c r="H279" s="27">
        <f t="shared" si="57"/>
        <v>1</v>
      </c>
      <c r="I279" s="120">
        <f t="shared" si="58"/>
        <v>25</v>
      </c>
      <c r="J279" s="132" t="str">
        <f t="shared" si="59"/>
        <v/>
      </c>
      <c r="K279" s="143">
        <f t="shared" ref="K279:K342" si="62">IF($D279="ORTIF",$I279,$J279)</f>
        <v>25</v>
      </c>
      <c r="L279" s="15" t="str">
        <f t="shared" si="60"/>
        <v>Jarreau Eric                                           (104018)</v>
      </c>
      <c r="M279" s="10">
        <v>5</v>
      </c>
      <c r="N279" s="10">
        <v>5</v>
      </c>
      <c r="O279" s="10">
        <v>14.33</v>
      </c>
      <c r="P279" s="23">
        <f t="shared" si="61"/>
        <v>250</v>
      </c>
      <c r="Q279" s="11">
        <f t="shared" si="53"/>
        <v>393.3</v>
      </c>
      <c r="R279" s="11">
        <v>380</v>
      </c>
      <c r="S279" s="214">
        <f t="shared" si="54"/>
        <v>773.30000050000001</v>
      </c>
      <c r="T279" s="139">
        <f t="shared" si="55"/>
        <v>7.7330279050000001</v>
      </c>
      <c r="U279" s="20" t="s">
        <v>71</v>
      </c>
      <c r="V279" s="136"/>
      <c r="W279" s="117" t="s">
        <v>157</v>
      </c>
      <c r="X279" s="26">
        <v>104018</v>
      </c>
    </row>
    <row r="280" spans="1:24" s="22" customFormat="1" ht="33" customHeight="1">
      <c r="A280" s="103">
        <v>29</v>
      </c>
      <c r="B280" s="16" t="s">
        <v>70</v>
      </c>
      <c r="C280" s="16">
        <f t="shared" si="56"/>
        <v>1</v>
      </c>
      <c r="D280" s="148" t="s">
        <v>14</v>
      </c>
      <c r="E280" s="36">
        <v>104</v>
      </c>
      <c r="F280" s="36" t="s">
        <v>107</v>
      </c>
      <c r="G280" s="27">
        <v>1</v>
      </c>
      <c r="H280" s="27">
        <f t="shared" si="57"/>
        <v>1</v>
      </c>
      <c r="I280" s="120">
        <f t="shared" si="58"/>
        <v>15</v>
      </c>
      <c r="J280" s="132" t="str">
        <f t="shared" si="59"/>
        <v/>
      </c>
      <c r="K280" s="143">
        <f t="shared" si="62"/>
        <v>15</v>
      </c>
      <c r="L280" s="15" t="str">
        <f t="shared" si="60"/>
        <v>Kieken Roger                                           (104014)</v>
      </c>
      <c r="M280" s="10">
        <v>5</v>
      </c>
      <c r="N280" s="10">
        <v>6</v>
      </c>
      <c r="O280" s="10">
        <v>10.66</v>
      </c>
      <c r="P280" s="23">
        <f t="shared" si="61"/>
        <v>275</v>
      </c>
      <c r="Q280" s="11">
        <f t="shared" si="53"/>
        <v>381.6</v>
      </c>
      <c r="R280" s="11">
        <v>355</v>
      </c>
      <c r="S280" s="214">
        <f t="shared" si="54"/>
        <v>736.60000050000008</v>
      </c>
      <c r="T280" s="139">
        <f t="shared" si="55"/>
        <v>7.3660280050000013</v>
      </c>
      <c r="U280" s="20" t="s">
        <v>71</v>
      </c>
      <c r="V280" s="184"/>
      <c r="W280" s="117" t="s">
        <v>158</v>
      </c>
      <c r="X280" s="26">
        <v>104014</v>
      </c>
    </row>
    <row r="281" spans="1:24" s="22" customFormat="1" ht="33" customHeight="1">
      <c r="A281" s="103">
        <v>98</v>
      </c>
      <c r="B281" s="16" t="s">
        <v>70</v>
      </c>
      <c r="C281" s="16">
        <f t="shared" si="56"/>
        <v>1</v>
      </c>
      <c r="D281" s="148" t="s">
        <v>14</v>
      </c>
      <c r="E281" s="36">
        <v>108</v>
      </c>
      <c r="F281" s="36" t="s">
        <v>63</v>
      </c>
      <c r="G281" s="27" t="s">
        <v>42</v>
      </c>
      <c r="H281" s="27">
        <f t="shared" si="57"/>
        <v>2</v>
      </c>
      <c r="I281" s="120">
        <f t="shared" si="58"/>
        <v>26</v>
      </c>
      <c r="J281" s="132" t="str">
        <f t="shared" si="59"/>
        <v/>
      </c>
      <c r="K281" s="143">
        <f t="shared" si="62"/>
        <v>26</v>
      </c>
      <c r="L281" s="137" t="str">
        <f t="shared" si="60"/>
        <v>Boulas Florent                                           (105006)</v>
      </c>
      <c r="M281" s="78">
        <v>1.9999999999999999E-6</v>
      </c>
      <c r="N281" s="78">
        <v>1.9999999999999999E-6</v>
      </c>
      <c r="O281" s="78">
        <v>1.9999999999999999E-6</v>
      </c>
      <c r="P281" s="79">
        <f t="shared" si="61"/>
        <v>9.9999999999999991E-5</v>
      </c>
      <c r="Q281" s="80">
        <f t="shared" si="53"/>
        <v>1.1999999999999999E-4</v>
      </c>
      <c r="R281" s="80">
        <v>535</v>
      </c>
      <c r="S281" s="81">
        <f t="shared" si="54"/>
        <v>535.00012000000027</v>
      </c>
      <c r="T281" s="209">
        <f t="shared" si="55"/>
        <v>5.3500293000000028</v>
      </c>
      <c r="U281" s="107" t="s">
        <v>43</v>
      </c>
      <c r="V281" s="136"/>
      <c r="W281" s="117" t="s">
        <v>167</v>
      </c>
      <c r="X281" s="198">
        <v>105006</v>
      </c>
    </row>
    <row r="282" spans="1:24" s="22" customFormat="1" ht="33" customHeight="1">
      <c r="A282" s="103">
        <v>158</v>
      </c>
      <c r="B282" s="16" t="s">
        <v>70</v>
      </c>
      <c r="C282" s="16">
        <f t="shared" si="56"/>
        <v>1</v>
      </c>
      <c r="D282" s="148" t="s">
        <v>14</v>
      </c>
      <c r="E282" s="36">
        <v>112</v>
      </c>
      <c r="F282" s="36" t="s">
        <v>95</v>
      </c>
      <c r="G282" s="27" t="s">
        <v>42</v>
      </c>
      <c r="H282" s="27">
        <f t="shared" si="57"/>
        <v>2</v>
      </c>
      <c r="I282" s="120">
        <f t="shared" si="58"/>
        <v>23</v>
      </c>
      <c r="J282" s="132" t="str">
        <f t="shared" si="59"/>
        <v/>
      </c>
      <c r="K282" s="143">
        <f t="shared" si="62"/>
        <v>23</v>
      </c>
      <c r="L282" s="15" t="str">
        <f t="shared" si="60"/>
        <v>Bart Benoit                                           (204002)</v>
      </c>
      <c r="M282" s="10">
        <v>1.9999999999999999E-6</v>
      </c>
      <c r="N282" s="10">
        <v>1.9999999999999999E-6</v>
      </c>
      <c r="O282" s="10">
        <v>1.9999999999999999E-6</v>
      </c>
      <c r="P282" s="23">
        <f t="shared" si="61"/>
        <v>9.9999999999999991E-5</v>
      </c>
      <c r="Q282" s="11">
        <f t="shared" si="53"/>
        <v>1.1999999999999999E-4</v>
      </c>
      <c r="R282" s="11">
        <v>480</v>
      </c>
      <c r="S282" s="214">
        <f t="shared" si="54"/>
        <v>480.00012000000021</v>
      </c>
      <c r="T282" s="139">
        <f t="shared" si="55"/>
        <v>4.8000294000000023</v>
      </c>
      <c r="U282" s="20" t="s">
        <v>43</v>
      </c>
      <c r="V282" s="136"/>
      <c r="W282" s="117" t="s">
        <v>505</v>
      </c>
      <c r="X282" s="26">
        <v>204002</v>
      </c>
    </row>
    <row r="283" spans="1:24" s="22" customFormat="1" ht="33" customHeight="1">
      <c r="A283" s="103">
        <v>83</v>
      </c>
      <c r="B283" s="16" t="s">
        <v>70</v>
      </c>
      <c r="C283" s="16">
        <f t="shared" si="56"/>
        <v>1</v>
      </c>
      <c r="D283" s="148" t="s">
        <v>14</v>
      </c>
      <c r="E283" s="36">
        <v>108</v>
      </c>
      <c r="F283" s="36" t="s">
        <v>63</v>
      </c>
      <c r="G283" s="27" t="s">
        <v>42</v>
      </c>
      <c r="H283" s="27">
        <f t="shared" si="57"/>
        <v>2</v>
      </c>
      <c r="I283" s="120">
        <f t="shared" si="58"/>
        <v>27</v>
      </c>
      <c r="J283" s="132" t="str">
        <f t="shared" si="59"/>
        <v/>
      </c>
      <c r="K283" s="143">
        <f t="shared" si="62"/>
        <v>27</v>
      </c>
      <c r="L283" s="137" t="str">
        <f t="shared" si="60"/>
        <v>Duprat Henri                                           (112019)</v>
      </c>
      <c r="M283" s="78">
        <v>1.9999999999999999E-6</v>
      </c>
      <c r="N283" s="78">
        <v>1.9999999999999999E-6</v>
      </c>
      <c r="O283" s="78">
        <v>1.9999999999999999E-6</v>
      </c>
      <c r="P283" s="79">
        <f t="shared" si="61"/>
        <v>9.9999999999999991E-5</v>
      </c>
      <c r="Q283" s="80">
        <f t="shared" si="53"/>
        <v>1.1999999999999999E-4</v>
      </c>
      <c r="R283" s="80">
        <v>480</v>
      </c>
      <c r="S283" s="81">
        <f t="shared" si="54"/>
        <v>480.00012000000021</v>
      </c>
      <c r="T283" s="209">
        <f t="shared" si="55"/>
        <v>4.8000295000000026</v>
      </c>
      <c r="U283" s="107" t="s">
        <v>43</v>
      </c>
      <c r="V283" s="136"/>
      <c r="W283" s="117" t="s">
        <v>400</v>
      </c>
      <c r="X283" s="198">
        <v>112019</v>
      </c>
    </row>
    <row r="284" spans="1:24" s="22" customFormat="1" ht="33" customHeight="1">
      <c r="A284" s="103">
        <v>159</v>
      </c>
      <c r="B284" s="16" t="s">
        <v>70</v>
      </c>
      <c r="C284" s="16">
        <f t="shared" si="56"/>
        <v>1</v>
      </c>
      <c r="D284" s="148" t="s">
        <v>14</v>
      </c>
      <c r="E284" s="36">
        <v>112</v>
      </c>
      <c r="F284" s="36" t="s">
        <v>95</v>
      </c>
      <c r="G284" s="27" t="s">
        <v>34</v>
      </c>
      <c r="H284" s="27">
        <f t="shared" si="57"/>
        <v>3</v>
      </c>
      <c r="I284" s="120">
        <f t="shared" si="58"/>
        <v>24</v>
      </c>
      <c r="J284" s="132" t="str">
        <f t="shared" si="59"/>
        <v/>
      </c>
      <c r="K284" s="143">
        <f t="shared" si="62"/>
        <v>24</v>
      </c>
      <c r="L284" s="137" t="str">
        <f t="shared" si="60"/>
        <v>Ehrhart Simonpiéri Frédéric                                           (104019)</v>
      </c>
      <c r="M284" s="181" t="s">
        <v>35</v>
      </c>
      <c r="N284" s="181" t="s">
        <v>35</v>
      </c>
      <c r="O284" s="181" t="s">
        <v>35</v>
      </c>
      <c r="P284" s="207">
        <f>IF(G284="D",0.000009,SUM((M284*25)+(N284*25)))</f>
        <v>9.0000000000000002E-6</v>
      </c>
      <c r="Q284" s="207">
        <f>IF(G284="D",0.000009,SUM((M284*25)+(N284*25)+(O284*10)))</f>
        <v>9.0000000000000002E-6</v>
      </c>
      <c r="R284" s="81">
        <v>454.9999487943</v>
      </c>
      <c r="S284" s="208">
        <f>IF(G284="D",0.000009,SUM(Q284+R284)+M284/10^7)</f>
        <v>9.0000000000000002E-6</v>
      </c>
      <c r="T284" s="209">
        <f t="shared" si="55"/>
        <v>2.849E-5</v>
      </c>
      <c r="U284" s="180" t="s">
        <v>36</v>
      </c>
      <c r="V284" s="136"/>
      <c r="W284" s="117" t="s">
        <v>149</v>
      </c>
      <c r="X284" s="26">
        <v>104019</v>
      </c>
    </row>
    <row r="285" spans="1:24" s="22" customFormat="1" ht="33" customHeight="1">
      <c r="A285" s="103">
        <v>99</v>
      </c>
      <c r="B285" s="16" t="s">
        <v>70</v>
      </c>
      <c r="C285" s="16">
        <f t="shared" si="56"/>
        <v>1</v>
      </c>
      <c r="D285" s="148" t="s">
        <v>14</v>
      </c>
      <c r="E285" s="36">
        <v>108</v>
      </c>
      <c r="F285" s="36" t="s">
        <v>63</v>
      </c>
      <c r="G285" s="27" t="s">
        <v>34</v>
      </c>
      <c r="H285" s="27">
        <f t="shared" si="57"/>
        <v>3</v>
      </c>
      <c r="I285" s="120">
        <f t="shared" si="58"/>
        <v>28</v>
      </c>
      <c r="J285" s="132" t="str">
        <f t="shared" si="59"/>
        <v/>
      </c>
      <c r="K285" s="143">
        <f t="shared" si="62"/>
        <v>28</v>
      </c>
      <c r="L285" s="137" t="str">
        <f t="shared" si="60"/>
        <v>Delambily Anthony                                           (104005)</v>
      </c>
      <c r="M285" s="78" t="s">
        <v>35</v>
      </c>
      <c r="N285" s="78" t="s">
        <v>35</v>
      </c>
      <c r="O285" s="78" t="s">
        <v>35</v>
      </c>
      <c r="P285" s="207">
        <f>IF(G285="D",0.000009,SUM((M285*25)+(N285*25)))</f>
        <v>9.0000000000000002E-6</v>
      </c>
      <c r="Q285" s="207">
        <f>IF(G285="D",0.000009,SUM((M285*25)+(N285*25)+(O285*10)))</f>
        <v>9.0000000000000002E-6</v>
      </c>
      <c r="R285" s="81">
        <v>425</v>
      </c>
      <c r="S285" s="208">
        <f>IF(G285="D",0.000009,SUM(Q285+R285)+M285/10^7)</f>
        <v>9.0000000000000002E-6</v>
      </c>
      <c r="T285" s="209">
        <f>IF(G285="D",0.000009,SUM(S285/100)+ROW(A285)/10000000)</f>
        <v>9.0000000000000002E-6</v>
      </c>
      <c r="U285" s="107" t="s">
        <v>36</v>
      </c>
      <c r="V285" s="136"/>
      <c r="W285" s="117" t="s">
        <v>148</v>
      </c>
      <c r="X285" s="26">
        <v>104005</v>
      </c>
    </row>
    <row r="286" spans="1:24" s="22" customFormat="1" ht="33" customHeight="1">
      <c r="A286" s="103">
        <v>100</v>
      </c>
      <c r="B286" s="16" t="s">
        <v>70</v>
      </c>
      <c r="C286" s="16">
        <f t="shared" si="56"/>
        <v>1</v>
      </c>
      <c r="D286" s="148" t="s">
        <v>14</v>
      </c>
      <c r="E286" s="36">
        <v>108</v>
      </c>
      <c r="F286" s="36" t="s">
        <v>63</v>
      </c>
      <c r="G286" s="27" t="s">
        <v>6</v>
      </c>
      <c r="H286" s="27">
        <f t="shared" si="57"/>
        <v>4</v>
      </c>
      <c r="I286" s="120">
        <f t="shared" si="58"/>
        <v>29</v>
      </c>
      <c r="J286" s="132" t="str">
        <f t="shared" si="59"/>
        <v/>
      </c>
      <c r="K286" s="143">
        <f t="shared" si="62"/>
        <v>29</v>
      </c>
      <c r="L286" s="137" t="str">
        <f t="shared" si="60"/>
        <v>Fontaine Stéphane                                           (104007)</v>
      </c>
      <c r="M286" s="78" t="s">
        <v>7</v>
      </c>
      <c r="N286" s="78" t="s">
        <v>7</v>
      </c>
      <c r="O286" s="78" t="s">
        <v>7</v>
      </c>
      <c r="P286" s="207">
        <f>IF(G286="R",0.000005,SUM((M286*25)+(N286*25)))</f>
        <v>5.0000000000000004E-6</v>
      </c>
      <c r="Q286" s="207">
        <f>IF(G286="R",0.000005,SUM((M286*25)+(N286*25)+(O286*10)))</f>
        <v>5.0000000000000004E-6</v>
      </c>
      <c r="R286" s="81">
        <v>491</v>
      </c>
      <c r="S286" s="208">
        <f>IF(G286="R",0.000005,SUM(Q286+R286)+M286/10^7)</f>
        <v>5.0000000000000004E-6</v>
      </c>
      <c r="T286" s="209">
        <f>IF(G286="R",0.000005,SUM(S286/100)+ROW(A286)/10000000)</f>
        <v>5.0000000000000004E-6</v>
      </c>
      <c r="U286" s="107" t="s">
        <v>13</v>
      </c>
      <c r="V286" s="136"/>
      <c r="W286" s="117" t="s">
        <v>150</v>
      </c>
      <c r="X286" s="26">
        <v>104007</v>
      </c>
    </row>
    <row r="287" spans="1:24" s="22" customFormat="1" ht="33" customHeight="1">
      <c r="A287" s="103">
        <v>333</v>
      </c>
      <c r="B287" s="16" t="s">
        <v>37</v>
      </c>
      <c r="C287" s="16">
        <f t="shared" si="56"/>
        <v>2</v>
      </c>
      <c r="D287" s="148" t="s">
        <v>14</v>
      </c>
      <c r="E287" s="36">
        <v>112</v>
      </c>
      <c r="F287" s="36" t="s">
        <v>95</v>
      </c>
      <c r="G287" s="27" t="s">
        <v>38</v>
      </c>
      <c r="H287" s="27">
        <f t="shared" si="57"/>
        <v>5</v>
      </c>
      <c r="I287" s="120" t="str">
        <f t="shared" si="58"/>
        <v/>
      </c>
      <c r="J287" s="132" t="str">
        <f t="shared" si="59"/>
        <v/>
      </c>
      <c r="K287" s="143" t="str">
        <f t="shared" si="62"/>
        <v/>
      </c>
      <c r="L287" s="15" t="str">
        <f t="shared" si="60"/>
        <v>Mathieu Christine                                           (206007)</v>
      </c>
      <c r="M287" s="10">
        <v>0</v>
      </c>
      <c r="N287" s="10">
        <v>0</v>
      </c>
      <c r="O287" s="10" t="s">
        <v>71</v>
      </c>
      <c r="P287" s="23" t="s">
        <v>71</v>
      </c>
      <c r="Q287" s="11" t="s">
        <v>71</v>
      </c>
      <c r="R287" s="11" t="s">
        <v>71</v>
      </c>
      <c r="S287" s="118"/>
      <c r="T287" s="139" t="s">
        <v>71</v>
      </c>
      <c r="U287" s="20" t="s">
        <v>71</v>
      </c>
      <c r="V287" s="136"/>
      <c r="W287" s="117" t="s">
        <v>534</v>
      </c>
      <c r="X287" s="26">
        <v>206007</v>
      </c>
    </row>
    <row r="288" spans="1:24" s="22" customFormat="1" ht="33" customHeight="1">
      <c r="A288" s="103">
        <v>252</v>
      </c>
      <c r="B288" s="16" t="s">
        <v>37</v>
      </c>
      <c r="C288" s="16">
        <f t="shared" si="56"/>
        <v>2</v>
      </c>
      <c r="D288" s="148" t="s">
        <v>14</v>
      </c>
      <c r="E288" s="36">
        <v>108</v>
      </c>
      <c r="F288" s="36" t="s">
        <v>63</v>
      </c>
      <c r="G288" s="27" t="s">
        <v>38</v>
      </c>
      <c r="H288" s="27">
        <f t="shared" si="57"/>
        <v>5</v>
      </c>
      <c r="I288" s="120" t="str">
        <f t="shared" si="58"/>
        <v/>
      </c>
      <c r="J288" s="132" t="str">
        <f t="shared" si="59"/>
        <v/>
      </c>
      <c r="K288" s="143" t="str">
        <f t="shared" si="62"/>
        <v/>
      </c>
      <c r="L288" s="15" t="str">
        <f t="shared" si="60"/>
        <v>Vergnaud Laurent                                           (206003)</v>
      </c>
      <c r="M288" s="10">
        <v>0</v>
      </c>
      <c r="N288" s="10">
        <v>0</v>
      </c>
      <c r="O288" s="10" t="s">
        <v>71</v>
      </c>
      <c r="P288" s="23" t="s">
        <v>71</v>
      </c>
      <c r="Q288" s="11" t="s">
        <v>71</v>
      </c>
      <c r="R288" s="11" t="s">
        <v>71</v>
      </c>
      <c r="S288" s="118"/>
      <c r="T288" s="139" t="s">
        <v>71</v>
      </c>
      <c r="U288" s="20" t="s">
        <v>71</v>
      </c>
      <c r="V288" s="136"/>
      <c r="W288" s="117" t="s">
        <v>532</v>
      </c>
      <c r="X288" s="26">
        <v>206003</v>
      </c>
    </row>
    <row r="289" spans="1:24" s="22" customFormat="1" ht="33" customHeight="1">
      <c r="A289" s="103">
        <v>338</v>
      </c>
      <c r="B289" s="16" t="s">
        <v>37</v>
      </c>
      <c r="C289" s="16">
        <f t="shared" si="56"/>
        <v>2</v>
      </c>
      <c r="D289" s="148" t="s">
        <v>14</v>
      </c>
      <c r="E289" s="36">
        <v>112</v>
      </c>
      <c r="F289" s="36" t="s">
        <v>95</v>
      </c>
      <c r="G289" s="27" t="s">
        <v>38</v>
      </c>
      <c r="H289" s="27">
        <f t="shared" si="57"/>
        <v>5</v>
      </c>
      <c r="I289" s="120" t="str">
        <f t="shared" si="58"/>
        <v/>
      </c>
      <c r="J289" s="132" t="str">
        <f t="shared" si="59"/>
        <v/>
      </c>
      <c r="K289" s="143" t="str">
        <f t="shared" si="62"/>
        <v/>
      </c>
      <c r="L289" s="15" t="str">
        <f t="shared" si="60"/>
        <v>Le Gal Claude                                           (206002)</v>
      </c>
      <c r="M289" s="10">
        <v>0</v>
      </c>
      <c r="N289" s="10">
        <v>0</v>
      </c>
      <c r="O289" s="10" t="s">
        <v>71</v>
      </c>
      <c r="P289" s="23" t="s">
        <v>71</v>
      </c>
      <c r="Q289" s="11" t="s">
        <v>71</v>
      </c>
      <c r="R289" s="11" t="s">
        <v>71</v>
      </c>
      <c r="S289" s="118"/>
      <c r="T289" s="139" t="s">
        <v>71</v>
      </c>
      <c r="U289" s="20" t="s">
        <v>71</v>
      </c>
      <c r="V289" s="136"/>
      <c r="W289" s="117" t="s">
        <v>533</v>
      </c>
      <c r="X289" s="26">
        <v>206002</v>
      </c>
    </row>
    <row r="290" spans="1:24" s="22" customFormat="1" ht="33" customHeight="1">
      <c r="A290" s="103">
        <v>305</v>
      </c>
      <c r="B290" s="16" t="s">
        <v>37</v>
      </c>
      <c r="C290" s="16">
        <f t="shared" si="56"/>
        <v>2</v>
      </c>
      <c r="D290" s="148" t="s">
        <v>14</v>
      </c>
      <c r="E290" s="36">
        <v>111</v>
      </c>
      <c r="F290" s="36" t="s">
        <v>65</v>
      </c>
      <c r="G290" s="27" t="s">
        <v>38</v>
      </c>
      <c r="H290" s="27">
        <f t="shared" si="57"/>
        <v>5</v>
      </c>
      <c r="I290" s="120" t="str">
        <f t="shared" si="58"/>
        <v/>
      </c>
      <c r="J290" s="132" t="str">
        <f t="shared" si="59"/>
        <v/>
      </c>
      <c r="K290" s="143" t="str">
        <f t="shared" si="62"/>
        <v/>
      </c>
      <c r="L290" s="15" t="str">
        <f t="shared" si="60"/>
        <v>Brisse Dominique                                           (205021)</v>
      </c>
      <c r="M290" s="10">
        <v>0</v>
      </c>
      <c r="N290" s="10">
        <v>0</v>
      </c>
      <c r="O290" s="10" t="s">
        <v>71</v>
      </c>
      <c r="P290" s="23" t="s">
        <v>71</v>
      </c>
      <c r="Q290" s="11" t="s">
        <v>71</v>
      </c>
      <c r="R290" s="11" t="s">
        <v>71</v>
      </c>
      <c r="S290" s="118"/>
      <c r="T290" s="139" t="s">
        <v>71</v>
      </c>
      <c r="U290" s="20" t="s">
        <v>71</v>
      </c>
      <c r="V290" s="136"/>
      <c r="W290" s="117" t="s">
        <v>372</v>
      </c>
      <c r="X290" s="26">
        <v>205021</v>
      </c>
    </row>
    <row r="291" spans="1:24" s="22" customFormat="1" ht="33" customHeight="1">
      <c r="A291" s="103">
        <v>324</v>
      </c>
      <c r="B291" s="16" t="s">
        <v>37</v>
      </c>
      <c r="C291" s="16">
        <f t="shared" si="56"/>
        <v>2</v>
      </c>
      <c r="D291" s="148" t="s">
        <v>14</v>
      </c>
      <c r="E291" s="36">
        <v>112</v>
      </c>
      <c r="F291" s="36" t="s">
        <v>95</v>
      </c>
      <c r="G291" s="27" t="s">
        <v>38</v>
      </c>
      <c r="H291" s="27">
        <f t="shared" si="57"/>
        <v>5</v>
      </c>
      <c r="I291" s="120" t="str">
        <f t="shared" si="58"/>
        <v/>
      </c>
      <c r="J291" s="132" t="str">
        <f t="shared" si="59"/>
        <v/>
      </c>
      <c r="K291" s="143" t="str">
        <f t="shared" si="62"/>
        <v/>
      </c>
      <c r="L291" s="15" t="str">
        <f t="shared" si="60"/>
        <v>Delattre Philippe                                           (205019)</v>
      </c>
      <c r="M291" s="10">
        <v>0</v>
      </c>
      <c r="N291" s="10">
        <v>0</v>
      </c>
      <c r="O291" s="10" t="s">
        <v>71</v>
      </c>
      <c r="P291" s="23" t="s">
        <v>71</v>
      </c>
      <c r="Q291" s="11" t="s">
        <v>71</v>
      </c>
      <c r="R291" s="11" t="s">
        <v>71</v>
      </c>
      <c r="S291" s="118"/>
      <c r="T291" s="139" t="s">
        <v>71</v>
      </c>
      <c r="U291" s="20" t="s">
        <v>71</v>
      </c>
      <c r="V291" s="136"/>
      <c r="W291" s="117" t="s">
        <v>392</v>
      </c>
      <c r="X291" s="26">
        <v>205019</v>
      </c>
    </row>
    <row r="292" spans="1:24" s="22" customFormat="1" ht="33" customHeight="1">
      <c r="A292" s="103">
        <v>312</v>
      </c>
      <c r="B292" s="16" t="s">
        <v>37</v>
      </c>
      <c r="C292" s="16">
        <f t="shared" si="56"/>
        <v>2</v>
      </c>
      <c r="D292" s="148" t="s">
        <v>14</v>
      </c>
      <c r="E292" s="36">
        <v>112</v>
      </c>
      <c r="F292" s="36" t="s">
        <v>95</v>
      </c>
      <c r="G292" s="27" t="s">
        <v>38</v>
      </c>
      <c r="H292" s="27">
        <f t="shared" si="57"/>
        <v>5</v>
      </c>
      <c r="I292" s="120" t="str">
        <f t="shared" si="58"/>
        <v/>
      </c>
      <c r="J292" s="132" t="str">
        <f t="shared" si="59"/>
        <v/>
      </c>
      <c r="K292" s="143" t="str">
        <f t="shared" si="62"/>
        <v/>
      </c>
      <c r="L292" s="15" t="str">
        <f t="shared" si="60"/>
        <v>Guillerme Yann                                           (205016)</v>
      </c>
      <c r="M292" s="10">
        <v>0</v>
      </c>
      <c r="N292" s="10">
        <v>0</v>
      </c>
      <c r="O292" s="10" t="s">
        <v>71</v>
      </c>
      <c r="P292" s="23" t="s">
        <v>71</v>
      </c>
      <c r="Q292" s="11" t="s">
        <v>71</v>
      </c>
      <c r="R292" s="11" t="s">
        <v>71</v>
      </c>
      <c r="S292" s="118"/>
      <c r="T292" s="139" t="s">
        <v>71</v>
      </c>
      <c r="U292" s="20" t="s">
        <v>71</v>
      </c>
      <c r="V292" s="136"/>
      <c r="W292" s="117" t="s">
        <v>410</v>
      </c>
      <c r="X292" s="26">
        <v>205016</v>
      </c>
    </row>
    <row r="293" spans="1:24" s="22" customFormat="1" ht="33" customHeight="1">
      <c r="A293" s="103">
        <v>218</v>
      </c>
      <c r="B293" s="16" t="s">
        <v>37</v>
      </c>
      <c r="C293" s="16">
        <f t="shared" si="56"/>
        <v>2</v>
      </c>
      <c r="D293" s="148" t="s">
        <v>14</v>
      </c>
      <c r="E293" s="36">
        <v>104</v>
      </c>
      <c r="F293" s="36" t="s">
        <v>107</v>
      </c>
      <c r="G293" s="27" t="s">
        <v>38</v>
      </c>
      <c r="H293" s="27">
        <f t="shared" si="57"/>
        <v>5</v>
      </c>
      <c r="I293" s="120" t="str">
        <f t="shared" si="58"/>
        <v/>
      </c>
      <c r="J293" s="132" t="str">
        <f t="shared" si="59"/>
        <v/>
      </c>
      <c r="K293" s="143" t="str">
        <f t="shared" si="62"/>
        <v/>
      </c>
      <c r="L293" s="15" t="str">
        <f t="shared" si="60"/>
        <v>Heuschen Christophe                                           (205015)</v>
      </c>
      <c r="M293" s="10">
        <v>0</v>
      </c>
      <c r="N293" s="10">
        <v>0</v>
      </c>
      <c r="O293" s="10" t="s">
        <v>71</v>
      </c>
      <c r="P293" s="23" t="s">
        <v>71</v>
      </c>
      <c r="Q293" s="11" t="s">
        <v>71</v>
      </c>
      <c r="R293" s="11" t="s">
        <v>71</v>
      </c>
      <c r="S293" s="118"/>
      <c r="T293" s="139" t="s">
        <v>71</v>
      </c>
      <c r="U293" s="20" t="s">
        <v>71</v>
      </c>
      <c r="V293" s="136"/>
      <c r="W293" s="117" t="s">
        <v>417</v>
      </c>
      <c r="X293" s="26">
        <v>205015</v>
      </c>
    </row>
    <row r="294" spans="1:24" s="22" customFormat="1" ht="33" customHeight="1">
      <c r="A294" s="103">
        <v>329</v>
      </c>
      <c r="B294" s="16" t="s">
        <v>37</v>
      </c>
      <c r="C294" s="16">
        <f t="shared" si="56"/>
        <v>2</v>
      </c>
      <c r="D294" s="148" t="s">
        <v>14</v>
      </c>
      <c r="E294" s="36">
        <v>112</v>
      </c>
      <c r="F294" s="36" t="s">
        <v>95</v>
      </c>
      <c r="G294" s="27" t="s">
        <v>38</v>
      </c>
      <c r="H294" s="27">
        <f t="shared" si="57"/>
        <v>5</v>
      </c>
      <c r="I294" s="120" t="str">
        <f t="shared" si="58"/>
        <v/>
      </c>
      <c r="J294" s="132" t="str">
        <f t="shared" si="59"/>
        <v/>
      </c>
      <c r="K294" s="143" t="str">
        <f t="shared" si="62"/>
        <v/>
      </c>
      <c r="L294" s="15" t="str">
        <f t="shared" si="60"/>
        <v>Jouassin Valérie                                           (205014)</v>
      </c>
      <c r="M294" s="10">
        <v>0</v>
      </c>
      <c r="N294" s="10">
        <v>0</v>
      </c>
      <c r="O294" s="10" t="s">
        <v>71</v>
      </c>
      <c r="P294" s="23" t="s">
        <v>71</v>
      </c>
      <c r="Q294" s="11" t="s">
        <v>71</v>
      </c>
      <c r="R294" s="11" t="s">
        <v>71</v>
      </c>
      <c r="S294" s="118"/>
      <c r="T294" s="139" t="s">
        <v>71</v>
      </c>
      <c r="U294" s="20" t="s">
        <v>71</v>
      </c>
      <c r="V294" s="136"/>
      <c r="W294" s="117" t="s">
        <v>423</v>
      </c>
      <c r="X294" s="26">
        <v>205014</v>
      </c>
    </row>
    <row r="295" spans="1:24" s="22" customFormat="1" ht="33" customHeight="1">
      <c r="A295" s="103">
        <v>337</v>
      </c>
      <c r="B295" s="16" t="s">
        <v>37</v>
      </c>
      <c r="C295" s="16">
        <f t="shared" si="56"/>
        <v>2</v>
      </c>
      <c r="D295" s="148" t="s">
        <v>14</v>
      </c>
      <c r="E295" s="36">
        <v>112</v>
      </c>
      <c r="F295" s="36" t="s">
        <v>95</v>
      </c>
      <c r="G295" s="27" t="s">
        <v>38</v>
      </c>
      <c r="H295" s="27">
        <f t="shared" si="57"/>
        <v>5</v>
      </c>
      <c r="I295" s="120" t="str">
        <f t="shared" si="58"/>
        <v/>
      </c>
      <c r="J295" s="132" t="str">
        <f t="shared" si="59"/>
        <v/>
      </c>
      <c r="K295" s="143" t="str">
        <f t="shared" si="62"/>
        <v/>
      </c>
      <c r="L295" s="15" t="str">
        <f t="shared" si="60"/>
        <v>Maunoury Patrick                                           (205012)</v>
      </c>
      <c r="M295" s="10">
        <v>0</v>
      </c>
      <c r="N295" s="10">
        <v>0</v>
      </c>
      <c r="O295" s="10" t="s">
        <v>71</v>
      </c>
      <c r="P295" s="23" t="s">
        <v>71</v>
      </c>
      <c r="Q295" s="11" t="s">
        <v>71</v>
      </c>
      <c r="R295" s="11" t="s">
        <v>71</v>
      </c>
      <c r="S295" s="118"/>
      <c r="T295" s="139" t="s">
        <v>71</v>
      </c>
      <c r="U295" s="20" t="s">
        <v>71</v>
      </c>
      <c r="V295" s="136"/>
      <c r="W295" s="117" t="s">
        <v>441</v>
      </c>
      <c r="X295" s="26">
        <v>205012</v>
      </c>
    </row>
    <row r="296" spans="1:24" s="22" customFormat="1" ht="33" customHeight="1">
      <c r="A296" s="103">
        <v>271</v>
      </c>
      <c r="B296" s="16" t="s">
        <v>37</v>
      </c>
      <c r="C296" s="16">
        <f t="shared" si="56"/>
        <v>2</v>
      </c>
      <c r="D296" s="148" t="s">
        <v>14</v>
      </c>
      <c r="E296" s="36">
        <v>108</v>
      </c>
      <c r="F296" s="36" t="s">
        <v>63</v>
      </c>
      <c r="G296" s="27" t="s">
        <v>38</v>
      </c>
      <c r="H296" s="27">
        <f t="shared" si="57"/>
        <v>5</v>
      </c>
      <c r="I296" s="120" t="str">
        <f t="shared" si="58"/>
        <v/>
      </c>
      <c r="J296" s="132" t="str">
        <f t="shared" si="59"/>
        <v/>
      </c>
      <c r="K296" s="143" t="str">
        <f t="shared" si="62"/>
        <v/>
      </c>
      <c r="L296" s="15" t="str">
        <f t="shared" si="60"/>
        <v>Rebillon Pascal                                           (205011)</v>
      </c>
      <c r="M296" s="10">
        <v>0</v>
      </c>
      <c r="N296" s="10">
        <v>0</v>
      </c>
      <c r="O296" s="10" t="s">
        <v>71</v>
      </c>
      <c r="P296" s="23" t="s">
        <v>71</v>
      </c>
      <c r="Q296" s="11" t="s">
        <v>71</v>
      </c>
      <c r="R296" s="11" t="s">
        <v>71</v>
      </c>
      <c r="S296" s="118"/>
      <c r="T296" s="139" t="s">
        <v>71</v>
      </c>
      <c r="U296" s="20" t="s">
        <v>71</v>
      </c>
      <c r="V296" s="136"/>
      <c r="W296" s="117" t="s">
        <v>456</v>
      </c>
      <c r="X296" s="26">
        <v>205011</v>
      </c>
    </row>
    <row r="297" spans="1:24" s="22" customFormat="1" ht="33" customHeight="1">
      <c r="A297" s="103">
        <v>230</v>
      </c>
      <c r="B297" s="16" t="s">
        <v>37</v>
      </c>
      <c r="C297" s="16">
        <f t="shared" si="56"/>
        <v>2</v>
      </c>
      <c r="D297" s="148" t="s">
        <v>14</v>
      </c>
      <c r="E297" s="98">
        <v>106</v>
      </c>
      <c r="F297" s="98" t="s">
        <v>62</v>
      </c>
      <c r="G297" s="27" t="s">
        <v>38</v>
      </c>
      <c r="H297" s="27">
        <f t="shared" si="57"/>
        <v>5</v>
      </c>
      <c r="I297" s="120" t="str">
        <f t="shared" si="58"/>
        <v/>
      </c>
      <c r="J297" s="132" t="str">
        <f t="shared" si="59"/>
        <v/>
      </c>
      <c r="K297" s="143" t="str">
        <f t="shared" si="62"/>
        <v/>
      </c>
      <c r="L297" s="15" t="str">
        <f t="shared" si="60"/>
        <v>Huguel Stéphane                                           (205009)</v>
      </c>
      <c r="M297" s="99">
        <v>0</v>
      </c>
      <c r="N297" s="99">
        <v>0</v>
      </c>
      <c r="O297" s="99" t="s">
        <v>71</v>
      </c>
      <c r="P297" s="100" t="s">
        <v>71</v>
      </c>
      <c r="Q297" s="101" t="s">
        <v>71</v>
      </c>
      <c r="R297" s="101" t="s">
        <v>71</v>
      </c>
      <c r="S297" s="118"/>
      <c r="T297" s="140" t="s">
        <v>71</v>
      </c>
      <c r="U297" s="30" t="s">
        <v>71</v>
      </c>
      <c r="V297" s="136"/>
      <c r="W297" s="117" t="s">
        <v>420</v>
      </c>
      <c r="X297" s="26">
        <v>205009</v>
      </c>
    </row>
    <row r="298" spans="1:24" s="22" customFormat="1" ht="33" customHeight="1">
      <c r="A298" s="103">
        <v>231</v>
      </c>
      <c r="B298" s="16" t="s">
        <v>37</v>
      </c>
      <c r="C298" s="16">
        <f t="shared" si="56"/>
        <v>2</v>
      </c>
      <c r="D298" s="148" t="s">
        <v>14</v>
      </c>
      <c r="E298" s="36">
        <v>106</v>
      </c>
      <c r="F298" s="36" t="s">
        <v>62</v>
      </c>
      <c r="G298" s="27" t="s">
        <v>38</v>
      </c>
      <c r="H298" s="27">
        <f t="shared" si="57"/>
        <v>5</v>
      </c>
      <c r="I298" s="120" t="str">
        <f t="shared" si="58"/>
        <v/>
      </c>
      <c r="J298" s="132" t="str">
        <f t="shared" si="59"/>
        <v/>
      </c>
      <c r="K298" s="143" t="str">
        <f t="shared" si="62"/>
        <v/>
      </c>
      <c r="L298" s="15" t="str">
        <f t="shared" si="60"/>
        <v>Laisne Daniel                                           (205008)</v>
      </c>
      <c r="M298" s="10">
        <v>0</v>
      </c>
      <c r="N298" s="10">
        <v>0</v>
      </c>
      <c r="O298" s="10" t="s">
        <v>71</v>
      </c>
      <c r="P298" s="23" t="s">
        <v>71</v>
      </c>
      <c r="Q298" s="11" t="s">
        <v>71</v>
      </c>
      <c r="R298" s="11" t="s">
        <v>71</v>
      </c>
      <c r="S298" s="118"/>
      <c r="T298" s="139" t="s">
        <v>71</v>
      </c>
      <c r="U298" s="20" t="s">
        <v>71</v>
      </c>
      <c r="V298" s="136"/>
      <c r="W298" s="117" t="s">
        <v>427</v>
      </c>
      <c r="X298" s="26">
        <v>205008</v>
      </c>
    </row>
    <row r="299" spans="1:24" s="22" customFormat="1" ht="33" customHeight="1">
      <c r="A299" s="103">
        <v>214</v>
      </c>
      <c r="B299" s="16" t="s">
        <v>37</v>
      </c>
      <c r="C299" s="16">
        <f t="shared" si="56"/>
        <v>2</v>
      </c>
      <c r="D299" s="148" t="s">
        <v>14</v>
      </c>
      <c r="E299" s="36">
        <v>102</v>
      </c>
      <c r="F299" s="36" t="s">
        <v>60</v>
      </c>
      <c r="G299" s="27" t="s">
        <v>38</v>
      </c>
      <c r="H299" s="27">
        <f t="shared" si="57"/>
        <v>5</v>
      </c>
      <c r="I299" s="120" t="str">
        <f t="shared" si="58"/>
        <v/>
      </c>
      <c r="J299" s="132" t="str">
        <f t="shared" si="59"/>
        <v/>
      </c>
      <c r="K299" s="143" t="str">
        <f t="shared" si="62"/>
        <v/>
      </c>
      <c r="L299" s="15" t="str">
        <f t="shared" si="60"/>
        <v>Masoni Katia                                           (205007)</v>
      </c>
      <c r="M299" s="10">
        <v>0</v>
      </c>
      <c r="N299" s="10">
        <v>0</v>
      </c>
      <c r="O299" s="10" t="s">
        <v>71</v>
      </c>
      <c r="P299" s="23" t="s">
        <v>71</v>
      </c>
      <c r="Q299" s="11" t="s">
        <v>71</v>
      </c>
      <c r="R299" s="11" t="s">
        <v>71</v>
      </c>
      <c r="S299" s="118"/>
      <c r="T299" s="139" t="s">
        <v>71</v>
      </c>
      <c r="U299" s="20" t="s">
        <v>71</v>
      </c>
      <c r="V299" s="136"/>
      <c r="W299" s="117" t="s">
        <v>439</v>
      </c>
      <c r="X299" s="26">
        <v>205007</v>
      </c>
    </row>
    <row r="300" spans="1:24" s="22" customFormat="1" ht="33" customHeight="1">
      <c r="A300" s="103">
        <v>313</v>
      </c>
      <c r="B300" s="16" t="s">
        <v>37</v>
      </c>
      <c r="C300" s="16">
        <f t="shared" si="56"/>
        <v>2</v>
      </c>
      <c r="D300" s="148" t="s">
        <v>14</v>
      </c>
      <c r="E300" s="36">
        <v>112</v>
      </c>
      <c r="F300" s="36" t="s">
        <v>95</v>
      </c>
      <c r="G300" s="27" t="s">
        <v>38</v>
      </c>
      <c r="H300" s="27">
        <f t="shared" si="57"/>
        <v>5</v>
      </c>
      <c r="I300" s="120" t="str">
        <f t="shared" si="58"/>
        <v/>
      </c>
      <c r="J300" s="132" t="str">
        <f t="shared" si="59"/>
        <v/>
      </c>
      <c r="K300" s="143" t="str">
        <f t="shared" si="62"/>
        <v/>
      </c>
      <c r="L300" s="15" t="str">
        <f t="shared" si="60"/>
        <v>Peronno Vincent                                           (205005)</v>
      </c>
      <c r="M300" s="10">
        <v>0</v>
      </c>
      <c r="N300" s="10">
        <v>0</v>
      </c>
      <c r="O300" s="10" t="s">
        <v>71</v>
      </c>
      <c r="P300" s="23" t="s">
        <v>71</v>
      </c>
      <c r="Q300" s="11" t="s">
        <v>71</v>
      </c>
      <c r="R300" s="11" t="s">
        <v>71</v>
      </c>
      <c r="S300" s="118"/>
      <c r="T300" s="139" t="s">
        <v>71</v>
      </c>
      <c r="U300" s="20" t="s">
        <v>71</v>
      </c>
      <c r="V300" s="136"/>
      <c r="W300" s="117" t="s">
        <v>449</v>
      </c>
      <c r="X300" s="26">
        <v>205005</v>
      </c>
    </row>
    <row r="301" spans="1:24" s="22" customFormat="1" ht="33" customHeight="1">
      <c r="A301" s="103">
        <v>270</v>
      </c>
      <c r="B301" s="16" t="s">
        <v>37</v>
      </c>
      <c r="C301" s="16">
        <f t="shared" si="56"/>
        <v>2</v>
      </c>
      <c r="D301" s="148" t="s">
        <v>14</v>
      </c>
      <c r="E301" s="36">
        <v>108</v>
      </c>
      <c r="F301" s="36" t="s">
        <v>63</v>
      </c>
      <c r="G301" s="27" t="s">
        <v>38</v>
      </c>
      <c r="H301" s="27">
        <f t="shared" si="57"/>
        <v>5</v>
      </c>
      <c r="I301" s="120" t="str">
        <f t="shared" si="58"/>
        <v/>
      </c>
      <c r="J301" s="132" t="str">
        <f t="shared" si="59"/>
        <v/>
      </c>
      <c r="K301" s="143" t="str">
        <f t="shared" si="62"/>
        <v/>
      </c>
      <c r="L301" s="15" t="str">
        <f t="shared" si="60"/>
        <v>Sabathier Christophe                                           (205004)</v>
      </c>
      <c r="M301" s="10">
        <v>0</v>
      </c>
      <c r="N301" s="10">
        <v>0</v>
      </c>
      <c r="O301" s="10" t="s">
        <v>71</v>
      </c>
      <c r="P301" s="23" t="s">
        <v>71</v>
      </c>
      <c r="Q301" s="11" t="s">
        <v>71</v>
      </c>
      <c r="R301" s="11" t="s">
        <v>71</v>
      </c>
      <c r="S301" s="118"/>
      <c r="T301" s="139" t="s">
        <v>71</v>
      </c>
      <c r="U301" s="20" t="s">
        <v>71</v>
      </c>
      <c r="V301" s="136"/>
      <c r="W301" s="117" t="s">
        <v>464</v>
      </c>
      <c r="X301" s="26">
        <v>205004</v>
      </c>
    </row>
    <row r="302" spans="1:24" s="22" customFormat="1" ht="33" customHeight="1">
      <c r="A302" s="103">
        <v>308</v>
      </c>
      <c r="B302" s="16" t="s">
        <v>37</v>
      </c>
      <c r="C302" s="16">
        <f t="shared" si="56"/>
        <v>2</v>
      </c>
      <c r="D302" s="148" t="s">
        <v>14</v>
      </c>
      <c r="E302" s="36">
        <v>112</v>
      </c>
      <c r="F302" s="36" t="s">
        <v>95</v>
      </c>
      <c r="G302" s="27" t="s">
        <v>38</v>
      </c>
      <c r="H302" s="27">
        <f t="shared" si="57"/>
        <v>5</v>
      </c>
      <c r="I302" s="120" t="str">
        <f t="shared" si="58"/>
        <v/>
      </c>
      <c r="J302" s="132" t="str">
        <f t="shared" si="59"/>
        <v/>
      </c>
      <c r="K302" s="143" t="str">
        <f t="shared" si="62"/>
        <v/>
      </c>
      <c r="L302" s="15" t="str">
        <f t="shared" si="60"/>
        <v>Villefranche Renaud                                           (205003)</v>
      </c>
      <c r="M302" s="10">
        <v>0</v>
      </c>
      <c r="N302" s="10">
        <v>0</v>
      </c>
      <c r="O302" s="10" t="s">
        <v>71</v>
      </c>
      <c r="P302" s="23" t="s">
        <v>71</v>
      </c>
      <c r="Q302" s="11" t="s">
        <v>71</v>
      </c>
      <c r="R302" s="11" t="s">
        <v>71</v>
      </c>
      <c r="S302" s="118"/>
      <c r="T302" s="139" t="s">
        <v>71</v>
      </c>
      <c r="U302" s="20" t="s">
        <v>71</v>
      </c>
      <c r="V302" s="136"/>
      <c r="W302" s="117" t="s">
        <v>478</v>
      </c>
      <c r="X302" s="26">
        <v>205003</v>
      </c>
    </row>
    <row r="303" spans="1:24" s="22" customFormat="1" ht="33" customHeight="1">
      <c r="A303" s="103">
        <v>269</v>
      </c>
      <c r="B303" s="16" t="s">
        <v>37</v>
      </c>
      <c r="C303" s="16">
        <f t="shared" si="56"/>
        <v>2</v>
      </c>
      <c r="D303" s="148" t="s">
        <v>14</v>
      </c>
      <c r="E303" s="36">
        <v>108</v>
      </c>
      <c r="F303" s="36" t="s">
        <v>63</v>
      </c>
      <c r="G303" s="27" t="s">
        <v>38</v>
      </c>
      <c r="H303" s="27">
        <f t="shared" si="57"/>
        <v>5</v>
      </c>
      <c r="I303" s="120" t="str">
        <f t="shared" si="58"/>
        <v/>
      </c>
      <c r="J303" s="132" t="str">
        <f t="shared" si="59"/>
        <v/>
      </c>
      <c r="K303" s="143" t="str">
        <f t="shared" si="62"/>
        <v/>
      </c>
      <c r="L303" s="15" t="str">
        <f t="shared" si="60"/>
        <v>Dreux Thierry                                           (204036)</v>
      </c>
      <c r="M303" s="10">
        <v>0</v>
      </c>
      <c r="N303" s="10">
        <v>0</v>
      </c>
      <c r="O303" s="10" t="s">
        <v>71</v>
      </c>
      <c r="P303" s="23" t="s">
        <v>71</v>
      </c>
      <c r="Q303" s="11" t="s">
        <v>71</v>
      </c>
      <c r="R303" s="11" t="s">
        <v>71</v>
      </c>
      <c r="S303" s="118"/>
      <c r="T303" s="139" t="s">
        <v>71</v>
      </c>
      <c r="U303" s="20" t="s">
        <v>71</v>
      </c>
      <c r="V303" s="136"/>
      <c r="W303" s="117" t="s">
        <v>496</v>
      </c>
      <c r="X303" s="26">
        <v>204036</v>
      </c>
    </row>
    <row r="304" spans="1:24" s="22" customFormat="1" ht="33" customHeight="1">
      <c r="A304" s="103">
        <v>318</v>
      </c>
      <c r="B304" s="16" t="s">
        <v>37</v>
      </c>
      <c r="C304" s="16">
        <f t="shared" si="56"/>
        <v>2</v>
      </c>
      <c r="D304" s="148" t="s">
        <v>14</v>
      </c>
      <c r="E304" s="36">
        <v>112</v>
      </c>
      <c r="F304" s="36" t="s">
        <v>95</v>
      </c>
      <c r="G304" s="27" t="s">
        <v>38</v>
      </c>
      <c r="H304" s="27">
        <f t="shared" si="57"/>
        <v>5</v>
      </c>
      <c r="I304" s="120" t="str">
        <f t="shared" si="58"/>
        <v/>
      </c>
      <c r="J304" s="132" t="str">
        <f t="shared" si="59"/>
        <v/>
      </c>
      <c r="K304" s="143" t="str">
        <f t="shared" si="62"/>
        <v/>
      </c>
      <c r="L304" s="15" t="str">
        <f t="shared" si="60"/>
        <v>Facon Pierre-Benoit                                           (204035)</v>
      </c>
      <c r="M304" s="10">
        <v>0</v>
      </c>
      <c r="N304" s="10">
        <v>0</v>
      </c>
      <c r="O304" s="10" t="s">
        <v>71</v>
      </c>
      <c r="P304" s="23" t="s">
        <v>71</v>
      </c>
      <c r="Q304" s="11" t="s">
        <v>71</v>
      </c>
      <c r="R304" s="11" t="s">
        <v>71</v>
      </c>
      <c r="S304" s="118"/>
      <c r="T304" s="139" t="s">
        <v>71</v>
      </c>
      <c r="U304" s="20" t="s">
        <v>71</v>
      </c>
      <c r="V304" s="136"/>
      <c r="W304" s="117" t="s">
        <v>495</v>
      </c>
      <c r="X304" s="26">
        <v>204035</v>
      </c>
    </row>
    <row r="305" spans="1:24" s="22" customFormat="1" ht="33" customHeight="1">
      <c r="A305" s="103">
        <v>257</v>
      </c>
      <c r="B305" s="16" t="s">
        <v>37</v>
      </c>
      <c r="C305" s="16">
        <f t="shared" si="56"/>
        <v>2</v>
      </c>
      <c r="D305" s="148" t="s">
        <v>14</v>
      </c>
      <c r="E305" s="36">
        <v>108</v>
      </c>
      <c r="F305" s="36" t="s">
        <v>63</v>
      </c>
      <c r="G305" s="27" t="s">
        <v>38</v>
      </c>
      <c r="H305" s="27">
        <f t="shared" si="57"/>
        <v>5</v>
      </c>
      <c r="I305" s="120" t="str">
        <f t="shared" si="58"/>
        <v/>
      </c>
      <c r="J305" s="132" t="str">
        <f t="shared" si="59"/>
        <v/>
      </c>
      <c r="K305" s="143" t="str">
        <f t="shared" si="62"/>
        <v/>
      </c>
      <c r="L305" s="15" t="str">
        <f t="shared" si="60"/>
        <v>Fringant Christian                                           (204034)</v>
      </c>
      <c r="M305" s="10">
        <v>0</v>
      </c>
      <c r="N305" s="10">
        <v>0</v>
      </c>
      <c r="O305" s="10" t="s">
        <v>71</v>
      </c>
      <c r="P305" s="23" t="s">
        <v>71</v>
      </c>
      <c r="Q305" s="11" t="s">
        <v>71</v>
      </c>
      <c r="R305" s="11" t="s">
        <v>71</v>
      </c>
      <c r="S305" s="118"/>
      <c r="T305" s="139" t="s">
        <v>71</v>
      </c>
      <c r="U305" s="20" t="s">
        <v>71</v>
      </c>
      <c r="V305" s="136"/>
      <c r="W305" s="117" t="s">
        <v>494</v>
      </c>
      <c r="X305" s="26">
        <v>204034</v>
      </c>
    </row>
    <row r="306" spans="1:24" s="22" customFormat="1" ht="33" customHeight="1">
      <c r="A306" s="103">
        <v>303</v>
      </c>
      <c r="B306" s="16" t="s">
        <v>37</v>
      </c>
      <c r="C306" s="16">
        <f t="shared" si="56"/>
        <v>2</v>
      </c>
      <c r="D306" s="148" t="s">
        <v>14</v>
      </c>
      <c r="E306" s="36">
        <v>110</v>
      </c>
      <c r="F306" s="36" t="s">
        <v>114</v>
      </c>
      <c r="G306" s="27" t="s">
        <v>38</v>
      </c>
      <c r="H306" s="27">
        <f t="shared" si="57"/>
        <v>5</v>
      </c>
      <c r="I306" s="120" t="str">
        <f t="shared" si="58"/>
        <v/>
      </c>
      <c r="J306" s="132" t="str">
        <f t="shared" si="59"/>
        <v/>
      </c>
      <c r="K306" s="143" t="str">
        <f t="shared" si="62"/>
        <v/>
      </c>
      <c r="L306" s="15" t="str">
        <f t="shared" si="60"/>
        <v>Germain Olivier                                           (204033)</v>
      </c>
      <c r="M306" s="10">
        <v>0</v>
      </c>
      <c r="N306" s="10">
        <v>0</v>
      </c>
      <c r="O306" s="10" t="s">
        <v>71</v>
      </c>
      <c r="P306" s="23" t="s">
        <v>71</v>
      </c>
      <c r="Q306" s="11" t="s">
        <v>71</v>
      </c>
      <c r="R306" s="11" t="s">
        <v>71</v>
      </c>
      <c r="S306" s="118"/>
      <c r="T306" s="139" t="s">
        <v>71</v>
      </c>
      <c r="U306" s="20" t="s">
        <v>71</v>
      </c>
      <c r="V306" s="136"/>
      <c r="W306" s="117" t="s">
        <v>493</v>
      </c>
      <c r="X306" s="26">
        <v>204033</v>
      </c>
    </row>
    <row r="307" spans="1:24" s="22" customFormat="1" ht="33" customHeight="1">
      <c r="A307" s="103">
        <v>241</v>
      </c>
      <c r="B307" s="16" t="s">
        <v>37</v>
      </c>
      <c r="C307" s="16">
        <f t="shared" si="56"/>
        <v>2</v>
      </c>
      <c r="D307" s="148" t="s">
        <v>14</v>
      </c>
      <c r="E307" s="36">
        <v>106</v>
      </c>
      <c r="F307" s="36" t="s">
        <v>62</v>
      </c>
      <c r="G307" s="27" t="s">
        <v>38</v>
      </c>
      <c r="H307" s="27">
        <f t="shared" si="57"/>
        <v>5</v>
      </c>
      <c r="I307" s="120" t="str">
        <f t="shared" si="58"/>
        <v/>
      </c>
      <c r="J307" s="132" t="str">
        <f t="shared" si="59"/>
        <v/>
      </c>
      <c r="K307" s="143" t="str">
        <f t="shared" si="62"/>
        <v/>
      </c>
      <c r="L307" s="15" t="str">
        <f t="shared" si="60"/>
        <v>Lebegue Geoffroy                                           (204029)</v>
      </c>
      <c r="M307" s="10">
        <v>0</v>
      </c>
      <c r="N307" s="10">
        <v>0</v>
      </c>
      <c r="O307" s="10" t="s">
        <v>71</v>
      </c>
      <c r="P307" s="23" t="s">
        <v>71</v>
      </c>
      <c r="Q307" s="11" t="s">
        <v>71</v>
      </c>
      <c r="R307" s="11" t="s">
        <v>71</v>
      </c>
      <c r="S307" s="118"/>
      <c r="T307" s="139" t="s">
        <v>71</v>
      </c>
      <c r="U307" s="20" t="s">
        <v>71</v>
      </c>
      <c r="V307" s="136"/>
      <c r="W307" s="117" t="s">
        <v>488</v>
      </c>
      <c r="X307" s="26">
        <v>204029</v>
      </c>
    </row>
    <row r="308" spans="1:24" s="22" customFormat="1" ht="33" customHeight="1">
      <c r="A308" s="103">
        <v>304</v>
      </c>
      <c r="B308" s="16" t="s">
        <v>37</v>
      </c>
      <c r="C308" s="16">
        <f t="shared" si="56"/>
        <v>2</v>
      </c>
      <c r="D308" s="148" t="s">
        <v>14</v>
      </c>
      <c r="E308" s="36">
        <v>110</v>
      </c>
      <c r="F308" s="36" t="s">
        <v>114</v>
      </c>
      <c r="G308" s="27" t="s">
        <v>38</v>
      </c>
      <c r="H308" s="27">
        <f t="shared" si="57"/>
        <v>5</v>
      </c>
      <c r="I308" s="120" t="str">
        <f t="shared" si="58"/>
        <v/>
      </c>
      <c r="J308" s="132" t="str">
        <f t="shared" si="59"/>
        <v/>
      </c>
      <c r="K308" s="143" t="str">
        <f t="shared" si="62"/>
        <v/>
      </c>
      <c r="L308" s="15" t="str">
        <f t="shared" si="60"/>
        <v>Spormeyeur Jean-Marie                                           (204027)</v>
      </c>
      <c r="M308" s="10">
        <v>0</v>
      </c>
      <c r="N308" s="10">
        <v>0</v>
      </c>
      <c r="O308" s="10" t="s">
        <v>71</v>
      </c>
      <c r="P308" s="23" t="s">
        <v>71</v>
      </c>
      <c r="Q308" s="11" t="s">
        <v>71</v>
      </c>
      <c r="R308" s="11" t="s">
        <v>71</v>
      </c>
      <c r="S308" s="118"/>
      <c r="T308" s="139" t="s">
        <v>71</v>
      </c>
      <c r="U308" s="20" t="s">
        <v>71</v>
      </c>
      <c r="V308" s="136"/>
      <c r="W308" s="117" t="s">
        <v>482</v>
      </c>
      <c r="X308" s="26">
        <v>204027</v>
      </c>
    </row>
    <row r="309" spans="1:24" s="22" customFormat="1" ht="33" customHeight="1">
      <c r="A309" s="103">
        <v>302</v>
      </c>
      <c r="B309" s="16" t="s">
        <v>37</v>
      </c>
      <c r="C309" s="16">
        <f t="shared" si="56"/>
        <v>2</v>
      </c>
      <c r="D309" s="148" t="s">
        <v>14</v>
      </c>
      <c r="E309" s="36">
        <v>110</v>
      </c>
      <c r="F309" s="36" t="s">
        <v>114</v>
      </c>
      <c r="G309" s="27" t="s">
        <v>38</v>
      </c>
      <c r="H309" s="27">
        <f t="shared" si="57"/>
        <v>5</v>
      </c>
      <c r="I309" s="120" t="str">
        <f t="shared" si="58"/>
        <v/>
      </c>
      <c r="J309" s="132" t="str">
        <f t="shared" si="59"/>
        <v/>
      </c>
      <c r="K309" s="143" t="str">
        <f t="shared" si="62"/>
        <v/>
      </c>
      <c r="L309" s="15" t="str">
        <f t="shared" si="60"/>
        <v>Cammarata Emmanuel                                           (204025)</v>
      </c>
      <c r="M309" s="10">
        <v>0</v>
      </c>
      <c r="N309" s="10">
        <v>0</v>
      </c>
      <c r="O309" s="10" t="s">
        <v>71</v>
      </c>
      <c r="P309" s="23" t="s">
        <v>71</v>
      </c>
      <c r="Q309" s="11" t="s">
        <v>71</v>
      </c>
      <c r="R309" s="11" t="s">
        <v>71</v>
      </c>
      <c r="S309" s="118"/>
      <c r="T309" s="139" t="s">
        <v>71</v>
      </c>
      <c r="U309" s="20" t="s">
        <v>71</v>
      </c>
      <c r="V309" s="136"/>
      <c r="W309" s="117" t="s">
        <v>376</v>
      </c>
      <c r="X309" s="26">
        <v>204025</v>
      </c>
    </row>
    <row r="310" spans="1:24" s="22" customFormat="1" ht="33" customHeight="1">
      <c r="A310" s="103">
        <v>343</v>
      </c>
      <c r="B310" s="16" t="s">
        <v>37</v>
      </c>
      <c r="C310" s="16">
        <f t="shared" si="56"/>
        <v>2</v>
      </c>
      <c r="D310" s="148" t="s">
        <v>14</v>
      </c>
      <c r="E310" s="36">
        <v>112</v>
      </c>
      <c r="F310" s="36" t="s">
        <v>95</v>
      </c>
      <c r="G310" s="27" t="s">
        <v>38</v>
      </c>
      <c r="H310" s="27">
        <f t="shared" si="57"/>
        <v>5</v>
      </c>
      <c r="I310" s="120" t="str">
        <f t="shared" si="58"/>
        <v/>
      </c>
      <c r="J310" s="132" t="str">
        <f t="shared" si="59"/>
        <v/>
      </c>
      <c r="K310" s="143" t="str">
        <f t="shared" si="62"/>
        <v/>
      </c>
      <c r="L310" s="15" t="str">
        <f t="shared" si="60"/>
        <v>Quilichini Stéphane                                           (204018)</v>
      </c>
      <c r="M310" s="10">
        <v>0</v>
      </c>
      <c r="N310" s="10">
        <v>0</v>
      </c>
      <c r="O310" s="10" t="s">
        <v>71</v>
      </c>
      <c r="P310" s="23" t="s">
        <v>71</v>
      </c>
      <c r="Q310" s="11" t="s">
        <v>71</v>
      </c>
      <c r="R310" s="11" t="s">
        <v>71</v>
      </c>
      <c r="S310" s="118"/>
      <c r="T310" s="139" t="s">
        <v>71</v>
      </c>
      <c r="U310" s="20" t="s">
        <v>71</v>
      </c>
      <c r="V310" s="136"/>
      <c r="W310" s="117" t="s">
        <v>454</v>
      </c>
      <c r="X310" s="26">
        <v>204018</v>
      </c>
    </row>
    <row r="311" spans="1:24" s="22" customFormat="1" ht="33" customHeight="1">
      <c r="A311" s="103">
        <v>217</v>
      </c>
      <c r="B311" s="16" t="s">
        <v>37</v>
      </c>
      <c r="C311" s="16">
        <f t="shared" si="56"/>
        <v>2</v>
      </c>
      <c r="D311" s="148" t="s">
        <v>14</v>
      </c>
      <c r="E311" s="36">
        <v>104</v>
      </c>
      <c r="F311" s="36" t="s">
        <v>107</v>
      </c>
      <c r="G311" s="27" t="s">
        <v>38</v>
      </c>
      <c r="H311" s="27">
        <f t="shared" si="57"/>
        <v>5</v>
      </c>
      <c r="I311" s="120" t="str">
        <f t="shared" si="58"/>
        <v/>
      </c>
      <c r="J311" s="132" t="str">
        <f t="shared" si="59"/>
        <v/>
      </c>
      <c r="K311" s="143" t="str">
        <f t="shared" si="62"/>
        <v/>
      </c>
      <c r="L311" s="15" t="str">
        <f t="shared" si="60"/>
        <v>Verpeaux Francis                                           (204015)</v>
      </c>
      <c r="M311" s="10">
        <v>0</v>
      </c>
      <c r="N311" s="10">
        <v>0</v>
      </c>
      <c r="O311" s="10" t="s">
        <v>71</v>
      </c>
      <c r="P311" s="23" t="s">
        <v>71</v>
      </c>
      <c r="Q311" s="11" t="s">
        <v>71</v>
      </c>
      <c r="R311" s="11" t="s">
        <v>71</v>
      </c>
      <c r="S311" s="118"/>
      <c r="T311" s="139" t="s">
        <v>71</v>
      </c>
      <c r="U311" s="20" t="s">
        <v>71</v>
      </c>
      <c r="V311" s="136"/>
      <c r="W311" s="117" t="s">
        <v>476</v>
      </c>
      <c r="X311" s="26">
        <v>204015</v>
      </c>
    </row>
    <row r="312" spans="1:24" s="22" customFormat="1" ht="33" customHeight="1">
      <c r="A312" s="103">
        <v>264</v>
      </c>
      <c r="B312" s="16" t="s">
        <v>37</v>
      </c>
      <c r="C312" s="16">
        <f t="shared" si="56"/>
        <v>2</v>
      </c>
      <c r="D312" s="148" t="s">
        <v>14</v>
      </c>
      <c r="E312" s="36">
        <v>108</v>
      </c>
      <c r="F312" s="36" t="s">
        <v>63</v>
      </c>
      <c r="G312" s="27" t="s">
        <v>38</v>
      </c>
      <c r="H312" s="27">
        <f t="shared" si="57"/>
        <v>5</v>
      </c>
      <c r="I312" s="120" t="str">
        <f t="shared" si="58"/>
        <v/>
      </c>
      <c r="J312" s="132" t="str">
        <f t="shared" si="59"/>
        <v/>
      </c>
      <c r="K312" s="143" t="str">
        <f t="shared" si="62"/>
        <v/>
      </c>
      <c r="L312" s="15" t="str">
        <f t="shared" si="60"/>
        <v>Berichilli Armand                                           (204014)</v>
      </c>
      <c r="M312" s="10">
        <v>0</v>
      </c>
      <c r="N312" s="10">
        <v>0</v>
      </c>
      <c r="O312" s="10" t="s">
        <v>71</v>
      </c>
      <c r="P312" s="23" t="s">
        <v>71</v>
      </c>
      <c r="Q312" s="11" t="s">
        <v>71</v>
      </c>
      <c r="R312" s="11" t="s">
        <v>71</v>
      </c>
      <c r="S312" s="118"/>
      <c r="T312" s="139" t="s">
        <v>71</v>
      </c>
      <c r="U312" s="20" t="s">
        <v>71</v>
      </c>
      <c r="V312" s="136"/>
      <c r="W312" s="117" t="s">
        <v>504</v>
      </c>
      <c r="X312" s="26">
        <v>204014</v>
      </c>
    </row>
    <row r="313" spans="1:24" s="22" customFormat="1" ht="33" customHeight="1">
      <c r="A313" s="103">
        <v>301</v>
      </c>
      <c r="B313" s="16" t="s">
        <v>37</v>
      </c>
      <c r="C313" s="16">
        <f t="shared" si="56"/>
        <v>2</v>
      </c>
      <c r="D313" s="148" t="s">
        <v>14</v>
      </c>
      <c r="E313" s="36">
        <v>110</v>
      </c>
      <c r="F313" s="36" t="s">
        <v>114</v>
      </c>
      <c r="G313" s="27" t="s">
        <v>38</v>
      </c>
      <c r="H313" s="27">
        <f t="shared" si="57"/>
        <v>5</v>
      </c>
      <c r="I313" s="120" t="str">
        <f t="shared" si="58"/>
        <v/>
      </c>
      <c r="J313" s="132" t="str">
        <f t="shared" si="59"/>
        <v/>
      </c>
      <c r="K313" s="143" t="str">
        <f t="shared" si="62"/>
        <v/>
      </c>
      <c r="L313" s="15" t="str">
        <f t="shared" si="60"/>
        <v>Beziat Patrick                                           (204013)</v>
      </c>
      <c r="M313" s="10">
        <v>0</v>
      </c>
      <c r="N313" s="10">
        <v>0</v>
      </c>
      <c r="O313" s="10" t="s">
        <v>71</v>
      </c>
      <c r="P313" s="23" t="s">
        <v>71</v>
      </c>
      <c r="Q313" s="11" t="s">
        <v>71</v>
      </c>
      <c r="R313" s="11" t="s">
        <v>71</v>
      </c>
      <c r="S313" s="118"/>
      <c r="T313" s="139" t="s">
        <v>71</v>
      </c>
      <c r="U313" s="20" t="s">
        <v>71</v>
      </c>
      <c r="V313" s="136"/>
      <c r="W313" s="117" t="s">
        <v>503</v>
      </c>
      <c r="X313" s="26">
        <v>204013</v>
      </c>
    </row>
    <row r="314" spans="1:24" s="22" customFormat="1" ht="33" customHeight="1">
      <c r="A314" s="103">
        <v>334</v>
      </c>
      <c r="B314" s="16" t="s">
        <v>37</v>
      </c>
      <c r="C314" s="16">
        <f t="shared" si="56"/>
        <v>2</v>
      </c>
      <c r="D314" s="148" t="s">
        <v>14</v>
      </c>
      <c r="E314" s="36">
        <v>112</v>
      </c>
      <c r="F314" s="36" t="s">
        <v>95</v>
      </c>
      <c r="G314" s="27" t="s">
        <v>38</v>
      </c>
      <c r="H314" s="27">
        <f t="shared" si="57"/>
        <v>5</v>
      </c>
      <c r="I314" s="120" t="str">
        <f t="shared" si="58"/>
        <v/>
      </c>
      <c r="J314" s="132" t="str">
        <f t="shared" si="59"/>
        <v/>
      </c>
      <c r="K314" s="143" t="str">
        <f t="shared" si="62"/>
        <v/>
      </c>
      <c r="L314" s="15" t="str">
        <f t="shared" si="60"/>
        <v>Cabero Sylvestre                                           (204009)</v>
      </c>
      <c r="M314" s="10">
        <v>0</v>
      </c>
      <c r="N314" s="10">
        <v>0</v>
      </c>
      <c r="O314" s="10" t="s">
        <v>71</v>
      </c>
      <c r="P314" s="23" t="s">
        <v>71</v>
      </c>
      <c r="Q314" s="11" t="s">
        <v>71</v>
      </c>
      <c r="R314" s="11" t="s">
        <v>71</v>
      </c>
      <c r="S314" s="118"/>
      <c r="T314" s="139" t="s">
        <v>71</v>
      </c>
      <c r="U314" s="20" t="s">
        <v>71</v>
      </c>
      <c r="V314" s="136"/>
      <c r="W314" s="117" t="s">
        <v>500</v>
      </c>
      <c r="X314" s="26">
        <v>204009</v>
      </c>
    </row>
    <row r="315" spans="1:24" s="22" customFormat="1" ht="33" customHeight="1">
      <c r="A315" s="103">
        <v>276</v>
      </c>
      <c r="B315" s="16" t="s">
        <v>37</v>
      </c>
      <c r="C315" s="16">
        <f t="shared" si="56"/>
        <v>2</v>
      </c>
      <c r="D315" s="148" t="s">
        <v>14</v>
      </c>
      <c r="E315" s="36">
        <v>108</v>
      </c>
      <c r="F315" s="36" t="s">
        <v>63</v>
      </c>
      <c r="G315" s="27" t="s">
        <v>38</v>
      </c>
      <c r="H315" s="27">
        <f t="shared" si="57"/>
        <v>5</v>
      </c>
      <c r="I315" s="120" t="str">
        <f t="shared" si="58"/>
        <v/>
      </c>
      <c r="J315" s="132" t="str">
        <f t="shared" si="59"/>
        <v/>
      </c>
      <c r="K315" s="143" t="str">
        <f t="shared" si="62"/>
        <v/>
      </c>
      <c r="L315" s="15" t="str">
        <f t="shared" si="60"/>
        <v>Charenton David                                           (204008)</v>
      </c>
      <c r="M315" s="10">
        <v>0</v>
      </c>
      <c r="N315" s="10">
        <v>0</v>
      </c>
      <c r="O315" s="10" t="s">
        <v>71</v>
      </c>
      <c r="P315" s="23" t="s">
        <v>71</v>
      </c>
      <c r="Q315" s="11" t="s">
        <v>71</v>
      </c>
      <c r="R315" s="11" t="s">
        <v>71</v>
      </c>
      <c r="S315" s="118"/>
      <c r="T315" s="139" t="s">
        <v>71</v>
      </c>
      <c r="U315" s="20" t="s">
        <v>71</v>
      </c>
      <c r="V315" s="136"/>
      <c r="W315" s="117" t="s">
        <v>499</v>
      </c>
      <c r="X315" s="26">
        <v>204008</v>
      </c>
    </row>
    <row r="316" spans="1:24" s="22" customFormat="1" ht="33" customHeight="1">
      <c r="A316" s="103">
        <v>272</v>
      </c>
      <c r="B316" s="16" t="s">
        <v>37</v>
      </c>
      <c r="C316" s="16">
        <f t="shared" si="56"/>
        <v>2</v>
      </c>
      <c r="D316" s="148" t="s">
        <v>14</v>
      </c>
      <c r="E316" s="36">
        <v>108</v>
      </c>
      <c r="F316" s="36" t="s">
        <v>63</v>
      </c>
      <c r="G316" s="27" t="s">
        <v>38</v>
      </c>
      <c r="H316" s="27">
        <f t="shared" si="57"/>
        <v>5</v>
      </c>
      <c r="I316" s="120" t="str">
        <f t="shared" si="58"/>
        <v/>
      </c>
      <c r="J316" s="132" t="str">
        <f t="shared" si="59"/>
        <v/>
      </c>
      <c r="K316" s="143" t="str">
        <f t="shared" si="62"/>
        <v/>
      </c>
      <c r="L316" s="15" t="str">
        <f t="shared" si="60"/>
        <v>Coridun Victor                                           (204004)</v>
      </c>
      <c r="M316" s="10">
        <v>0</v>
      </c>
      <c r="N316" s="10">
        <v>0</v>
      </c>
      <c r="O316" s="10" t="s">
        <v>71</v>
      </c>
      <c r="P316" s="23" t="s">
        <v>71</v>
      </c>
      <c r="Q316" s="11" t="s">
        <v>71</v>
      </c>
      <c r="R316" s="11" t="s">
        <v>71</v>
      </c>
      <c r="S316" s="118"/>
      <c r="T316" s="139" t="s">
        <v>71</v>
      </c>
      <c r="U316" s="20" t="s">
        <v>71</v>
      </c>
      <c r="V316" s="136"/>
      <c r="W316" s="117" t="s">
        <v>497</v>
      </c>
      <c r="X316" s="26">
        <v>204004</v>
      </c>
    </row>
    <row r="317" spans="1:24" s="22" customFormat="1" ht="33" customHeight="1">
      <c r="A317" s="103">
        <v>339</v>
      </c>
      <c r="B317" s="16" t="s">
        <v>37</v>
      </c>
      <c r="C317" s="16">
        <f t="shared" si="56"/>
        <v>2</v>
      </c>
      <c r="D317" s="148" t="s">
        <v>14</v>
      </c>
      <c r="E317" s="36">
        <v>112</v>
      </c>
      <c r="F317" s="36" t="s">
        <v>95</v>
      </c>
      <c r="G317" s="27" t="s">
        <v>38</v>
      </c>
      <c r="H317" s="27">
        <f t="shared" si="57"/>
        <v>5</v>
      </c>
      <c r="I317" s="120" t="str">
        <f t="shared" si="58"/>
        <v/>
      </c>
      <c r="J317" s="132" t="str">
        <f t="shared" si="59"/>
        <v/>
      </c>
      <c r="K317" s="143" t="str">
        <f t="shared" si="62"/>
        <v/>
      </c>
      <c r="L317" s="15" t="str">
        <f t="shared" si="60"/>
        <v>Ropers Yves                                           (204001)</v>
      </c>
      <c r="M317" s="10">
        <v>0</v>
      </c>
      <c r="N317" s="10">
        <v>0</v>
      </c>
      <c r="O317" s="10" t="s">
        <v>71</v>
      </c>
      <c r="P317" s="23" t="s">
        <v>71</v>
      </c>
      <c r="Q317" s="11" t="s">
        <v>71</v>
      </c>
      <c r="R317" s="11" t="s">
        <v>71</v>
      </c>
      <c r="S317" s="118"/>
      <c r="T317" s="139" t="s">
        <v>71</v>
      </c>
      <c r="U317" s="20" t="s">
        <v>71</v>
      </c>
      <c r="V317" s="136"/>
      <c r="W317" s="117" t="s">
        <v>461</v>
      </c>
      <c r="X317" s="26">
        <v>204001</v>
      </c>
    </row>
    <row r="318" spans="1:24" s="22" customFormat="1" ht="33" customHeight="1">
      <c r="A318" s="103">
        <v>268</v>
      </c>
      <c r="B318" s="16" t="s">
        <v>37</v>
      </c>
      <c r="C318" s="16">
        <f t="shared" si="56"/>
        <v>2</v>
      </c>
      <c r="D318" s="148" t="s">
        <v>14</v>
      </c>
      <c r="E318" s="36">
        <v>108</v>
      </c>
      <c r="F318" s="36" t="s">
        <v>63</v>
      </c>
      <c r="G318" s="27" t="s">
        <v>38</v>
      </c>
      <c r="H318" s="27">
        <f t="shared" si="57"/>
        <v>5</v>
      </c>
      <c r="I318" s="120" t="str">
        <f t="shared" si="58"/>
        <v/>
      </c>
      <c r="J318" s="132" t="str">
        <f t="shared" si="59"/>
        <v/>
      </c>
      <c r="K318" s="143" t="str">
        <f t="shared" si="62"/>
        <v/>
      </c>
      <c r="L318" s="15" t="str">
        <f t="shared" si="60"/>
        <v>Merlin Patrice                                           (203005)</v>
      </c>
      <c r="M318" s="10">
        <v>0</v>
      </c>
      <c r="N318" s="10">
        <v>0</v>
      </c>
      <c r="O318" s="10" t="s">
        <v>71</v>
      </c>
      <c r="P318" s="23" t="s">
        <v>71</v>
      </c>
      <c r="Q318" s="11" t="s">
        <v>71</v>
      </c>
      <c r="R318" s="11" t="s">
        <v>71</v>
      </c>
      <c r="S318" s="118"/>
      <c r="T318" s="139" t="s">
        <v>71</v>
      </c>
      <c r="U318" s="20" t="s">
        <v>71</v>
      </c>
      <c r="V318" s="136"/>
      <c r="W318" s="117" t="s">
        <v>522</v>
      </c>
      <c r="X318" s="26">
        <v>203005</v>
      </c>
    </row>
    <row r="319" spans="1:24" s="22" customFormat="1" ht="33" customHeight="1">
      <c r="A319" s="103">
        <v>328</v>
      </c>
      <c r="B319" s="16" t="s">
        <v>37</v>
      </c>
      <c r="C319" s="16">
        <f t="shared" si="56"/>
        <v>2</v>
      </c>
      <c r="D319" s="148" t="s">
        <v>14</v>
      </c>
      <c r="E319" s="36">
        <v>112</v>
      </c>
      <c r="F319" s="36" t="s">
        <v>95</v>
      </c>
      <c r="G319" s="27" t="s">
        <v>38</v>
      </c>
      <c r="H319" s="27">
        <f t="shared" si="57"/>
        <v>5</v>
      </c>
      <c r="I319" s="120" t="str">
        <f t="shared" si="58"/>
        <v/>
      </c>
      <c r="J319" s="132" t="str">
        <f t="shared" si="59"/>
        <v/>
      </c>
      <c r="K319" s="143" t="str">
        <f t="shared" si="62"/>
        <v/>
      </c>
      <c r="L319" s="15" t="str">
        <f t="shared" si="60"/>
        <v>Pagnier Francis                                           (203004)</v>
      </c>
      <c r="M319" s="10">
        <v>0</v>
      </c>
      <c r="N319" s="10">
        <v>0</v>
      </c>
      <c r="O319" s="10" t="s">
        <v>71</v>
      </c>
      <c r="P319" s="23" t="s">
        <v>71</v>
      </c>
      <c r="Q319" s="11" t="s">
        <v>71</v>
      </c>
      <c r="R319" s="11" t="s">
        <v>71</v>
      </c>
      <c r="S319" s="118"/>
      <c r="T319" s="139" t="s">
        <v>71</v>
      </c>
      <c r="U319" s="20" t="s">
        <v>71</v>
      </c>
      <c r="V319" s="136"/>
      <c r="W319" s="117" t="s">
        <v>521</v>
      </c>
      <c r="X319" s="26">
        <v>203004</v>
      </c>
    </row>
    <row r="320" spans="1:24" s="22" customFormat="1" ht="33" customHeight="1">
      <c r="A320" s="103">
        <v>251</v>
      </c>
      <c r="B320" s="16" t="s">
        <v>37</v>
      </c>
      <c r="C320" s="16">
        <f t="shared" si="56"/>
        <v>2</v>
      </c>
      <c r="D320" s="148" t="s">
        <v>14</v>
      </c>
      <c r="E320" s="36">
        <v>108</v>
      </c>
      <c r="F320" s="36" t="s">
        <v>63</v>
      </c>
      <c r="G320" s="27" t="s">
        <v>38</v>
      </c>
      <c r="H320" s="27">
        <f t="shared" si="57"/>
        <v>5</v>
      </c>
      <c r="I320" s="120" t="str">
        <f t="shared" si="58"/>
        <v/>
      </c>
      <c r="J320" s="132" t="str">
        <f t="shared" si="59"/>
        <v/>
      </c>
      <c r="K320" s="143" t="str">
        <f t="shared" si="62"/>
        <v/>
      </c>
      <c r="L320" s="15" t="str">
        <f t="shared" si="60"/>
        <v>Progeas Pierre                                           (203002)</v>
      </c>
      <c r="M320" s="10">
        <v>0</v>
      </c>
      <c r="N320" s="10">
        <v>0</v>
      </c>
      <c r="O320" s="10" t="s">
        <v>71</v>
      </c>
      <c r="P320" s="23" t="s">
        <v>71</v>
      </c>
      <c r="Q320" s="11" t="s">
        <v>71</v>
      </c>
      <c r="R320" s="11" t="s">
        <v>71</v>
      </c>
      <c r="S320" s="118"/>
      <c r="T320" s="139" t="s">
        <v>71</v>
      </c>
      <c r="U320" s="20" t="s">
        <v>71</v>
      </c>
      <c r="V320" s="136"/>
      <c r="W320" s="117" t="s">
        <v>520</v>
      </c>
      <c r="X320" s="26">
        <v>203002</v>
      </c>
    </row>
    <row r="321" spans="1:24" s="1" customFormat="1" ht="33" customHeight="1">
      <c r="A321" s="103">
        <v>248</v>
      </c>
      <c r="B321" s="16" t="s">
        <v>37</v>
      </c>
      <c r="C321" s="16">
        <f t="shared" si="56"/>
        <v>2</v>
      </c>
      <c r="D321" s="148" t="s">
        <v>14</v>
      </c>
      <c r="E321" s="36">
        <v>108</v>
      </c>
      <c r="F321" s="36" t="s">
        <v>63</v>
      </c>
      <c r="G321" s="27" t="s">
        <v>38</v>
      </c>
      <c r="H321" s="27">
        <f t="shared" si="57"/>
        <v>5</v>
      </c>
      <c r="I321" s="120" t="str">
        <f t="shared" si="58"/>
        <v/>
      </c>
      <c r="J321" s="132" t="str">
        <f t="shared" si="59"/>
        <v/>
      </c>
      <c r="K321" s="143" t="str">
        <f t="shared" si="62"/>
        <v/>
      </c>
      <c r="L321" s="15" t="str">
        <f t="shared" si="60"/>
        <v>Redon Alain                                           (203001)</v>
      </c>
      <c r="M321" s="10">
        <v>0</v>
      </c>
      <c r="N321" s="10">
        <v>0</v>
      </c>
      <c r="O321" s="10" t="s">
        <v>71</v>
      </c>
      <c r="P321" s="23" t="s">
        <v>71</v>
      </c>
      <c r="Q321" s="11" t="s">
        <v>71</v>
      </c>
      <c r="R321" s="11" t="s">
        <v>71</v>
      </c>
      <c r="S321" s="118"/>
      <c r="T321" s="139" t="s">
        <v>71</v>
      </c>
      <c r="U321" s="20" t="s">
        <v>71</v>
      </c>
      <c r="V321" s="136"/>
      <c r="W321" s="117" t="s">
        <v>507</v>
      </c>
      <c r="X321" s="26">
        <v>203001</v>
      </c>
    </row>
    <row r="322" spans="1:24" s="22" customFormat="1" ht="33" customHeight="1">
      <c r="A322" s="103">
        <v>229</v>
      </c>
      <c r="B322" s="16" t="s">
        <v>37</v>
      </c>
      <c r="C322" s="16">
        <f t="shared" si="56"/>
        <v>2</v>
      </c>
      <c r="D322" s="148" t="s">
        <v>14</v>
      </c>
      <c r="E322" s="36">
        <v>106</v>
      </c>
      <c r="F322" s="36" t="s">
        <v>62</v>
      </c>
      <c r="G322" s="27" t="s">
        <v>38</v>
      </c>
      <c r="H322" s="27">
        <f t="shared" si="57"/>
        <v>5</v>
      </c>
      <c r="I322" s="120" t="str">
        <f t="shared" si="58"/>
        <v/>
      </c>
      <c r="J322" s="132" t="str">
        <f t="shared" si="59"/>
        <v/>
      </c>
      <c r="K322" s="143" t="str">
        <f t="shared" si="62"/>
        <v/>
      </c>
      <c r="L322" s="15" t="str">
        <f t="shared" si="60"/>
        <v>Minot Laurent                                           (201045)</v>
      </c>
      <c r="M322" s="10">
        <v>0</v>
      </c>
      <c r="N322" s="10">
        <v>0</v>
      </c>
      <c r="O322" s="10" t="s">
        <v>71</v>
      </c>
      <c r="P322" s="23" t="s">
        <v>71</v>
      </c>
      <c r="Q322" s="11" t="s">
        <v>71</v>
      </c>
      <c r="R322" s="11" t="s">
        <v>71</v>
      </c>
      <c r="S322" s="118"/>
      <c r="T322" s="139" t="s">
        <v>71</v>
      </c>
      <c r="U322" s="20" t="s">
        <v>71</v>
      </c>
      <c r="V322" s="136"/>
      <c r="W322" s="117" t="s">
        <v>443</v>
      </c>
      <c r="X322" s="26">
        <v>201045</v>
      </c>
    </row>
    <row r="323" spans="1:24" s="22" customFormat="1" ht="33" customHeight="1">
      <c r="A323" s="103">
        <v>309</v>
      </c>
      <c r="B323" s="16" t="s">
        <v>37</v>
      </c>
      <c r="C323" s="16">
        <f t="shared" si="56"/>
        <v>2</v>
      </c>
      <c r="D323" s="148" t="s">
        <v>14</v>
      </c>
      <c r="E323" s="36">
        <v>112</v>
      </c>
      <c r="F323" s="36" t="s">
        <v>95</v>
      </c>
      <c r="G323" s="27" t="s">
        <v>38</v>
      </c>
      <c r="H323" s="27">
        <f t="shared" si="57"/>
        <v>5</v>
      </c>
      <c r="I323" s="120" t="str">
        <f t="shared" si="58"/>
        <v/>
      </c>
      <c r="J323" s="132" t="str">
        <f t="shared" si="59"/>
        <v/>
      </c>
      <c r="K323" s="143" t="str">
        <f t="shared" si="62"/>
        <v/>
      </c>
      <c r="L323" s="15" t="str">
        <f t="shared" si="60"/>
        <v>Perrin Joël                                           (201043)</v>
      </c>
      <c r="M323" s="10">
        <v>0</v>
      </c>
      <c r="N323" s="10">
        <v>0</v>
      </c>
      <c r="O323" s="10" t="s">
        <v>71</v>
      </c>
      <c r="P323" s="23" t="s">
        <v>71</v>
      </c>
      <c r="Q323" s="11" t="s">
        <v>71</v>
      </c>
      <c r="R323" s="11" t="s">
        <v>71</v>
      </c>
      <c r="S323" s="118"/>
      <c r="T323" s="139" t="s">
        <v>71</v>
      </c>
      <c r="U323" s="20" t="s">
        <v>71</v>
      </c>
      <c r="V323" s="136"/>
      <c r="W323" s="117" t="s">
        <v>450</v>
      </c>
      <c r="X323" s="26">
        <v>201043</v>
      </c>
    </row>
    <row r="324" spans="1:24" s="22" customFormat="1" ht="33" customHeight="1">
      <c r="A324" s="103">
        <v>326</v>
      </c>
      <c r="B324" s="16" t="s">
        <v>37</v>
      </c>
      <c r="C324" s="16">
        <f t="shared" ref="C324:C387" si="63">IF($B324="ADMISSIBLE",1,IF($B324="NON ADMISSIBLE",2,IF($B324="DESISTE A L'ADMISSIBILITE",3,IF($B324="RADIE A L'ADMISSIBILITE",4,IF($B324="RADIE INAP MED DEF",5,IF($B324="ERREUR.INSCRIPTION",6))))))</f>
        <v>2</v>
      </c>
      <c r="D324" s="148" t="s">
        <v>14</v>
      </c>
      <c r="E324" s="36">
        <v>112</v>
      </c>
      <c r="F324" s="36" t="s">
        <v>95</v>
      </c>
      <c r="G324" s="27" t="s">
        <v>38</v>
      </c>
      <c r="H324" s="27">
        <f t="shared" ref="H324:H387" si="64">IF($G324=1,1,IF($G324="A",2,IF($G324="D",3,IF($G324="R",4,IF($G324="N.A",5,IF($G324="",6))))))</f>
        <v>5</v>
      </c>
      <c r="I324" s="120" t="str">
        <f t="shared" ref="I324:I387" si="65">IF($D324="ORADM","",IF(OR($B:$B="NON ADMISSIBLE",$B:$B="ERREUR.INSCRIPTION",$B:$B="RADIE A L'ADMISSIBILITE",$B:$B="DESISTE A L'ADMISSIBILITE",$B:$B="RADIE INAP MED DEF"),"",SUMPRODUCT(($B$3:$B$429=$B324)*($F$3:$F$429=$F324)*($S$3:$S$429&gt;$S324))+1))</f>
        <v/>
      </c>
      <c r="J324" s="132" t="str">
        <f t="shared" ref="J324:J387" si="66">IF($D324="ORTIF","",IF(OR($B:$B="NON ADMISSIBLE",$B:$B="ERREUR.INSCRIPTION",$B:$B="RADIE A L'ADMISSIBILITE",$B:$B="DESISTE A L'ADMISSIBILITE",$B:$B="RADIE INAP MED DEF"),"",SUMPRODUCT(($B$3:$B$429=$B324)*($F$3:$F$429=$F324)*($T$3:$T$429&gt;$T324))+1))</f>
        <v/>
      </c>
      <c r="K324" s="143" t="str">
        <f t="shared" si="62"/>
        <v/>
      </c>
      <c r="L324" s="15" t="str">
        <f t="shared" ref="L324:L387" si="67">CONCATENATE(W324," ","                                          (",X324,")")</f>
        <v>Podsadni David                                           (201042)</v>
      </c>
      <c r="M324" s="10">
        <v>0</v>
      </c>
      <c r="N324" s="10">
        <v>0</v>
      </c>
      <c r="O324" s="10" t="s">
        <v>71</v>
      </c>
      <c r="P324" s="23" t="s">
        <v>71</v>
      </c>
      <c r="Q324" s="11" t="s">
        <v>71</v>
      </c>
      <c r="R324" s="11" t="s">
        <v>71</v>
      </c>
      <c r="S324" s="118"/>
      <c r="T324" s="139" t="s">
        <v>71</v>
      </c>
      <c r="U324" s="20" t="s">
        <v>71</v>
      </c>
      <c r="V324" s="136"/>
      <c r="W324" s="117" t="s">
        <v>453</v>
      </c>
      <c r="X324" s="26">
        <v>201042</v>
      </c>
    </row>
    <row r="325" spans="1:24" s="22" customFormat="1" ht="33" customHeight="1">
      <c r="A325" s="103">
        <v>327</v>
      </c>
      <c r="B325" s="16" t="s">
        <v>37</v>
      </c>
      <c r="C325" s="16">
        <f t="shared" si="63"/>
        <v>2</v>
      </c>
      <c r="D325" s="148" t="s">
        <v>14</v>
      </c>
      <c r="E325" s="36">
        <v>112</v>
      </c>
      <c r="F325" s="36" t="s">
        <v>95</v>
      </c>
      <c r="G325" s="27" t="s">
        <v>38</v>
      </c>
      <c r="H325" s="27">
        <f t="shared" si="64"/>
        <v>5</v>
      </c>
      <c r="I325" s="120" t="str">
        <f t="shared" si="65"/>
        <v/>
      </c>
      <c r="J325" s="132" t="str">
        <f t="shared" si="66"/>
        <v/>
      </c>
      <c r="K325" s="143" t="str">
        <f t="shared" si="62"/>
        <v/>
      </c>
      <c r="L325" s="15" t="str">
        <f t="shared" si="67"/>
        <v>Ramos Fabrice                                           (201041)</v>
      </c>
      <c r="M325" s="10">
        <v>0</v>
      </c>
      <c r="N325" s="10">
        <v>0</v>
      </c>
      <c r="O325" s="10" t="s">
        <v>71</v>
      </c>
      <c r="P325" s="23" t="s">
        <v>71</v>
      </c>
      <c r="Q325" s="11" t="s">
        <v>71</v>
      </c>
      <c r="R325" s="11" t="s">
        <v>71</v>
      </c>
      <c r="S325" s="118"/>
      <c r="T325" s="139" t="s">
        <v>71</v>
      </c>
      <c r="U325" s="20" t="s">
        <v>71</v>
      </c>
      <c r="V325" s="136"/>
      <c r="W325" s="117" t="s">
        <v>455</v>
      </c>
      <c r="X325" s="26">
        <v>201041</v>
      </c>
    </row>
    <row r="326" spans="1:24" s="22" customFormat="1" ht="33" customHeight="1">
      <c r="A326" s="103">
        <v>216</v>
      </c>
      <c r="B326" s="16" t="s">
        <v>37</v>
      </c>
      <c r="C326" s="16">
        <f t="shared" si="63"/>
        <v>2</v>
      </c>
      <c r="D326" s="148" t="s">
        <v>14</v>
      </c>
      <c r="E326" s="36">
        <v>104</v>
      </c>
      <c r="F326" s="36" t="s">
        <v>107</v>
      </c>
      <c r="G326" s="27" t="s">
        <v>38</v>
      </c>
      <c r="H326" s="27">
        <f t="shared" si="64"/>
        <v>5</v>
      </c>
      <c r="I326" s="120" t="str">
        <f t="shared" si="65"/>
        <v/>
      </c>
      <c r="J326" s="132" t="str">
        <f t="shared" si="66"/>
        <v/>
      </c>
      <c r="K326" s="143" t="str">
        <f t="shared" si="62"/>
        <v/>
      </c>
      <c r="L326" s="15" t="str">
        <f t="shared" si="67"/>
        <v>Soubiran Thierry                                           (201039)</v>
      </c>
      <c r="M326" s="10">
        <v>0</v>
      </c>
      <c r="N326" s="10">
        <v>0</v>
      </c>
      <c r="O326" s="10" t="s">
        <v>71</v>
      </c>
      <c r="P326" s="23" t="s">
        <v>71</v>
      </c>
      <c r="Q326" s="11" t="s">
        <v>71</v>
      </c>
      <c r="R326" s="11" t="s">
        <v>71</v>
      </c>
      <c r="S326" s="118"/>
      <c r="T326" s="139" t="s">
        <v>71</v>
      </c>
      <c r="U326" s="20" t="s">
        <v>71</v>
      </c>
      <c r="V326" s="136"/>
      <c r="W326" s="117" t="s">
        <v>470</v>
      </c>
      <c r="X326" s="26">
        <v>201039</v>
      </c>
    </row>
    <row r="327" spans="1:24" s="22" customFormat="1" ht="33" customHeight="1">
      <c r="A327" s="103">
        <v>266</v>
      </c>
      <c r="B327" s="16" t="s">
        <v>37</v>
      </c>
      <c r="C327" s="16">
        <f t="shared" si="63"/>
        <v>2</v>
      </c>
      <c r="D327" s="148" t="s">
        <v>14</v>
      </c>
      <c r="E327" s="36">
        <v>108</v>
      </c>
      <c r="F327" s="36" t="s">
        <v>63</v>
      </c>
      <c r="G327" s="27" t="s">
        <v>38</v>
      </c>
      <c r="H327" s="27">
        <f t="shared" si="64"/>
        <v>5</v>
      </c>
      <c r="I327" s="120" t="str">
        <f t="shared" si="65"/>
        <v/>
      </c>
      <c r="J327" s="132" t="str">
        <f t="shared" si="66"/>
        <v/>
      </c>
      <c r="K327" s="143" t="str">
        <f t="shared" si="62"/>
        <v/>
      </c>
      <c r="L327" s="15" t="str">
        <f t="shared" si="67"/>
        <v>De Neef Eric                                           (201035)</v>
      </c>
      <c r="M327" s="10">
        <v>0</v>
      </c>
      <c r="N327" s="10">
        <v>0</v>
      </c>
      <c r="O327" s="10" t="s">
        <v>71</v>
      </c>
      <c r="P327" s="23" t="s">
        <v>71</v>
      </c>
      <c r="Q327" s="11" t="s">
        <v>71</v>
      </c>
      <c r="R327" s="11" t="s">
        <v>71</v>
      </c>
      <c r="S327" s="118"/>
      <c r="T327" s="139" t="s">
        <v>71</v>
      </c>
      <c r="U327" s="20" t="s">
        <v>71</v>
      </c>
      <c r="V327" s="136"/>
      <c r="W327" s="117" t="s">
        <v>515</v>
      </c>
      <c r="X327" s="26">
        <v>201035</v>
      </c>
    </row>
    <row r="328" spans="1:24" s="22" customFormat="1" ht="33" customHeight="1">
      <c r="A328" s="103">
        <v>300</v>
      </c>
      <c r="B328" s="16" t="s">
        <v>37</v>
      </c>
      <c r="C328" s="16">
        <f t="shared" si="63"/>
        <v>2</v>
      </c>
      <c r="D328" s="148" t="s">
        <v>14</v>
      </c>
      <c r="E328" s="36">
        <v>110</v>
      </c>
      <c r="F328" s="36" t="s">
        <v>114</v>
      </c>
      <c r="G328" s="27" t="s">
        <v>38</v>
      </c>
      <c r="H328" s="27">
        <f t="shared" si="64"/>
        <v>5</v>
      </c>
      <c r="I328" s="120" t="str">
        <f t="shared" si="65"/>
        <v/>
      </c>
      <c r="J328" s="132" t="str">
        <f t="shared" si="66"/>
        <v/>
      </c>
      <c r="K328" s="143" t="str">
        <f t="shared" si="62"/>
        <v/>
      </c>
      <c r="L328" s="15" t="str">
        <f t="shared" si="67"/>
        <v>Grange Patrick                                           (201034)</v>
      </c>
      <c r="M328" s="10">
        <v>0</v>
      </c>
      <c r="N328" s="10">
        <v>0</v>
      </c>
      <c r="O328" s="10" t="s">
        <v>71</v>
      </c>
      <c r="P328" s="23" t="s">
        <v>71</v>
      </c>
      <c r="Q328" s="11" t="s">
        <v>71</v>
      </c>
      <c r="R328" s="11" t="s">
        <v>71</v>
      </c>
      <c r="S328" s="118"/>
      <c r="T328" s="139" t="s">
        <v>71</v>
      </c>
      <c r="U328" s="20" t="s">
        <v>71</v>
      </c>
      <c r="V328" s="136"/>
      <c r="W328" s="117" t="s">
        <v>513</v>
      </c>
      <c r="X328" s="26">
        <v>201034</v>
      </c>
    </row>
    <row r="329" spans="1:24" s="22" customFormat="1" ht="33" customHeight="1">
      <c r="A329" s="103">
        <v>239</v>
      </c>
      <c r="B329" s="16" t="s">
        <v>37</v>
      </c>
      <c r="C329" s="16">
        <f t="shared" si="63"/>
        <v>2</v>
      </c>
      <c r="D329" s="148" t="s">
        <v>14</v>
      </c>
      <c r="E329" s="36">
        <v>106</v>
      </c>
      <c r="F329" s="36" t="s">
        <v>62</v>
      </c>
      <c r="G329" s="27" t="s">
        <v>38</v>
      </c>
      <c r="H329" s="27">
        <f t="shared" si="64"/>
        <v>5</v>
      </c>
      <c r="I329" s="120" t="str">
        <f t="shared" si="65"/>
        <v/>
      </c>
      <c r="J329" s="132" t="str">
        <f t="shared" si="66"/>
        <v/>
      </c>
      <c r="K329" s="143" t="str">
        <f t="shared" si="62"/>
        <v/>
      </c>
      <c r="L329" s="15" t="str">
        <f t="shared" si="67"/>
        <v>Lecoq Marc                                           (201033)</v>
      </c>
      <c r="M329" s="10">
        <v>0</v>
      </c>
      <c r="N329" s="10">
        <v>0</v>
      </c>
      <c r="O329" s="10" t="s">
        <v>71</v>
      </c>
      <c r="P329" s="23" t="s">
        <v>71</v>
      </c>
      <c r="Q329" s="11" t="s">
        <v>71</v>
      </c>
      <c r="R329" s="11" t="s">
        <v>71</v>
      </c>
      <c r="S329" s="118"/>
      <c r="T329" s="139" t="s">
        <v>71</v>
      </c>
      <c r="U329" s="20" t="s">
        <v>71</v>
      </c>
      <c r="V329" s="136"/>
      <c r="W329" s="117" t="s">
        <v>511</v>
      </c>
      <c r="X329" s="26">
        <v>201033</v>
      </c>
    </row>
    <row r="330" spans="1:24" s="22" customFormat="1" ht="33" customHeight="1">
      <c r="A330" s="103">
        <v>240</v>
      </c>
      <c r="B330" s="16" t="s">
        <v>37</v>
      </c>
      <c r="C330" s="16">
        <f t="shared" si="63"/>
        <v>2</v>
      </c>
      <c r="D330" s="148" t="s">
        <v>14</v>
      </c>
      <c r="E330" s="36">
        <v>106</v>
      </c>
      <c r="F330" s="36" t="s">
        <v>62</v>
      </c>
      <c r="G330" s="27" t="s">
        <v>38</v>
      </c>
      <c r="H330" s="27">
        <f t="shared" si="64"/>
        <v>5</v>
      </c>
      <c r="I330" s="120" t="str">
        <f t="shared" si="65"/>
        <v/>
      </c>
      <c r="J330" s="132" t="str">
        <f t="shared" si="66"/>
        <v/>
      </c>
      <c r="K330" s="143" t="str">
        <f t="shared" si="62"/>
        <v/>
      </c>
      <c r="L330" s="15" t="str">
        <f t="shared" si="67"/>
        <v>Pourcher Gilles                                           (201031)</v>
      </c>
      <c r="M330" s="10">
        <v>0</v>
      </c>
      <c r="N330" s="10">
        <v>0</v>
      </c>
      <c r="O330" s="10" t="s">
        <v>71</v>
      </c>
      <c r="P330" s="23" t="s">
        <v>71</v>
      </c>
      <c r="Q330" s="11" t="s">
        <v>71</v>
      </c>
      <c r="R330" s="11" t="s">
        <v>71</v>
      </c>
      <c r="S330" s="118"/>
      <c r="T330" s="139" t="s">
        <v>71</v>
      </c>
      <c r="U330" s="20" t="s">
        <v>71</v>
      </c>
      <c r="V330" s="136"/>
      <c r="W330" s="117" t="s">
        <v>509</v>
      </c>
      <c r="X330" s="26">
        <v>201031</v>
      </c>
    </row>
    <row r="331" spans="1:24" s="22" customFormat="1" ht="33" customHeight="1">
      <c r="A331" s="103">
        <v>250</v>
      </c>
      <c r="B331" s="16" t="s">
        <v>37</v>
      </c>
      <c r="C331" s="16">
        <f t="shared" si="63"/>
        <v>2</v>
      </c>
      <c r="D331" s="148" t="s">
        <v>14</v>
      </c>
      <c r="E331" s="36">
        <v>108</v>
      </c>
      <c r="F331" s="36" t="s">
        <v>63</v>
      </c>
      <c r="G331" s="27" t="s">
        <v>38</v>
      </c>
      <c r="H331" s="27">
        <f t="shared" si="64"/>
        <v>5</v>
      </c>
      <c r="I331" s="120" t="str">
        <f t="shared" si="65"/>
        <v/>
      </c>
      <c r="J331" s="132" t="str">
        <f t="shared" si="66"/>
        <v/>
      </c>
      <c r="K331" s="143" t="str">
        <f t="shared" si="62"/>
        <v/>
      </c>
      <c r="L331" s="15" t="str">
        <f t="shared" si="67"/>
        <v>Roger Sylvain                                           (201028)</v>
      </c>
      <c r="M331" s="10">
        <v>0</v>
      </c>
      <c r="N331" s="10">
        <v>0</v>
      </c>
      <c r="O331" s="10" t="s">
        <v>71</v>
      </c>
      <c r="P331" s="23" t="s">
        <v>71</v>
      </c>
      <c r="Q331" s="11" t="s">
        <v>71</v>
      </c>
      <c r="R331" s="11" t="s">
        <v>71</v>
      </c>
      <c r="S331" s="118"/>
      <c r="T331" s="139" t="s">
        <v>71</v>
      </c>
      <c r="U331" s="20" t="s">
        <v>71</v>
      </c>
      <c r="V331" s="136"/>
      <c r="W331" s="117" t="s">
        <v>506</v>
      </c>
      <c r="X331" s="26">
        <v>201028</v>
      </c>
    </row>
    <row r="332" spans="1:24" s="22" customFormat="1" ht="33" customHeight="1">
      <c r="A332" s="103">
        <v>275</v>
      </c>
      <c r="B332" s="16" t="s">
        <v>37</v>
      </c>
      <c r="C332" s="16">
        <f t="shared" si="63"/>
        <v>2</v>
      </c>
      <c r="D332" s="148" t="s">
        <v>14</v>
      </c>
      <c r="E332" s="36">
        <v>108</v>
      </c>
      <c r="F332" s="36" t="s">
        <v>63</v>
      </c>
      <c r="G332" s="27" t="s">
        <v>38</v>
      </c>
      <c r="H332" s="27">
        <f t="shared" si="64"/>
        <v>5</v>
      </c>
      <c r="I332" s="120" t="str">
        <f t="shared" si="65"/>
        <v/>
      </c>
      <c r="J332" s="132" t="str">
        <f t="shared" si="66"/>
        <v/>
      </c>
      <c r="K332" s="143" t="str">
        <f t="shared" si="62"/>
        <v/>
      </c>
      <c r="L332" s="15" t="str">
        <f t="shared" si="67"/>
        <v>Schmitt Christophe                                           (201027)</v>
      </c>
      <c r="M332" s="10">
        <v>0</v>
      </c>
      <c r="N332" s="10">
        <v>0</v>
      </c>
      <c r="O332" s="10" t="s">
        <v>71</v>
      </c>
      <c r="P332" s="23" t="s">
        <v>71</v>
      </c>
      <c r="Q332" s="11" t="s">
        <v>71</v>
      </c>
      <c r="R332" s="11" t="s">
        <v>71</v>
      </c>
      <c r="S332" s="118"/>
      <c r="T332" s="139" t="s">
        <v>71</v>
      </c>
      <c r="U332" s="20" t="s">
        <v>71</v>
      </c>
      <c r="V332" s="136"/>
      <c r="W332" s="117" t="s">
        <v>466</v>
      </c>
      <c r="X332" s="26">
        <v>201027</v>
      </c>
    </row>
    <row r="333" spans="1:24" s="22" customFormat="1" ht="33" customHeight="1">
      <c r="A333" s="103">
        <v>342</v>
      </c>
      <c r="B333" s="16" t="s">
        <v>37</v>
      </c>
      <c r="C333" s="16">
        <f t="shared" si="63"/>
        <v>2</v>
      </c>
      <c r="D333" s="148" t="s">
        <v>14</v>
      </c>
      <c r="E333" s="36">
        <v>112</v>
      </c>
      <c r="F333" s="36" t="s">
        <v>95</v>
      </c>
      <c r="G333" s="27" t="s">
        <v>38</v>
      </c>
      <c r="H333" s="27">
        <f t="shared" si="64"/>
        <v>5</v>
      </c>
      <c r="I333" s="120" t="str">
        <f t="shared" si="65"/>
        <v/>
      </c>
      <c r="J333" s="132" t="str">
        <f t="shared" si="66"/>
        <v/>
      </c>
      <c r="K333" s="143" t="str">
        <f t="shared" si="62"/>
        <v/>
      </c>
      <c r="L333" s="15" t="str">
        <f t="shared" si="67"/>
        <v>Vaillant Philippe                                           (201025)</v>
      </c>
      <c r="M333" s="10">
        <v>0</v>
      </c>
      <c r="N333" s="10">
        <v>0</v>
      </c>
      <c r="O333" s="10" t="s">
        <v>71</v>
      </c>
      <c r="P333" s="23" t="s">
        <v>71</v>
      </c>
      <c r="Q333" s="11" t="s">
        <v>71</v>
      </c>
      <c r="R333" s="11" t="s">
        <v>71</v>
      </c>
      <c r="S333" s="118"/>
      <c r="T333" s="139" t="s">
        <v>71</v>
      </c>
      <c r="U333" s="20" t="s">
        <v>71</v>
      </c>
      <c r="V333" s="136"/>
      <c r="W333" s="117" t="s">
        <v>475</v>
      </c>
      <c r="X333" s="26">
        <v>201025</v>
      </c>
    </row>
    <row r="334" spans="1:24" s="22" customFormat="1" ht="33" customHeight="1">
      <c r="A334" s="103">
        <v>238</v>
      </c>
      <c r="B334" s="16" t="s">
        <v>37</v>
      </c>
      <c r="C334" s="16">
        <f t="shared" si="63"/>
        <v>2</v>
      </c>
      <c r="D334" s="148" t="s">
        <v>14</v>
      </c>
      <c r="E334" s="36">
        <v>106</v>
      </c>
      <c r="F334" s="36" t="s">
        <v>62</v>
      </c>
      <c r="G334" s="27" t="s">
        <v>38</v>
      </c>
      <c r="H334" s="27">
        <f t="shared" si="64"/>
        <v>5</v>
      </c>
      <c r="I334" s="120" t="str">
        <f t="shared" si="65"/>
        <v/>
      </c>
      <c r="J334" s="132" t="str">
        <f t="shared" si="66"/>
        <v/>
      </c>
      <c r="K334" s="143" t="str">
        <f t="shared" si="62"/>
        <v/>
      </c>
      <c r="L334" s="15" t="str">
        <f t="shared" si="67"/>
        <v>Eluau Alain                                           (201022)</v>
      </c>
      <c r="M334" s="10">
        <v>0</v>
      </c>
      <c r="N334" s="10">
        <v>0</v>
      </c>
      <c r="O334" s="10" t="s">
        <v>71</v>
      </c>
      <c r="P334" s="23" t="s">
        <v>71</v>
      </c>
      <c r="Q334" s="11" t="s">
        <v>71</v>
      </c>
      <c r="R334" s="11" t="s">
        <v>71</v>
      </c>
      <c r="S334" s="118"/>
      <c r="T334" s="139" t="s">
        <v>71</v>
      </c>
      <c r="U334" s="20" t="s">
        <v>71</v>
      </c>
      <c r="V334" s="136"/>
      <c r="W334" s="117" t="s">
        <v>514</v>
      </c>
      <c r="X334" s="26">
        <v>201022</v>
      </c>
    </row>
    <row r="335" spans="1:24" s="22" customFormat="1" ht="33" customHeight="1">
      <c r="A335" s="103">
        <v>256</v>
      </c>
      <c r="B335" s="16" t="s">
        <v>37</v>
      </c>
      <c r="C335" s="16">
        <f t="shared" si="63"/>
        <v>2</v>
      </c>
      <c r="D335" s="148" t="s">
        <v>14</v>
      </c>
      <c r="E335" s="36">
        <v>108</v>
      </c>
      <c r="F335" s="36" t="s">
        <v>63</v>
      </c>
      <c r="G335" s="27" t="s">
        <v>38</v>
      </c>
      <c r="H335" s="27">
        <f t="shared" si="64"/>
        <v>5</v>
      </c>
      <c r="I335" s="120" t="str">
        <f t="shared" si="65"/>
        <v/>
      </c>
      <c r="J335" s="132" t="str">
        <f t="shared" si="66"/>
        <v/>
      </c>
      <c r="K335" s="143" t="str">
        <f t="shared" si="62"/>
        <v/>
      </c>
      <c r="L335" s="15" t="str">
        <f t="shared" si="67"/>
        <v>Heurtevent Patrick                                           (201021)</v>
      </c>
      <c r="M335" s="10">
        <v>0</v>
      </c>
      <c r="N335" s="10">
        <v>0</v>
      </c>
      <c r="O335" s="10" t="s">
        <v>71</v>
      </c>
      <c r="P335" s="23" t="s">
        <v>71</v>
      </c>
      <c r="Q335" s="11" t="s">
        <v>71</v>
      </c>
      <c r="R335" s="11" t="s">
        <v>71</v>
      </c>
      <c r="S335" s="118"/>
      <c r="T335" s="139" t="s">
        <v>71</v>
      </c>
      <c r="U335" s="20" t="s">
        <v>71</v>
      </c>
      <c r="V335" s="136"/>
      <c r="W335" s="117" t="s">
        <v>512</v>
      </c>
      <c r="X335" s="26">
        <v>201021</v>
      </c>
    </row>
    <row r="336" spans="1:24" s="22" customFormat="1" ht="33" customHeight="1">
      <c r="A336" s="103">
        <v>317</v>
      </c>
      <c r="B336" s="16" t="s">
        <v>37</v>
      </c>
      <c r="C336" s="16">
        <f t="shared" si="63"/>
        <v>2</v>
      </c>
      <c r="D336" s="148" t="s">
        <v>14</v>
      </c>
      <c r="E336" s="36">
        <v>112</v>
      </c>
      <c r="F336" s="36" t="s">
        <v>95</v>
      </c>
      <c r="G336" s="27" t="s">
        <v>38</v>
      </c>
      <c r="H336" s="27">
        <f t="shared" si="64"/>
        <v>5</v>
      </c>
      <c r="I336" s="120" t="str">
        <f t="shared" si="65"/>
        <v/>
      </c>
      <c r="J336" s="132" t="str">
        <f t="shared" si="66"/>
        <v/>
      </c>
      <c r="K336" s="143" t="str">
        <f t="shared" si="62"/>
        <v/>
      </c>
      <c r="L336" s="15" t="str">
        <f t="shared" si="67"/>
        <v>Puisais Harris                                           (201017)</v>
      </c>
      <c r="M336" s="10">
        <v>0</v>
      </c>
      <c r="N336" s="10">
        <v>0</v>
      </c>
      <c r="O336" s="10" t="s">
        <v>71</v>
      </c>
      <c r="P336" s="23" t="s">
        <v>71</v>
      </c>
      <c r="Q336" s="11" t="s">
        <v>71</v>
      </c>
      <c r="R336" s="11" t="s">
        <v>71</v>
      </c>
      <c r="S336" s="118"/>
      <c r="T336" s="139" t="s">
        <v>71</v>
      </c>
      <c r="U336" s="20" t="s">
        <v>71</v>
      </c>
      <c r="V336" s="136"/>
      <c r="W336" s="117" t="s">
        <v>508</v>
      </c>
      <c r="X336" s="26">
        <v>201017</v>
      </c>
    </row>
    <row r="337" spans="1:24" s="22" customFormat="1" ht="33" customHeight="1">
      <c r="A337" s="103">
        <v>213</v>
      </c>
      <c r="B337" s="16" t="s">
        <v>37</v>
      </c>
      <c r="C337" s="16">
        <f t="shared" si="63"/>
        <v>2</v>
      </c>
      <c r="D337" s="148" t="s">
        <v>14</v>
      </c>
      <c r="E337" s="36">
        <v>102</v>
      </c>
      <c r="F337" s="36" t="s">
        <v>60</v>
      </c>
      <c r="G337" s="27" t="s">
        <v>38</v>
      </c>
      <c r="H337" s="27">
        <f t="shared" si="64"/>
        <v>5</v>
      </c>
      <c r="I337" s="120" t="str">
        <f t="shared" si="65"/>
        <v/>
      </c>
      <c r="J337" s="132" t="str">
        <f t="shared" si="66"/>
        <v/>
      </c>
      <c r="K337" s="143" t="str">
        <f t="shared" si="62"/>
        <v/>
      </c>
      <c r="L337" s="15" t="str">
        <f t="shared" si="67"/>
        <v>Redon Alain                                           (201015)</v>
      </c>
      <c r="M337" s="10">
        <v>0</v>
      </c>
      <c r="N337" s="10">
        <v>0</v>
      </c>
      <c r="O337" s="10" t="s">
        <v>71</v>
      </c>
      <c r="P337" s="23" t="s">
        <v>71</v>
      </c>
      <c r="Q337" s="11" t="s">
        <v>71</v>
      </c>
      <c r="R337" s="11" t="s">
        <v>71</v>
      </c>
      <c r="S337" s="118"/>
      <c r="T337" s="139" t="s">
        <v>71</v>
      </c>
      <c r="U337" s="20" t="s">
        <v>71</v>
      </c>
      <c r="V337" s="136"/>
      <c r="W337" s="117" t="s">
        <v>507</v>
      </c>
      <c r="X337" s="26">
        <v>201015</v>
      </c>
    </row>
    <row r="338" spans="1:24" s="22" customFormat="1" ht="33" customHeight="1">
      <c r="A338" s="103">
        <v>274</v>
      </c>
      <c r="B338" s="16" t="s">
        <v>37</v>
      </c>
      <c r="C338" s="16">
        <f t="shared" si="63"/>
        <v>2</v>
      </c>
      <c r="D338" s="148" t="s">
        <v>14</v>
      </c>
      <c r="E338" s="36">
        <v>108</v>
      </c>
      <c r="F338" s="36" t="s">
        <v>63</v>
      </c>
      <c r="G338" s="27" t="s">
        <v>38</v>
      </c>
      <c r="H338" s="27">
        <f t="shared" si="64"/>
        <v>5</v>
      </c>
      <c r="I338" s="120" t="str">
        <f t="shared" si="65"/>
        <v/>
      </c>
      <c r="J338" s="132" t="str">
        <f t="shared" si="66"/>
        <v/>
      </c>
      <c r="K338" s="143" t="str">
        <f t="shared" si="62"/>
        <v/>
      </c>
      <c r="L338" s="15" t="str">
        <f t="shared" si="67"/>
        <v>Burin Olivier                                           (201012)</v>
      </c>
      <c r="M338" s="10">
        <v>0</v>
      </c>
      <c r="N338" s="10">
        <v>0</v>
      </c>
      <c r="O338" s="10" t="s">
        <v>71</v>
      </c>
      <c r="P338" s="23" t="s">
        <v>71</v>
      </c>
      <c r="Q338" s="11" t="s">
        <v>71</v>
      </c>
      <c r="R338" s="11" t="s">
        <v>71</v>
      </c>
      <c r="S338" s="118"/>
      <c r="T338" s="139" t="s">
        <v>71</v>
      </c>
      <c r="U338" s="20" t="s">
        <v>71</v>
      </c>
      <c r="V338" s="136"/>
      <c r="W338" s="117" t="s">
        <v>374</v>
      </c>
      <c r="X338" s="26">
        <v>201012</v>
      </c>
    </row>
    <row r="339" spans="1:24" s="22" customFormat="1" ht="33" customHeight="1">
      <c r="A339" s="103">
        <v>298</v>
      </c>
      <c r="B339" s="16" t="s">
        <v>37</v>
      </c>
      <c r="C339" s="16">
        <f t="shared" si="63"/>
        <v>2</v>
      </c>
      <c r="D339" s="148" t="s">
        <v>14</v>
      </c>
      <c r="E339" s="36">
        <v>110</v>
      </c>
      <c r="F339" s="36" t="s">
        <v>114</v>
      </c>
      <c r="G339" s="27" t="s">
        <v>38</v>
      </c>
      <c r="H339" s="27">
        <f t="shared" si="64"/>
        <v>5</v>
      </c>
      <c r="I339" s="120" t="str">
        <f t="shared" si="65"/>
        <v/>
      </c>
      <c r="J339" s="132" t="str">
        <f t="shared" si="66"/>
        <v/>
      </c>
      <c r="K339" s="143" t="str">
        <f t="shared" si="62"/>
        <v/>
      </c>
      <c r="L339" s="15" t="str">
        <f t="shared" si="67"/>
        <v>Degardin Frédéric                                           (201009)</v>
      </c>
      <c r="M339" s="10">
        <v>0</v>
      </c>
      <c r="N339" s="10">
        <v>0</v>
      </c>
      <c r="O339" s="10" t="s">
        <v>71</v>
      </c>
      <c r="P339" s="23" t="s">
        <v>71</v>
      </c>
      <c r="Q339" s="11" t="s">
        <v>71</v>
      </c>
      <c r="R339" s="11" t="s">
        <v>71</v>
      </c>
      <c r="S339" s="118"/>
      <c r="T339" s="139" t="s">
        <v>71</v>
      </c>
      <c r="U339" s="20" t="s">
        <v>71</v>
      </c>
      <c r="V339" s="136"/>
      <c r="W339" s="117" t="s">
        <v>391</v>
      </c>
      <c r="X339" s="26">
        <v>201009</v>
      </c>
    </row>
    <row r="340" spans="1:24" s="22" customFormat="1" ht="33" customHeight="1">
      <c r="A340" s="103">
        <v>210</v>
      </c>
      <c r="B340" s="16" t="s">
        <v>37</v>
      </c>
      <c r="C340" s="16">
        <f t="shared" si="63"/>
        <v>2</v>
      </c>
      <c r="D340" s="148" t="s">
        <v>14</v>
      </c>
      <c r="E340" s="36">
        <v>103</v>
      </c>
      <c r="F340" s="36" t="s">
        <v>110</v>
      </c>
      <c r="G340" s="27" t="s">
        <v>38</v>
      </c>
      <c r="H340" s="27">
        <f t="shared" si="64"/>
        <v>5</v>
      </c>
      <c r="I340" s="120" t="str">
        <f t="shared" si="65"/>
        <v/>
      </c>
      <c r="J340" s="132" t="str">
        <f t="shared" si="66"/>
        <v/>
      </c>
      <c r="K340" s="143" t="str">
        <f t="shared" si="62"/>
        <v/>
      </c>
      <c r="L340" s="15" t="str">
        <f t="shared" si="67"/>
        <v>Ducolombier Philippe                                           (201008)</v>
      </c>
      <c r="M340" s="10">
        <v>0</v>
      </c>
      <c r="N340" s="10">
        <v>0</v>
      </c>
      <c r="O340" s="10" t="s">
        <v>71</v>
      </c>
      <c r="P340" s="23" t="s">
        <v>71</v>
      </c>
      <c r="Q340" s="11" t="s">
        <v>71</v>
      </c>
      <c r="R340" s="11" t="s">
        <v>71</v>
      </c>
      <c r="S340" s="118"/>
      <c r="T340" s="139" t="s">
        <v>71</v>
      </c>
      <c r="U340" s="20" t="s">
        <v>71</v>
      </c>
      <c r="V340" s="136"/>
      <c r="W340" s="117" t="s">
        <v>397</v>
      </c>
      <c r="X340" s="26">
        <v>201008</v>
      </c>
    </row>
    <row r="341" spans="1:24" s="22" customFormat="1" ht="33" customHeight="1">
      <c r="A341" s="103">
        <v>299</v>
      </c>
      <c r="B341" s="16" t="s">
        <v>37</v>
      </c>
      <c r="C341" s="16">
        <f t="shared" si="63"/>
        <v>2</v>
      </c>
      <c r="D341" s="148" t="s">
        <v>14</v>
      </c>
      <c r="E341" s="36">
        <v>110</v>
      </c>
      <c r="F341" s="36" t="s">
        <v>114</v>
      </c>
      <c r="G341" s="27" t="s">
        <v>38</v>
      </c>
      <c r="H341" s="27">
        <f t="shared" si="64"/>
        <v>5</v>
      </c>
      <c r="I341" s="120" t="str">
        <f t="shared" si="65"/>
        <v/>
      </c>
      <c r="J341" s="132" t="str">
        <f t="shared" si="66"/>
        <v/>
      </c>
      <c r="K341" s="143" t="str">
        <f t="shared" si="62"/>
        <v/>
      </c>
      <c r="L341" s="15" t="str">
        <f t="shared" si="67"/>
        <v>Farrugia Jean-Marc                                           (201004)</v>
      </c>
      <c r="M341" s="10">
        <v>0</v>
      </c>
      <c r="N341" s="10">
        <v>0</v>
      </c>
      <c r="O341" s="10" t="s">
        <v>71</v>
      </c>
      <c r="P341" s="23" t="s">
        <v>71</v>
      </c>
      <c r="Q341" s="11" t="s">
        <v>71</v>
      </c>
      <c r="R341" s="11" t="s">
        <v>71</v>
      </c>
      <c r="S341" s="118"/>
      <c r="T341" s="139" t="s">
        <v>71</v>
      </c>
      <c r="U341" s="20" t="s">
        <v>71</v>
      </c>
      <c r="V341" s="136"/>
      <c r="W341" s="117" t="s">
        <v>404</v>
      </c>
      <c r="X341" s="26">
        <v>201004</v>
      </c>
    </row>
    <row r="342" spans="1:24" s="22" customFormat="1" ht="33" customHeight="1">
      <c r="A342" s="103">
        <v>267</v>
      </c>
      <c r="B342" s="16" t="s">
        <v>37</v>
      </c>
      <c r="C342" s="16">
        <f t="shared" si="63"/>
        <v>2</v>
      </c>
      <c r="D342" s="148" t="s">
        <v>14</v>
      </c>
      <c r="E342" s="36">
        <v>108</v>
      </c>
      <c r="F342" s="36" t="s">
        <v>63</v>
      </c>
      <c r="G342" s="27" t="s">
        <v>38</v>
      </c>
      <c r="H342" s="27">
        <f t="shared" si="64"/>
        <v>5</v>
      </c>
      <c r="I342" s="120" t="str">
        <f t="shared" si="65"/>
        <v/>
      </c>
      <c r="J342" s="132" t="str">
        <f t="shared" si="66"/>
        <v/>
      </c>
      <c r="K342" s="143" t="str">
        <f t="shared" si="62"/>
        <v/>
      </c>
      <c r="L342" s="15" t="str">
        <f t="shared" si="67"/>
        <v>Jacquot Charles                                           (201001)</v>
      </c>
      <c r="M342" s="10">
        <v>0</v>
      </c>
      <c r="N342" s="10">
        <v>0</v>
      </c>
      <c r="O342" s="10" t="s">
        <v>71</v>
      </c>
      <c r="P342" s="23" t="s">
        <v>71</v>
      </c>
      <c r="Q342" s="11" t="s">
        <v>71</v>
      </c>
      <c r="R342" s="11" t="s">
        <v>71</v>
      </c>
      <c r="S342" s="118"/>
      <c r="T342" s="139" t="s">
        <v>71</v>
      </c>
      <c r="U342" s="20" t="s">
        <v>71</v>
      </c>
      <c r="V342" s="136"/>
      <c r="W342" s="117" t="s">
        <v>421</v>
      </c>
      <c r="X342" s="26">
        <v>201001</v>
      </c>
    </row>
    <row r="343" spans="1:24" s="22" customFormat="1" ht="33" customHeight="1">
      <c r="A343" s="103">
        <v>224</v>
      </c>
      <c r="B343" s="16" t="s">
        <v>37</v>
      </c>
      <c r="C343" s="16">
        <f t="shared" si="63"/>
        <v>2</v>
      </c>
      <c r="D343" s="148" t="s">
        <v>14</v>
      </c>
      <c r="E343" s="36">
        <v>105</v>
      </c>
      <c r="F343" s="36" t="s">
        <v>61</v>
      </c>
      <c r="G343" s="27" t="s">
        <v>38</v>
      </c>
      <c r="H343" s="27">
        <f t="shared" si="64"/>
        <v>5</v>
      </c>
      <c r="I343" s="120" t="str">
        <f t="shared" si="65"/>
        <v/>
      </c>
      <c r="J343" s="132" t="str">
        <f t="shared" si="66"/>
        <v/>
      </c>
      <c r="K343" s="143" t="str">
        <f t="shared" ref="K343:K406" si="68">IF($D343="ORTIF",$I343,$J343)</f>
        <v/>
      </c>
      <c r="L343" s="15" t="str">
        <f t="shared" si="67"/>
        <v>Le Fur Yann                                           (112065)</v>
      </c>
      <c r="M343" s="10">
        <v>0</v>
      </c>
      <c r="N343" s="10">
        <v>0</v>
      </c>
      <c r="O343" s="10" t="s">
        <v>71</v>
      </c>
      <c r="P343" s="23" t="s">
        <v>71</v>
      </c>
      <c r="Q343" s="11" t="s">
        <v>71</v>
      </c>
      <c r="R343" s="11" t="s">
        <v>71</v>
      </c>
      <c r="S343" s="118"/>
      <c r="T343" s="139" t="s">
        <v>71</v>
      </c>
      <c r="U343" s="20" t="s">
        <v>71</v>
      </c>
      <c r="V343" s="136"/>
      <c r="W343" s="117" t="s">
        <v>429</v>
      </c>
      <c r="X343" s="26">
        <v>112065</v>
      </c>
    </row>
    <row r="344" spans="1:24" s="22" customFormat="1" ht="33" customHeight="1">
      <c r="A344" s="103">
        <v>296</v>
      </c>
      <c r="B344" s="16" t="s">
        <v>37</v>
      </c>
      <c r="C344" s="16">
        <f t="shared" si="63"/>
        <v>2</v>
      </c>
      <c r="D344" s="148" t="s">
        <v>14</v>
      </c>
      <c r="E344" s="36">
        <v>110</v>
      </c>
      <c r="F344" s="36" t="s">
        <v>114</v>
      </c>
      <c r="G344" s="27" t="s">
        <v>38</v>
      </c>
      <c r="H344" s="27">
        <f t="shared" si="64"/>
        <v>5</v>
      </c>
      <c r="I344" s="120" t="str">
        <f t="shared" si="65"/>
        <v/>
      </c>
      <c r="J344" s="132" t="str">
        <f t="shared" si="66"/>
        <v/>
      </c>
      <c r="K344" s="143" t="str">
        <f t="shared" si="68"/>
        <v/>
      </c>
      <c r="L344" s="15" t="str">
        <f t="shared" si="67"/>
        <v>Septier Gilles                                           (112059)</v>
      </c>
      <c r="M344" s="10">
        <v>0</v>
      </c>
      <c r="N344" s="10">
        <v>0</v>
      </c>
      <c r="O344" s="10" t="s">
        <v>71</v>
      </c>
      <c r="P344" s="23" t="s">
        <v>71</v>
      </c>
      <c r="Q344" s="11" t="s">
        <v>71</v>
      </c>
      <c r="R344" s="11" t="s">
        <v>71</v>
      </c>
      <c r="S344" s="118"/>
      <c r="T344" s="139" t="s">
        <v>71</v>
      </c>
      <c r="U344" s="20" t="s">
        <v>71</v>
      </c>
      <c r="V344" s="136"/>
      <c r="W344" s="117" t="s">
        <v>469</v>
      </c>
      <c r="X344" s="26">
        <v>112059</v>
      </c>
    </row>
    <row r="345" spans="1:24" s="22" customFormat="1" ht="33" customHeight="1">
      <c r="A345" s="103">
        <v>295</v>
      </c>
      <c r="B345" s="16" t="s">
        <v>37</v>
      </c>
      <c r="C345" s="16">
        <f t="shared" si="63"/>
        <v>2</v>
      </c>
      <c r="D345" s="206" t="s">
        <v>14</v>
      </c>
      <c r="E345" s="36">
        <v>109</v>
      </c>
      <c r="F345" s="36" t="s">
        <v>64</v>
      </c>
      <c r="G345" s="27" t="s">
        <v>38</v>
      </c>
      <c r="H345" s="27">
        <f t="shared" si="64"/>
        <v>5</v>
      </c>
      <c r="I345" s="120" t="str">
        <f t="shared" si="65"/>
        <v/>
      </c>
      <c r="J345" s="132" t="str">
        <f t="shared" si="66"/>
        <v/>
      </c>
      <c r="K345" s="143" t="str">
        <f t="shared" si="68"/>
        <v/>
      </c>
      <c r="L345" s="15" t="str">
        <f t="shared" si="67"/>
        <v>Rouault Yannick                                           (112058)</v>
      </c>
      <c r="M345" s="10">
        <v>0</v>
      </c>
      <c r="N345" s="10">
        <v>0</v>
      </c>
      <c r="O345" s="10" t="s">
        <v>71</v>
      </c>
      <c r="P345" s="23" t="s">
        <v>71</v>
      </c>
      <c r="Q345" s="11" t="s">
        <v>71</v>
      </c>
      <c r="R345" s="11" t="s">
        <v>71</v>
      </c>
      <c r="S345" s="118"/>
      <c r="T345" s="139" t="s">
        <v>71</v>
      </c>
      <c r="U345" s="20" t="s">
        <v>71</v>
      </c>
      <c r="V345" s="136"/>
      <c r="W345" s="117" t="s">
        <v>462</v>
      </c>
      <c r="X345" s="26">
        <v>112058</v>
      </c>
    </row>
    <row r="346" spans="1:24" s="22" customFormat="1" ht="33" customHeight="1">
      <c r="A346" s="103">
        <v>227</v>
      </c>
      <c r="B346" s="16" t="s">
        <v>37</v>
      </c>
      <c r="C346" s="16">
        <f t="shared" si="63"/>
        <v>2</v>
      </c>
      <c r="D346" s="206" t="s">
        <v>14</v>
      </c>
      <c r="E346" s="36">
        <v>106</v>
      </c>
      <c r="F346" s="36" t="s">
        <v>62</v>
      </c>
      <c r="G346" s="27" t="s">
        <v>38</v>
      </c>
      <c r="H346" s="27">
        <f t="shared" si="64"/>
        <v>5</v>
      </c>
      <c r="I346" s="120" t="str">
        <f t="shared" si="65"/>
        <v/>
      </c>
      <c r="J346" s="132" t="str">
        <f t="shared" si="66"/>
        <v/>
      </c>
      <c r="K346" s="143" t="str">
        <f t="shared" si="68"/>
        <v/>
      </c>
      <c r="L346" s="15" t="str">
        <f t="shared" si="67"/>
        <v>Retif Ludovic                                           (112057)</v>
      </c>
      <c r="M346" s="10">
        <v>0</v>
      </c>
      <c r="N346" s="10">
        <v>0</v>
      </c>
      <c r="O346" s="10" t="s">
        <v>71</v>
      </c>
      <c r="P346" s="23" t="s">
        <v>71</v>
      </c>
      <c r="Q346" s="11" t="s">
        <v>71</v>
      </c>
      <c r="R346" s="11" t="s">
        <v>71</v>
      </c>
      <c r="S346" s="118"/>
      <c r="T346" s="139" t="s">
        <v>71</v>
      </c>
      <c r="U346" s="20" t="s">
        <v>71</v>
      </c>
      <c r="V346" s="136"/>
      <c r="W346" s="117" t="s">
        <v>459</v>
      </c>
      <c r="X346" s="26">
        <v>112057</v>
      </c>
    </row>
    <row r="347" spans="1:24" s="22" customFormat="1" ht="33" customHeight="1">
      <c r="A347" s="103">
        <v>265</v>
      </c>
      <c r="B347" s="16" t="s">
        <v>37</v>
      </c>
      <c r="C347" s="16">
        <f t="shared" si="63"/>
        <v>2</v>
      </c>
      <c r="D347" s="206" t="s">
        <v>14</v>
      </c>
      <c r="E347" s="36">
        <v>108</v>
      </c>
      <c r="F347" s="36" t="s">
        <v>63</v>
      </c>
      <c r="G347" s="27" t="s">
        <v>38</v>
      </c>
      <c r="H347" s="27">
        <f t="shared" si="64"/>
        <v>5</v>
      </c>
      <c r="I347" s="120" t="str">
        <f t="shared" si="65"/>
        <v/>
      </c>
      <c r="J347" s="132" t="str">
        <f t="shared" si="66"/>
        <v/>
      </c>
      <c r="K347" s="143" t="str">
        <f t="shared" si="68"/>
        <v/>
      </c>
      <c r="L347" s="15" t="str">
        <f t="shared" si="67"/>
        <v>Masson Philippe                                           (112055)</v>
      </c>
      <c r="M347" s="10">
        <v>0</v>
      </c>
      <c r="N347" s="10">
        <v>0</v>
      </c>
      <c r="O347" s="10" t="s">
        <v>71</v>
      </c>
      <c r="P347" s="23" t="s">
        <v>71</v>
      </c>
      <c r="Q347" s="11" t="s">
        <v>71</v>
      </c>
      <c r="R347" s="11" t="s">
        <v>71</v>
      </c>
      <c r="S347" s="118"/>
      <c r="T347" s="139" t="s">
        <v>71</v>
      </c>
      <c r="U347" s="20" t="s">
        <v>71</v>
      </c>
      <c r="V347" s="136"/>
      <c r="W347" s="117" t="s">
        <v>440</v>
      </c>
      <c r="X347" s="26">
        <v>112055</v>
      </c>
    </row>
    <row r="348" spans="1:24" s="22" customFormat="1" ht="33" customHeight="1">
      <c r="A348" s="103">
        <v>235</v>
      </c>
      <c r="B348" s="16" t="s">
        <v>37</v>
      </c>
      <c r="C348" s="16">
        <f t="shared" si="63"/>
        <v>2</v>
      </c>
      <c r="D348" s="206" t="s">
        <v>14</v>
      </c>
      <c r="E348" s="36">
        <v>106</v>
      </c>
      <c r="F348" s="36" t="s">
        <v>62</v>
      </c>
      <c r="G348" s="27" t="s">
        <v>38</v>
      </c>
      <c r="H348" s="27">
        <f t="shared" si="64"/>
        <v>5</v>
      </c>
      <c r="I348" s="120" t="str">
        <f t="shared" si="65"/>
        <v/>
      </c>
      <c r="J348" s="132" t="str">
        <f t="shared" si="66"/>
        <v/>
      </c>
      <c r="K348" s="143" t="str">
        <f t="shared" si="68"/>
        <v/>
      </c>
      <c r="L348" s="15" t="str">
        <f t="shared" si="67"/>
        <v>Manceau Vincent                                           (112053)</v>
      </c>
      <c r="M348" s="10">
        <v>0</v>
      </c>
      <c r="N348" s="10">
        <v>0</v>
      </c>
      <c r="O348" s="10" t="s">
        <v>71</v>
      </c>
      <c r="P348" s="23" t="s">
        <v>71</v>
      </c>
      <c r="Q348" s="11" t="s">
        <v>71</v>
      </c>
      <c r="R348" s="11" t="s">
        <v>71</v>
      </c>
      <c r="S348" s="118"/>
      <c r="T348" s="139" t="s">
        <v>71</v>
      </c>
      <c r="U348" s="20" t="s">
        <v>71</v>
      </c>
      <c r="V348" s="136"/>
      <c r="W348" s="117" t="s">
        <v>435</v>
      </c>
      <c r="X348" s="26">
        <v>112053</v>
      </c>
    </row>
    <row r="349" spans="1:24" s="22" customFormat="1" ht="33" customHeight="1">
      <c r="A349" s="103">
        <v>255</v>
      </c>
      <c r="B349" s="16" t="s">
        <v>37</v>
      </c>
      <c r="C349" s="16">
        <f t="shared" si="63"/>
        <v>2</v>
      </c>
      <c r="D349" s="206" t="s">
        <v>14</v>
      </c>
      <c r="E349" s="36">
        <v>108</v>
      </c>
      <c r="F349" s="36" t="s">
        <v>63</v>
      </c>
      <c r="G349" s="27" t="s">
        <v>38</v>
      </c>
      <c r="H349" s="27">
        <f t="shared" si="64"/>
        <v>5</v>
      </c>
      <c r="I349" s="120" t="str">
        <f t="shared" si="65"/>
        <v/>
      </c>
      <c r="J349" s="132" t="str">
        <f t="shared" si="66"/>
        <v/>
      </c>
      <c r="K349" s="143" t="str">
        <f t="shared" si="68"/>
        <v/>
      </c>
      <c r="L349" s="15" t="str">
        <f t="shared" si="67"/>
        <v>Kaszkowiak Demarque Arnaud                                           (112051)</v>
      </c>
      <c r="M349" s="10">
        <v>0</v>
      </c>
      <c r="N349" s="10">
        <v>0</v>
      </c>
      <c r="O349" s="10" t="s">
        <v>71</v>
      </c>
      <c r="P349" s="23" t="s">
        <v>71</v>
      </c>
      <c r="Q349" s="11" t="s">
        <v>71</v>
      </c>
      <c r="R349" s="11" t="s">
        <v>71</v>
      </c>
      <c r="S349" s="118"/>
      <c r="T349" s="139" t="s">
        <v>71</v>
      </c>
      <c r="U349" s="20" t="s">
        <v>71</v>
      </c>
      <c r="V349" s="136"/>
      <c r="W349" s="117" t="s">
        <v>424</v>
      </c>
      <c r="X349" s="26">
        <v>112051</v>
      </c>
    </row>
    <row r="350" spans="1:24" s="22" customFormat="1" ht="33" customHeight="1">
      <c r="A350" s="103">
        <v>281</v>
      </c>
      <c r="B350" s="16" t="s">
        <v>37</v>
      </c>
      <c r="C350" s="16">
        <f t="shared" si="63"/>
        <v>2</v>
      </c>
      <c r="D350" s="206" t="s">
        <v>14</v>
      </c>
      <c r="E350" s="36">
        <v>107</v>
      </c>
      <c r="F350" s="36" t="s">
        <v>98</v>
      </c>
      <c r="G350" s="27" t="s">
        <v>38</v>
      </c>
      <c r="H350" s="27">
        <f t="shared" si="64"/>
        <v>5</v>
      </c>
      <c r="I350" s="120" t="str">
        <f t="shared" si="65"/>
        <v/>
      </c>
      <c r="J350" s="132" t="str">
        <f t="shared" si="66"/>
        <v/>
      </c>
      <c r="K350" s="143" t="str">
        <f t="shared" si="68"/>
        <v/>
      </c>
      <c r="L350" s="15" t="str">
        <f t="shared" si="67"/>
        <v>Hérard Alain                                           (112049)</v>
      </c>
      <c r="M350" s="10">
        <v>0</v>
      </c>
      <c r="N350" s="10">
        <v>0</v>
      </c>
      <c r="O350" s="10" t="s">
        <v>71</v>
      </c>
      <c r="P350" s="23" t="s">
        <v>71</v>
      </c>
      <c r="Q350" s="11" t="s">
        <v>71</v>
      </c>
      <c r="R350" s="11" t="s">
        <v>71</v>
      </c>
      <c r="S350" s="118"/>
      <c r="T350" s="139" t="s">
        <v>71</v>
      </c>
      <c r="U350" s="20" t="s">
        <v>71</v>
      </c>
      <c r="V350" s="136"/>
      <c r="W350" s="117" t="s">
        <v>416</v>
      </c>
      <c r="X350" s="26">
        <v>112049</v>
      </c>
    </row>
    <row r="351" spans="1:24" s="22" customFormat="1" ht="33" customHeight="1">
      <c r="A351" s="103">
        <v>280</v>
      </c>
      <c r="B351" s="16" t="s">
        <v>37</v>
      </c>
      <c r="C351" s="16">
        <f t="shared" si="63"/>
        <v>2</v>
      </c>
      <c r="D351" s="206" t="s">
        <v>14</v>
      </c>
      <c r="E351" s="36">
        <v>107</v>
      </c>
      <c r="F351" s="36" t="s">
        <v>98</v>
      </c>
      <c r="G351" s="27" t="s">
        <v>38</v>
      </c>
      <c r="H351" s="27">
        <f t="shared" si="64"/>
        <v>5</v>
      </c>
      <c r="I351" s="120" t="str">
        <f t="shared" si="65"/>
        <v/>
      </c>
      <c r="J351" s="132" t="str">
        <f t="shared" si="66"/>
        <v/>
      </c>
      <c r="K351" s="143" t="str">
        <f t="shared" si="68"/>
        <v/>
      </c>
      <c r="L351" s="15" t="str">
        <f t="shared" si="67"/>
        <v>Gonzales Christophe                                           (112047)</v>
      </c>
      <c r="M351" s="10">
        <v>0</v>
      </c>
      <c r="N351" s="10">
        <v>0</v>
      </c>
      <c r="O351" s="10" t="s">
        <v>71</v>
      </c>
      <c r="P351" s="23" t="s">
        <v>71</v>
      </c>
      <c r="Q351" s="11" t="s">
        <v>71</v>
      </c>
      <c r="R351" s="11" t="s">
        <v>71</v>
      </c>
      <c r="S351" s="118"/>
      <c r="T351" s="139" t="s">
        <v>71</v>
      </c>
      <c r="U351" s="20" t="s">
        <v>71</v>
      </c>
      <c r="V351" s="136"/>
      <c r="W351" s="117" t="s">
        <v>409</v>
      </c>
      <c r="X351" s="26">
        <v>112047</v>
      </c>
    </row>
    <row r="352" spans="1:24" s="22" customFormat="1" ht="33" customHeight="1">
      <c r="A352" s="103">
        <v>279</v>
      </c>
      <c r="B352" s="16" t="s">
        <v>37</v>
      </c>
      <c r="C352" s="16">
        <f t="shared" si="63"/>
        <v>2</v>
      </c>
      <c r="D352" s="206" t="s">
        <v>14</v>
      </c>
      <c r="E352" s="36">
        <v>107</v>
      </c>
      <c r="F352" s="36" t="s">
        <v>98</v>
      </c>
      <c r="G352" s="27" t="s">
        <v>38</v>
      </c>
      <c r="H352" s="27">
        <f t="shared" si="64"/>
        <v>5</v>
      </c>
      <c r="I352" s="120" t="str">
        <f t="shared" si="65"/>
        <v/>
      </c>
      <c r="J352" s="132" t="str">
        <f t="shared" si="66"/>
        <v/>
      </c>
      <c r="K352" s="143" t="str">
        <f t="shared" si="68"/>
        <v/>
      </c>
      <c r="L352" s="15" t="str">
        <f t="shared" si="67"/>
        <v>Dujourd'Hui Jean-Paul                                           (112045)</v>
      </c>
      <c r="M352" s="10">
        <v>0</v>
      </c>
      <c r="N352" s="10">
        <v>0</v>
      </c>
      <c r="O352" s="10" t="s">
        <v>71</v>
      </c>
      <c r="P352" s="23" t="s">
        <v>71</v>
      </c>
      <c r="Q352" s="11" t="s">
        <v>71</v>
      </c>
      <c r="R352" s="11" t="s">
        <v>71</v>
      </c>
      <c r="S352" s="118"/>
      <c r="T352" s="139" t="s">
        <v>71</v>
      </c>
      <c r="U352" s="20" t="s">
        <v>71</v>
      </c>
      <c r="V352" s="136"/>
      <c r="W352" s="117" t="s">
        <v>399</v>
      </c>
      <c r="X352" s="26">
        <v>112045</v>
      </c>
    </row>
    <row r="353" spans="1:24" s="22" customFormat="1" ht="33" customHeight="1">
      <c r="A353" s="103">
        <v>233</v>
      </c>
      <c r="B353" s="16" t="s">
        <v>37</v>
      </c>
      <c r="C353" s="16">
        <f t="shared" si="63"/>
        <v>2</v>
      </c>
      <c r="D353" s="206" t="s">
        <v>14</v>
      </c>
      <c r="E353" s="36">
        <v>106</v>
      </c>
      <c r="F353" s="36" t="s">
        <v>62</v>
      </c>
      <c r="G353" s="27" t="s">
        <v>38</v>
      </c>
      <c r="H353" s="27">
        <f t="shared" si="64"/>
        <v>5</v>
      </c>
      <c r="I353" s="120" t="str">
        <f t="shared" si="65"/>
        <v/>
      </c>
      <c r="J353" s="132" t="str">
        <f t="shared" si="66"/>
        <v/>
      </c>
      <c r="K353" s="143" t="str">
        <f t="shared" si="68"/>
        <v/>
      </c>
      <c r="L353" s="15" t="str">
        <f t="shared" si="67"/>
        <v>Dalleau Jean-Marc                                           (112043)</v>
      </c>
      <c r="M353" s="10">
        <v>0</v>
      </c>
      <c r="N353" s="10">
        <v>0</v>
      </c>
      <c r="O353" s="10" t="s">
        <v>71</v>
      </c>
      <c r="P353" s="23" t="s">
        <v>71</v>
      </c>
      <c r="Q353" s="11" t="s">
        <v>71</v>
      </c>
      <c r="R353" s="11" t="s">
        <v>71</v>
      </c>
      <c r="S353" s="118"/>
      <c r="T353" s="139" t="s">
        <v>71</v>
      </c>
      <c r="U353" s="20" t="s">
        <v>71</v>
      </c>
      <c r="V353" s="136"/>
      <c r="W353" s="117" t="s">
        <v>387</v>
      </c>
      <c r="X353" s="26">
        <v>112043</v>
      </c>
    </row>
    <row r="354" spans="1:24" s="22" customFormat="1" ht="33" customHeight="1">
      <c r="A354" s="103">
        <v>246</v>
      </c>
      <c r="B354" s="16" t="s">
        <v>37</v>
      </c>
      <c r="C354" s="16">
        <f t="shared" si="63"/>
        <v>2</v>
      </c>
      <c r="D354" s="206" t="s">
        <v>14</v>
      </c>
      <c r="E354" s="36">
        <v>106</v>
      </c>
      <c r="F354" s="36" t="s">
        <v>62</v>
      </c>
      <c r="G354" s="27" t="s">
        <v>38</v>
      </c>
      <c r="H354" s="27">
        <f t="shared" si="64"/>
        <v>5</v>
      </c>
      <c r="I354" s="120" t="str">
        <f t="shared" si="65"/>
        <v/>
      </c>
      <c r="J354" s="132" t="str">
        <f t="shared" si="66"/>
        <v/>
      </c>
      <c r="K354" s="143" t="str">
        <f t="shared" si="68"/>
        <v/>
      </c>
      <c r="L354" s="15" t="str">
        <f t="shared" si="67"/>
        <v>Caparos Fabrice                                           (112040)</v>
      </c>
      <c r="M354" s="10">
        <v>0</v>
      </c>
      <c r="N354" s="10">
        <v>0</v>
      </c>
      <c r="O354" s="10" t="s">
        <v>71</v>
      </c>
      <c r="P354" s="23" t="s">
        <v>71</v>
      </c>
      <c r="Q354" s="11" t="s">
        <v>71</v>
      </c>
      <c r="R354" s="11" t="s">
        <v>71</v>
      </c>
      <c r="S354" s="118"/>
      <c r="T354" s="139" t="s">
        <v>71</v>
      </c>
      <c r="U354" s="20" t="s">
        <v>71</v>
      </c>
      <c r="V354" s="136"/>
      <c r="W354" s="117" t="s">
        <v>378</v>
      </c>
      <c r="X354" s="26">
        <v>112040</v>
      </c>
    </row>
    <row r="355" spans="1:24" s="22" customFormat="1" ht="33" customHeight="1">
      <c r="A355" s="103">
        <v>314</v>
      </c>
      <c r="B355" s="16" t="s">
        <v>37</v>
      </c>
      <c r="C355" s="16">
        <f t="shared" si="63"/>
        <v>2</v>
      </c>
      <c r="D355" s="206" t="s">
        <v>14</v>
      </c>
      <c r="E355" s="36">
        <v>112</v>
      </c>
      <c r="F355" s="36" t="s">
        <v>95</v>
      </c>
      <c r="G355" s="27" t="s">
        <v>38</v>
      </c>
      <c r="H355" s="27">
        <f t="shared" si="64"/>
        <v>5</v>
      </c>
      <c r="I355" s="120" t="str">
        <f t="shared" si="65"/>
        <v/>
      </c>
      <c r="J355" s="132" t="str">
        <f t="shared" si="66"/>
        <v/>
      </c>
      <c r="K355" s="143" t="str">
        <f t="shared" si="68"/>
        <v/>
      </c>
      <c r="L355" s="15" t="str">
        <f t="shared" si="67"/>
        <v>Vigne Jean-Christophe                                           (112037)</v>
      </c>
      <c r="M355" s="10">
        <v>0</v>
      </c>
      <c r="N355" s="10">
        <v>0</v>
      </c>
      <c r="O355" s="10" t="s">
        <v>71</v>
      </c>
      <c r="P355" s="23" t="s">
        <v>71</v>
      </c>
      <c r="Q355" s="11" t="s">
        <v>71</v>
      </c>
      <c r="R355" s="11" t="s">
        <v>71</v>
      </c>
      <c r="S355" s="118"/>
      <c r="T355" s="139" t="s">
        <v>71</v>
      </c>
      <c r="U355" s="20" t="s">
        <v>71</v>
      </c>
      <c r="V355" s="136"/>
      <c r="W355" s="117" t="s">
        <v>477</v>
      </c>
      <c r="X355" s="26">
        <v>112037</v>
      </c>
    </row>
    <row r="356" spans="1:24" s="22" customFormat="1" ht="33" customHeight="1">
      <c r="A356" s="103">
        <v>297</v>
      </c>
      <c r="B356" s="16" t="s">
        <v>37</v>
      </c>
      <c r="C356" s="16">
        <f t="shared" si="63"/>
        <v>2</v>
      </c>
      <c r="D356" s="206" t="s">
        <v>14</v>
      </c>
      <c r="E356" s="36">
        <v>110</v>
      </c>
      <c r="F356" s="36" t="s">
        <v>114</v>
      </c>
      <c r="G356" s="27" t="s">
        <v>38</v>
      </c>
      <c r="H356" s="27">
        <f t="shared" si="64"/>
        <v>5</v>
      </c>
      <c r="I356" s="120" t="str">
        <f t="shared" si="65"/>
        <v/>
      </c>
      <c r="J356" s="132" t="str">
        <f t="shared" si="66"/>
        <v/>
      </c>
      <c r="K356" s="143" t="str">
        <f t="shared" si="68"/>
        <v/>
      </c>
      <c r="L356" s="15" t="str">
        <f t="shared" si="67"/>
        <v>Sanchez Vincent                                           (112032)</v>
      </c>
      <c r="M356" s="10">
        <v>0</v>
      </c>
      <c r="N356" s="10">
        <v>0</v>
      </c>
      <c r="O356" s="10" t="s">
        <v>71</v>
      </c>
      <c r="P356" s="23" t="s">
        <v>71</v>
      </c>
      <c r="Q356" s="11" t="s">
        <v>71</v>
      </c>
      <c r="R356" s="11" t="s">
        <v>71</v>
      </c>
      <c r="S356" s="118"/>
      <c r="T356" s="139" t="s">
        <v>71</v>
      </c>
      <c r="U356" s="20" t="s">
        <v>71</v>
      </c>
      <c r="V356" s="136"/>
      <c r="W356" s="117" t="s">
        <v>465</v>
      </c>
      <c r="X356" s="26">
        <v>112032</v>
      </c>
    </row>
    <row r="357" spans="1:24" s="22" customFormat="1" ht="33" customHeight="1">
      <c r="A357" s="103">
        <v>259</v>
      </c>
      <c r="B357" s="16" t="s">
        <v>37</v>
      </c>
      <c r="C357" s="16">
        <f t="shared" si="63"/>
        <v>2</v>
      </c>
      <c r="D357" s="206" t="s">
        <v>14</v>
      </c>
      <c r="E357" s="36">
        <v>108</v>
      </c>
      <c r="F357" s="36" t="s">
        <v>63</v>
      </c>
      <c r="G357" s="27" t="s">
        <v>38</v>
      </c>
      <c r="H357" s="27">
        <f t="shared" si="64"/>
        <v>5</v>
      </c>
      <c r="I357" s="120" t="str">
        <f t="shared" si="65"/>
        <v/>
      </c>
      <c r="J357" s="132" t="str">
        <f t="shared" si="66"/>
        <v/>
      </c>
      <c r="K357" s="143" t="str">
        <f t="shared" si="68"/>
        <v/>
      </c>
      <c r="L357" s="15" t="str">
        <f t="shared" si="67"/>
        <v>Reeb-Gruber Roger                                           (112030)</v>
      </c>
      <c r="M357" s="10">
        <v>0</v>
      </c>
      <c r="N357" s="10">
        <v>0</v>
      </c>
      <c r="O357" s="10" t="s">
        <v>71</v>
      </c>
      <c r="P357" s="23" t="s">
        <v>71</v>
      </c>
      <c r="Q357" s="11" t="s">
        <v>71</v>
      </c>
      <c r="R357" s="11" t="s">
        <v>71</v>
      </c>
      <c r="S357" s="118"/>
      <c r="T357" s="139" t="s">
        <v>71</v>
      </c>
      <c r="U357" s="20" t="s">
        <v>71</v>
      </c>
      <c r="V357" s="136"/>
      <c r="W357" s="117" t="s">
        <v>457</v>
      </c>
      <c r="X357" s="26">
        <v>112030</v>
      </c>
    </row>
    <row r="358" spans="1:24" s="22" customFormat="1" ht="33" customHeight="1">
      <c r="A358" s="103">
        <v>335</v>
      </c>
      <c r="B358" s="16" t="s">
        <v>37</v>
      </c>
      <c r="C358" s="16">
        <f t="shared" si="63"/>
        <v>2</v>
      </c>
      <c r="D358" s="206" t="s">
        <v>14</v>
      </c>
      <c r="E358" s="36">
        <v>112</v>
      </c>
      <c r="F358" s="36" t="s">
        <v>95</v>
      </c>
      <c r="G358" s="27" t="s">
        <v>38</v>
      </c>
      <c r="H358" s="27">
        <f t="shared" si="64"/>
        <v>5</v>
      </c>
      <c r="I358" s="120" t="str">
        <f t="shared" si="65"/>
        <v/>
      </c>
      <c r="J358" s="132" t="str">
        <f t="shared" si="66"/>
        <v/>
      </c>
      <c r="K358" s="143" t="str">
        <f t="shared" si="68"/>
        <v/>
      </c>
      <c r="L358" s="15" t="str">
        <f t="shared" si="67"/>
        <v>Pascal Stéphane                                           (112029)</v>
      </c>
      <c r="M358" s="10">
        <v>0</v>
      </c>
      <c r="N358" s="10">
        <v>0</v>
      </c>
      <c r="O358" s="10" t="s">
        <v>71</v>
      </c>
      <c r="P358" s="23" t="s">
        <v>71</v>
      </c>
      <c r="Q358" s="11" t="s">
        <v>71</v>
      </c>
      <c r="R358" s="11" t="s">
        <v>71</v>
      </c>
      <c r="S358" s="118"/>
      <c r="T358" s="139" t="s">
        <v>71</v>
      </c>
      <c r="U358" s="20" t="s">
        <v>71</v>
      </c>
      <c r="V358" s="136"/>
      <c r="W358" s="117" t="s">
        <v>448</v>
      </c>
      <c r="X358" s="26">
        <v>112029</v>
      </c>
    </row>
    <row r="359" spans="1:24" s="22" customFormat="1" ht="33" customHeight="1">
      <c r="A359" s="103">
        <v>341</v>
      </c>
      <c r="B359" s="16" t="s">
        <v>37</v>
      </c>
      <c r="C359" s="16">
        <f t="shared" si="63"/>
        <v>2</v>
      </c>
      <c r="D359" s="206" t="s">
        <v>14</v>
      </c>
      <c r="E359" s="36">
        <v>112</v>
      </c>
      <c r="F359" s="36" t="s">
        <v>95</v>
      </c>
      <c r="G359" s="27" t="s">
        <v>38</v>
      </c>
      <c r="H359" s="27">
        <f t="shared" si="64"/>
        <v>5</v>
      </c>
      <c r="I359" s="120" t="str">
        <f t="shared" si="65"/>
        <v/>
      </c>
      <c r="J359" s="132" t="str">
        <f t="shared" si="66"/>
        <v/>
      </c>
      <c r="K359" s="143" t="str">
        <f t="shared" si="68"/>
        <v/>
      </c>
      <c r="L359" s="15" t="str">
        <f t="shared" si="67"/>
        <v>Le Trocquer Martial                                           (112026)</v>
      </c>
      <c r="M359" s="10">
        <v>0</v>
      </c>
      <c r="N359" s="10">
        <v>0</v>
      </c>
      <c r="O359" s="10" t="s">
        <v>71</v>
      </c>
      <c r="P359" s="23" t="s">
        <v>71</v>
      </c>
      <c r="Q359" s="11" t="s">
        <v>71</v>
      </c>
      <c r="R359" s="11" t="s">
        <v>71</v>
      </c>
      <c r="S359" s="118"/>
      <c r="T359" s="139" t="s">
        <v>71</v>
      </c>
      <c r="U359" s="20" t="s">
        <v>71</v>
      </c>
      <c r="V359" s="136"/>
      <c r="W359" s="117" t="s">
        <v>431</v>
      </c>
      <c r="X359" s="26">
        <v>112026</v>
      </c>
    </row>
    <row r="360" spans="1:24" s="22" customFormat="1" ht="33" customHeight="1">
      <c r="A360" s="103">
        <v>209</v>
      </c>
      <c r="B360" s="16" t="s">
        <v>37</v>
      </c>
      <c r="C360" s="16">
        <f t="shared" si="63"/>
        <v>2</v>
      </c>
      <c r="D360" s="206" t="s">
        <v>14</v>
      </c>
      <c r="E360" s="36">
        <v>103</v>
      </c>
      <c r="F360" s="36" t="s">
        <v>110</v>
      </c>
      <c r="G360" s="27" t="s">
        <v>38</v>
      </c>
      <c r="H360" s="27">
        <f t="shared" si="64"/>
        <v>5</v>
      </c>
      <c r="I360" s="120" t="str">
        <f t="shared" si="65"/>
        <v/>
      </c>
      <c r="J360" s="132" t="str">
        <f t="shared" si="66"/>
        <v/>
      </c>
      <c r="K360" s="143" t="str">
        <f t="shared" si="68"/>
        <v/>
      </c>
      <c r="L360" s="15" t="str">
        <f t="shared" si="67"/>
        <v>Ho-A-Chuck Yannick                                           (112024)</v>
      </c>
      <c r="M360" s="10">
        <v>0</v>
      </c>
      <c r="N360" s="10">
        <v>0</v>
      </c>
      <c r="O360" s="10" t="s">
        <v>71</v>
      </c>
      <c r="P360" s="23" t="s">
        <v>71</v>
      </c>
      <c r="Q360" s="11" t="s">
        <v>71</v>
      </c>
      <c r="R360" s="11" t="s">
        <v>71</v>
      </c>
      <c r="S360" s="118"/>
      <c r="T360" s="139" t="s">
        <v>71</v>
      </c>
      <c r="U360" s="20" t="s">
        <v>71</v>
      </c>
      <c r="V360" s="136"/>
      <c r="W360" s="117" t="s">
        <v>418</v>
      </c>
      <c r="X360" s="26">
        <v>112024</v>
      </c>
    </row>
    <row r="361" spans="1:24" s="22" customFormat="1" ht="33" customHeight="1">
      <c r="A361" s="103">
        <v>234</v>
      </c>
      <c r="B361" s="16" t="s">
        <v>37</v>
      </c>
      <c r="C361" s="16">
        <f t="shared" si="63"/>
        <v>2</v>
      </c>
      <c r="D361" s="206" t="s">
        <v>14</v>
      </c>
      <c r="E361" s="36">
        <v>106</v>
      </c>
      <c r="F361" s="36" t="s">
        <v>62</v>
      </c>
      <c r="G361" s="27" t="s">
        <v>38</v>
      </c>
      <c r="H361" s="27">
        <f t="shared" si="64"/>
        <v>5</v>
      </c>
      <c r="I361" s="120" t="str">
        <f t="shared" si="65"/>
        <v/>
      </c>
      <c r="J361" s="132" t="str">
        <f t="shared" si="66"/>
        <v/>
      </c>
      <c r="K361" s="143" t="str">
        <f t="shared" si="68"/>
        <v/>
      </c>
      <c r="L361" s="15" t="str">
        <f t="shared" si="67"/>
        <v>Hammerer Serge                                           (112023)</v>
      </c>
      <c r="M361" s="10">
        <v>0</v>
      </c>
      <c r="N361" s="10">
        <v>0</v>
      </c>
      <c r="O361" s="10" t="s">
        <v>71</v>
      </c>
      <c r="P361" s="23" t="s">
        <v>71</v>
      </c>
      <c r="Q361" s="11" t="s">
        <v>71</v>
      </c>
      <c r="R361" s="11" t="s">
        <v>71</v>
      </c>
      <c r="S361" s="118"/>
      <c r="T361" s="139" t="s">
        <v>71</v>
      </c>
      <c r="U361" s="20" t="s">
        <v>71</v>
      </c>
      <c r="V361" s="136"/>
      <c r="W361" s="117" t="s">
        <v>414</v>
      </c>
      <c r="X361" s="26">
        <v>112023</v>
      </c>
    </row>
    <row r="362" spans="1:24" s="22" customFormat="1" ht="33" customHeight="1">
      <c r="A362" s="103">
        <v>311</v>
      </c>
      <c r="B362" s="16" t="s">
        <v>37</v>
      </c>
      <c r="C362" s="16">
        <f t="shared" si="63"/>
        <v>2</v>
      </c>
      <c r="D362" s="206" t="s">
        <v>14</v>
      </c>
      <c r="E362" s="36">
        <v>112</v>
      </c>
      <c r="F362" s="36" t="s">
        <v>95</v>
      </c>
      <c r="G362" s="27" t="s">
        <v>38</v>
      </c>
      <c r="H362" s="27">
        <f t="shared" si="64"/>
        <v>5</v>
      </c>
      <c r="I362" s="120" t="str">
        <f t="shared" si="65"/>
        <v/>
      </c>
      <c r="J362" s="132" t="str">
        <f t="shared" si="66"/>
        <v/>
      </c>
      <c r="K362" s="143" t="str">
        <f t="shared" si="68"/>
        <v/>
      </c>
      <c r="L362" s="15" t="str">
        <f t="shared" si="67"/>
        <v>Germon Nicolas                                           (112021)</v>
      </c>
      <c r="M362" s="10">
        <v>0</v>
      </c>
      <c r="N362" s="10">
        <v>0</v>
      </c>
      <c r="O362" s="10" t="s">
        <v>71</v>
      </c>
      <c r="P362" s="23" t="s">
        <v>71</v>
      </c>
      <c r="Q362" s="11" t="s">
        <v>71</v>
      </c>
      <c r="R362" s="11" t="s">
        <v>71</v>
      </c>
      <c r="S362" s="118"/>
      <c r="T362" s="139" t="s">
        <v>71</v>
      </c>
      <c r="U362" s="20" t="s">
        <v>71</v>
      </c>
      <c r="V362" s="136"/>
      <c r="W362" s="117" t="s">
        <v>406</v>
      </c>
      <c r="X362" s="26">
        <v>112021</v>
      </c>
    </row>
    <row r="363" spans="1:24" s="22" customFormat="1" ht="33" customHeight="1">
      <c r="A363" s="103">
        <v>223</v>
      </c>
      <c r="B363" s="16" t="s">
        <v>37</v>
      </c>
      <c r="C363" s="16">
        <f t="shared" si="63"/>
        <v>2</v>
      </c>
      <c r="D363" s="206" t="s">
        <v>14</v>
      </c>
      <c r="E363" s="36">
        <v>105</v>
      </c>
      <c r="F363" s="36" t="s">
        <v>61</v>
      </c>
      <c r="G363" s="27" t="s">
        <v>38</v>
      </c>
      <c r="H363" s="27">
        <f t="shared" si="64"/>
        <v>5</v>
      </c>
      <c r="I363" s="120" t="str">
        <f t="shared" si="65"/>
        <v/>
      </c>
      <c r="J363" s="132" t="str">
        <f t="shared" si="66"/>
        <v/>
      </c>
      <c r="K363" s="143" t="str">
        <f t="shared" si="68"/>
        <v/>
      </c>
      <c r="L363" s="15" t="str">
        <f t="shared" si="67"/>
        <v>Dys Vincent                                           (112020)</v>
      </c>
      <c r="M363" s="10">
        <v>0</v>
      </c>
      <c r="N363" s="10">
        <v>0</v>
      </c>
      <c r="O363" s="10" t="s">
        <v>71</v>
      </c>
      <c r="P363" s="23" t="s">
        <v>71</v>
      </c>
      <c r="Q363" s="11" t="s">
        <v>71</v>
      </c>
      <c r="R363" s="11" t="s">
        <v>71</v>
      </c>
      <c r="S363" s="118"/>
      <c r="T363" s="139" t="s">
        <v>71</v>
      </c>
      <c r="U363" s="20" t="s">
        <v>71</v>
      </c>
      <c r="V363" s="136"/>
      <c r="W363" s="117" t="s">
        <v>403</v>
      </c>
      <c r="X363" s="26">
        <v>112020</v>
      </c>
    </row>
    <row r="364" spans="1:24" s="22" customFormat="1" ht="33" customHeight="1">
      <c r="A364" s="103">
        <v>208</v>
      </c>
      <c r="B364" s="16" t="s">
        <v>37</v>
      </c>
      <c r="C364" s="16">
        <f t="shared" si="63"/>
        <v>2</v>
      </c>
      <c r="D364" s="206" t="s">
        <v>14</v>
      </c>
      <c r="E364" s="36">
        <v>103</v>
      </c>
      <c r="F364" s="36" t="s">
        <v>110</v>
      </c>
      <c r="G364" s="27" t="s">
        <v>38</v>
      </c>
      <c r="H364" s="27">
        <f t="shared" si="64"/>
        <v>5</v>
      </c>
      <c r="I364" s="120" t="str">
        <f t="shared" si="65"/>
        <v/>
      </c>
      <c r="J364" s="132" t="str">
        <f t="shared" si="66"/>
        <v/>
      </c>
      <c r="K364" s="143" t="str">
        <f t="shared" si="68"/>
        <v/>
      </c>
      <c r="L364" s="15" t="str">
        <f t="shared" si="67"/>
        <v>Dietrich Bernard                                           (112018)</v>
      </c>
      <c r="M364" s="10">
        <v>0</v>
      </c>
      <c r="N364" s="10">
        <v>0</v>
      </c>
      <c r="O364" s="10" t="s">
        <v>71</v>
      </c>
      <c r="P364" s="23" t="s">
        <v>71</v>
      </c>
      <c r="Q364" s="11" t="s">
        <v>71</v>
      </c>
      <c r="R364" s="11" t="s">
        <v>71</v>
      </c>
      <c r="S364" s="118"/>
      <c r="T364" s="139" t="s">
        <v>71</v>
      </c>
      <c r="U364" s="20" t="s">
        <v>71</v>
      </c>
      <c r="V364" s="136"/>
      <c r="W364" s="117" t="s">
        <v>393</v>
      </c>
      <c r="X364" s="26">
        <v>112018</v>
      </c>
    </row>
    <row r="365" spans="1:24" s="22" customFormat="1" ht="33" customHeight="1">
      <c r="A365" s="103">
        <v>207</v>
      </c>
      <c r="B365" s="16" t="s">
        <v>37</v>
      </c>
      <c r="C365" s="16">
        <f t="shared" si="63"/>
        <v>2</v>
      </c>
      <c r="D365" s="206" t="s">
        <v>14</v>
      </c>
      <c r="E365" s="36">
        <v>103</v>
      </c>
      <c r="F365" s="36" t="s">
        <v>110</v>
      </c>
      <c r="G365" s="27" t="s">
        <v>38</v>
      </c>
      <c r="H365" s="27">
        <f t="shared" si="64"/>
        <v>5</v>
      </c>
      <c r="I365" s="120" t="str">
        <f t="shared" si="65"/>
        <v/>
      </c>
      <c r="J365" s="132" t="str">
        <f t="shared" si="66"/>
        <v/>
      </c>
      <c r="K365" s="143" t="str">
        <f t="shared" si="68"/>
        <v/>
      </c>
      <c r="L365" s="15" t="str">
        <f t="shared" si="67"/>
        <v>Bres Sandrine                                           (112014)</v>
      </c>
      <c r="M365" s="10">
        <v>0</v>
      </c>
      <c r="N365" s="10">
        <v>0</v>
      </c>
      <c r="O365" s="10" t="s">
        <v>71</v>
      </c>
      <c r="P365" s="23" t="s">
        <v>71</v>
      </c>
      <c r="Q365" s="11" t="s">
        <v>71</v>
      </c>
      <c r="R365" s="11" t="s">
        <v>71</v>
      </c>
      <c r="S365" s="118"/>
      <c r="T365" s="139" t="s">
        <v>71</v>
      </c>
      <c r="U365" s="20" t="s">
        <v>71</v>
      </c>
      <c r="V365" s="136"/>
      <c r="W365" s="117" t="s">
        <v>371</v>
      </c>
      <c r="X365" s="26">
        <v>112014</v>
      </c>
    </row>
    <row r="366" spans="1:24" s="22" customFormat="1" ht="33" customHeight="1">
      <c r="A366" s="103">
        <v>245</v>
      </c>
      <c r="B366" s="16" t="s">
        <v>37</v>
      </c>
      <c r="C366" s="16">
        <f t="shared" si="63"/>
        <v>2</v>
      </c>
      <c r="D366" s="206" t="s">
        <v>14</v>
      </c>
      <c r="E366" s="36">
        <v>106</v>
      </c>
      <c r="F366" s="36" t="s">
        <v>62</v>
      </c>
      <c r="G366" s="27" t="s">
        <v>38</v>
      </c>
      <c r="H366" s="27">
        <f t="shared" si="64"/>
        <v>5</v>
      </c>
      <c r="I366" s="120" t="str">
        <f t="shared" si="65"/>
        <v/>
      </c>
      <c r="J366" s="132" t="str">
        <f t="shared" si="66"/>
        <v/>
      </c>
      <c r="K366" s="143" t="str">
        <f t="shared" si="68"/>
        <v/>
      </c>
      <c r="L366" s="15" t="str">
        <f t="shared" si="67"/>
        <v>Biraud Christophe                                           (112012)</v>
      </c>
      <c r="M366" s="10">
        <v>0</v>
      </c>
      <c r="N366" s="10">
        <v>0</v>
      </c>
      <c r="O366" s="10" t="s">
        <v>71</v>
      </c>
      <c r="P366" s="23" t="s">
        <v>71</v>
      </c>
      <c r="Q366" s="11" t="s">
        <v>71</v>
      </c>
      <c r="R366" s="11" t="s">
        <v>71</v>
      </c>
      <c r="S366" s="118"/>
      <c r="T366" s="139" t="s">
        <v>71</v>
      </c>
      <c r="U366" s="20" t="s">
        <v>71</v>
      </c>
      <c r="V366" s="136"/>
      <c r="W366" s="117" t="s">
        <v>364</v>
      </c>
      <c r="X366" s="26">
        <v>112012</v>
      </c>
    </row>
    <row r="367" spans="1:24" s="22" customFormat="1" ht="33" customHeight="1">
      <c r="A367" s="103">
        <v>278</v>
      </c>
      <c r="B367" s="16" t="s">
        <v>37</v>
      </c>
      <c r="C367" s="16">
        <f t="shared" si="63"/>
        <v>2</v>
      </c>
      <c r="D367" s="206" t="s">
        <v>14</v>
      </c>
      <c r="E367" s="36">
        <v>107</v>
      </c>
      <c r="F367" s="36" t="s">
        <v>98</v>
      </c>
      <c r="G367" s="27" t="s">
        <v>38</v>
      </c>
      <c r="H367" s="27">
        <f t="shared" si="64"/>
        <v>5</v>
      </c>
      <c r="I367" s="120" t="str">
        <f t="shared" si="65"/>
        <v/>
      </c>
      <c r="J367" s="132" t="str">
        <f t="shared" si="66"/>
        <v/>
      </c>
      <c r="K367" s="143" t="str">
        <f t="shared" si="68"/>
        <v/>
      </c>
      <c r="L367" s="15" t="str">
        <f t="shared" si="67"/>
        <v>Becker Patrick                                           (112011)</v>
      </c>
      <c r="M367" s="10">
        <v>0</v>
      </c>
      <c r="N367" s="10">
        <v>0</v>
      </c>
      <c r="O367" s="10" t="s">
        <v>71</v>
      </c>
      <c r="P367" s="23" t="s">
        <v>71</v>
      </c>
      <c r="Q367" s="11" t="s">
        <v>71</v>
      </c>
      <c r="R367" s="11" t="s">
        <v>71</v>
      </c>
      <c r="S367" s="118"/>
      <c r="T367" s="139" t="s">
        <v>71</v>
      </c>
      <c r="U367" s="20" t="s">
        <v>71</v>
      </c>
      <c r="V367" s="136"/>
      <c r="W367" s="117" t="s">
        <v>360</v>
      </c>
      <c r="X367" s="26">
        <v>112011</v>
      </c>
    </row>
    <row r="368" spans="1:24" s="22" customFormat="1" ht="33" customHeight="1">
      <c r="A368" s="103">
        <v>294</v>
      </c>
      <c r="B368" s="16" t="s">
        <v>37</v>
      </c>
      <c r="C368" s="16">
        <f t="shared" si="63"/>
        <v>2</v>
      </c>
      <c r="D368" s="206" t="s">
        <v>14</v>
      </c>
      <c r="E368" s="36">
        <v>109</v>
      </c>
      <c r="F368" s="36" t="s">
        <v>64</v>
      </c>
      <c r="G368" s="27" t="s">
        <v>38</v>
      </c>
      <c r="H368" s="27">
        <f t="shared" si="64"/>
        <v>5</v>
      </c>
      <c r="I368" s="120" t="str">
        <f t="shared" si="65"/>
        <v/>
      </c>
      <c r="J368" s="132" t="str">
        <f t="shared" si="66"/>
        <v/>
      </c>
      <c r="K368" s="143" t="str">
        <f t="shared" si="68"/>
        <v/>
      </c>
      <c r="L368" s="15" t="str">
        <f t="shared" si="67"/>
        <v>Bachy Michel                                           (112009)</v>
      </c>
      <c r="M368" s="10">
        <v>0</v>
      </c>
      <c r="N368" s="10">
        <v>0</v>
      </c>
      <c r="O368" s="10" t="s">
        <v>71</v>
      </c>
      <c r="P368" s="23" t="s">
        <v>71</v>
      </c>
      <c r="Q368" s="11" t="s">
        <v>71</v>
      </c>
      <c r="R368" s="11" t="s">
        <v>71</v>
      </c>
      <c r="S368" s="118"/>
      <c r="T368" s="139" t="s">
        <v>71</v>
      </c>
      <c r="U368" s="20" t="s">
        <v>71</v>
      </c>
      <c r="V368" s="136"/>
      <c r="W368" s="117" t="s">
        <v>356</v>
      </c>
      <c r="X368" s="26">
        <v>112009</v>
      </c>
    </row>
    <row r="369" spans="1:24" s="22" customFormat="1" ht="33" customHeight="1">
      <c r="A369" s="103">
        <v>283</v>
      </c>
      <c r="B369" s="16" t="s">
        <v>37</v>
      </c>
      <c r="C369" s="16">
        <f t="shared" si="63"/>
        <v>2</v>
      </c>
      <c r="D369" s="206" t="s">
        <v>14</v>
      </c>
      <c r="E369" s="36">
        <v>107</v>
      </c>
      <c r="F369" s="36" t="s">
        <v>98</v>
      </c>
      <c r="G369" s="27" t="s">
        <v>38</v>
      </c>
      <c r="H369" s="27">
        <f t="shared" si="64"/>
        <v>5</v>
      </c>
      <c r="I369" s="120" t="str">
        <f t="shared" si="65"/>
        <v/>
      </c>
      <c r="J369" s="132" t="str">
        <f t="shared" si="66"/>
        <v/>
      </c>
      <c r="K369" s="143" t="str">
        <f t="shared" si="68"/>
        <v/>
      </c>
      <c r="L369" s="15" t="str">
        <f t="shared" si="67"/>
        <v>André Nicolas                                           (112008)</v>
      </c>
      <c r="M369" s="10">
        <v>0</v>
      </c>
      <c r="N369" s="10">
        <v>0</v>
      </c>
      <c r="O369" s="10" t="s">
        <v>71</v>
      </c>
      <c r="P369" s="23" t="s">
        <v>71</v>
      </c>
      <c r="Q369" s="11" t="s">
        <v>71</v>
      </c>
      <c r="R369" s="11" t="s">
        <v>71</v>
      </c>
      <c r="S369" s="118"/>
      <c r="T369" s="139" t="s">
        <v>71</v>
      </c>
      <c r="U369" s="20" t="s">
        <v>71</v>
      </c>
      <c r="V369" s="136"/>
      <c r="W369" s="117" t="s">
        <v>353</v>
      </c>
      <c r="X369" s="26">
        <v>112008</v>
      </c>
    </row>
    <row r="370" spans="1:24" s="22" customFormat="1" ht="33" customHeight="1">
      <c r="A370" s="103">
        <v>254</v>
      </c>
      <c r="B370" s="16" t="s">
        <v>37</v>
      </c>
      <c r="C370" s="16">
        <f t="shared" si="63"/>
        <v>2</v>
      </c>
      <c r="D370" s="206" t="s">
        <v>14</v>
      </c>
      <c r="E370" s="36">
        <v>108</v>
      </c>
      <c r="F370" s="36" t="s">
        <v>63</v>
      </c>
      <c r="G370" s="27" t="s">
        <v>38</v>
      </c>
      <c r="H370" s="27">
        <f t="shared" si="64"/>
        <v>5</v>
      </c>
      <c r="I370" s="120" t="str">
        <f t="shared" si="65"/>
        <v/>
      </c>
      <c r="J370" s="132" t="str">
        <f t="shared" si="66"/>
        <v/>
      </c>
      <c r="K370" s="143" t="str">
        <f t="shared" si="68"/>
        <v/>
      </c>
      <c r="L370" s="15" t="str">
        <f t="shared" si="67"/>
        <v>Cazaux Philippe                                           (112005)</v>
      </c>
      <c r="M370" s="10">
        <v>0</v>
      </c>
      <c r="N370" s="10">
        <v>0</v>
      </c>
      <c r="O370" s="10" t="s">
        <v>71</v>
      </c>
      <c r="P370" s="23" t="s">
        <v>71</v>
      </c>
      <c r="Q370" s="11" t="s">
        <v>71</v>
      </c>
      <c r="R370" s="11" t="s">
        <v>71</v>
      </c>
      <c r="S370" s="118"/>
      <c r="T370" s="139" t="s">
        <v>71</v>
      </c>
      <c r="U370" s="20" t="s">
        <v>71</v>
      </c>
      <c r="V370" s="136"/>
      <c r="W370" s="117" t="s">
        <v>379</v>
      </c>
      <c r="X370" s="26">
        <v>112005</v>
      </c>
    </row>
    <row r="371" spans="1:24" s="22" customFormat="1" ht="33" customHeight="1">
      <c r="A371" s="103">
        <v>273</v>
      </c>
      <c r="B371" s="16" t="s">
        <v>37</v>
      </c>
      <c r="C371" s="16">
        <f t="shared" si="63"/>
        <v>2</v>
      </c>
      <c r="D371" s="206" t="s">
        <v>14</v>
      </c>
      <c r="E371" s="36">
        <v>108</v>
      </c>
      <c r="F371" s="36" t="s">
        <v>63</v>
      </c>
      <c r="G371" s="27" t="s">
        <v>38</v>
      </c>
      <c r="H371" s="27">
        <f t="shared" si="64"/>
        <v>5</v>
      </c>
      <c r="I371" s="120" t="str">
        <f t="shared" si="65"/>
        <v/>
      </c>
      <c r="J371" s="132" t="str">
        <f t="shared" si="66"/>
        <v/>
      </c>
      <c r="K371" s="143" t="str">
        <f t="shared" si="68"/>
        <v/>
      </c>
      <c r="L371" s="15" t="str">
        <f t="shared" si="67"/>
        <v>Lechner Jean-Michel                                           (110013)</v>
      </c>
      <c r="M371" s="10">
        <v>0</v>
      </c>
      <c r="N371" s="10">
        <v>0</v>
      </c>
      <c r="O371" s="10" t="s">
        <v>71</v>
      </c>
      <c r="P371" s="23" t="s">
        <v>71</v>
      </c>
      <c r="Q371" s="11" t="s">
        <v>71</v>
      </c>
      <c r="R371" s="11" t="s">
        <v>71</v>
      </c>
      <c r="S371" s="118"/>
      <c r="T371" s="139" t="s">
        <v>71</v>
      </c>
      <c r="U371" s="20" t="s">
        <v>71</v>
      </c>
      <c r="V371" s="136"/>
      <c r="W371" s="117" t="s">
        <v>334</v>
      </c>
      <c r="X371" s="26">
        <v>110013</v>
      </c>
    </row>
    <row r="372" spans="1:24" s="22" customFormat="1" ht="33" customHeight="1">
      <c r="A372" s="103">
        <v>290</v>
      </c>
      <c r="B372" s="16" t="s">
        <v>37</v>
      </c>
      <c r="C372" s="16">
        <f t="shared" si="63"/>
        <v>2</v>
      </c>
      <c r="D372" s="206" t="s">
        <v>14</v>
      </c>
      <c r="E372" s="36">
        <v>107</v>
      </c>
      <c r="F372" s="36" t="s">
        <v>98</v>
      </c>
      <c r="G372" s="27" t="s">
        <v>38</v>
      </c>
      <c r="H372" s="27">
        <f t="shared" si="64"/>
        <v>5</v>
      </c>
      <c r="I372" s="120" t="str">
        <f t="shared" si="65"/>
        <v/>
      </c>
      <c r="J372" s="132" t="str">
        <f t="shared" si="66"/>
        <v/>
      </c>
      <c r="K372" s="143" t="str">
        <f t="shared" si="68"/>
        <v/>
      </c>
      <c r="L372" s="15" t="str">
        <f t="shared" si="67"/>
        <v>Fernandez Pierre-Jean                                           (110010)</v>
      </c>
      <c r="M372" s="10">
        <v>0</v>
      </c>
      <c r="N372" s="10">
        <v>0</v>
      </c>
      <c r="O372" s="10" t="s">
        <v>71</v>
      </c>
      <c r="P372" s="23" t="s">
        <v>71</v>
      </c>
      <c r="Q372" s="11" t="s">
        <v>71</v>
      </c>
      <c r="R372" s="11" t="s">
        <v>71</v>
      </c>
      <c r="S372" s="118"/>
      <c r="T372" s="139" t="s">
        <v>71</v>
      </c>
      <c r="U372" s="20" t="s">
        <v>71</v>
      </c>
      <c r="V372" s="136"/>
      <c r="W372" s="117" t="s">
        <v>327</v>
      </c>
      <c r="X372" s="26">
        <v>110010</v>
      </c>
    </row>
    <row r="373" spans="1:24" s="22" customFormat="1" ht="33" customHeight="1">
      <c r="A373" s="103">
        <v>253</v>
      </c>
      <c r="B373" s="16" t="s">
        <v>37</v>
      </c>
      <c r="C373" s="16">
        <f t="shared" si="63"/>
        <v>2</v>
      </c>
      <c r="D373" s="206" t="s">
        <v>14</v>
      </c>
      <c r="E373" s="36">
        <v>108</v>
      </c>
      <c r="F373" s="36" t="s">
        <v>63</v>
      </c>
      <c r="G373" s="27" t="s">
        <v>38</v>
      </c>
      <c r="H373" s="27">
        <f t="shared" si="64"/>
        <v>5</v>
      </c>
      <c r="I373" s="120" t="str">
        <f t="shared" si="65"/>
        <v/>
      </c>
      <c r="J373" s="132" t="str">
        <f t="shared" si="66"/>
        <v/>
      </c>
      <c r="K373" s="143" t="str">
        <f t="shared" si="68"/>
        <v/>
      </c>
      <c r="L373" s="15" t="str">
        <f t="shared" si="67"/>
        <v>Gataleta Victor                                           (110005)</v>
      </c>
      <c r="M373" s="10">
        <v>0</v>
      </c>
      <c r="N373" s="10">
        <v>0</v>
      </c>
      <c r="O373" s="10" t="s">
        <v>71</v>
      </c>
      <c r="P373" s="23" t="s">
        <v>71</v>
      </c>
      <c r="Q373" s="11" t="s">
        <v>71</v>
      </c>
      <c r="R373" s="11" t="s">
        <v>71</v>
      </c>
      <c r="S373" s="118"/>
      <c r="T373" s="139" t="s">
        <v>71</v>
      </c>
      <c r="U373" s="20" t="s">
        <v>71</v>
      </c>
      <c r="V373" s="136"/>
      <c r="W373" s="117" t="s">
        <v>329</v>
      </c>
      <c r="X373" s="26">
        <v>110005</v>
      </c>
    </row>
    <row r="374" spans="1:24" s="22" customFormat="1" ht="33" customHeight="1">
      <c r="A374" s="103">
        <v>291</v>
      </c>
      <c r="B374" s="16" t="s">
        <v>37</v>
      </c>
      <c r="C374" s="16">
        <f t="shared" si="63"/>
        <v>2</v>
      </c>
      <c r="D374" s="206" t="s">
        <v>14</v>
      </c>
      <c r="E374" s="36">
        <v>107</v>
      </c>
      <c r="F374" s="36" t="s">
        <v>98</v>
      </c>
      <c r="G374" s="27" t="s">
        <v>38</v>
      </c>
      <c r="H374" s="27">
        <f t="shared" si="64"/>
        <v>5</v>
      </c>
      <c r="I374" s="120" t="str">
        <f t="shared" si="65"/>
        <v/>
      </c>
      <c r="J374" s="132" t="str">
        <f t="shared" si="66"/>
        <v/>
      </c>
      <c r="K374" s="143" t="str">
        <f t="shared" si="68"/>
        <v/>
      </c>
      <c r="L374" s="15" t="str">
        <f t="shared" si="67"/>
        <v>Gautier Thierry                                           (110004)</v>
      </c>
      <c r="M374" s="10">
        <v>0</v>
      </c>
      <c r="N374" s="10">
        <v>0</v>
      </c>
      <c r="O374" s="10" t="s">
        <v>71</v>
      </c>
      <c r="P374" s="23" t="s">
        <v>71</v>
      </c>
      <c r="Q374" s="11" t="s">
        <v>71</v>
      </c>
      <c r="R374" s="11" t="s">
        <v>71</v>
      </c>
      <c r="S374" s="118"/>
      <c r="T374" s="139" t="s">
        <v>71</v>
      </c>
      <c r="U374" s="20" t="s">
        <v>71</v>
      </c>
      <c r="V374" s="136"/>
      <c r="W374" s="117" t="s">
        <v>330</v>
      </c>
      <c r="X374" s="26">
        <v>110004</v>
      </c>
    </row>
    <row r="375" spans="1:24" s="22" customFormat="1" ht="33" customHeight="1">
      <c r="A375" s="103">
        <v>282</v>
      </c>
      <c r="B375" s="16" t="s">
        <v>37</v>
      </c>
      <c r="C375" s="16">
        <f t="shared" si="63"/>
        <v>2</v>
      </c>
      <c r="D375" s="206" t="s">
        <v>14</v>
      </c>
      <c r="E375" s="36">
        <v>107</v>
      </c>
      <c r="F375" s="36" t="s">
        <v>98</v>
      </c>
      <c r="G375" s="27" t="s">
        <v>38</v>
      </c>
      <c r="H375" s="27">
        <f t="shared" si="64"/>
        <v>5</v>
      </c>
      <c r="I375" s="120" t="str">
        <f t="shared" si="65"/>
        <v/>
      </c>
      <c r="J375" s="132" t="str">
        <f t="shared" si="66"/>
        <v/>
      </c>
      <c r="K375" s="143" t="str">
        <f t="shared" si="68"/>
        <v/>
      </c>
      <c r="L375" s="15" t="str">
        <f t="shared" si="67"/>
        <v>Goxe David                                           (110003)</v>
      </c>
      <c r="M375" s="10">
        <v>0</v>
      </c>
      <c r="N375" s="10">
        <v>0</v>
      </c>
      <c r="O375" s="10" t="s">
        <v>71</v>
      </c>
      <c r="P375" s="23" t="s">
        <v>71</v>
      </c>
      <c r="Q375" s="11" t="s">
        <v>71</v>
      </c>
      <c r="R375" s="11" t="s">
        <v>71</v>
      </c>
      <c r="S375" s="118"/>
      <c r="T375" s="139" t="s">
        <v>71</v>
      </c>
      <c r="U375" s="20" t="s">
        <v>71</v>
      </c>
      <c r="V375" s="136"/>
      <c r="W375" s="117" t="s">
        <v>331</v>
      </c>
      <c r="X375" s="26">
        <v>110003</v>
      </c>
    </row>
    <row r="376" spans="1:24" s="22" customFormat="1" ht="33" customHeight="1">
      <c r="A376" s="103">
        <v>320</v>
      </c>
      <c r="B376" s="16" t="s">
        <v>37</v>
      </c>
      <c r="C376" s="16">
        <f t="shared" si="63"/>
        <v>2</v>
      </c>
      <c r="D376" s="206" t="s">
        <v>14</v>
      </c>
      <c r="E376" s="36">
        <v>112</v>
      </c>
      <c r="F376" s="36" t="s">
        <v>95</v>
      </c>
      <c r="G376" s="27" t="s">
        <v>38</v>
      </c>
      <c r="H376" s="27">
        <f t="shared" si="64"/>
        <v>5</v>
      </c>
      <c r="I376" s="120" t="str">
        <f t="shared" si="65"/>
        <v/>
      </c>
      <c r="J376" s="132" t="str">
        <f t="shared" si="66"/>
        <v/>
      </c>
      <c r="K376" s="143" t="str">
        <f t="shared" si="68"/>
        <v/>
      </c>
      <c r="L376" s="15" t="str">
        <f t="shared" si="67"/>
        <v>Prod'Homme Gilles                                           (108057)</v>
      </c>
      <c r="M376" s="10">
        <v>0</v>
      </c>
      <c r="N376" s="10">
        <v>0</v>
      </c>
      <c r="O376" s="10" t="s">
        <v>71</v>
      </c>
      <c r="P376" s="23" t="s">
        <v>71</v>
      </c>
      <c r="Q376" s="11" t="s">
        <v>71</v>
      </c>
      <c r="R376" s="11" t="s">
        <v>71</v>
      </c>
      <c r="S376" s="118"/>
      <c r="T376" s="139" t="s">
        <v>71</v>
      </c>
      <c r="U376" s="20" t="s">
        <v>71</v>
      </c>
      <c r="V376" s="136"/>
      <c r="W376" s="117" t="s">
        <v>303</v>
      </c>
      <c r="X376" s="26">
        <v>108057</v>
      </c>
    </row>
    <row r="377" spans="1:24" s="22" customFormat="1" ht="33" customHeight="1">
      <c r="A377" s="103">
        <v>277</v>
      </c>
      <c r="B377" s="16" t="s">
        <v>37</v>
      </c>
      <c r="C377" s="16">
        <f t="shared" si="63"/>
        <v>2</v>
      </c>
      <c r="D377" s="206" t="s">
        <v>14</v>
      </c>
      <c r="E377" s="36">
        <v>108</v>
      </c>
      <c r="F377" s="36" t="s">
        <v>63</v>
      </c>
      <c r="G377" s="27" t="s">
        <v>38</v>
      </c>
      <c r="H377" s="27">
        <f t="shared" si="64"/>
        <v>5</v>
      </c>
      <c r="I377" s="120" t="str">
        <f t="shared" si="65"/>
        <v/>
      </c>
      <c r="J377" s="132" t="str">
        <f t="shared" si="66"/>
        <v/>
      </c>
      <c r="K377" s="143" t="str">
        <f t="shared" si="68"/>
        <v/>
      </c>
      <c r="L377" s="15" t="str">
        <f t="shared" si="67"/>
        <v>Pellegrino Philippe                                           (108055)</v>
      </c>
      <c r="M377" s="10">
        <v>0</v>
      </c>
      <c r="N377" s="10">
        <v>0</v>
      </c>
      <c r="O377" s="10" t="s">
        <v>71</v>
      </c>
      <c r="P377" s="23" t="s">
        <v>71</v>
      </c>
      <c r="Q377" s="11" t="s">
        <v>71</v>
      </c>
      <c r="R377" s="11" t="s">
        <v>71</v>
      </c>
      <c r="S377" s="118"/>
      <c r="T377" s="139" t="s">
        <v>71</v>
      </c>
      <c r="U377" s="20" t="s">
        <v>71</v>
      </c>
      <c r="V377" s="136"/>
      <c r="W377" s="117" t="s">
        <v>300</v>
      </c>
      <c r="X377" s="26">
        <v>108055</v>
      </c>
    </row>
    <row r="378" spans="1:24" s="22" customFormat="1" ht="33" customHeight="1">
      <c r="A378" s="103">
        <v>316</v>
      </c>
      <c r="B378" s="16" t="s">
        <v>37</v>
      </c>
      <c r="C378" s="16">
        <f t="shared" si="63"/>
        <v>2</v>
      </c>
      <c r="D378" s="206" t="s">
        <v>14</v>
      </c>
      <c r="E378" s="36">
        <v>112</v>
      </c>
      <c r="F378" s="36" t="s">
        <v>95</v>
      </c>
      <c r="G378" s="27" t="s">
        <v>38</v>
      </c>
      <c r="H378" s="27">
        <f t="shared" si="64"/>
        <v>5</v>
      </c>
      <c r="I378" s="120" t="str">
        <f t="shared" si="65"/>
        <v/>
      </c>
      <c r="J378" s="132" t="str">
        <f t="shared" si="66"/>
        <v/>
      </c>
      <c r="K378" s="143" t="str">
        <f t="shared" si="68"/>
        <v/>
      </c>
      <c r="L378" s="15" t="str">
        <f t="shared" si="67"/>
        <v>Papuchon Patrice                                           (108053)</v>
      </c>
      <c r="M378" s="10">
        <v>0</v>
      </c>
      <c r="N378" s="10">
        <v>0</v>
      </c>
      <c r="O378" s="10" t="s">
        <v>71</v>
      </c>
      <c r="P378" s="23" t="s">
        <v>71</v>
      </c>
      <c r="Q378" s="11" t="s">
        <v>71</v>
      </c>
      <c r="R378" s="11" t="s">
        <v>71</v>
      </c>
      <c r="S378" s="118"/>
      <c r="T378" s="139" t="s">
        <v>71</v>
      </c>
      <c r="U378" s="20" t="s">
        <v>71</v>
      </c>
      <c r="V378" s="136"/>
      <c r="W378" s="117" t="s">
        <v>298</v>
      </c>
      <c r="X378" s="26">
        <v>108053</v>
      </c>
    </row>
    <row r="379" spans="1:24" s="22" customFormat="1" ht="33" customHeight="1">
      <c r="A379" s="103">
        <v>293</v>
      </c>
      <c r="B379" s="16" t="s">
        <v>37</v>
      </c>
      <c r="C379" s="16">
        <f t="shared" si="63"/>
        <v>2</v>
      </c>
      <c r="D379" s="206" t="s">
        <v>14</v>
      </c>
      <c r="E379" s="36">
        <v>109</v>
      </c>
      <c r="F379" s="36" t="s">
        <v>64</v>
      </c>
      <c r="G379" s="27" t="s">
        <v>38</v>
      </c>
      <c r="H379" s="27">
        <f t="shared" si="64"/>
        <v>5</v>
      </c>
      <c r="I379" s="120" t="str">
        <f t="shared" si="65"/>
        <v/>
      </c>
      <c r="J379" s="132" t="str">
        <f t="shared" si="66"/>
        <v/>
      </c>
      <c r="K379" s="143" t="str">
        <f t="shared" si="68"/>
        <v/>
      </c>
      <c r="L379" s="15" t="str">
        <f t="shared" si="67"/>
        <v>Munier Jean-Michel                                           (108049)</v>
      </c>
      <c r="M379" s="10">
        <v>0</v>
      </c>
      <c r="N379" s="10">
        <v>0</v>
      </c>
      <c r="O379" s="10" t="s">
        <v>71</v>
      </c>
      <c r="P379" s="23" t="s">
        <v>71</v>
      </c>
      <c r="Q379" s="11" t="s">
        <v>71</v>
      </c>
      <c r="R379" s="11" t="s">
        <v>71</v>
      </c>
      <c r="S379" s="118"/>
      <c r="T379" s="139" t="s">
        <v>71</v>
      </c>
      <c r="U379" s="20" t="s">
        <v>71</v>
      </c>
      <c r="V379" s="136"/>
      <c r="W379" s="117" t="s">
        <v>293</v>
      </c>
      <c r="X379" s="26">
        <v>108049</v>
      </c>
    </row>
    <row r="380" spans="1:24" s="22" customFormat="1" ht="33" customHeight="1">
      <c r="A380" s="103">
        <v>263</v>
      </c>
      <c r="B380" s="16" t="s">
        <v>37</v>
      </c>
      <c r="C380" s="16">
        <f t="shared" si="63"/>
        <v>2</v>
      </c>
      <c r="D380" s="206" t="s">
        <v>14</v>
      </c>
      <c r="E380" s="36">
        <v>108</v>
      </c>
      <c r="F380" s="36" t="s">
        <v>63</v>
      </c>
      <c r="G380" s="27" t="s">
        <v>38</v>
      </c>
      <c r="H380" s="27">
        <f t="shared" si="64"/>
        <v>5</v>
      </c>
      <c r="I380" s="120" t="str">
        <f t="shared" si="65"/>
        <v/>
      </c>
      <c r="J380" s="132" t="str">
        <f t="shared" si="66"/>
        <v/>
      </c>
      <c r="K380" s="143" t="str">
        <f t="shared" si="68"/>
        <v/>
      </c>
      <c r="L380" s="15" t="str">
        <f t="shared" si="67"/>
        <v>Lucas Laurent                                           (108045)</v>
      </c>
      <c r="M380" s="10">
        <v>0</v>
      </c>
      <c r="N380" s="10">
        <v>0</v>
      </c>
      <c r="O380" s="10" t="s">
        <v>71</v>
      </c>
      <c r="P380" s="23" t="s">
        <v>71</v>
      </c>
      <c r="Q380" s="11" t="s">
        <v>71</v>
      </c>
      <c r="R380" s="11" t="s">
        <v>71</v>
      </c>
      <c r="S380" s="118"/>
      <c r="T380" s="139" t="s">
        <v>71</v>
      </c>
      <c r="U380" s="20" t="s">
        <v>71</v>
      </c>
      <c r="V380" s="136"/>
      <c r="W380" s="117" t="s">
        <v>288</v>
      </c>
      <c r="X380" s="26">
        <v>108045</v>
      </c>
    </row>
    <row r="381" spans="1:24" s="22" customFormat="1" ht="33" customHeight="1">
      <c r="A381" s="103">
        <v>288</v>
      </c>
      <c r="B381" s="16" t="s">
        <v>37</v>
      </c>
      <c r="C381" s="16">
        <f t="shared" si="63"/>
        <v>2</v>
      </c>
      <c r="D381" s="206" t="s">
        <v>14</v>
      </c>
      <c r="E381" s="36">
        <v>107</v>
      </c>
      <c r="F381" s="36" t="s">
        <v>98</v>
      </c>
      <c r="G381" s="27" t="s">
        <v>38</v>
      </c>
      <c r="H381" s="27">
        <f t="shared" si="64"/>
        <v>5</v>
      </c>
      <c r="I381" s="120" t="str">
        <f t="shared" si="65"/>
        <v/>
      </c>
      <c r="J381" s="132" t="str">
        <f t="shared" si="66"/>
        <v/>
      </c>
      <c r="K381" s="143" t="str">
        <f t="shared" si="68"/>
        <v/>
      </c>
      <c r="L381" s="15" t="str">
        <f t="shared" si="67"/>
        <v>Lamouche Sylvie                                           (108043)</v>
      </c>
      <c r="M381" s="10">
        <v>0</v>
      </c>
      <c r="N381" s="10">
        <v>0</v>
      </c>
      <c r="O381" s="10" t="s">
        <v>71</v>
      </c>
      <c r="P381" s="23" t="s">
        <v>71</v>
      </c>
      <c r="Q381" s="11" t="s">
        <v>71</v>
      </c>
      <c r="R381" s="11" t="s">
        <v>71</v>
      </c>
      <c r="S381" s="118"/>
      <c r="T381" s="139" t="s">
        <v>71</v>
      </c>
      <c r="U381" s="20" t="s">
        <v>71</v>
      </c>
      <c r="V381" s="136"/>
      <c r="W381" s="117" t="s">
        <v>286</v>
      </c>
      <c r="X381" s="26">
        <v>108043</v>
      </c>
    </row>
    <row r="382" spans="1:24" s="22" customFormat="1" ht="33" customHeight="1">
      <c r="A382" s="103">
        <v>232</v>
      </c>
      <c r="B382" s="16" t="s">
        <v>37</v>
      </c>
      <c r="C382" s="16">
        <f t="shared" si="63"/>
        <v>2</v>
      </c>
      <c r="D382" s="206" t="s">
        <v>14</v>
      </c>
      <c r="E382" s="36">
        <v>106</v>
      </c>
      <c r="F382" s="36" t="s">
        <v>62</v>
      </c>
      <c r="G382" s="27" t="s">
        <v>38</v>
      </c>
      <c r="H382" s="27">
        <f t="shared" si="64"/>
        <v>5</v>
      </c>
      <c r="I382" s="120" t="str">
        <f t="shared" si="65"/>
        <v/>
      </c>
      <c r="J382" s="132" t="str">
        <f t="shared" si="66"/>
        <v/>
      </c>
      <c r="K382" s="143" t="str">
        <f t="shared" si="68"/>
        <v/>
      </c>
      <c r="L382" s="15" t="str">
        <f t="shared" si="67"/>
        <v>Hautier Eric                                           (108038)</v>
      </c>
      <c r="M382" s="10">
        <v>0</v>
      </c>
      <c r="N382" s="10">
        <v>0</v>
      </c>
      <c r="O382" s="10" t="s">
        <v>71</v>
      </c>
      <c r="P382" s="23" t="s">
        <v>71</v>
      </c>
      <c r="Q382" s="11" t="s">
        <v>71</v>
      </c>
      <c r="R382" s="11" t="s">
        <v>71</v>
      </c>
      <c r="S382" s="118"/>
      <c r="T382" s="139" t="s">
        <v>71</v>
      </c>
      <c r="U382" s="20" t="s">
        <v>71</v>
      </c>
      <c r="V382" s="136"/>
      <c r="W382" s="117" t="s">
        <v>277</v>
      </c>
      <c r="X382" s="26">
        <v>108038</v>
      </c>
    </row>
    <row r="383" spans="1:24" s="22" customFormat="1" ht="33" customHeight="1">
      <c r="A383" s="103">
        <v>323</v>
      </c>
      <c r="B383" s="16" t="s">
        <v>37</v>
      </c>
      <c r="C383" s="16">
        <f t="shared" si="63"/>
        <v>2</v>
      </c>
      <c r="D383" s="206" t="s">
        <v>14</v>
      </c>
      <c r="E383" s="36">
        <v>112</v>
      </c>
      <c r="F383" s="36" t="s">
        <v>95</v>
      </c>
      <c r="G383" s="27" t="s">
        <v>38</v>
      </c>
      <c r="H383" s="27">
        <f t="shared" si="64"/>
        <v>5</v>
      </c>
      <c r="I383" s="120" t="str">
        <f t="shared" si="65"/>
        <v/>
      </c>
      <c r="J383" s="132" t="str">
        <f t="shared" si="66"/>
        <v/>
      </c>
      <c r="K383" s="143" t="str">
        <f t="shared" si="68"/>
        <v/>
      </c>
      <c r="L383" s="15" t="str">
        <f t="shared" si="67"/>
        <v>Gaucher Jean-Pierre                                           (108036)</v>
      </c>
      <c r="M383" s="10">
        <v>0</v>
      </c>
      <c r="N383" s="10">
        <v>0</v>
      </c>
      <c r="O383" s="10" t="s">
        <v>71</v>
      </c>
      <c r="P383" s="23" t="s">
        <v>71</v>
      </c>
      <c r="Q383" s="11" t="s">
        <v>71</v>
      </c>
      <c r="R383" s="11" t="s">
        <v>71</v>
      </c>
      <c r="S383" s="118"/>
      <c r="T383" s="139" t="s">
        <v>71</v>
      </c>
      <c r="U383" s="20" t="s">
        <v>71</v>
      </c>
      <c r="V383" s="136"/>
      <c r="W383" s="117" t="s">
        <v>270</v>
      </c>
      <c r="X383" s="26">
        <v>108036</v>
      </c>
    </row>
    <row r="384" spans="1:24" s="22" customFormat="1" ht="33" customHeight="1">
      <c r="A384" s="103">
        <v>325</v>
      </c>
      <c r="B384" s="16" t="s">
        <v>37</v>
      </c>
      <c r="C384" s="16">
        <f t="shared" si="63"/>
        <v>2</v>
      </c>
      <c r="D384" s="206" t="s">
        <v>14</v>
      </c>
      <c r="E384" s="36">
        <v>112</v>
      </c>
      <c r="F384" s="36" t="s">
        <v>95</v>
      </c>
      <c r="G384" s="27" t="s">
        <v>38</v>
      </c>
      <c r="H384" s="27">
        <f t="shared" si="64"/>
        <v>5</v>
      </c>
      <c r="I384" s="120" t="str">
        <f t="shared" si="65"/>
        <v/>
      </c>
      <c r="J384" s="132" t="str">
        <f t="shared" si="66"/>
        <v/>
      </c>
      <c r="K384" s="143" t="str">
        <f t="shared" si="68"/>
        <v/>
      </c>
      <c r="L384" s="15" t="str">
        <f t="shared" si="67"/>
        <v>Froidevaux Henri                                           (108035)</v>
      </c>
      <c r="M384" s="10">
        <v>0</v>
      </c>
      <c r="N384" s="10">
        <v>0</v>
      </c>
      <c r="O384" s="10" t="s">
        <v>71</v>
      </c>
      <c r="P384" s="23" t="s">
        <v>71</v>
      </c>
      <c r="Q384" s="11" t="s">
        <v>71</v>
      </c>
      <c r="R384" s="11" t="s">
        <v>71</v>
      </c>
      <c r="S384" s="118"/>
      <c r="T384" s="139" t="s">
        <v>71</v>
      </c>
      <c r="U384" s="20" t="s">
        <v>71</v>
      </c>
      <c r="V384" s="136"/>
      <c r="W384" s="117" t="s">
        <v>267</v>
      </c>
      <c r="X384" s="26">
        <v>108035</v>
      </c>
    </row>
    <row r="385" spans="1:24" s="22" customFormat="1" ht="33" customHeight="1">
      <c r="A385" s="103">
        <v>340</v>
      </c>
      <c r="B385" s="16" t="s">
        <v>37</v>
      </c>
      <c r="C385" s="16">
        <f t="shared" si="63"/>
        <v>2</v>
      </c>
      <c r="D385" s="206" t="s">
        <v>14</v>
      </c>
      <c r="E385" s="36">
        <v>112</v>
      </c>
      <c r="F385" s="36" t="s">
        <v>95</v>
      </c>
      <c r="G385" s="27" t="s">
        <v>38</v>
      </c>
      <c r="H385" s="27">
        <f t="shared" si="64"/>
        <v>5</v>
      </c>
      <c r="I385" s="120" t="str">
        <f t="shared" si="65"/>
        <v/>
      </c>
      <c r="J385" s="132" t="str">
        <f t="shared" si="66"/>
        <v/>
      </c>
      <c r="K385" s="143" t="str">
        <f t="shared" si="68"/>
        <v/>
      </c>
      <c r="L385" s="15" t="str">
        <f t="shared" si="67"/>
        <v>Debar Rodolphe                                           (108032)</v>
      </c>
      <c r="M385" s="10">
        <v>0</v>
      </c>
      <c r="N385" s="10">
        <v>0</v>
      </c>
      <c r="O385" s="10" t="s">
        <v>71</v>
      </c>
      <c r="P385" s="23" t="s">
        <v>71</v>
      </c>
      <c r="Q385" s="11" t="s">
        <v>71</v>
      </c>
      <c r="R385" s="11" t="s">
        <v>71</v>
      </c>
      <c r="S385" s="118"/>
      <c r="T385" s="139" t="s">
        <v>71</v>
      </c>
      <c r="U385" s="20" t="s">
        <v>71</v>
      </c>
      <c r="V385" s="136"/>
      <c r="W385" s="117" t="s">
        <v>262</v>
      </c>
      <c r="X385" s="26">
        <v>108032</v>
      </c>
    </row>
    <row r="386" spans="1:24" s="22" customFormat="1" ht="33" customHeight="1">
      <c r="A386" s="103">
        <v>247</v>
      </c>
      <c r="B386" s="16" t="s">
        <v>37</v>
      </c>
      <c r="C386" s="16">
        <f t="shared" si="63"/>
        <v>2</v>
      </c>
      <c r="D386" s="206" t="s">
        <v>14</v>
      </c>
      <c r="E386" s="36">
        <v>108</v>
      </c>
      <c r="F386" s="36" t="s">
        <v>63</v>
      </c>
      <c r="G386" s="27" t="s">
        <v>38</v>
      </c>
      <c r="H386" s="27">
        <f t="shared" si="64"/>
        <v>5</v>
      </c>
      <c r="I386" s="120" t="str">
        <f t="shared" si="65"/>
        <v/>
      </c>
      <c r="J386" s="132" t="str">
        <f t="shared" si="66"/>
        <v/>
      </c>
      <c r="K386" s="143" t="str">
        <f t="shared" si="68"/>
        <v/>
      </c>
      <c r="L386" s="15" t="str">
        <f t="shared" si="67"/>
        <v>Kupiec Christophe                                           (108027)</v>
      </c>
      <c r="M386" s="10">
        <v>0</v>
      </c>
      <c r="N386" s="10">
        <v>0</v>
      </c>
      <c r="O386" s="10" t="s">
        <v>71</v>
      </c>
      <c r="P386" s="23" t="s">
        <v>71</v>
      </c>
      <c r="Q386" s="11" t="s">
        <v>71</v>
      </c>
      <c r="R386" s="11" t="s">
        <v>71</v>
      </c>
      <c r="S386" s="118"/>
      <c r="T386" s="139" t="s">
        <v>71</v>
      </c>
      <c r="U386" s="20" t="s">
        <v>71</v>
      </c>
      <c r="V386" s="136"/>
      <c r="W386" s="117" t="s">
        <v>284</v>
      </c>
      <c r="X386" s="26">
        <v>108027</v>
      </c>
    </row>
    <row r="387" spans="1:24" s="22" customFormat="1" ht="33" customHeight="1">
      <c r="A387" s="103">
        <v>310</v>
      </c>
      <c r="B387" s="16" t="s">
        <v>37</v>
      </c>
      <c r="C387" s="16">
        <f t="shared" si="63"/>
        <v>2</v>
      </c>
      <c r="D387" s="206" t="s">
        <v>14</v>
      </c>
      <c r="E387" s="36">
        <v>112</v>
      </c>
      <c r="F387" s="36" t="s">
        <v>95</v>
      </c>
      <c r="G387" s="27" t="s">
        <v>38</v>
      </c>
      <c r="H387" s="27">
        <f t="shared" si="64"/>
        <v>5</v>
      </c>
      <c r="I387" s="120" t="str">
        <f t="shared" si="65"/>
        <v/>
      </c>
      <c r="J387" s="132" t="str">
        <f t="shared" si="66"/>
        <v/>
      </c>
      <c r="K387" s="143" t="str">
        <f t="shared" si="68"/>
        <v/>
      </c>
      <c r="L387" s="15" t="str">
        <f t="shared" si="67"/>
        <v>Igier Laurent                                           (108026)</v>
      </c>
      <c r="M387" s="10">
        <v>0</v>
      </c>
      <c r="N387" s="10">
        <v>0</v>
      </c>
      <c r="O387" s="10" t="s">
        <v>71</v>
      </c>
      <c r="P387" s="23" t="s">
        <v>71</v>
      </c>
      <c r="Q387" s="11" t="s">
        <v>71</v>
      </c>
      <c r="R387" s="11" t="s">
        <v>71</v>
      </c>
      <c r="S387" s="118"/>
      <c r="T387" s="139" t="s">
        <v>71</v>
      </c>
      <c r="U387" s="20" t="s">
        <v>71</v>
      </c>
      <c r="V387" s="136"/>
      <c r="W387" s="117" t="s">
        <v>279</v>
      </c>
      <c r="X387" s="26">
        <v>108026</v>
      </c>
    </row>
    <row r="388" spans="1:24" s="22" customFormat="1" ht="33" customHeight="1">
      <c r="A388" s="103">
        <v>244</v>
      </c>
      <c r="B388" s="16" t="s">
        <v>37</v>
      </c>
      <c r="C388" s="16">
        <f t="shared" ref="C388:C429" si="69">IF($B388="ADMISSIBLE",1,IF($B388="NON ADMISSIBLE",2,IF($B388="DESISTE A L'ADMISSIBILITE",3,IF($B388="RADIE A L'ADMISSIBILITE",4,IF($B388="RADIE INAP MED DEF",5,IF($B388="ERREUR.INSCRIPTION",6))))))</f>
        <v>2</v>
      </c>
      <c r="D388" s="206" t="s">
        <v>14</v>
      </c>
      <c r="E388" s="36">
        <v>106</v>
      </c>
      <c r="F388" s="36" t="s">
        <v>62</v>
      </c>
      <c r="G388" s="27" t="s">
        <v>38</v>
      </c>
      <c r="H388" s="27">
        <f t="shared" ref="H388:H429" si="70">IF($G388=1,1,IF($G388="A",2,IF($G388="D",3,IF($G388="R",4,IF($G388="N.A",5,IF($G388="",6))))))</f>
        <v>5</v>
      </c>
      <c r="I388" s="120" t="str">
        <f t="shared" ref="I388:I429" si="71">IF($D388="ORADM","",IF(OR($B:$B="NON ADMISSIBLE",$B:$B="ERREUR.INSCRIPTION",$B:$B="RADIE A L'ADMISSIBILITE",$B:$B="DESISTE A L'ADMISSIBILITE",$B:$B="RADIE INAP MED DEF"),"",SUMPRODUCT(($B$3:$B$429=$B388)*($F$3:$F$429=$F388)*($S$3:$S$429&gt;$S388))+1))</f>
        <v/>
      </c>
      <c r="J388" s="132" t="str">
        <f t="shared" ref="J388:J429" si="72">IF($D388="ORTIF","",IF(OR($B:$B="NON ADMISSIBLE",$B:$B="ERREUR.INSCRIPTION",$B:$B="RADIE A L'ADMISSIBILITE",$B:$B="DESISTE A L'ADMISSIBILITE",$B:$B="RADIE INAP MED DEF"),"",SUMPRODUCT(($B$3:$B$429=$B388)*($F$3:$F$429=$F388)*($T$3:$T$429&gt;$T388))+1))</f>
        <v/>
      </c>
      <c r="K388" s="143" t="str">
        <f t="shared" si="68"/>
        <v/>
      </c>
      <c r="L388" s="15" t="str">
        <f t="shared" ref="L388:L429" si="73">CONCATENATE(W388," ","                                          (",X388,")")</f>
        <v>Gormond Christophe                                           (108024)</v>
      </c>
      <c r="M388" s="10">
        <v>0</v>
      </c>
      <c r="N388" s="10">
        <v>0</v>
      </c>
      <c r="O388" s="10" t="s">
        <v>71</v>
      </c>
      <c r="P388" s="23" t="s">
        <v>71</v>
      </c>
      <c r="Q388" s="11" t="s">
        <v>71</v>
      </c>
      <c r="R388" s="11" t="s">
        <v>71</v>
      </c>
      <c r="S388" s="118"/>
      <c r="T388" s="139" t="s">
        <v>71</v>
      </c>
      <c r="U388" s="20" t="s">
        <v>71</v>
      </c>
      <c r="V388" s="136"/>
      <c r="W388" s="117" t="s">
        <v>272</v>
      </c>
      <c r="X388" s="26">
        <v>108024</v>
      </c>
    </row>
    <row r="389" spans="1:24" s="22" customFormat="1" ht="33" customHeight="1">
      <c r="A389" s="103">
        <v>289</v>
      </c>
      <c r="B389" s="16" t="s">
        <v>37</v>
      </c>
      <c r="C389" s="16">
        <f t="shared" si="69"/>
        <v>2</v>
      </c>
      <c r="D389" s="206" t="s">
        <v>14</v>
      </c>
      <c r="E389" s="36">
        <v>107</v>
      </c>
      <c r="F389" s="36" t="s">
        <v>98</v>
      </c>
      <c r="G389" s="27" t="s">
        <v>38</v>
      </c>
      <c r="H389" s="27">
        <f t="shared" si="70"/>
        <v>5</v>
      </c>
      <c r="I389" s="120" t="str">
        <f t="shared" si="71"/>
        <v/>
      </c>
      <c r="J389" s="132" t="str">
        <f t="shared" si="72"/>
        <v/>
      </c>
      <c r="K389" s="143" t="str">
        <f t="shared" si="68"/>
        <v/>
      </c>
      <c r="L389" s="15" t="str">
        <f t="shared" si="73"/>
        <v>Quiviger Jean-Philippe                                           (108021)</v>
      </c>
      <c r="M389" s="10">
        <v>0</v>
      </c>
      <c r="N389" s="10">
        <v>0</v>
      </c>
      <c r="O389" s="10" t="s">
        <v>71</v>
      </c>
      <c r="P389" s="23" t="s">
        <v>71</v>
      </c>
      <c r="Q389" s="11" t="s">
        <v>71</v>
      </c>
      <c r="R389" s="11" t="s">
        <v>71</v>
      </c>
      <c r="S389" s="118"/>
      <c r="T389" s="139" t="s">
        <v>71</v>
      </c>
      <c r="U389" s="20" t="s">
        <v>71</v>
      </c>
      <c r="V389" s="136"/>
      <c r="W389" s="117" t="s">
        <v>306</v>
      </c>
      <c r="X389" s="26">
        <v>108021</v>
      </c>
    </row>
    <row r="390" spans="1:24" s="22" customFormat="1" ht="33" customHeight="1">
      <c r="A390" s="103">
        <v>286</v>
      </c>
      <c r="B390" s="16" t="s">
        <v>37</v>
      </c>
      <c r="C390" s="16">
        <f t="shared" si="69"/>
        <v>2</v>
      </c>
      <c r="D390" s="206" t="s">
        <v>14</v>
      </c>
      <c r="E390" s="36">
        <v>107</v>
      </c>
      <c r="F390" s="36" t="s">
        <v>98</v>
      </c>
      <c r="G390" s="27" t="s">
        <v>38</v>
      </c>
      <c r="H390" s="27">
        <f t="shared" si="70"/>
        <v>5</v>
      </c>
      <c r="I390" s="120" t="str">
        <f t="shared" si="71"/>
        <v/>
      </c>
      <c r="J390" s="132" t="str">
        <f t="shared" si="72"/>
        <v/>
      </c>
      <c r="K390" s="143" t="str">
        <f t="shared" si="68"/>
        <v/>
      </c>
      <c r="L390" s="15" t="str">
        <f t="shared" si="73"/>
        <v>Dalex Yves                                           (108011)</v>
      </c>
      <c r="M390" s="10">
        <v>0</v>
      </c>
      <c r="N390" s="10">
        <v>0</v>
      </c>
      <c r="O390" s="10" t="s">
        <v>71</v>
      </c>
      <c r="P390" s="23" t="s">
        <v>71</v>
      </c>
      <c r="Q390" s="11" t="s">
        <v>71</v>
      </c>
      <c r="R390" s="11" t="s">
        <v>71</v>
      </c>
      <c r="S390" s="118"/>
      <c r="T390" s="139" t="s">
        <v>71</v>
      </c>
      <c r="U390" s="20" t="s">
        <v>71</v>
      </c>
      <c r="V390" s="136"/>
      <c r="W390" s="117" t="s">
        <v>259</v>
      </c>
      <c r="X390" s="26">
        <v>108011</v>
      </c>
    </row>
    <row r="391" spans="1:24" s="22" customFormat="1" ht="33" customHeight="1">
      <c r="A391" s="103">
        <v>249</v>
      </c>
      <c r="B391" s="16" t="s">
        <v>37</v>
      </c>
      <c r="C391" s="16">
        <f t="shared" si="69"/>
        <v>2</v>
      </c>
      <c r="D391" s="206" t="s">
        <v>14</v>
      </c>
      <c r="E391" s="36">
        <v>108</v>
      </c>
      <c r="F391" s="36" t="s">
        <v>63</v>
      </c>
      <c r="G391" s="27" t="s">
        <v>38</v>
      </c>
      <c r="H391" s="27">
        <f t="shared" si="70"/>
        <v>5</v>
      </c>
      <c r="I391" s="120" t="str">
        <f t="shared" si="71"/>
        <v/>
      </c>
      <c r="J391" s="132" t="str">
        <f t="shared" si="72"/>
        <v/>
      </c>
      <c r="K391" s="143" t="str">
        <f t="shared" si="68"/>
        <v/>
      </c>
      <c r="L391" s="15" t="str">
        <f t="shared" si="73"/>
        <v>Cochelin Olivier                                           (108009)</v>
      </c>
      <c r="M391" s="10">
        <v>0</v>
      </c>
      <c r="N391" s="10">
        <v>0</v>
      </c>
      <c r="O391" s="10" t="s">
        <v>71</v>
      </c>
      <c r="P391" s="23" t="s">
        <v>71</v>
      </c>
      <c r="Q391" s="11" t="s">
        <v>71</v>
      </c>
      <c r="R391" s="11" t="s">
        <v>71</v>
      </c>
      <c r="S391" s="118"/>
      <c r="T391" s="139" t="s">
        <v>71</v>
      </c>
      <c r="U391" s="20" t="s">
        <v>71</v>
      </c>
      <c r="V391" s="136"/>
      <c r="W391" s="117" t="s">
        <v>257</v>
      </c>
      <c r="X391" s="26">
        <v>108009</v>
      </c>
    </row>
    <row r="392" spans="1:24" s="22" customFormat="1" ht="33" customHeight="1">
      <c r="A392" s="103">
        <v>287</v>
      </c>
      <c r="B392" s="16" t="s">
        <v>37</v>
      </c>
      <c r="C392" s="16">
        <f t="shared" si="69"/>
        <v>2</v>
      </c>
      <c r="D392" s="206" t="s">
        <v>14</v>
      </c>
      <c r="E392" s="36">
        <v>107</v>
      </c>
      <c r="F392" s="36" t="s">
        <v>98</v>
      </c>
      <c r="G392" s="27" t="s">
        <v>38</v>
      </c>
      <c r="H392" s="27">
        <f t="shared" si="70"/>
        <v>5</v>
      </c>
      <c r="I392" s="120" t="str">
        <f t="shared" si="71"/>
        <v/>
      </c>
      <c r="J392" s="132" t="str">
        <f t="shared" si="72"/>
        <v/>
      </c>
      <c r="K392" s="143" t="str">
        <f t="shared" si="68"/>
        <v/>
      </c>
      <c r="L392" s="15" t="str">
        <f t="shared" si="73"/>
        <v>Garcia Christian                                           (108005)</v>
      </c>
      <c r="M392" s="10">
        <v>0</v>
      </c>
      <c r="N392" s="10">
        <v>0</v>
      </c>
      <c r="O392" s="10" t="s">
        <v>71</v>
      </c>
      <c r="P392" s="23" t="s">
        <v>71</v>
      </c>
      <c r="Q392" s="11" t="s">
        <v>71</v>
      </c>
      <c r="R392" s="11" t="s">
        <v>71</v>
      </c>
      <c r="S392" s="118"/>
      <c r="T392" s="139" t="s">
        <v>71</v>
      </c>
      <c r="U392" s="20" t="s">
        <v>71</v>
      </c>
      <c r="V392" s="136"/>
      <c r="W392" s="117" t="s">
        <v>268</v>
      </c>
      <c r="X392" s="26">
        <v>108005</v>
      </c>
    </row>
    <row r="393" spans="1:24" s="22" customFormat="1" ht="33" customHeight="1">
      <c r="A393" s="103">
        <v>211</v>
      </c>
      <c r="B393" s="16" t="s">
        <v>37</v>
      </c>
      <c r="C393" s="16">
        <f t="shared" si="69"/>
        <v>2</v>
      </c>
      <c r="D393" s="206" t="s">
        <v>14</v>
      </c>
      <c r="E393" s="36">
        <v>102</v>
      </c>
      <c r="F393" s="36" t="s">
        <v>60</v>
      </c>
      <c r="G393" s="27" t="s">
        <v>38</v>
      </c>
      <c r="H393" s="27">
        <f t="shared" si="70"/>
        <v>5</v>
      </c>
      <c r="I393" s="120" t="str">
        <f t="shared" si="71"/>
        <v/>
      </c>
      <c r="J393" s="132" t="str">
        <f t="shared" si="72"/>
        <v/>
      </c>
      <c r="K393" s="143" t="str">
        <f t="shared" si="68"/>
        <v/>
      </c>
      <c r="L393" s="15" t="str">
        <f t="shared" si="73"/>
        <v>Ramos Ramon                                           (108001)</v>
      </c>
      <c r="M393" s="10">
        <v>0</v>
      </c>
      <c r="N393" s="10">
        <v>0</v>
      </c>
      <c r="O393" s="10" t="s">
        <v>71</v>
      </c>
      <c r="P393" s="23" t="s">
        <v>71</v>
      </c>
      <c r="Q393" s="11" t="s">
        <v>71</v>
      </c>
      <c r="R393" s="11" t="s">
        <v>71</v>
      </c>
      <c r="S393" s="118"/>
      <c r="T393" s="139" t="s">
        <v>71</v>
      </c>
      <c r="U393" s="20" t="s">
        <v>71</v>
      </c>
      <c r="V393" s="136"/>
      <c r="W393" s="117" t="s">
        <v>307</v>
      </c>
      <c r="X393" s="26">
        <v>108001</v>
      </c>
    </row>
    <row r="394" spans="1:24" s="22" customFormat="1" ht="33" customHeight="1">
      <c r="A394" s="103">
        <v>212</v>
      </c>
      <c r="B394" s="16" t="s">
        <v>37</v>
      </c>
      <c r="C394" s="16">
        <f t="shared" si="69"/>
        <v>2</v>
      </c>
      <c r="D394" s="206" t="s">
        <v>14</v>
      </c>
      <c r="E394" s="36">
        <v>102</v>
      </c>
      <c r="F394" s="36" t="s">
        <v>60</v>
      </c>
      <c r="G394" s="27" t="s">
        <v>38</v>
      </c>
      <c r="H394" s="27">
        <f t="shared" si="70"/>
        <v>5</v>
      </c>
      <c r="I394" s="120" t="str">
        <f t="shared" si="71"/>
        <v/>
      </c>
      <c r="J394" s="132" t="str">
        <f t="shared" si="72"/>
        <v/>
      </c>
      <c r="K394" s="143" t="str">
        <f t="shared" si="68"/>
        <v/>
      </c>
      <c r="L394" s="15" t="str">
        <f t="shared" si="73"/>
        <v>Machado Olivier                                           (107023)</v>
      </c>
      <c r="M394" s="10">
        <v>0</v>
      </c>
      <c r="N394" s="10">
        <v>0</v>
      </c>
      <c r="O394" s="10" t="s">
        <v>71</v>
      </c>
      <c r="P394" s="23" t="s">
        <v>71</v>
      </c>
      <c r="Q394" s="11" t="s">
        <v>71</v>
      </c>
      <c r="R394" s="11" t="s">
        <v>71</v>
      </c>
      <c r="S394" s="118"/>
      <c r="T394" s="139" t="s">
        <v>71</v>
      </c>
      <c r="U394" s="20" t="s">
        <v>71</v>
      </c>
      <c r="V394" s="136"/>
      <c r="W394" s="117" t="s">
        <v>249</v>
      </c>
      <c r="X394" s="26">
        <v>107023</v>
      </c>
    </row>
    <row r="395" spans="1:24" s="22" customFormat="1" ht="33" customHeight="1">
      <c r="A395" s="103">
        <v>222</v>
      </c>
      <c r="B395" s="16" t="s">
        <v>37</v>
      </c>
      <c r="C395" s="16">
        <f t="shared" si="69"/>
        <v>2</v>
      </c>
      <c r="D395" s="206" t="s">
        <v>14</v>
      </c>
      <c r="E395" s="36">
        <v>105</v>
      </c>
      <c r="F395" s="36" t="s">
        <v>61</v>
      </c>
      <c r="G395" s="27" t="s">
        <v>38</v>
      </c>
      <c r="H395" s="27">
        <f t="shared" si="70"/>
        <v>5</v>
      </c>
      <c r="I395" s="120" t="str">
        <f t="shared" si="71"/>
        <v/>
      </c>
      <c r="J395" s="132" t="str">
        <f t="shared" si="72"/>
        <v/>
      </c>
      <c r="K395" s="143" t="str">
        <f t="shared" si="68"/>
        <v/>
      </c>
      <c r="L395" s="15" t="str">
        <f t="shared" si="73"/>
        <v>Etievant Eric                                           (107013)</v>
      </c>
      <c r="M395" s="10">
        <v>0</v>
      </c>
      <c r="N395" s="10">
        <v>0</v>
      </c>
      <c r="O395" s="10" t="s">
        <v>71</v>
      </c>
      <c r="P395" s="23" t="s">
        <v>71</v>
      </c>
      <c r="Q395" s="11" t="s">
        <v>71</v>
      </c>
      <c r="R395" s="11" t="s">
        <v>71</v>
      </c>
      <c r="S395" s="118"/>
      <c r="T395" s="139" t="s">
        <v>71</v>
      </c>
      <c r="U395" s="20" t="s">
        <v>71</v>
      </c>
      <c r="V395" s="136"/>
      <c r="W395" s="117" t="s">
        <v>237</v>
      </c>
      <c r="X395" s="26">
        <v>107013</v>
      </c>
    </row>
    <row r="396" spans="1:24" s="22" customFormat="1" ht="33" customHeight="1">
      <c r="A396" s="103">
        <v>285</v>
      </c>
      <c r="B396" s="16" t="s">
        <v>37</v>
      </c>
      <c r="C396" s="16">
        <f t="shared" si="69"/>
        <v>2</v>
      </c>
      <c r="D396" s="206" t="s">
        <v>14</v>
      </c>
      <c r="E396" s="36">
        <v>107</v>
      </c>
      <c r="F396" s="36" t="s">
        <v>98</v>
      </c>
      <c r="G396" s="27" t="s">
        <v>38</v>
      </c>
      <c r="H396" s="27">
        <f t="shared" si="70"/>
        <v>5</v>
      </c>
      <c r="I396" s="120" t="str">
        <f t="shared" si="71"/>
        <v/>
      </c>
      <c r="J396" s="132" t="str">
        <f t="shared" si="72"/>
        <v/>
      </c>
      <c r="K396" s="143" t="str">
        <f t="shared" si="68"/>
        <v/>
      </c>
      <c r="L396" s="15" t="str">
        <f t="shared" si="73"/>
        <v>Durand David                                           (107012)</v>
      </c>
      <c r="M396" s="10">
        <v>0</v>
      </c>
      <c r="N396" s="10">
        <v>0</v>
      </c>
      <c r="O396" s="10" t="s">
        <v>71</v>
      </c>
      <c r="P396" s="23" t="s">
        <v>71</v>
      </c>
      <c r="Q396" s="11" t="s">
        <v>71</v>
      </c>
      <c r="R396" s="11" t="s">
        <v>71</v>
      </c>
      <c r="S396" s="118"/>
      <c r="T396" s="139" t="s">
        <v>71</v>
      </c>
      <c r="U396" s="20" t="s">
        <v>71</v>
      </c>
      <c r="V396" s="136"/>
      <c r="W396" s="117" t="s">
        <v>236</v>
      </c>
      <c r="X396" s="26">
        <v>107012</v>
      </c>
    </row>
    <row r="397" spans="1:24" s="22" customFormat="1" ht="33" customHeight="1">
      <c r="A397" s="103">
        <v>319</v>
      </c>
      <c r="B397" s="16" t="s">
        <v>37</v>
      </c>
      <c r="C397" s="16">
        <f t="shared" si="69"/>
        <v>2</v>
      </c>
      <c r="D397" s="206" t="s">
        <v>14</v>
      </c>
      <c r="E397" s="36">
        <v>112</v>
      </c>
      <c r="F397" s="36" t="s">
        <v>95</v>
      </c>
      <c r="G397" s="27" t="s">
        <v>38</v>
      </c>
      <c r="H397" s="27">
        <f t="shared" si="70"/>
        <v>5</v>
      </c>
      <c r="I397" s="120" t="str">
        <f t="shared" si="71"/>
        <v/>
      </c>
      <c r="J397" s="132" t="str">
        <f t="shared" si="72"/>
        <v/>
      </c>
      <c r="K397" s="143" t="str">
        <f t="shared" si="68"/>
        <v/>
      </c>
      <c r="L397" s="15" t="str">
        <f t="shared" si="73"/>
        <v>Deville Renaud                                           (107011)</v>
      </c>
      <c r="M397" s="10">
        <v>0</v>
      </c>
      <c r="N397" s="10">
        <v>0</v>
      </c>
      <c r="O397" s="10" t="s">
        <v>71</v>
      </c>
      <c r="P397" s="23" t="s">
        <v>71</v>
      </c>
      <c r="Q397" s="11" t="s">
        <v>71</v>
      </c>
      <c r="R397" s="11" t="s">
        <v>71</v>
      </c>
      <c r="S397" s="118"/>
      <c r="T397" s="139" t="s">
        <v>71</v>
      </c>
      <c r="U397" s="20" t="s">
        <v>71</v>
      </c>
      <c r="V397" s="136"/>
      <c r="W397" s="117" t="s">
        <v>235</v>
      </c>
      <c r="X397" s="26">
        <v>107011</v>
      </c>
    </row>
    <row r="398" spans="1:24" s="22" customFormat="1" ht="33" customHeight="1">
      <c r="A398" s="103">
        <v>221</v>
      </c>
      <c r="B398" s="16" t="s">
        <v>37</v>
      </c>
      <c r="C398" s="16">
        <f t="shared" si="69"/>
        <v>2</v>
      </c>
      <c r="D398" s="206" t="s">
        <v>14</v>
      </c>
      <c r="E398" s="36">
        <v>105</v>
      </c>
      <c r="F398" s="36" t="s">
        <v>61</v>
      </c>
      <c r="G398" s="27" t="s">
        <v>38</v>
      </c>
      <c r="H398" s="27">
        <f t="shared" si="70"/>
        <v>5</v>
      </c>
      <c r="I398" s="120" t="str">
        <f t="shared" si="71"/>
        <v/>
      </c>
      <c r="J398" s="132" t="str">
        <f t="shared" si="72"/>
        <v/>
      </c>
      <c r="K398" s="143" t="str">
        <f t="shared" si="68"/>
        <v/>
      </c>
      <c r="L398" s="15" t="str">
        <f t="shared" si="73"/>
        <v>Delbecq Yves                                           (107009)</v>
      </c>
      <c r="M398" s="10">
        <v>0</v>
      </c>
      <c r="N398" s="10">
        <v>0</v>
      </c>
      <c r="O398" s="10" t="s">
        <v>71</v>
      </c>
      <c r="P398" s="23" t="s">
        <v>71</v>
      </c>
      <c r="Q398" s="11" t="s">
        <v>71</v>
      </c>
      <c r="R398" s="11" t="s">
        <v>71</v>
      </c>
      <c r="S398" s="118"/>
      <c r="T398" s="139" t="s">
        <v>71</v>
      </c>
      <c r="U398" s="20" t="s">
        <v>71</v>
      </c>
      <c r="V398" s="136"/>
      <c r="W398" s="117" t="s">
        <v>233</v>
      </c>
      <c r="X398" s="26">
        <v>107009</v>
      </c>
    </row>
    <row r="399" spans="1:24" s="22" customFormat="1" ht="33" customHeight="1">
      <c r="A399" s="103">
        <v>206</v>
      </c>
      <c r="B399" s="16" t="s">
        <v>37</v>
      </c>
      <c r="C399" s="16">
        <f t="shared" si="69"/>
        <v>2</v>
      </c>
      <c r="D399" s="206" t="s">
        <v>14</v>
      </c>
      <c r="E399" s="36">
        <v>103</v>
      </c>
      <c r="F399" s="36" t="s">
        <v>110</v>
      </c>
      <c r="G399" s="27" t="s">
        <v>38</v>
      </c>
      <c r="H399" s="27">
        <f t="shared" si="70"/>
        <v>5</v>
      </c>
      <c r="I399" s="120" t="str">
        <f t="shared" si="71"/>
        <v/>
      </c>
      <c r="J399" s="132" t="str">
        <f t="shared" si="72"/>
        <v/>
      </c>
      <c r="K399" s="143" t="str">
        <f t="shared" si="68"/>
        <v/>
      </c>
      <c r="L399" s="15" t="str">
        <f t="shared" si="73"/>
        <v>Collet Bruno                                           (107007)</v>
      </c>
      <c r="M399" s="10">
        <v>0</v>
      </c>
      <c r="N399" s="10">
        <v>0</v>
      </c>
      <c r="O399" s="10" t="s">
        <v>71</v>
      </c>
      <c r="P399" s="23" t="s">
        <v>71</v>
      </c>
      <c r="Q399" s="11" t="s">
        <v>71</v>
      </c>
      <c r="R399" s="11" t="s">
        <v>71</v>
      </c>
      <c r="S399" s="118"/>
      <c r="T399" s="139" t="s">
        <v>71</v>
      </c>
      <c r="U399" s="20" t="s">
        <v>71</v>
      </c>
      <c r="V399" s="136"/>
      <c r="W399" s="117" t="s">
        <v>231</v>
      </c>
      <c r="X399" s="26">
        <v>107007</v>
      </c>
    </row>
    <row r="400" spans="1:24" s="22" customFormat="1" ht="33" customHeight="1">
      <c r="A400" s="103">
        <v>284</v>
      </c>
      <c r="B400" s="16" t="s">
        <v>37</v>
      </c>
      <c r="C400" s="16">
        <f t="shared" si="69"/>
        <v>2</v>
      </c>
      <c r="D400" s="206" t="s">
        <v>14</v>
      </c>
      <c r="E400" s="36">
        <v>107</v>
      </c>
      <c r="F400" s="36" t="s">
        <v>98</v>
      </c>
      <c r="G400" s="27" t="s">
        <v>38</v>
      </c>
      <c r="H400" s="27">
        <f t="shared" si="70"/>
        <v>5</v>
      </c>
      <c r="I400" s="120" t="str">
        <f t="shared" si="71"/>
        <v/>
      </c>
      <c r="J400" s="132" t="str">
        <f t="shared" si="72"/>
        <v/>
      </c>
      <c r="K400" s="143" t="str">
        <f t="shared" si="68"/>
        <v/>
      </c>
      <c r="L400" s="15" t="str">
        <f t="shared" si="73"/>
        <v>Chuter Stéphen                                           (107006)</v>
      </c>
      <c r="M400" s="10">
        <v>0</v>
      </c>
      <c r="N400" s="10">
        <v>0</v>
      </c>
      <c r="O400" s="10" t="s">
        <v>71</v>
      </c>
      <c r="P400" s="23" t="s">
        <v>71</v>
      </c>
      <c r="Q400" s="11" t="s">
        <v>71</v>
      </c>
      <c r="R400" s="11" t="s">
        <v>71</v>
      </c>
      <c r="S400" s="118"/>
      <c r="T400" s="139" t="s">
        <v>71</v>
      </c>
      <c r="U400" s="20" t="s">
        <v>71</v>
      </c>
      <c r="V400" s="136"/>
      <c r="W400" s="117" t="s">
        <v>230</v>
      </c>
      <c r="X400" s="26">
        <v>107006</v>
      </c>
    </row>
    <row r="401" spans="1:24" s="22" customFormat="1" ht="33" customHeight="1">
      <c r="A401" s="103">
        <v>306</v>
      </c>
      <c r="B401" s="16" t="s">
        <v>37</v>
      </c>
      <c r="C401" s="16">
        <f t="shared" si="69"/>
        <v>2</v>
      </c>
      <c r="D401" s="206" t="s">
        <v>14</v>
      </c>
      <c r="E401" s="36">
        <v>112</v>
      </c>
      <c r="F401" s="36" t="s">
        <v>95</v>
      </c>
      <c r="G401" s="27" t="s">
        <v>38</v>
      </c>
      <c r="H401" s="27">
        <f t="shared" si="70"/>
        <v>5</v>
      </c>
      <c r="I401" s="120" t="str">
        <f t="shared" si="71"/>
        <v/>
      </c>
      <c r="J401" s="132" t="str">
        <f t="shared" si="72"/>
        <v/>
      </c>
      <c r="K401" s="143" t="str">
        <f t="shared" si="68"/>
        <v/>
      </c>
      <c r="L401" s="15" t="str">
        <f t="shared" si="73"/>
        <v>Gyuroka Peter                                           (107004)</v>
      </c>
      <c r="M401" s="10">
        <v>0</v>
      </c>
      <c r="N401" s="10">
        <v>0</v>
      </c>
      <c r="O401" s="10" t="s">
        <v>71</v>
      </c>
      <c r="P401" s="23" t="s">
        <v>71</v>
      </c>
      <c r="Q401" s="11" t="s">
        <v>71</v>
      </c>
      <c r="R401" s="11" t="s">
        <v>71</v>
      </c>
      <c r="S401" s="118"/>
      <c r="T401" s="139" t="s">
        <v>71</v>
      </c>
      <c r="U401" s="20" t="s">
        <v>71</v>
      </c>
      <c r="V401" s="136"/>
      <c r="W401" s="117" t="s">
        <v>244</v>
      </c>
      <c r="X401" s="26">
        <v>107004</v>
      </c>
    </row>
    <row r="402" spans="1:24" s="22" customFormat="1" ht="33" customHeight="1">
      <c r="A402" s="103">
        <v>307</v>
      </c>
      <c r="B402" s="16" t="s">
        <v>37</v>
      </c>
      <c r="C402" s="16">
        <f t="shared" si="69"/>
        <v>2</v>
      </c>
      <c r="D402" s="206" t="s">
        <v>14</v>
      </c>
      <c r="E402" s="36">
        <v>112</v>
      </c>
      <c r="F402" s="36" t="s">
        <v>95</v>
      </c>
      <c r="G402" s="27" t="s">
        <v>38</v>
      </c>
      <c r="H402" s="27">
        <f t="shared" si="70"/>
        <v>5</v>
      </c>
      <c r="I402" s="120" t="str">
        <f t="shared" si="71"/>
        <v/>
      </c>
      <c r="J402" s="132" t="str">
        <f t="shared" si="72"/>
        <v/>
      </c>
      <c r="K402" s="143" t="str">
        <f t="shared" si="68"/>
        <v/>
      </c>
      <c r="L402" s="15" t="str">
        <f t="shared" si="73"/>
        <v>Meister Jean-Jacques                                           (107002)</v>
      </c>
      <c r="M402" s="10">
        <v>0</v>
      </c>
      <c r="N402" s="10">
        <v>0</v>
      </c>
      <c r="O402" s="10" t="s">
        <v>71</v>
      </c>
      <c r="P402" s="23" t="s">
        <v>71</v>
      </c>
      <c r="Q402" s="11" t="s">
        <v>71</v>
      </c>
      <c r="R402" s="11" t="s">
        <v>71</v>
      </c>
      <c r="S402" s="118"/>
      <c r="T402" s="139" t="s">
        <v>71</v>
      </c>
      <c r="U402" s="20" t="s">
        <v>71</v>
      </c>
      <c r="V402" s="136"/>
      <c r="W402" s="117" t="s">
        <v>251</v>
      </c>
      <c r="X402" s="26">
        <v>107002</v>
      </c>
    </row>
    <row r="403" spans="1:24" s="22" customFormat="1" ht="33" customHeight="1">
      <c r="A403" s="103">
        <v>205</v>
      </c>
      <c r="B403" s="16" t="s">
        <v>37</v>
      </c>
      <c r="C403" s="16">
        <f t="shared" si="69"/>
        <v>2</v>
      </c>
      <c r="D403" s="206" t="s">
        <v>14</v>
      </c>
      <c r="E403" s="36">
        <v>101</v>
      </c>
      <c r="F403" s="36" t="s">
        <v>52</v>
      </c>
      <c r="G403" s="27" t="s">
        <v>38</v>
      </c>
      <c r="H403" s="27">
        <f t="shared" si="70"/>
        <v>5</v>
      </c>
      <c r="I403" s="120" t="str">
        <f t="shared" si="71"/>
        <v/>
      </c>
      <c r="J403" s="132" t="str">
        <f t="shared" si="72"/>
        <v/>
      </c>
      <c r="K403" s="143" t="str">
        <f t="shared" si="68"/>
        <v/>
      </c>
      <c r="L403" s="15" t="str">
        <f t="shared" si="73"/>
        <v>Tu Van Vui Véronique                                           (106058)</v>
      </c>
      <c r="M403" s="10">
        <v>0</v>
      </c>
      <c r="N403" s="10">
        <v>0</v>
      </c>
      <c r="O403" s="10" t="s">
        <v>71</v>
      </c>
      <c r="P403" s="23" t="s">
        <v>71</v>
      </c>
      <c r="Q403" s="11" t="s">
        <v>71</v>
      </c>
      <c r="R403" s="11" t="s">
        <v>71</v>
      </c>
      <c r="S403" s="118"/>
      <c r="T403" s="139" t="s">
        <v>71</v>
      </c>
      <c r="U403" s="20" t="s">
        <v>71</v>
      </c>
      <c r="V403" s="136"/>
      <c r="W403" s="117" t="s">
        <v>174</v>
      </c>
      <c r="X403" s="26">
        <v>106058</v>
      </c>
    </row>
    <row r="404" spans="1:24" s="22" customFormat="1" ht="33" customHeight="1">
      <c r="A404" s="103">
        <v>258</v>
      </c>
      <c r="B404" s="16" t="s">
        <v>37</v>
      </c>
      <c r="C404" s="16">
        <f t="shared" si="69"/>
        <v>2</v>
      </c>
      <c r="D404" s="206" t="s">
        <v>14</v>
      </c>
      <c r="E404" s="36">
        <v>108</v>
      </c>
      <c r="F404" s="36" t="s">
        <v>63</v>
      </c>
      <c r="G404" s="27" t="s">
        <v>38</v>
      </c>
      <c r="H404" s="27">
        <f t="shared" si="70"/>
        <v>5</v>
      </c>
      <c r="I404" s="120" t="str">
        <f t="shared" si="71"/>
        <v/>
      </c>
      <c r="J404" s="132" t="str">
        <f t="shared" si="72"/>
        <v/>
      </c>
      <c r="K404" s="143" t="str">
        <f t="shared" si="68"/>
        <v/>
      </c>
      <c r="L404" s="15" t="str">
        <f t="shared" si="73"/>
        <v>Milcent Hervé                                           (106057)</v>
      </c>
      <c r="M404" s="10">
        <v>0</v>
      </c>
      <c r="N404" s="10">
        <v>0</v>
      </c>
      <c r="O404" s="10" t="s">
        <v>71</v>
      </c>
      <c r="P404" s="23" t="s">
        <v>71</v>
      </c>
      <c r="Q404" s="11" t="s">
        <v>71</v>
      </c>
      <c r="R404" s="11" t="s">
        <v>71</v>
      </c>
      <c r="S404" s="118"/>
      <c r="T404" s="139" t="s">
        <v>71</v>
      </c>
      <c r="U404" s="20" t="s">
        <v>71</v>
      </c>
      <c r="V404" s="136"/>
      <c r="W404" s="117" t="s">
        <v>214</v>
      </c>
      <c r="X404" s="26">
        <v>106057</v>
      </c>
    </row>
    <row r="405" spans="1:24" s="22" customFormat="1" ht="33" customHeight="1">
      <c r="A405" s="103">
        <v>220</v>
      </c>
      <c r="B405" s="16" t="s">
        <v>37</v>
      </c>
      <c r="C405" s="16">
        <f t="shared" si="69"/>
        <v>2</v>
      </c>
      <c r="D405" s="206" t="s">
        <v>14</v>
      </c>
      <c r="E405" s="36">
        <v>105</v>
      </c>
      <c r="F405" s="36" t="s">
        <v>61</v>
      </c>
      <c r="G405" s="27" t="s">
        <v>38</v>
      </c>
      <c r="H405" s="27">
        <f t="shared" si="70"/>
        <v>5</v>
      </c>
      <c r="I405" s="120" t="str">
        <f t="shared" si="71"/>
        <v/>
      </c>
      <c r="J405" s="132" t="str">
        <f t="shared" si="72"/>
        <v/>
      </c>
      <c r="K405" s="143" t="str">
        <f t="shared" si="68"/>
        <v/>
      </c>
      <c r="L405" s="15" t="str">
        <f t="shared" si="73"/>
        <v>Wullepit Michèle                                           (106050)</v>
      </c>
      <c r="M405" s="10">
        <v>0</v>
      </c>
      <c r="N405" s="10">
        <v>0</v>
      </c>
      <c r="O405" s="10" t="s">
        <v>71</v>
      </c>
      <c r="P405" s="23" t="s">
        <v>71</v>
      </c>
      <c r="Q405" s="11" t="s">
        <v>71</v>
      </c>
      <c r="R405" s="11" t="s">
        <v>71</v>
      </c>
      <c r="S405" s="118"/>
      <c r="T405" s="139" t="s">
        <v>71</v>
      </c>
      <c r="U405" s="20" t="s">
        <v>71</v>
      </c>
      <c r="V405" s="136"/>
      <c r="W405" s="117" t="s">
        <v>178</v>
      </c>
      <c r="X405" s="26">
        <v>106050</v>
      </c>
    </row>
    <row r="406" spans="1:24" s="22" customFormat="1" ht="33" customHeight="1">
      <c r="A406" s="103">
        <v>242</v>
      </c>
      <c r="B406" s="16" t="s">
        <v>37</v>
      </c>
      <c r="C406" s="16">
        <f t="shared" si="69"/>
        <v>2</v>
      </c>
      <c r="D406" s="206" t="s">
        <v>14</v>
      </c>
      <c r="E406" s="36">
        <v>106</v>
      </c>
      <c r="F406" s="36" t="s">
        <v>62</v>
      </c>
      <c r="G406" s="27" t="s">
        <v>38</v>
      </c>
      <c r="H406" s="27">
        <f t="shared" si="70"/>
        <v>5</v>
      </c>
      <c r="I406" s="120" t="str">
        <f t="shared" si="71"/>
        <v/>
      </c>
      <c r="J406" s="132" t="str">
        <f t="shared" si="72"/>
        <v/>
      </c>
      <c r="K406" s="143" t="str">
        <f t="shared" si="68"/>
        <v/>
      </c>
      <c r="L406" s="15" t="str">
        <f t="shared" si="73"/>
        <v>Biaggi Jean-Marie                                           (106047)</v>
      </c>
      <c r="M406" s="10">
        <v>0</v>
      </c>
      <c r="N406" s="10">
        <v>0</v>
      </c>
      <c r="O406" s="10" t="s">
        <v>71</v>
      </c>
      <c r="P406" s="23" t="s">
        <v>71</v>
      </c>
      <c r="Q406" s="11" t="s">
        <v>71</v>
      </c>
      <c r="R406" s="11" t="s">
        <v>71</v>
      </c>
      <c r="S406" s="118"/>
      <c r="T406" s="139" t="s">
        <v>71</v>
      </c>
      <c r="U406" s="20" t="s">
        <v>71</v>
      </c>
      <c r="V406" s="136"/>
      <c r="W406" s="117" t="s">
        <v>183</v>
      </c>
      <c r="X406" s="26">
        <v>106047</v>
      </c>
    </row>
    <row r="407" spans="1:24" s="22" customFormat="1" ht="33" customHeight="1">
      <c r="A407" s="103">
        <v>315</v>
      </c>
      <c r="B407" s="16" t="s">
        <v>37</v>
      </c>
      <c r="C407" s="16">
        <f t="shared" si="69"/>
        <v>2</v>
      </c>
      <c r="D407" s="206" t="s">
        <v>14</v>
      </c>
      <c r="E407" s="36">
        <v>112</v>
      </c>
      <c r="F407" s="36" t="s">
        <v>95</v>
      </c>
      <c r="G407" s="27" t="s">
        <v>38</v>
      </c>
      <c r="H407" s="27">
        <f t="shared" si="70"/>
        <v>5</v>
      </c>
      <c r="I407" s="120" t="str">
        <f t="shared" si="71"/>
        <v/>
      </c>
      <c r="J407" s="132" t="str">
        <f t="shared" si="72"/>
        <v/>
      </c>
      <c r="K407" s="143" t="str">
        <f t="shared" ref="K407:K429" si="74">IF($D407="ORTIF",$I407,$J407)</f>
        <v/>
      </c>
      <c r="L407" s="15" t="str">
        <f t="shared" si="73"/>
        <v>Briouze Vincent                                           (106046)</v>
      </c>
      <c r="M407" s="10">
        <v>0</v>
      </c>
      <c r="N407" s="10">
        <v>0</v>
      </c>
      <c r="O407" s="10" t="s">
        <v>71</v>
      </c>
      <c r="P407" s="23" t="s">
        <v>71</v>
      </c>
      <c r="Q407" s="11" t="s">
        <v>71</v>
      </c>
      <c r="R407" s="11" t="s">
        <v>71</v>
      </c>
      <c r="S407" s="118"/>
      <c r="T407" s="139" t="s">
        <v>71</v>
      </c>
      <c r="U407" s="20" t="s">
        <v>71</v>
      </c>
      <c r="V407" s="136"/>
      <c r="W407" s="117" t="s">
        <v>187</v>
      </c>
      <c r="X407" s="26">
        <v>106046</v>
      </c>
    </row>
    <row r="408" spans="1:24" s="22" customFormat="1" ht="33" customHeight="1">
      <c r="A408" s="103">
        <v>330</v>
      </c>
      <c r="B408" s="16" t="s">
        <v>37</v>
      </c>
      <c r="C408" s="16">
        <f t="shared" si="69"/>
        <v>2</v>
      </c>
      <c r="D408" s="206" t="s">
        <v>14</v>
      </c>
      <c r="E408" s="36">
        <v>112</v>
      </c>
      <c r="F408" s="36" t="s">
        <v>95</v>
      </c>
      <c r="G408" s="27" t="s">
        <v>38</v>
      </c>
      <c r="H408" s="27">
        <f t="shared" si="70"/>
        <v>5</v>
      </c>
      <c r="I408" s="120" t="str">
        <f t="shared" si="71"/>
        <v/>
      </c>
      <c r="J408" s="132" t="str">
        <f t="shared" si="72"/>
        <v/>
      </c>
      <c r="K408" s="143" t="str">
        <f t="shared" si="74"/>
        <v/>
      </c>
      <c r="L408" s="15" t="str">
        <f t="shared" si="73"/>
        <v>Chaumet Antoine                                           (106039)</v>
      </c>
      <c r="M408" s="10">
        <v>0</v>
      </c>
      <c r="N408" s="10">
        <v>0</v>
      </c>
      <c r="O408" s="10" t="s">
        <v>71</v>
      </c>
      <c r="P408" s="23" t="s">
        <v>71</v>
      </c>
      <c r="Q408" s="11" t="s">
        <v>71</v>
      </c>
      <c r="R408" s="11" t="s">
        <v>71</v>
      </c>
      <c r="S408" s="118"/>
      <c r="T408" s="139" t="s">
        <v>71</v>
      </c>
      <c r="U408" s="20" t="s">
        <v>71</v>
      </c>
      <c r="V408" s="136"/>
      <c r="W408" s="117" t="s">
        <v>189</v>
      </c>
      <c r="X408" s="26">
        <v>106039</v>
      </c>
    </row>
    <row r="409" spans="1:24" s="22" customFormat="1" ht="33" customHeight="1">
      <c r="A409" s="103">
        <v>226</v>
      </c>
      <c r="B409" s="16" t="s">
        <v>37</v>
      </c>
      <c r="C409" s="16">
        <f t="shared" si="69"/>
        <v>2</v>
      </c>
      <c r="D409" s="206" t="s">
        <v>14</v>
      </c>
      <c r="E409" s="36">
        <v>106</v>
      </c>
      <c r="F409" s="36" t="s">
        <v>62</v>
      </c>
      <c r="G409" s="27" t="s">
        <v>38</v>
      </c>
      <c r="H409" s="27">
        <f t="shared" si="70"/>
        <v>5</v>
      </c>
      <c r="I409" s="120" t="str">
        <f t="shared" si="71"/>
        <v/>
      </c>
      <c r="J409" s="132" t="str">
        <f t="shared" si="72"/>
        <v/>
      </c>
      <c r="K409" s="143" t="str">
        <f t="shared" si="74"/>
        <v/>
      </c>
      <c r="L409" s="15" t="str">
        <f t="shared" si="73"/>
        <v>Diaz Cyril                                           (106035)</v>
      </c>
      <c r="M409" s="10">
        <v>0</v>
      </c>
      <c r="N409" s="10">
        <v>0</v>
      </c>
      <c r="O409" s="10" t="s">
        <v>71</v>
      </c>
      <c r="P409" s="23" t="s">
        <v>71</v>
      </c>
      <c r="Q409" s="11" t="s">
        <v>71</v>
      </c>
      <c r="R409" s="11" t="s">
        <v>71</v>
      </c>
      <c r="S409" s="118"/>
      <c r="T409" s="139" t="s">
        <v>71</v>
      </c>
      <c r="U409" s="20" t="s">
        <v>71</v>
      </c>
      <c r="V409" s="136"/>
      <c r="W409" s="117" t="s">
        <v>196</v>
      </c>
      <c r="X409" s="26">
        <v>106035</v>
      </c>
    </row>
    <row r="410" spans="1:24" s="22" customFormat="1" ht="33" customHeight="1">
      <c r="A410" s="103">
        <v>215</v>
      </c>
      <c r="B410" s="16" t="s">
        <v>37</v>
      </c>
      <c r="C410" s="16">
        <f t="shared" si="69"/>
        <v>2</v>
      </c>
      <c r="D410" s="206" t="s">
        <v>14</v>
      </c>
      <c r="E410" s="36">
        <v>102</v>
      </c>
      <c r="F410" s="36" t="s">
        <v>60</v>
      </c>
      <c r="G410" s="27" t="s">
        <v>38</v>
      </c>
      <c r="H410" s="27">
        <f t="shared" si="70"/>
        <v>5</v>
      </c>
      <c r="I410" s="120" t="str">
        <f t="shared" si="71"/>
        <v/>
      </c>
      <c r="J410" s="132" t="str">
        <f t="shared" si="72"/>
        <v/>
      </c>
      <c r="K410" s="143" t="str">
        <f t="shared" si="74"/>
        <v/>
      </c>
      <c r="L410" s="15" t="str">
        <f t="shared" si="73"/>
        <v>Eplenier Didier                                           (106034)</v>
      </c>
      <c r="M410" s="10">
        <v>0</v>
      </c>
      <c r="N410" s="10">
        <v>0</v>
      </c>
      <c r="O410" s="10" t="s">
        <v>71</v>
      </c>
      <c r="P410" s="23" t="s">
        <v>71</v>
      </c>
      <c r="Q410" s="11" t="s">
        <v>71</v>
      </c>
      <c r="R410" s="11" t="s">
        <v>71</v>
      </c>
      <c r="S410" s="118"/>
      <c r="T410" s="139" t="s">
        <v>71</v>
      </c>
      <c r="U410" s="20" t="s">
        <v>71</v>
      </c>
      <c r="V410" s="136"/>
      <c r="W410" s="117" t="s">
        <v>199</v>
      </c>
      <c r="X410" s="26">
        <v>106034</v>
      </c>
    </row>
    <row r="411" spans="1:24" s="22" customFormat="1" ht="33" customHeight="1">
      <c r="A411" s="103">
        <v>336</v>
      </c>
      <c r="B411" s="16" t="s">
        <v>37</v>
      </c>
      <c r="C411" s="16">
        <f t="shared" si="69"/>
        <v>2</v>
      </c>
      <c r="D411" s="206" t="s">
        <v>14</v>
      </c>
      <c r="E411" s="36">
        <v>112</v>
      </c>
      <c r="F411" s="36" t="s">
        <v>95</v>
      </c>
      <c r="G411" s="27" t="s">
        <v>38</v>
      </c>
      <c r="H411" s="27">
        <f t="shared" si="70"/>
        <v>5</v>
      </c>
      <c r="I411" s="120" t="str">
        <f t="shared" si="71"/>
        <v/>
      </c>
      <c r="J411" s="132" t="str">
        <f t="shared" si="72"/>
        <v/>
      </c>
      <c r="K411" s="143" t="str">
        <f t="shared" si="74"/>
        <v/>
      </c>
      <c r="L411" s="15" t="str">
        <f t="shared" si="73"/>
        <v>Foulonneau François                                           (106033)</v>
      </c>
      <c r="M411" s="10">
        <v>0</v>
      </c>
      <c r="N411" s="10">
        <v>0</v>
      </c>
      <c r="O411" s="10" t="s">
        <v>71</v>
      </c>
      <c r="P411" s="23" t="s">
        <v>71</v>
      </c>
      <c r="Q411" s="11" t="s">
        <v>71</v>
      </c>
      <c r="R411" s="11" t="s">
        <v>71</v>
      </c>
      <c r="S411" s="118"/>
      <c r="T411" s="139" t="s">
        <v>71</v>
      </c>
      <c r="U411" s="20" t="s">
        <v>71</v>
      </c>
      <c r="V411" s="136"/>
      <c r="W411" s="117" t="s">
        <v>202</v>
      </c>
      <c r="X411" s="26">
        <v>106033</v>
      </c>
    </row>
    <row r="412" spans="1:24" s="22" customFormat="1" ht="33" customHeight="1">
      <c r="A412" s="103">
        <v>262</v>
      </c>
      <c r="B412" s="16" t="s">
        <v>37</v>
      </c>
      <c r="C412" s="16">
        <f t="shared" si="69"/>
        <v>2</v>
      </c>
      <c r="D412" s="206" t="s">
        <v>14</v>
      </c>
      <c r="E412" s="36">
        <v>108</v>
      </c>
      <c r="F412" s="36" t="s">
        <v>63</v>
      </c>
      <c r="G412" s="27" t="s">
        <v>38</v>
      </c>
      <c r="H412" s="27">
        <f t="shared" si="70"/>
        <v>5</v>
      </c>
      <c r="I412" s="120" t="str">
        <f t="shared" si="71"/>
        <v/>
      </c>
      <c r="J412" s="132" t="str">
        <f t="shared" si="72"/>
        <v/>
      </c>
      <c r="K412" s="143" t="str">
        <f t="shared" si="74"/>
        <v/>
      </c>
      <c r="L412" s="15" t="str">
        <f t="shared" si="73"/>
        <v>Jamme Arnaud                                           (106032)</v>
      </c>
      <c r="M412" s="10">
        <v>0</v>
      </c>
      <c r="N412" s="10">
        <v>0</v>
      </c>
      <c r="O412" s="10" t="s">
        <v>71</v>
      </c>
      <c r="P412" s="23" t="s">
        <v>71</v>
      </c>
      <c r="Q412" s="11" t="s">
        <v>71</v>
      </c>
      <c r="R412" s="11" t="s">
        <v>71</v>
      </c>
      <c r="S412" s="118"/>
      <c r="T412" s="139" t="s">
        <v>71</v>
      </c>
      <c r="U412" s="20" t="s">
        <v>71</v>
      </c>
      <c r="V412" s="136"/>
      <c r="W412" s="117" t="s">
        <v>206</v>
      </c>
      <c r="X412" s="26">
        <v>106032</v>
      </c>
    </row>
    <row r="413" spans="1:24" s="22" customFormat="1" ht="33" customHeight="1">
      <c r="A413" s="103">
        <v>321</v>
      </c>
      <c r="B413" s="16" t="s">
        <v>37</v>
      </c>
      <c r="C413" s="16">
        <f t="shared" si="69"/>
        <v>2</v>
      </c>
      <c r="D413" s="206" t="s">
        <v>14</v>
      </c>
      <c r="E413" s="36">
        <v>112</v>
      </c>
      <c r="F413" s="36" t="s">
        <v>95</v>
      </c>
      <c r="G413" s="27" t="s">
        <v>38</v>
      </c>
      <c r="H413" s="27">
        <f t="shared" si="70"/>
        <v>5</v>
      </c>
      <c r="I413" s="120" t="str">
        <f t="shared" si="71"/>
        <v/>
      </c>
      <c r="J413" s="132" t="str">
        <f t="shared" si="72"/>
        <v/>
      </c>
      <c r="K413" s="143" t="str">
        <f t="shared" si="74"/>
        <v/>
      </c>
      <c r="L413" s="15" t="str">
        <f t="shared" si="73"/>
        <v>Ricard Pierre                                           (106028)</v>
      </c>
      <c r="M413" s="10">
        <v>0</v>
      </c>
      <c r="N413" s="10">
        <v>0</v>
      </c>
      <c r="O413" s="10" t="s">
        <v>71</v>
      </c>
      <c r="P413" s="23" t="s">
        <v>71</v>
      </c>
      <c r="Q413" s="11" t="s">
        <v>71</v>
      </c>
      <c r="R413" s="11" t="s">
        <v>71</v>
      </c>
      <c r="S413" s="118"/>
      <c r="T413" s="139" t="s">
        <v>71</v>
      </c>
      <c r="U413" s="20" t="s">
        <v>71</v>
      </c>
      <c r="V413" s="136"/>
      <c r="W413" s="117" t="s">
        <v>222</v>
      </c>
      <c r="X413" s="26">
        <v>106028</v>
      </c>
    </row>
    <row r="414" spans="1:24" s="22" customFormat="1" ht="33" customHeight="1">
      <c r="A414" s="103">
        <v>237</v>
      </c>
      <c r="B414" s="16" t="s">
        <v>37</v>
      </c>
      <c r="C414" s="16">
        <f t="shared" si="69"/>
        <v>2</v>
      </c>
      <c r="D414" s="206" t="s">
        <v>14</v>
      </c>
      <c r="E414" s="36">
        <v>106</v>
      </c>
      <c r="F414" s="36" t="s">
        <v>62</v>
      </c>
      <c r="G414" s="27" t="s">
        <v>38</v>
      </c>
      <c r="H414" s="27">
        <f t="shared" si="70"/>
        <v>5</v>
      </c>
      <c r="I414" s="120" t="str">
        <f t="shared" si="71"/>
        <v/>
      </c>
      <c r="J414" s="132" t="str">
        <f t="shared" si="72"/>
        <v/>
      </c>
      <c r="K414" s="143" t="str">
        <f t="shared" si="74"/>
        <v/>
      </c>
      <c r="L414" s="15" t="str">
        <f t="shared" si="73"/>
        <v>Schouveiler Bruno                                           (106025)</v>
      </c>
      <c r="M414" s="10">
        <v>0</v>
      </c>
      <c r="N414" s="10">
        <v>0</v>
      </c>
      <c r="O414" s="10" t="s">
        <v>71</v>
      </c>
      <c r="P414" s="23" t="s">
        <v>71</v>
      </c>
      <c r="Q414" s="11" t="s">
        <v>71</v>
      </c>
      <c r="R414" s="11" t="s">
        <v>71</v>
      </c>
      <c r="S414" s="118"/>
      <c r="T414" s="139" t="s">
        <v>71</v>
      </c>
      <c r="U414" s="20" t="s">
        <v>71</v>
      </c>
      <c r="V414" s="136"/>
      <c r="W414" s="117" t="s">
        <v>224</v>
      </c>
      <c r="X414" s="26">
        <v>106025</v>
      </c>
    </row>
    <row r="415" spans="1:24" s="22" customFormat="1" ht="33" customHeight="1">
      <c r="A415" s="103">
        <v>243</v>
      </c>
      <c r="B415" s="16" t="s">
        <v>37</v>
      </c>
      <c r="C415" s="16">
        <f t="shared" si="69"/>
        <v>2</v>
      </c>
      <c r="D415" s="206" t="s">
        <v>14</v>
      </c>
      <c r="E415" s="36">
        <v>106</v>
      </c>
      <c r="F415" s="36" t="s">
        <v>62</v>
      </c>
      <c r="G415" s="27" t="s">
        <v>38</v>
      </c>
      <c r="H415" s="27">
        <f t="shared" si="70"/>
        <v>5</v>
      </c>
      <c r="I415" s="120" t="str">
        <f t="shared" si="71"/>
        <v/>
      </c>
      <c r="J415" s="132" t="str">
        <f t="shared" si="72"/>
        <v/>
      </c>
      <c r="K415" s="143" t="str">
        <f t="shared" si="74"/>
        <v/>
      </c>
      <c r="L415" s="15" t="str">
        <f t="shared" si="73"/>
        <v>Siboul Pierre                                           (106022)</v>
      </c>
      <c r="M415" s="10">
        <v>0</v>
      </c>
      <c r="N415" s="10">
        <v>0</v>
      </c>
      <c r="O415" s="10" t="s">
        <v>71</v>
      </c>
      <c r="P415" s="23" t="s">
        <v>71</v>
      </c>
      <c r="Q415" s="11" t="s">
        <v>71</v>
      </c>
      <c r="R415" s="11" t="s">
        <v>71</v>
      </c>
      <c r="S415" s="118"/>
      <c r="T415" s="139" t="s">
        <v>71</v>
      </c>
      <c r="U415" s="20" t="s">
        <v>71</v>
      </c>
      <c r="V415" s="136"/>
      <c r="W415" s="117" t="s">
        <v>226</v>
      </c>
      <c r="X415" s="26">
        <v>106022</v>
      </c>
    </row>
    <row r="416" spans="1:24" s="22" customFormat="1" ht="33" customHeight="1">
      <c r="A416" s="103">
        <v>322</v>
      </c>
      <c r="B416" s="16" t="s">
        <v>37</v>
      </c>
      <c r="C416" s="16">
        <f t="shared" si="69"/>
        <v>2</v>
      </c>
      <c r="D416" s="206" t="s">
        <v>14</v>
      </c>
      <c r="E416" s="36">
        <v>112</v>
      </c>
      <c r="F416" s="36" t="s">
        <v>95</v>
      </c>
      <c r="G416" s="27" t="s">
        <v>38</v>
      </c>
      <c r="H416" s="27">
        <f t="shared" si="70"/>
        <v>5</v>
      </c>
      <c r="I416" s="120" t="str">
        <f t="shared" si="71"/>
        <v/>
      </c>
      <c r="J416" s="132" t="str">
        <f t="shared" si="72"/>
        <v/>
      </c>
      <c r="K416" s="143" t="str">
        <f t="shared" si="74"/>
        <v/>
      </c>
      <c r="L416" s="15" t="str">
        <f t="shared" si="73"/>
        <v>Dechappe Pierre                                           (106020)</v>
      </c>
      <c r="M416" s="10">
        <v>0</v>
      </c>
      <c r="N416" s="10">
        <v>0</v>
      </c>
      <c r="O416" s="10" t="s">
        <v>71</v>
      </c>
      <c r="P416" s="23" t="s">
        <v>71</v>
      </c>
      <c r="Q416" s="11" t="s">
        <v>71</v>
      </c>
      <c r="R416" s="11" t="s">
        <v>71</v>
      </c>
      <c r="S416" s="118"/>
      <c r="T416" s="139" t="s">
        <v>71</v>
      </c>
      <c r="U416" s="20" t="s">
        <v>71</v>
      </c>
      <c r="V416" s="136"/>
      <c r="W416" s="117" t="s">
        <v>172</v>
      </c>
      <c r="X416" s="26">
        <v>106020</v>
      </c>
    </row>
    <row r="417" spans="1:24" s="22" customFormat="1" ht="33" customHeight="1">
      <c r="A417" s="103">
        <v>225</v>
      </c>
      <c r="B417" s="16" t="s">
        <v>37</v>
      </c>
      <c r="C417" s="16">
        <f t="shared" si="69"/>
        <v>2</v>
      </c>
      <c r="D417" s="206" t="s">
        <v>14</v>
      </c>
      <c r="E417" s="36">
        <v>106</v>
      </c>
      <c r="F417" s="36" t="s">
        <v>62</v>
      </c>
      <c r="G417" s="27" t="s">
        <v>38</v>
      </c>
      <c r="H417" s="27">
        <f t="shared" si="70"/>
        <v>5</v>
      </c>
      <c r="I417" s="120" t="str">
        <f t="shared" si="71"/>
        <v/>
      </c>
      <c r="J417" s="132" t="str">
        <f t="shared" si="72"/>
        <v/>
      </c>
      <c r="K417" s="143" t="str">
        <f t="shared" si="74"/>
        <v/>
      </c>
      <c r="L417" s="15" t="str">
        <f t="shared" si="73"/>
        <v>Cogne Raphaël                                           (106009)</v>
      </c>
      <c r="M417" s="10">
        <v>0</v>
      </c>
      <c r="N417" s="10">
        <v>0</v>
      </c>
      <c r="O417" s="10" t="s">
        <v>71</v>
      </c>
      <c r="P417" s="23" t="s">
        <v>71</v>
      </c>
      <c r="Q417" s="11" t="s">
        <v>71</v>
      </c>
      <c r="R417" s="11" t="s">
        <v>71</v>
      </c>
      <c r="S417" s="118"/>
      <c r="T417" s="139" t="s">
        <v>71</v>
      </c>
      <c r="U417" s="20" t="s">
        <v>71</v>
      </c>
      <c r="V417" s="136"/>
      <c r="W417" s="117" t="s">
        <v>192</v>
      </c>
      <c r="X417" s="26">
        <v>106009</v>
      </c>
    </row>
    <row r="418" spans="1:24" s="22" customFormat="1" ht="33" customHeight="1">
      <c r="A418" s="103">
        <v>219</v>
      </c>
      <c r="B418" s="16" t="s">
        <v>37</v>
      </c>
      <c r="C418" s="16">
        <f t="shared" si="69"/>
        <v>2</v>
      </c>
      <c r="D418" s="206" t="s">
        <v>14</v>
      </c>
      <c r="E418" s="36">
        <v>104</v>
      </c>
      <c r="F418" s="36" t="s">
        <v>107</v>
      </c>
      <c r="G418" s="27" t="s">
        <v>38</v>
      </c>
      <c r="H418" s="27">
        <f t="shared" si="70"/>
        <v>5</v>
      </c>
      <c r="I418" s="120" t="str">
        <f t="shared" si="71"/>
        <v/>
      </c>
      <c r="J418" s="132" t="str">
        <f t="shared" si="72"/>
        <v/>
      </c>
      <c r="K418" s="143" t="str">
        <f t="shared" si="74"/>
        <v/>
      </c>
      <c r="L418" s="15" t="str">
        <f t="shared" si="73"/>
        <v>Goumand Roger                                           (106005)</v>
      </c>
      <c r="M418" s="10">
        <v>0</v>
      </c>
      <c r="N418" s="10">
        <v>0</v>
      </c>
      <c r="O418" s="10" t="s">
        <v>71</v>
      </c>
      <c r="P418" s="23" t="s">
        <v>71</v>
      </c>
      <c r="Q418" s="11" t="s">
        <v>71</v>
      </c>
      <c r="R418" s="11" t="s">
        <v>71</v>
      </c>
      <c r="S418" s="118"/>
      <c r="T418" s="139" t="s">
        <v>71</v>
      </c>
      <c r="U418" s="20" t="s">
        <v>71</v>
      </c>
      <c r="V418" s="136"/>
      <c r="W418" s="117" t="s">
        <v>204</v>
      </c>
      <c r="X418" s="26">
        <v>106005</v>
      </c>
    </row>
    <row r="419" spans="1:24" s="22" customFormat="1" ht="33" customHeight="1">
      <c r="A419" s="103">
        <v>236</v>
      </c>
      <c r="B419" s="16" t="s">
        <v>37</v>
      </c>
      <c r="C419" s="16">
        <f t="shared" si="69"/>
        <v>2</v>
      </c>
      <c r="D419" s="206" t="s">
        <v>14</v>
      </c>
      <c r="E419" s="36">
        <v>106</v>
      </c>
      <c r="F419" s="36" t="s">
        <v>62</v>
      </c>
      <c r="G419" s="27" t="s">
        <v>38</v>
      </c>
      <c r="H419" s="27">
        <f t="shared" si="70"/>
        <v>5</v>
      </c>
      <c r="I419" s="120" t="str">
        <f t="shared" si="71"/>
        <v/>
      </c>
      <c r="J419" s="132" t="str">
        <f t="shared" si="72"/>
        <v/>
      </c>
      <c r="K419" s="143" t="str">
        <f t="shared" si="74"/>
        <v/>
      </c>
      <c r="L419" s="15" t="str">
        <f t="shared" si="73"/>
        <v>Matéo Franck                                           (106004)</v>
      </c>
      <c r="M419" s="10">
        <v>0</v>
      </c>
      <c r="N419" s="10">
        <v>0</v>
      </c>
      <c r="O419" s="10" t="s">
        <v>71</v>
      </c>
      <c r="P419" s="23" t="s">
        <v>71</v>
      </c>
      <c r="Q419" s="11" t="s">
        <v>71</v>
      </c>
      <c r="R419" s="11" t="s">
        <v>71</v>
      </c>
      <c r="S419" s="118"/>
      <c r="T419" s="139" t="s">
        <v>71</v>
      </c>
      <c r="U419" s="20" t="s">
        <v>71</v>
      </c>
      <c r="V419" s="136"/>
      <c r="W419" s="117" t="s">
        <v>213</v>
      </c>
      <c r="X419" s="26">
        <v>106004</v>
      </c>
    </row>
    <row r="420" spans="1:24" s="22" customFormat="1" ht="33" customHeight="1">
      <c r="A420" s="103">
        <v>228</v>
      </c>
      <c r="B420" s="16" t="s">
        <v>37</v>
      </c>
      <c r="C420" s="16">
        <f t="shared" si="69"/>
        <v>2</v>
      </c>
      <c r="D420" s="148" t="s">
        <v>14</v>
      </c>
      <c r="E420" s="36">
        <v>106</v>
      </c>
      <c r="F420" s="36" t="s">
        <v>62</v>
      </c>
      <c r="G420" s="27" t="s">
        <v>38</v>
      </c>
      <c r="H420" s="27">
        <f t="shared" si="70"/>
        <v>5</v>
      </c>
      <c r="I420" s="120" t="str">
        <f t="shared" si="71"/>
        <v/>
      </c>
      <c r="J420" s="132" t="str">
        <f t="shared" si="72"/>
        <v/>
      </c>
      <c r="K420" s="143" t="str">
        <f t="shared" si="74"/>
        <v/>
      </c>
      <c r="L420" s="15" t="str">
        <f t="shared" si="73"/>
        <v>Piaia Thierry                                           (106002)</v>
      </c>
      <c r="M420" s="10">
        <v>0</v>
      </c>
      <c r="N420" s="10">
        <v>0</v>
      </c>
      <c r="O420" s="10" t="s">
        <v>71</v>
      </c>
      <c r="P420" s="23" t="s">
        <v>71</v>
      </c>
      <c r="Q420" s="11" t="s">
        <v>71</v>
      </c>
      <c r="R420" s="11" t="s">
        <v>71</v>
      </c>
      <c r="S420" s="118"/>
      <c r="T420" s="139" t="s">
        <v>71</v>
      </c>
      <c r="U420" s="20" t="s">
        <v>71</v>
      </c>
      <c r="V420" s="136"/>
      <c r="W420" s="117" t="s">
        <v>218</v>
      </c>
      <c r="X420" s="26">
        <v>106002</v>
      </c>
    </row>
    <row r="421" spans="1:24" s="22" customFormat="1" ht="33" customHeight="1">
      <c r="A421" s="103">
        <v>261</v>
      </c>
      <c r="B421" s="16" t="s">
        <v>37</v>
      </c>
      <c r="C421" s="16">
        <f t="shared" si="69"/>
        <v>2</v>
      </c>
      <c r="D421" s="148" t="s">
        <v>14</v>
      </c>
      <c r="E421" s="36">
        <v>108</v>
      </c>
      <c r="F421" s="36" t="s">
        <v>63</v>
      </c>
      <c r="G421" s="27" t="s">
        <v>38</v>
      </c>
      <c r="H421" s="27">
        <f t="shared" si="70"/>
        <v>5</v>
      </c>
      <c r="I421" s="120" t="str">
        <f t="shared" si="71"/>
        <v/>
      </c>
      <c r="J421" s="132" t="str">
        <f t="shared" si="72"/>
        <v/>
      </c>
      <c r="K421" s="143" t="str">
        <f t="shared" si="74"/>
        <v/>
      </c>
      <c r="L421" s="15" t="str">
        <f t="shared" si="73"/>
        <v>Ambrosino Frédéric                                           (106001)</v>
      </c>
      <c r="M421" s="10">
        <v>0</v>
      </c>
      <c r="N421" s="10">
        <v>0</v>
      </c>
      <c r="O421" s="10" t="s">
        <v>71</v>
      </c>
      <c r="P421" s="23" t="s">
        <v>71</v>
      </c>
      <c r="Q421" s="11" t="s">
        <v>71</v>
      </c>
      <c r="R421" s="11" t="s">
        <v>71</v>
      </c>
      <c r="S421" s="118"/>
      <c r="T421" s="139" t="s">
        <v>71</v>
      </c>
      <c r="U421" s="20" t="s">
        <v>71</v>
      </c>
      <c r="V421" s="136"/>
      <c r="W421" s="117" t="s">
        <v>229</v>
      </c>
      <c r="X421" s="26">
        <v>106001</v>
      </c>
    </row>
    <row r="422" spans="1:24" s="22" customFormat="1" ht="33" customHeight="1">
      <c r="A422" s="103">
        <v>332</v>
      </c>
      <c r="B422" s="16" t="s">
        <v>37</v>
      </c>
      <c r="C422" s="16">
        <f t="shared" si="69"/>
        <v>2</v>
      </c>
      <c r="D422" s="148" t="s">
        <v>14</v>
      </c>
      <c r="E422" s="36">
        <v>112</v>
      </c>
      <c r="F422" s="36" t="s">
        <v>95</v>
      </c>
      <c r="G422" s="27" t="s">
        <v>38</v>
      </c>
      <c r="H422" s="27">
        <f t="shared" si="70"/>
        <v>5</v>
      </c>
      <c r="I422" s="120" t="str">
        <f t="shared" si="71"/>
        <v/>
      </c>
      <c r="J422" s="132" t="str">
        <f t="shared" si="72"/>
        <v/>
      </c>
      <c r="K422" s="143" t="str">
        <f t="shared" si="74"/>
        <v/>
      </c>
      <c r="L422" s="15" t="str">
        <f t="shared" si="73"/>
        <v>Crochet Yves                                           (105008)</v>
      </c>
      <c r="M422" s="10">
        <v>0</v>
      </c>
      <c r="N422" s="10">
        <v>0</v>
      </c>
      <c r="O422" s="10" t="s">
        <v>71</v>
      </c>
      <c r="P422" s="23" t="s">
        <v>71</v>
      </c>
      <c r="Q422" s="11" t="s">
        <v>71</v>
      </c>
      <c r="R422" s="11" t="s">
        <v>71</v>
      </c>
      <c r="S422" s="118"/>
      <c r="T422" s="139" t="s">
        <v>71</v>
      </c>
      <c r="U422" s="20" t="s">
        <v>71</v>
      </c>
      <c r="V422" s="136"/>
      <c r="W422" s="117" t="s">
        <v>171</v>
      </c>
      <c r="X422" s="26">
        <v>105008</v>
      </c>
    </row>
    <row r="423" spans="1:24" s="22" customFormat="1" ht="33" customHeight="1">
      <c r="A423" s="103">
        <v>260</v>
      </c>
      <c r="B423" s="16" t="s">
        <v>37</v>
      </c>
      <c r="C423" s="16">
        <f t="shared" si="69"/>
        <v>2</v>
      </c>
      <c r="D423" s="206" t="s">
        <v>14</v>
      </c>
      <c r="E423" s="36">
        <v>108</v>
      </c>
      <c r="F423" s="36" t="s">
        <v>63</v>
      </c>
      <c r="G423" s="27" t="s">
        <v>38</v>
      </c>
      <c r="H423" s="27">
        <f t="shared" si="70"/>
        <v>5</v>
      </c>
      <c r="I423" s="120" t="str">
        <f t="shared" si="71"/>
        <v/>
      </c>
      <c r="J423" s="132" t="str">
        <f t="shared" si="72"/>
        <v/>
      </c>
      <c r="K423" s="143" t="str">
        <f t="shared" si="74"/>
        <v/>
      </c>
      <c r="L423" s="15" t="str">
        <f t="shared" si="73"/>
        <v>Chotard Jean-Louis                                           (105002)</v>
      </c>
      <c r="M423" s="10">
        <v>0</v>
      </c>
      <c r="N423" s="10">
        <v>0</v>
      </c>
      <c r="O423" s="10" t="s">
        <v>71</v>
      </c>
      <c r="P423" s="23" t="s">
        <v>71</v>
      </c>
      <c r="Q423" s="11" t="s">
        <v>71</v>
      </c>
      <c r="R423" s="11" t="s">
        <v>71</v>
      </c>
      <c r="S423" s="118"/>
      <c r="T423" s="139" t="s">
        <v>71</v>
      </c>
      <c r="U423" s="20" t="s">
        <v>71</v>
      </c>
      <c r="V423" s="136"/>
      <c r="W423" s="117" t="s">
        <v>170</v>
      </c>
      <c r="X423" s="26">
        <v>105002</v>
      </c>
    </row>
    <row r="424" spans="1:24" s="22" customFormat="1" ht="33" customHeight="1">
      <c r="A424" s="103">
        <v>331</v>
      </c>
      <c r="B424" s="69" t="s">
        <v>8</v>
      </c>
      <c r="C424" s="69">
        <f t="shared" si="69"/>
        <v>4</v>
      </c>
      <c r="D424" s="206" t="s">
        <v>14</v>
      </c>
      <c r="E424" s="36">
        <v>112</v>
      </c>
      <c r="F424" s="36" t="s">
        <v>95</v>
      </c>
      <c r="G424" s="27"/>
      <c r="H424" s="27">
        <f t="shared" si="70"/>
        <v>6</v>
      </c>
      <c r="I424" s="120" t="str">
        <f t="shared" si="71"/>
        <v/>
      </c>
      <c r="J424" s="132" t="str">
        <f t="shared" si="72"/>
        <v/>
      </c>
      <c r="K424" s="143" t="str">
        <f t="shared" si="74"/>
        <v/>
      </c>
      <c r="L424" s="15" t="str">
        <f t="shared" si="73"/>
        <v>Hallard Jean-François                                           (104013)</v>
      </c>
      <c r="M424" s="10">
        <v>0</v>
      </c>
      <c r="N424" s="10">
        <v>0</v>
      </c>
      <c r="O424" s="10" t="s">
        <v>71</v>
      </c>
      <c r="P424" s="23" t="s">
        <v>71</v>
      </c>
      <c r="Q424" s="11" t="s">
        <v>71</v>
      </c>
      <c r="R424" s="11" t="s">
        <v>71</v>
      </c>
      <c r="S424" s="118"/>
      <c r="T424" s="139" t="s">
        <v>71</v>
      </c>
      <c r="U424" s="20" t="s">
        <v>71</v>
      </c>
      <c r="V424" s="136"/>
      <c r="W424" s="117" t="s">
        <v>154</v>
      </c>
      <c r="X424" s="26">
        <v>104013</v>
      </c>
    </row>
    <row r="425" spans="1:24" s="22" customFormat="1" ht="33" customHeight="1">
      <c r="A425" s="103">
        <v>425</v>
      </c>
      <c r="B425" s="16" t="s">
        <v>40</v>
      </c>
      <c r="C425" s="16">
        <f t="shared" si="69"/>
        <v>6</v>
      </c>
      <c r="D425" s="148" t="s">
        <v>14</v>
      </c>
      <c r="E425" s="36">
        <v>112</v>
      </c>
      <c r="F425" s="36" t="s">
        <v>95</v>
      </c>
      <c r="G425" s="27" t="s">
        <v>71</v>
      </c>
      <c r="H425" s="27">
        <f t="shared" si="70"/>
        <v>6</v>
      </c>
      <c r="I425" s="120" t="str">
        <f t="shared" si="71"/>
        <v/>
      </c>
      <c r="J425" s="132" t="str">
        <f t="shared" si="72"/>
        <v/>
      </c>
      <c r="K425" s="143" t="str">
        <f t="shared" si="74"/>
        <v/>
      </c>
      <c r="L425" s="15" t="str">
        <f t="shared" si="73"/>
        <v>Gabriel Didier                                           (104003)</v>
      </c>
      <c r="M425" s="10">
        <v>0</v>
      </c>
      <c r="N425" s="10">
        <v>0</v>
      </c>
      <c r="O425" s="10" t="s">
        <v>71</v>
      </c>
      <c r="P425" s="23" t="s">
        <v>71</v>
      </c>
      <c r="Q425" s="11" t="s">
        <v>71</v>
      </c>
      <c r="R425" s="11" t="s">
        <v>71</v>
      </c>
      <c r="S425" s="118"/>
      <c r="T425" s="139" t="s">
        <v>71</v>
      </c>
      <c r="U425" s="20" t="s">
        <v>71</v>
      </c>
      <c r="V425" s="136"/>
      <c r="W425" s="117" t="s">
        <v>152</v>
      </c>
      <c r="X425" s="26">
        <v>104003</v>
      </c>
    </row>
    <row r="426" spans="1:24" s="22" customFormat="1" ht="33" customHeight="1">
      <c r="A426" s="103">
        <v>421</v>
      </c>
      <c r="B426" s="73" t="s">
        <v>9</v>
      </c>
      <c r="C426" s="16">
        <f t="shared" si="69"/>
        <v>3</v>
      </c>
      <c r="D426" s="206" t="s">
        <v>14</v>
      </c>
      <c r="E426" s="36">
        <v>106</v>
      </c>
      <c r="F426" s="36" t="s">
        <v>62</v>
      </c>
      <c r="G426" s="27" t="s">
        <v>71</v>
      </c>
      <c r="H426" s="27">
        <f t="shared" si="70"/>
        <v>6</v>
      </c>
      <c r="I426" s="120" t="str">
        <f t="shared" si="71"/>
        <v/>
      </c>
      <c r="J426" s="132" t="str">
        <f t="shared" si="72"/>
        <v/>
      </c>
      <c r="K426" s="143" t="str">
        <f t="shared" si="74"/>
        <v/>
      </c>
      <c r="L426" s="15" t="str">
        <f t="shared" si="73"/>
        <v>Christien Patrick                                           (103014)</v>
      </c>
      <c r="M426" s="10">
        <v>0</v>
      </c>
      <c r="N426" s="10">
        <v>0</v>
      </c>
      <c r="O426" s="10" t="s">
        <v>71</v>
      </c>
      <c r="P426" s="23" t="s">
        <v>71</v>
      </c>
      <c r="Q426" s="11" t="s">
        <v>71</v>
      </c>
      <c r="R426" s="11" t="s">
        <v>71</v>
      </c>
      <c r="S426" s="118"/>
      <c r="T426" s="139" t="s">
        <v>71</v>
      </c>
      <c r="U426" s="20" t="s">
        <v>71</v>
      </c>
      <c r="V426" s="136"/>
      <c r="W426" s="117" t="s">
        <v>130</v>
      </c>
      <c r="X426" s="26">
        <v>103014</v>
      </c>
    </row>
    <row r="427" spans="1:24" s="22" customFormat="1" ht="33" customHeight="1">
      <c r="A427" s="103">
        <v>422</v>
      </c>
      <c r="B427" s="73" t="s">
        <v>9</v>
      </c>
      <c r="C427" s="16">
        <f t="shared" si="69"/>
        <v>3</v>
      </c>
      <c r="D427" s="148" t="s">
        <v>14</v>
      </c>
      <c r="E427" s="36">
        <v>112</v>
      </c>
      <c r="F427" s="36" t="s">
        <v>95</v>
      </c>
      <c r="G427" s="27" t="s">
        <v>71</v>
      </c>
      <c r="H427" s="27">
        <f t="shared" si="70"/>
        <v>6</v>
      </c>
      <c r="I427" s="120" t="str">
        <f t="shared" si="71"/>
        <v/>
      </c>
      <c r="J427" s="132" t="str">
        <f t="shared" si="72"/>
        <v/>
      </c>
      <c r="K427" s="143" t="str">
        <f t="shared" si="74"/>
        <v/>
      </c>
      <c r="L427" s="15" t="str">
        <f t="shared" si="73"/>
        <v>Chataigner Fabien                                           (103013)</v>
      </c>
      <c r="M427" s="10">
        <v>0</v>
      </c>
      <c r="N427" s="10">
        <v>0</v>
      </c>
      <c r="O427" s="10" t="s">
        <v>71</v>
      </c>
      <c r="P427" s="23" t="s">
        <v>71</v>
      </c>
      <c r="Q427" s="11" t="s">
        <v>71</v>
      </c>
      <c r="R427" s="11" t="s">
        <v>71</v>
      </c>
      <c r="S427" s="118"/>
      <c r="T427" s="139" t="s">
        <v>71</v>
      </c>
      <c r="U427" s="20" t="s">
        <v>71</v>
      </c>
      <c r="V427" s="136"/>
      <c r="W427" s="117" t="s">
        <v>129</v>
      </c>
      <c r="X427" s="26">
        <v>103013</v>
      </c>
    </row>
    <row r="428" spans="1:24" s="22" customFormat="1" ht="33" customHeight="1">
      <c r="A428" s="103">
        <v>420</v>
      </c>
      <c r="B428" s="73" t="s">
        <v>9</v>
      </c>
      <c r="C428" s="16">
        <f t="shared" si="69"/>
        <v>3</v>
      </c>
      <c r="D428" s="148" t="s">
        <v>14</v>
      </c>
      <c r="E428" s="36">
        <v>112</v>
      </c>
      <c r="F428" s="36" t="s">
        <v>95</v>
      </c>
      <c r="G428" s="27" t="s">
        <v>71</v>
      </c>
      <c r="H428" s="27">
        <f t="shared" si="70"/>
        <v>6</v>
      </c>
      <c r="I428" s="120" t="str">
        <f t="shared" si="71"/>
        <v/>
      </c>
      <c r="J428" s="132" t="str">
        <f t="shared" si="72"/>
        <v/>
      </c>
      <c r="K428" s="143" t="str">
        <f t="shared" si="74"/>
        <v/>
      </c>
      <c r="L428" s="15" t="str">
        <f t="shared" si="73"/>
        <v>Butscher Grégor                                           (103012)</v>
      </c>
      <c r="M428" s="10">
        <v>0</v>
      </c>
      <c r="N428" s="10">
        <v>0</v>
      </c>
      <c r="O428" s="10" t="s">
        <v>71</v>
      </c>
      <c r="P428" s="23" t="s">
        <v>71</v>
      </c>
      <c r="Q428" s="11" t="s">
        <v>71</v>
      </c>
      <c r="R428" s="11" t="s">
        <v>71</v>
      </c>
      <c r="S428" s="118"/>
      <c r="T428" s="139" t="s">
        <v>71</v>
      </c>
      <c r="U428" s="20" t="s">
        <v>71</v>
      </c>
      <c r="V428" s="136"/>
      <c r="W428" s="117" t="s">
        <v>128</v>
      </c>
      <c r="X428" s="26">
        <v>103012</v>
      </c>
    </row>
    <row r="429" spans="1:24" s="22" customFormat="1" ht="33" customHeight="1">
      <c r="A429" s="103">
        <v>72</v>
      </c>
      <c r="B429" s="69" t="s">
        <v>10</v>
      </c>
      <c r="C429" s="69">
        <f t="shared" si="69"/>
        <v>5</v>
      </c>
      <c r="D429" s="206" t="s">
        <v>14</v>
      </c>
      <c r="E429" s="36">
        <v>106</v>
      </c>
      <c r="F429" s="36" t="s">
        <v>62</v>
      </c>
      <c r="G429" s="27"/>
      <c r="H429" s="27">
        <f t="shared" si="70"/>
        <v>6</v>
      </c>
      <c r="I429" s="120" t="str">
        <f t="shared" si="71"/>
        <v/>
      </c>
      <c r="J429" s="132" t="str">
        <f t="shared" si="72"/>
        <v/>
      </c>
      <c r="K429" s="154" t="str">
        <f t="shared" si="74"/>
        <v/>
      </c>
      <c r="L429" s="15" t="str">
        <f t="shared" si="73"/>
        <v>Charpentier Thierry                                           (105004)</v>
      </c>
      <c r="M429" s="10"/>
      <c r="N429" s="10"/>
      <c r="O429" s="10"/>
      <c r="P429" s="23"/>
      <c r="Q429" s="11"/>
      <c r="R429" s="11"/>
      <c r="S429" s="118"/>
      <c r="T429" s="139"/>
      <c r="U429" s="20"/>
      <c r="V429" s="136"/>
      <c r="W429" s="117" t="s">
        <v>169</v>
      </c>
      <c r="X429" s="26">
        <v>105004</v>
      </c>
    </row>
    <row r="430" spans="1:24" ht="12.75"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141"/>
      <c r="U430" s="3"/>
      <c r="V430" s="136"/>
    </row>
    <row r="431" spans="1:24" ht="12.75">
      <c r="A431" s="29"/>
      <c r="H431" s="3"/>
      <c r="M431" s="24"/>
      <c r="O431" s="19"/>
      <c r="P431" s="142"/>
      <c r="Q431" s="21"/>
      <c r="T431" s="142"/>
      <c r="V431" s="136"/>
      <c r="W431" s="5"/>
      <c r="X431" s="5"/>
    </row>
    <row r="432" spans="1:24" ht="12.75">
      <c r="A432" s="29"/>
      <c r="H432" s="3"/>
      <c r="M432" s="24"/>
      <c r="O432" s="19"/>
      <c r="P432" s="142"/>
      <c r="Q432" s="21"/>
      <c r="T432" s="142"/>
      <c r="V432" s="136"/>
      <c r="W432" s="5"/>
      <c r="X432" s="5"/>
    </row>
    <row r="433" spans="1:24">
      <c r="A433" s="29"/>
      <c r="H433" s="3"/>
      <c r="T433" s="142"/>
      <c r="V433" s="136"/>
      <c r="W433" s="5"/>
      <c r="X433" s="5"/>
    </row>
    <row r="434" spans="1:24">
      <c r="A434" s="29"/>
      <c r="H434" s="3"/>
      <c r="T434" s="142"/>
      <c r="V434" s="136"/>
      <c r="W434" s="5"/>
      <c r="X434" s="5"/>
    </row>
    <row r="435" spans="1:24">
      <c r="A435" s="29"/>
      <c r="H435" s="3"/>
      <c r="T435" s="142"/>
      <c r="V435" s="136"/>
      <c r="W435" s="5"/>
      <c r="X435" s="5"/>
    </row>
    <row r="436" spans="1:24">
      <c r="A436" s="29"/>
      <c r="H436" s="3"/>
      <c r="T436" s="142"/>
      <c r="V436" s="136"/>
      <c r="W436" s="5"/>
      <c r="X436" s="5"/>
    </row>
    <row r="437" spans="1:24">
      <c r="A437" s="29"/>
      <c r="H437" s="3"/>
      <c r="T437" s="142"/>
      <c r="V437" s="136"/>
      <c r="W437" s="5"/>
      <c r="X437" s="5"/>
    </row>
    <row r="438" spans="1:24">
      <c r="A438" s="29"/>
      <c r="H438" s="3"/>
      <c r="T438" s="142"/>
      <c r="V438" s="136"/>
      <c r="W438" s="5"/>
      <c r="X438" s="5"/>
    </row>
    <row r="439" spans="1:24">
      <c r="A439" s="29"/>
      <c r="H439" s="3"/>
      <c r="T439" s="142"/>
      <c r="V439" s="136"/>
      <c r="W439" s="5"/>
      <c r="X439" s="5"/>
    </row>
    <row r="440" spans="1:24">
      <c r="A440" s="29"/>
      <c r="H440" s="3"/>
      <c r="T440" s="142"/>
      <c r="V440" s="136"/>
      <c r="W440" s="5"/>
      <c r="X440" s="5"/>
    </row>
    <row r="441" spans="1:24">
      <c r="A441" s="29"/>
      <c r="H441" s="3"/>
      <c r="T441" s="142"/>
      <c r="V441" s="136"/>
      <c r="W441" s="5"/>
      <c r="X441" s="5"/>
    </row>
    <row r="442" spans="1:24">
      <c r="A442" s="29"/>
      <c r="H442" s="3"/>
      <c r="T442" s="142"/>
      <c r="V442" s="136"/>
      <c r="W442" s="5"/>
      <c r="X442" s="5"/>
    </row>
    <row r="443" spans="1:24">
      <c r="A443" s="29"/>
      <c r="H443" s="3"/>
      <c r="T443" s="142"/>
      <c r="V443" s="136"/>
      <c r="W443" s="5"/>
      <c r="X443" s="5"/>
    </row>
    <row r="444" spans="1:24">
      <c r="A444" s="29"/>
      <c r="H444" s="3"/>
      <c r="T444" s="142"/>
      <c r="V444" s="136"/>
      <c r="W444" s="5"/>
      <c r="X444" s="5"/>
    </row>
    <row r="445" spans="1:24">
      <c r="A445" s="29"/>
      <c r="H445" s="3"/>
      <c r="T445" s="142"/>
      <c r="V445" s="136"/>
      <c r="W445" s="5"/>
      <c r="X445" s="5"/>
    </row>
    <row r="446" spans="1:24">
      <c r="A446" s="29"/>
      <c r="H446" s="3"/>
      <c r="T446" s="142"/>
      <c r="V446" s="136"/>
      <c r="W446" s="5"/>
      <c r="X446" s="5"/>
    </row>
    <row r="447" spans="1:24">
      <c r="A447" s="29"/>
      <c r="H447" s="3"/>
      <c r="T447" s="142"/>
      <c r="V447" s="136"/>
      <c r="W447" s="5"/>
      <c r="X447" s="5"/>
    </row>
    <row r="448" spans="1:24">
      <c r="A448" s="29"/>
      <c r="H448" s="3"/>
      <c r="T448" s="142"/>
      <c r="V448" s="136"/>
      <c r="W448" s="5"/>
      <c r="X448" s="5"/>
    </row>
    <row r="449" spans="1:24">
      <c r="A449" s="29"/>
      <c r="H449" s="3"/>
      <c r="T449" s="142"/>
      <c r="V449" s="136"/>
      <c r="W449" s="5"/>
      <c r="X449" s="5"/>
    </row>
    <row r="450" spans="1:24">
      <c r="A450" s="29"/>
      <c r="H450" s="3"/>
      <c r="T450" s="142"/>
      <c r="V450" s="136"/>
      <c r="W450" s="5"/>
      <c r="X450" s="5"/>
    </row>
    <row r="451" spans="1:24">
      <c r="A451" s="29"/>
      <c r="H451" s="3"/>
      <c r="T451" s="142"/>
      <c r="V451" s="136"/>
      <c r="W451" s="5"/>
      <c r="X451" s="5"/>
    </row>
    <row r="452" spans="1:24">
      <c r="A452" s="29"/>
      <c r="H452" s="3"/>
      <c r="T452" s="142"/>
      <c r="V452" s="136"/>
      <c r="W452" s="5"/>
      <c r="X452" s="5"/>
    </row>
    <row r="453" spans="1:24">
      <c r="A453" s="29"/>
      <c r="H453" s="3"/>
      <c r="T453" s="142"/>
      <c r="V453" s="136"/>
      <c r="W453" s="5"/>
      <c r="X453" s="5"/>
    </row>
    <row r="454" spans="1:24">
      <c r="A454" s="29"/>
      <c r="H454" s="3"/>
      <c r="T454" s="142"/>
      <c r="V454" s="136"/>
      <c r="W454" s="5"/>
      <c r="X454" s="5"/>
    </row>
    <row r="455" spans="1:24">
      <c r="A455" s="29"/>
      <c r="H455" s="3"/>
      <c r="T455" s="142"/>
      <c r="V455" s="136"/>
      <c r="W455" s="5"/>
      <c r="X455" s="5"/>
    </row>
    <row r="456" spans="1:24">
      <c r="A456" s="29"/>
      <c r="H456" s="3"/>
      <c r="T456" s="142"/>
      <c r="V456" s="136"/>
      <c r="W456" s="5"/>
      <c r="X456" s="5"/>
    </row>
    <row r="457" spans="1:24">
      <c r="A457" s="29"/>
      <c r="H457" s="3"/>
      <c r="T457" s="142"/>
      <c r="V457" s="136"/>
      <c r="W457" s="5"/>
      <c r="X457" s="5"/>
    </row>
    <row r="458" spans="1:24">
      <c r="A458" s="29"/>
      <c r="H458" s="3"/>
      <c r="T458" s="142"/>
      <c r="V458" s="136"/>
      <c r="W458" s="5"/>
      <c r="X458" s="5"/>
    </row>
    <row r="459" spans="1:24">
      <c r="A459" s="29"/>
      <c r="H459" s="3"/>
      <c r="T459" s="142"/>
      <c r="V459" s="136"/>
      <c r="W459" s="5"/>
      <c r="X459" s="5"/>
    </row>
    <row r="460" spans="1:24">
      <c r="A460" s="29"/>
      <c r="H460" s="3"/>
      <c r="T460" s="142"/>
      <c r="V460" s="136"/>
      <c r="W460" s="5"/>
      <c r="X460" s="5"/>
    </row>
    <row r="461" spans="1:24">
      <c r="A461" s="29"/>
      <c r="H461" s="3"/>
      <c r="T461" s="142"/>
      <c r="V461" s="136"/>
      <c r="W461" s="5"/>
      <c r="X461" s="5"/>
    </row>
    <row r="462" spans="1:24">
      <c r="A462" s="29"/>
      <c r="H462" s="3"/>
      <c r="T462" s="142"/>
      <c r="V462" s="136"/>
      <c r="W462" s="5"/>
      <c r="X462" s="5"/>
    </row>
    <row r="463" spans="1:24">
      <c r="A463" s="29"/>
      <c r="H463" s="3"/>
      <c r="T463" s="142"/>
      <c r="V463" s="136"/>
      <c r="W463" s="5"/>
      <c r="X463" s="5"/>
    </row>
    <row r="464" spans="1:24">
      <c r="A464" s="29"/>
      <c r="H464" s="3"/>
      <c r="T464" s="142"/>
      <c r="V464" s="136"/>
      <c r="W464" s="5"/>
      <c r="X464" s="5"/>
    </row>
    <row r="465" spans="1:24">
      <c r="A465" s="29"/>
      <c r="H465" s="3"/>
      <c r="T465" s="142"/>
      <c r="V465" s="136"/>
      <c r="W465" s="5"/>
      <c r="X465" s="5"/>
    </row>
    <row r="466" spans="1:24">
      <c r="A466" s="29"/>
      <c r="H466" s="3"/>
      <c r="T466" s="142"/>
      <c r="V466" s="136"/>
      <c r="W466" s="5"/>
      <c r="X466" s="5"/>
    </row>
    <row r="467" spans="1:24">
      <c r="A467" s="29"/>
      <c r="H467" s="3"/>
      <c r="T467" s="142"/>
      <c r="V467" s="136"/>
      <c r="W467" s="5"/>
      <c r="X467" s="5"/>
    </row>
    <row r="468" spans="1:24">
      <c r="A468" s="29"/>
      <c r="H468" s="3"/>
      <c r="T468" s="142"/>
      <c r="V468" s="136"/>
      <c r="W468" s="5"/>
      <c r="X468" s="5"/>
    </row>
    <row r="469" spans="1:24">
      <c r="A469" s="29"/>
      <c r="H469" s="3"/>
      <c r="T469" s="142"/>
      <c r="V469" s="136"/>
      <c r="W469" s="5"/>
      <c r="X469" s="5"/>
    </row>
    <row r="470" spans="1:24">
      <c r="A470" s="29"/>
      <c r="H470" s="3"/>
      <c r="T470" s="142"/>
      <c r="V470" s="136"/>
      <c r="W470" s="5"/>
      <c r="X470" s="5"/>
    </row>
    <row r="471" spans="1:24">
      <c r="A471" s="29"/>
      <c r="H471" s="3"/>
      <c r="T471" s="142"/>
      <c r="V471" s="136"/>
      <c r="W471" s="5"/>
      <c r="X471" s="5"/>
    </row>
    <row r="472" spans="1:24">
      <c r="A472" s="29"/>
      <c r="H472" s="3"/>
      <c r="T472" s="142"/>
      <c r="V472" s="136"/>
      <c r="W472" s="5"/>
      <c r="X472" s="5"/>
    </row>
    <row r="473" spans="1:24">
      <c r="A473" s="29"/>
      <c r="H473" s="3"/>
      <c r="T473" s="142"/>
      <c r="V473" s="136"/>
      <c r="W473" s="5"/>
      <c r="X473" s="5"/>
    </row>
    <row r="474" spans="1:24">
      <c r="A474" s="29"/>
      <c r="H474" s="3"/>
      <c r="T474" s="142"/>
      <c r="V474" s="136"/>
      <c r="W474" s="5"/>
      <c r="X474" s="5"/>
    </row>
    <row r="475" spans="1:24">
      <c r="A475" s="29"/>
      <c r="H475" s="3"/>
      <c r="T475" s="142"/>
      <c r="V475" s="136"/>
      <c r="W475" s="5"/>
      <c r="X475" s="5"/>
    </row>
    <row r="476" spans="1:24">
      <c r="A476" s="29"/>
      <c r="H476" s="3"/>
      <c r="T476" s="142"/>
      <c r="V476" s="136"/>
      <c r="W476" s="5"/>
      <c r="X476" s="5"/>
    </row>
    <row r="477" spans="1:24">
      <c r="A477" s="29"/>
      <c r="H477" s="3"/>
      <c r="T477" s="142"/>
      <c r="V477" s="136"/>
      <c r="W477" s="5"/>
      <c r="X477" s="5"/>
    </row>
    <row r="478" spans="1:24">
      <c r="A478" s="29"/>
      <c r="H478" s="3"/>
      <c r="T478" s="142"/>
      <c r="V478" s="136"/>
      <c r="W478" s="5"/>
      <c r="X478" s="5"/>
    </row>
    <row r="479" spans="1:24">
      <c r="A479" s="29"/>
      <c r="H479" s="3"/>
      <c r="T479" s="142"/>
      <c r="V479" s="136"/>
      <c r="W479" s="5"/>
      <c r="X479" s="5"/>
    </row>
    <row r="480" spans="1:24">
      <c r="A480" s="29"/>
      <c r="H480" s="3"/>
      <c r="T480" s="142"/>
      <c r="V480" s="136"/>
      <c r="W480" s="5"/>
      <c r="X480" s="5"/>
    </row>
    <row r="481" spans="1:24">
      <c r="A481" s="29"/>
      <c r="H481" s="3"/>
      <c r="T481" s="142"/>
      <c r="V481" s="136"/>
      <c r="W481" s="5"/>
      <c r="X481" s="5"/>
    </row>
    <row r="482" spans="1:24">
      <c r="A482" s="29"/>
      <c r="H482" s="3"/>
      <c r="T482" s="142"/>
      <c r="V482" s="136"/>
      <c r="W482" s="5"/>
      <c r="X482" s="5"/>
    </row>
    <row r="483" spans="1:24">
      <c r="A483" s="29"/>
      <c r="H483" s="3"/>
      <c r="T483" s="142"/>
      <c r="V483" s="136"/>
      <c r="W483" s="5"/>
      <c r="X483" s="5"/>
    </row>
    <row r="484" spans="1:24">
      <c r="A484" s="29"/>
      <c r="H484" s="3"/>
      <c r="T484" s="142"/>
      <c r="V484" s="136"/>
      <c r="W484" s="5"/>
      <c r="X484" s="5"/>
    </row>
    <row r="485" spans="1:24">
      <c r="A485" s="29"/>
      <c r="H485" s="3"/>
      <c r="T485" s="142"/>
      <c r="V485" s="136"/>
      <c r="W485" s="5"/>
      <c r="X485" s="5"/>
    </row>
    <row r="486" spans="1:24">
      <c r="A486" s="29"/>
      <c r="H486" s="3"/>
      <c r="T486" s="142"/>
      <c r="V486" s="136"/>
      <c r="W486" s="5"/>
      <c r="X486" s="5"/>
    </row>
    <row r="487" spans="1:24">
      <c r="A487" s="29"/>
      <c r="H487" s="3"/>
      <c r="T487" s="142"/>
      <c r="V487" s="136"/>
      <c r="W487" s="5"/>
      <c r="X487" s="5"/>
    </row>
    <row r="488" spans="1:24">
      <c r="A488" s="29"/>
      <c r="H488" s="3"/>
      <c r="T488" s="142"/>
      <c r="V488" s="136"/>
      <c r="W488" s="5"/>
      <c r="X488" s="5"/>
    </row>
    <row r="489" spans="1:24">
      <c r="A489" s="29"/>
      <c r="H489" s="3"/>
      <c r="T489" s="142"/>
      <c r="V489" s="136"/>
      <c r="W489" s="5"/>
      <c r="X489" s="5"/>
    </row>
    <row r="490" spans="1:24">
      <c r="A490" s="29"/>
      <c r="H490" s="3"/>
      <c r="T490" s="142"/>
      <c r="V490" s="136"/>
      <c r="W490" s="5"/>
      <c r="X490" s="5"/>
    </row>
    <row r="491" spans="1:24">
      <c r="A491" s="29"/>
      <c r="H491" s="3"/>
      <c r="T491" s="142"/>
      <c r="V491" s="136"/>
      <c r="W491" s="5"/>
      <c r="X491" s="5"/>
    </row>
    <row r="492" spans="1:24">
      <c r="A492" s="29"/>
      <c r="H492" s="3"/>
      <c r="T492" s="142"/>
      <c r="V492" s="136"/>
      <c r="W492" s="5"/>
      <c r="X492" s="5"/>
    </row>
    <row r="493" spans="1:24">
      <c r="A493" s="29"/>
      <c r="H493" s="3"/>
      <c r="T493" s="142"/>
      <c r="V493" s="136"/>
      <c r="W493" s="5"/>
      <c r="X493" s="5"/>
    </row>
    <row r="494" spans="1:24">
      <c r="A494" s="29"/>
      <c r="H494" s="3"/>
      <c r="T494" s="142"/>
      <c r="V494" s="136"/>
      <c r="W494" s="5"/>
      <c r="X494" s="5"/>
    </row>
    <row r="495" spans="1:24">
      <c r="A495" s="29"/>
      <c r="H495" s="3"/>
      <c r="T495" s="142"/>
      <c r="V495" s="136"/>
      <c r="W495" s="5"/>
      <c r="X495" s="5"/>
    </row>
    <row r="496" spans="1:24">
      <c r="A496" s="29"/>
      <c r="H496" s="3"/>
      <c r="T496" s="142"/>
      <c r="V496" s="136"/>
      <c r="W496" s="5"/>
      <c r="X496" s="5"/>
    </row>
    <row r="497" spans="8:24">
      <c r="H497" s="3"/>
      <c r="T497" s="142"/>
      <c r="V497" s="136"/>
      <c r="W497" s="5"/>
      <c r="X497" s="5"/>
    </row>
    <row r="498" spans="8:24">
      <c r="H498" s="3"/>
      <c r="V498" s="136"/>
      <c r="W498" s="5"/>
      <c r="X498" s="5"/>
    </row>
    <row r="499" spans="8:24">
      <c r="H499" s="3"/>
      <c r="V499" s="136"/>
      <c r="W499" s="5"/>
      <c r="X499" s="5"/>
    </row>
    <row r="500" spans="8:24">
      <c r="H500" s="3"/>
      <c r="V500" s="136"/>
      <c r="W500" s="5"/>
      <c r="X500" s="5"/>
    </row>
    <row r="501" spans="8:24">
      <c r="H501" s="3"/>
      <c r="V501" s="136"/>
      <c r="W501" s="5"/>
      <c r="X501" s="5"/>
    </row>
    <row r="502" spans="8:24">
      <c r="H502" s="3"/>
      <c r="V502" s="136"/>
      <c r="W502" s="5"/>
      <c r="X502" s="5"/>
    </row>
    <row r="503" spans="8:24">
      <c r="H503" s="3"/>
      <c r="V503" s="136"/>
      <c r="W503" s="5"/>
      <c r="X503" s="5"/>
    </row>
    <row r="504" spans="8:24">
      <c r="H504" s="3"/>
      <c r="V504" s="136"/>
      <c r="W504" s="5"/>
      <c r="X504" s="5"/>
    </row>
    <row r="505" spans="8:24">
      <c r="H505" s="3"/>
      <c r="V505" s="136"/>
      <c r="W505" s="5"/>
      <c r="X505" s="5"/>
    </row>
    <row r="506" spans="8:24">
      <c r="H506" s="3"/>
      <c r="V506" s="136"/>
      <c r="W506" s="5"/>
      <c r="X506" s="5"/>
    </row>
    <row r="507" spans="8:24">
      <c r="H507" s="3"/>
      <c r="W507" s="5"/>
      <c r="X507" s="5"/>
    </row>
    <row r="508" spans="8:24">
      <c r="H508" s="3"/>
      <c r="W508" s="5"/>
      <c r="X508" s="5"/>
    </row>
    <row r="509" spans="8:24">
      <c r="H509" s="3"/>
      <c r="W509" s="5"/>
      <c r="X509" s="5"/>
    </row>
    <row r="510" spans="8:24">
      <c r="H510" s="3"/>
      <c r="W510" s="5"/>
      <c r="X510" s="5"/>
    </row>
    <row r="511" spans="8:24">
      <c r="H511" s="3"/>
      <c r="W511" s="5"/>
      <c r="X511" s="5"/>
    </row>
    <row r="512" spans="8:24">
      <c r="H512" s="3"/>
      <c r="W512" s="5"/>
      <c r="X512" s="5"/>
    </row>
    <row r="513" spans="8:24">
      <c r="H513" s="3"/>
      <c r="W513" s="5"/>
      <c r="X513" s="5"/>
    </row>
    <row r="514" spans="8:24">
      <c r="H514" s="3"/>
      <c r="W514" s="5"/>
      <c r="X514" s="5"/>
    </row>
    <row r="515" spans="8:24">
      <c r="H515" s="3"/>
      <c r="W515" s="5"/>
      <c r="X515" s="5"/>
    </row>
    <row r="516" spans="8:24">
      <c r="H516" s="3"/>
      <c r="W516" s="5"/>
      <c r="X516" s="5"/>
    </row>
    <row r="517" spans="8:24">
      <c r="H517" s="3"/>
      <c r="W517" s="5"/>
      <c r="X517" s="5"/>
    </row>
    <row r="518" spans="8:24">
      <c r="H518" s="3"/>
      <c r="W518" s="5"/>
      <c r="X518" s="5"/>
    </row>
    <row r="519" spans="8:24">
      <c r="H519" s="3"/>
      <c r="W519" s="5"/>
      <c r="X519" s="5"/>
    </row>
    <row r="520" spans="8:24">
      <c r="H520" s="3"/>
      <c r="W520" s="5"/>
      <c r="X520" s="5"/>
    </row>
    <row r="521" spans="8:24">
      <c r="H521" s="3"/>
      <c r="W521" s="5"/>
      <c r="X521" s="5"/>
    </row>
    <row r="522" spans="8:24">
      <c r="H522" s="3"/>
      <c r="W522" s="5"/>
      <c r="X522" s="5"/>
    </row>
    <row r="523" spans="8:24">
      <c r="H523" s="3"/>
      <c r="W523" s="5"/>
      <c r="X523" s="5"/>
    </row>
    <row r="524" spans="8:24">
      <c r="H524" s="3"/>
      <c r="W524" s="5"/>
      <c r="X524" s="5"/>
    </row>
    <row r="525" spans="8:24">
      <c r="H525" s="3"/>
      <c r="W525" s="5"/>
      <c r="X525" s="5"/>
    </row>
    <row r="526" spans="8:24">
      <c r="H526" s="3"/>
      <c r="W526" s="5"/>
      <c r="X526" s="5"/>
    </row>
    <row r="527" spans="8:24">
      <c r="H527" s="3"/>
      <c r="W527" s="5"/>
      <c r="X527" s="5"/>
    </row>
    <row r="528" spans="8:24">
      <c r="H528" s="3"/>
      <c r="W528" s="5"/>
      <c r="X528" s="5"/>
    </row>
    <row r="529" spans="8:24">
      <c r="H529" s="3"/>
      <c r="W529" s="5"/>
      <c r="X529" s="5"/>
    </row>
    <row r="530" spans="8:24">
      <c r="H530" s="3"/>
      <c r="W530" s="5"/>
      <c r="X530" s="5"/>
    </row>
    <row r="531" spans="8:24">
      <c r="H531" s="3"/>
      <c r="W531" s="5"/>
      <c r="X531" s="5"/>
    </row>
    <row r="532" spans="8:24">
      <c r="H532" s="3"/>
      <c r="W532" s="5"/>
      <c r="X532" s="5"/>
    </row>
    <row r="533" spans="8:24">
      <c r="H533" s="3"/>
      <c r="W533" s="5"/>
      <c r="X533" s="5"/>
    </row>
    <row r="534" spans="8:24">
      <c r="H534" s="3"/>
      <c r="X534" s="5"/>
    </row>
    <row r="535" spans="8:24">
      <c r="H535" s="3"/>
      <c r="X535" s="5"/>
    </row>
    <row r="536" spans="8:24">
      <c r="H536" s="3"/>
      <c r="X536" s="5"/>
    </row>
    <row r="537" spans="8:24">
      <c r="H537" s="3"/>
      <c r="X537" s="5"/>
    </row>
    <row r="538" spans="8:24">
      <c r="H538" s="3"/>
    </row>
    <row r="539" spans="8:24">
      <c r="H539" s="3"/>
    </row>
    <row r="540" spans="8:24">
      <c r="H540" s="3"/>
    </row>
    <row r="541" spans="8:24">
      <c r="H541" s="3"/>
    </row>
    <row r="542" spans="8:24">
      <c r="H542" s="3"/>
    </row>
    <row r="543" spans="8:24">
      <c r="H543" s="3"/>
    </row>
    <row r="544" spans="8:24">
      <c r="H544" s="3"/>
    </row>
    <row r="545" spans="8:8">
      <c r="H545" s="3"/>
    </row>
    <row r="546" spans="8:8">
      <c r="H546" s="3"/>
    </row>
    <row r="547" spans="8:8">
      <c r="H547" s="3"/>
    </row>
    <row r="548" spans="8:8">
      <c r="H548" s="3"/>
    </row>
    <row r="549" spans="8:8">
      <c r="H549" s="3"/>
    </row>
    <row r="550" spans="8:8">
      <c r="H550" s="3"/>
    </row>
  </sheetData>
  <autoFilter ref="A3:X429"/>
  <sortState ref="A4:X429">
    <sortCondition ref="D4:D429"/>
    <sortCondition descending="1" ref="S4:S429"/>
    <sortCondition descending="1" ref="P4:P429"/>
    <sortCondition descending="1" ref="R4:R429"/>
    <sortCondition descending="1" ref="X4:X429"/>
  </sortState>
  <mergeCells count="1">
    <mergeCell ref="L2:U2"/>
  </mergeCells>
  <phoneticPr fontId="22" type="noConversion"/>
  <conditionalFormatting sqref="D429 D345:D419 D423:D424 D426 D163:D207 D3">
    <cfRule type="cellIs" dxfId="50" priority="1" stopIfTrue="1" operator="equal">
      <formula>"ORTIF"</formula>
    </cfRule>
    <cfRule type="cellIs" dxfId="49" priority="2" stopIfTrue="1" operator="equal">
      <formula>"ORADM"</formula>
    </cfRule>
  </conditionalFormatting>
  <conditionalFormatting sqref="B431:B512 B171:B429 B3:B169">
    <cfRule type="cellIs" dxfId="48" priority="3" stopIfTrue="1" operator="equal">
      <formula>"ADMISSIBLE"</formula>
    </cfRule>
    <cfRule type="cellIs" dxfId="47" priority="4" stopIfTrue="1" operator="equal">
      <formula>"NON ADMISSIBLE"</formula>
    </cfRule>
    <cfRule type="cellIs" dxfId="46" priority="5" stopIfTrue="1" operator="equal">
      <formula>"DESISTE"</formula>
    </cfRule>
  </conditionalFormatting>
  <conditionalFormatting sqref="G208:G429 G3">
    <cfRule type="cellIs" dxfId="45" priority="6" stopIfTrue="1" operator="equal">
      <formula>"A"</formula>
    </cfRule>
    <cfRule type="cellIs" dxfId="44" priority="7" stopIfTrue="1" operator="equal">
      <formula>"D"</formula>
    </cfRule>
    <cfRule type="cellIs" dxfId="43" priority="8" stopIfTrue="1" operator="equal">
      <formula>"N.A"</formula>
    </cfRule>
  </conditionalFormatting>
  <conditionalFormatting sqref="H3 C3:C429">
    <cfRule type="cellIs" dxfId="42" priority="9" stopIfTrue="1" operator="equal">
      <formula>1</formula>
    </cfRule>
    <cfRule type="cellIs" dxfId="41" priority="10" stopIfTrue="1" operator="equal">
      <formula>2</formula>
    </cfRule>
    <cfRule type="cellIs" dxfId="40" priority="11" stopIfTrue="1" operator="equal">
      <formula>3</formula>
    </cfRule>
  </conditionalFormatting>
  <conditionalFormatting sqref="G171:G207 G4:G169">
    <cfRule type="cellIs" dxfId="39" priority="12" stopIfTrue="1" operator="equal">
      <formula>"A"</formula>
    </cfRule>
    <cfRule type="cellIs" dxfId="38" priority="13" stopIfTrue="1" operator="equal">
      <formula>"D"</formula>
    </cfRule>
    <cfRule type="cellIs" dxfId="37" priority="14" stopIfTrue="1" operator="equal">
      <formula>"R"</formula>
    </cfRule>
  </conditionalFormatting>
  <conditionalFormatting sqref="H4:H429">
    <cfRule type="cellIs" dxfId="36" priority="15" stopIfTrue="1" operator="equal">
      <formula>2</formula>
    </cfRule>
    <cfRule type="cellIs" dxfId="35" priority="16" stopIfTrue="1" operator="equal">
      <formula>3</formula>
    </cfRule>
    <cfRule type="cellIs" dxfId="34" priority="17" stopIfTrue="1" operator="equal">
      <formula>4</formula>
    </cfRule>
  </conditionalFormatting>
  <printOptions horizontalCentered="1"/>
  <pageMargins left="0.19685039370078741" right="0.19685039370078741" top="0.43307086614173229" bottom="0.98425196850393704" header="0.15748031496062992" footer="0.70866141732283472"/>
  <pageSetup paperSize="9" scale="10" orientation="landscape" r:id="rId1"/>
  <headerFooter alignWithMargins="0">
    <oddFooter>&amp;L&amp;P/&amp;N&amp;REdité le &amp;D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X68"/>
  <sheetViews>
    <sheetView showZeros="0" zoomScale="75" zoomScaleNormal="75" zoomScaleSheetLayoutView="7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I5" sqref="I5"/>
    </sheetView>
  </sheetViews>
  <sheetFormatPr baseColWidth="10" defaultRowHeight="15"/>
  <cols>
    <col min="1" max="1" width="16.7109375" style="13" customWidth="1"/>
    <col min="2" max="2" width="27.140625" style="9" customWidth="1"/>
    <col min="3" max="3" width="13.85546875" style="3" customWidth="1"/>
    <col min="4" max="4" width="15.5703125" style="3" customWidth="1"/>
    <col min="5" max="5" width="13.5703125" style="4" customWidth="1"/>
    <col min="6" max="6" width="13.7109375" style="3" customWidth="1"/>
    <col min="7" max="8" width="15.28515625" style="25" customWidth="1"/>
    <col min="9" max="10" width="12.7109375" style="12" customWidth="1"/>
    <col min="11" max="11" width="13.7109375" style="12" customWidth="1"/>
    <col min="12" max="12" width="37.42578125" style="5" customWidth="1"/>
    <col min="13" max="13" width="18.28515625" style="6" customWidth="1"/>
    <col min="14" max="15" width="18.28515625" style="7" customWidth="1"/>
    <col min="16" max="16" width="12.85546875" style="175" customWidth="1"/>
    <col min="17" max="17" width="18.28515625" style="8" customWidth="1"/>
    <col min="18" max="18" width="18.28515625" style="7" customWidth="1"/>
    <col min="19" max="19" width="18.28515625" style="19" customWidth="1"/>
    <col min="20" max="20" width="18.28515625" style="8" customWidth="1"/>
    <col min="21" max="21" width="33.42578125" style="21" customWidth="1"/>
    <col min="22" max="22" width="13.42578125" style="39" bestFit="1" customWidth="1"/>
    <col min="23" max="23" width="35.5703125" style="3" customWidth="1"/>
    <col min="24" max="24" width="41.5703125" style="3" customWidth="1"/>
    <col min="25" max="16384" width="11.42578125" style="2"/>
  </cols>
  <sheetData>
    <row r="1" spans="1:24" ht="42.75" customHeight="1" thickBot="1">
      <c r="A1" s="31" t="s">
        <v>55</v>
      </c>
      <c r="B1" s="32">
        <f>COUNTIF($B4:$B$1000,"ADMISSIBLE")</f>
        <v>29</v>
      </c>
      <c r="C1" s="116"/>
      <c r="D1" s="35"/>
      <c r="E1" s="104"/>
      <c r="F1" s="161"/>
      <c r="G1" s="157"/>
      <c r="H1" s="157"/>
      <c r="I1" s="159"/>
      <c r="J1" s="159"/>
      <c r="K1" s="218" t="str">
        <f>CONCATENATE("CONCOURS ", I2, " 2011 - CLASSEMENT COMMISSION D'ADMISSION")</f>
        <v>CONCOURS  2011 - CLASSEMENT COMMISSION D'ADMISSION</v>
      </c>
      <c r="L1" s="218"/>
      <c r="M1" s="218"/>
      <c r="N1" s="218"/>
      <c r="O1" s="218"/>
      <c r="P1" s="218"/>
      <c r="Q1" s="218"/>
      <c r="R1" s="218"/>
      <c r="S1" s="218"/>
      <c r="T1" s="218"/>
      <c r="U1" s="218"/>
    </row>
    <row r="2" spans="1:24" ht="39.75" customHeight="1">
      <c r="A2" s="115">
        <f ca="1">TODAY()</f>
        <v>40838</v>
      </c>
      <c r="B2" s="34"/>
      <c r="C2" s="28" t="s">
        <v>5</v>
      </c>
      <c r="D2" s="105" t="str">
        <f>VLOOKUP($E4,Accueil!$B$13:$E$34,2)</f>
        <v>ORTIF</v>
      </c>
      <c r="E2" s="105" t="str">
        <f>VLOOKUP($E4,Accueil!$B$13:$E$34,4)</f>
        <v>MAI</v>
      </c>
      <c r="F2" s="158"/>
      <c r="G2" s="160"/>
      <c r="H2" s="160"/>
      <c r="I2" s="155"/>
      <c r="J2" s="155"/>
      <c r="K2" s="18" t="s">
        <v>51</v>
      </c>
      <c r="L2" s="219" t="str">
        <f>VLOOKUP($E4,Accueil!$B$13:$E$34,3)</f>
        <v>MAINTENANCE</v>
      </c>
      <c r="M2" s="219"/>
      <c r="N2" s="219"/>
      <c r="O2" s="219"/>
      <c r="P2" s="219"/>
      <c r="Q2" s="219"/>
      <c r="R2" s="219"/>
      <c r="S2" s="219"/>
      <c r="T2" s="219"/>
      <c r="U2" s="14"/>
    </row>
    <row r="3" spans="1:24" s="1" customFormat="1" ht="90" customHeight="1">
      <c r="A3" s="102" t="s">
        <v>19</v>
      </c>
      <c r="B3" s="146" t="s">
        <v>536</v>
      </c>
      <c r="C3" s="146" t="s">
        <v>535</v>
      </c>
      <c r="D3" s="149" t="s">
        <v>5</v>
      </c>
      <c r="E3" s="150" t="s">
        <v>80</v>
      </c>
      <c r="F3" s="150" t="s">
        <v>73</v>
      </c>
      <c r="G3" s="151" t="s">
        <v>537</v>
      </c>
      <c r="H3" s="182" t="s">
        <v>541</v>
      </c>
      <c r="I3" s="119" t="s">
        <v>539</v>
      </c>
      <c r="J3" s="131" t="s">
        <v>538</v>
      </c>
      <c r="K3" s="114" t="s">
        <v>45</v>
      </c>
      <c r="L3" s="121" t="s">
        <v>18</v>
      </c>
      <c r="M3" s="123" t="s">
        <v>57</v>
      </c>
      <c r="N3" s="123" t="s">
        <v>56</v>
      </c>
      <c r="O3" s="123" t="s">
        <v>58</v>
      </c>
      <c r="P3" s="174" t="s">
        <v>68</v>
      </c>
      <c r="Q3" s="126" t="s">
        <v>50</v>
      </c>
      <c r="R3" s="126" t="s">
        <v>48</v>
      </c>
      <c r="S3" s="126" t="s">
        <v>46</v>
      </c>
      <c r="T3" s="126" t="s">
        <v>49</v>
      </c>
      <c r="U3" s="129" t="s">
        <v>47</v>
      </c>
      <c r="V3" s="183" t="s">
        <v>540</v>
      </c>
      <c r="W3" s="121" t="s">
        <v>292</v>
      </c>
      <c r="X3" s="134" t="s">
        <v>59</v>
      </c>
    </row>
    <row r="4" spans="1:24" s="22" customFormat="1" ht="33" customHeight="1">
      <c r="A4" s="103">
        <v>73</v>
      </c>
      <c r="B4" s="16" t="s">
        <v>70</v>
      </c>
      <c r="C4" s="16">
        <f t="shared" ref="C4:C32" si="0">IF($B4="ADMISSIBLE",1,IF($B4="NON ADMISSIBLE",2,IF($B4="DESISTE A L'ADMISSIBILITE",3,IF($B4="RADIE A L'ADMISSIBILITE",4,IF($B4="RADIE INAP MED DEF",5,IF($B4="ERREUR.INSCRIPTION",6))))))</f>
        <v>1</v>
      </c>
      <c r="D4" s="148" t="s">
        <v>14</v>
      </c>
      <c r="E4" s="36">
        <v>108</v>
      </c>
      <c r="F4" s="36" t="s">
        <v>63</v>
      </c>
      <c r="G4" s="27">
        <v>1</v>
      </c>
      <c r="H4" s="27">
        <f t="shared" ref="H4:H32" si="1">IF($G4=1,1,IF($G4="A",2,IF($G4="D",3,IF($G4="R",4,IF($G4="N.A",5,IF($G4="",6))))))</f>
        <v>1</v>
      </c>
      <c r="I4" s="120">
        <f t="shared" ref="I4:I32" si="2">IF($D4="ORADM","",IF(OR($B:$B="NON ADMISSIBLE",$B:$B="ERREUR.INSCRIPTION",$B:$B="RADIE A L'ADMISSIBILITE",$B:$B="DESISTE A L'ADMISSIBILITE",$B:$B="RADIE INAP MED DEF"),"",SUMPRODUCT(($B$3:$B$32=$B4)*($F$3:$F$32=$F4)*($S$3:$S$32&gt;$S4))+1))</f>
        <v>1</v>
      </c>
      <c r="J4" s="132" t="str">
        <f t="shared" ref="J4:J32" si="3">IF($D4="ORTIF","",IF(OR($B:$B="NON ADMISSIBLE",$B:$B="ERREUR.INSCRIPTION",$B:$B="RADIE A L'ADMISSIBILITE",$B:$B="DESISTE A L'ADMISSIBILITE",$B:$B="RADIE INAP MED DEF"),"",SUMPRODUCT(($B$3:$B$32=$B4)*($F$3:$F$32=$F4)*($T$3:$T$32&gt;$T4))+1))</f>
        <v/>
      </c>
      <c r="K4" s="143">
        <f t="shared" ref="K4:K10" si="4">IF($D4="ORTIF",$I4,$J4)</f>
        <v>1</v>
      </c>
      <c r="L4" s="15" t="str">
        <f t="shared" ref="L4:L32" si="5">CONCATENATE(W4," ","                                          (",X4,")")</f>
        <v>Queipo Emmanuel                                           (105007)</v>
      </c>
      <c r="M4" s="10">
        <v>17</v>
      </c>
      <c r="N4" s="10">
        <v>17</v>
      </c>
      <c r="O4" s="10">
        <v>16.329999999999998</v>
      </c>
      <c r="P4" s="125">
        <f t="shared" ref="P4:P23" si="6">SUM((M4*25)+(N4*25))</f>
        <v>850</v>
      </c>
      <c r="Q4" s="127">
        <f t="shared" ref="Q4:Q18" si="7">SUM((M4*25)+(N4*25)+(O4*10))</f>
        <v>1013.3</v>
      </c>
      <c r="R4" s="11">
        <v>440</v>
      </c>
      <c r="S4" s="128">
        <f t="shared" ref="S4:S18" si="8">SUM(Q4+R4)+M4/10^7</f>
        <v>1453.3000016999999</v>
      </c>
      <c r="T4" s="138">
        <f t="shared" ref="T4:T18" si="9">SUM(S4/100)+ROW(A4)/10000000</f>
        <v>14.533000416999998</v>
      </c>
      <c r="U4" s="20" t="s">
        <v>71</v>
      </c>
      <c r="V4" s="184"/>
      <c r="W4" s="117" t="s">
        <v>162</v>
      </c>
      <c r="X4" s="26">
        <v>105007</v>
      </c>
    </row>
    <row r="5" spans="1:24" s="22" customFormat="1" ht="33" customHeight="1">
      <c r="A5" s="103">
        <v>74</v>
      </c>
      <c r="B5" s="16" t="s">
        <v>70</v>
      </c>
      <c r="C5" s="16">
        <f t="shared" si="0"/>
        <v>1</v>
      </c>
      <c r="D5" s="148" t="s">
        <v>14</v>
      </c>
      <c r="E5" s="36">
        <v>108</v>
      </c>
      <c r="F5" s="36" t="s">
        <v>63</v>
      </c>
      <c r="G5" s="27">
        <v>1</v>
      </c>
      <c r="H5" s="27">
        <f t="shared" si="1"/>
        <v>1</v>
      </c>
      <c r="I5" s="120">
        <f t="shared" si="2"/>
        <v>2</v>
      </c>
      <c r="J5" s="132" t="str">
        <f t="shared" si="3"/>
        <v/>
      </c>
      <c r="K5" s="143">
        <f t="shared" si="4"/>
        <v>2</v>
      </c>
      <c r="L5" s="15" t="str">
        <f t="shared" si="5"/>
        <v>Vaudelin Franck                                           (106023)</v>
      </c>
      <c r="M5" s="10">
        <v>15</v>
      </c>
      <c r="N5" s="10">
        <v>15</v>
      </c>
      <c r="O5" s="10">
        <v>17</v>
      </c>
      <c r="P5" s="125">
        <f t="shared" si="6"/>
        <v>750</v>
      </c>
      <c r="Q5" s="127">
        <f t="shared" si="7"/>
        <v>920</v>
      </c>
      <c r="R5" s="11">
        <v>425</v>
      </c>
      <c r="S5" s="128">
        <f t="shared" si="8"/>
        <v>1345.0000015000001</v>
      </c>
      <c r="T5" s="138">
        <f t="shared" si="9"/>
        <v>13.450000515000001</v>
      </c>
      <c r="U5" s="20" t="s">
        <v>71</v>
      </c>
      <c r="V5" s="184"/>
      <c r="W5" s="117" t="s">
        <v>175</v>
      </c>
      <c r="X5" s="26">
        <v>106023</v>
      </c>
    </row>
    <row r="6" spans="1:24" s="22" customFormat="1" ht="33" customHeight="1">
      <c r="A6" s="103">
        <v>75</v>
      </c>
      <c r="B6" s="16" t="s">
        <v>70</v>
      </c>
      <c r="C6" s="16">
        <f t="shared" si="0"/>
        <v>1</v>
      </c>
      <c r="D6" s="148" t="s">
        <v>14</v>
      </c>
      <c r="E6" s="36">
        <v>108</v>
      </c>
      <c r="F6" s="36" t="s">
        <v>63</v>
      </c>
      <c r="G6" s="27">
        <v>1</v>
      </c>
      <c r="H6" s="27">
        <f t="shared" si="1"/>
        <v>1</v>
      </c>
      <c r="I6" s="120">
        <f t="shared" si="2"/>
        <v>3</v>
      </c>
      <c r="J6" s="132" t="str">
        <f t="shared" si="3"/>
        <v/>
      </c>
      <c r="K6" s="143">
        <f t="shared" si="4"/>
        <v>3</v>
      </c>
      <c r="L6" s="15" t="str">
        <f t="shared" si="5"/>
        <v>Kruger Johannes                                           (107020)</v>
      </c>
      <c r="M6" s="10">
        <v>15</v>
      </c>
      <c r="N6" s="10">
        <v>13</v>
      </c>
      <c r="O6" s="10">
        <v>16.329999999999998</v>
      </c>
      <c r="P6" s="125">
        <f t="shared" si="6"/>
        <v>700</v>
      </c>
      <c r="Q6" s="127">
        <f t="shared" si="7"/>
        <v>863.3</v>
      </c>
      <c r="R6" s="11">
        <v>440</v>
      </c>
      <c r="S6" s="128">
        <f t="shared" si="8"/>
        <v>1303.3000015</v>
      </c>
      <c r="T6" s="138">
        <f t="shared" si="9"/>
        <v>13.033000615000001</v>
      </c>
      <c r="U6" s="20" t="s">
        <v>71</v>
      </c>
      <c r="V6" s="184"/>
      <c r="W6" s="117" t="s">
        <v>245</v>
      </c>
      <c r="X6" s="26">
        <v>107020</v>
      </c>
    </row>
    <row r="7" spans="1:24" s="22" customFormat="1" ht="33" customHeight="1">
      <c r="A7" s="103">
        <v>76</v>
      </c>
      <c r="B7" s="16" t="s">
        <v>70</v>
      </c>
      <c r="C7" s="16">
        <f t="shared" si="0"/>
        <v>1</v>
      </c>
      <c r="D7" s="148" t="s">
        <v>14</v>
      </c>
      <c r="E7" s="36">
        <v>108</v>
      </c>
      <c r="F7" s="36" t="s">
        <v>63</v>
      </c>
      <c r="G7" s="27">
        <v>1</v>
      </c>
      <c r="H7" s="27">
        <f t="shared" si="1"/>
        <v>1</v>
      </c>
      <c r="I7" s="120">
        <f t="shared" si="2"/>
        <v>4</v>
      </c>
      <c r="J7" s="132" t="str">
        <f t="shared" si="3"/>
        <v/>
      </c>
      <c r="K7" s="143">
        <f t="shared" si="4"/>
        <v>4</v>
      </c>
      <c r="L7" s="15" t="str">
        <f t="shared" si="5"/>
        <v>Garreau Roger                                           (107018)</v>
      </c>
      <c r="M7" s="10">
        <v>12</v>
      </c>
      <c r="N7" s="10">
        <v>15</v>
      </c>
      <c r="O7" s="10">
        <v>15</v>
      </c>
      <c r="P7" s="125">
        <f t="shared" si="6"/>
        <v>675</v>
      </c>
      <c r="Q7" s="127">
        <f t="shared" si="7"/>
        <v>825</v>
      </c>
      <c r="R7" s="11">
        <v>475</v>
      </c>
      <c r="S7" s="128">
        <f t="shared" si="8"/>
        <v>1300.0000012</v>
      </c>
      <c r="T7" s="138">
        <f t="shared" si="9"/>
        <v>13.000000712</v>
      </c>
      <c r="U7" s="20" t="s">
        <v>71</v>
      </c>
      <c r="V7" s="184"/>
      <c r="W7" s="117" t="s">
        <v>242</v>
      </c>
      <c r="X7" s="26">
        <v>107018</v>
      </c>
    </row>
    <row r="8" spans="1:24" s="22" customFormat="1" ht="33" customHeight="1">
      <c r="A8" s="103">
        <v>77</v>
      </c>
      <c r="B8" s="16" t="s">
        <v>70</v>
      </c>
      <c r="C8" s="16">
        <f t="shared" si="0"/>
        <v>1</v>
      </c>
      <c r="D8" s="148" t="s">
        <v>14</v>
      </c>
      <c r="E8" s="36">
        <v>108</v>
      </c>
      <c r="F8" s="36" t="s">
        <v>63</v>
      </c>
      <c r="G8" s="27">
        <v>1</v>
      </c>
      <c r="H8" s="27">
        <f t="shared" si="1"/>
        <v>1</v>
      </c>
      <c r="I8" s="120">
        <f t="shared" si="2"/>
        <v>5</v>
      </c>
      <c r="J8" s="132" t="str">
        <f t="shared" si="3"/>
        <v/>
      </c>
      <c r="K8" s="143">
        <f t="shared" si="4"/>
        <v>5</v>
      </c>
      <c r="L8" s="15" t="str">
        <f t="shared" si="5"/>
        <v>Fortier Christian                                           (107016)</v>
      </c>
      <c r="M8" s="10">
        <v>16</v>
      </c>
      <c r="N8" s="10">
        <v>15</v>
      </c>
      <c r="O8" s="10">
        <v>12.66</v>
      </c>
      <c r="P8" s="125">
        <f t="shared" si="6"/>
        <v>775</v>
      </c>
      <c r="Q8" s="127">
        <f t="shared" si="7"/>
        <v>901.6</v>
      </c>
      <c r="R8" s="11">
        <v>385</v>
      </c>
      <c r="S8" s="128">
        <f t="shared" si="8"/>
        <v>1286.6000015999998</v>
      </c>
      <c r="T8" s="138">
        <f t="shared" si="9"/>
        <v>12.866000815999998</v>
      </c>
      <c r="U8" s="20" t="s">
        <v>71</v>
      </c>
      <c r="V8" s="184"/>
      <c r="W8" s="117" t="s">
        <v>240</v>
      </c>
      <c r="X8" s="26">
        <v>107016</v>
      </c>
    </row>
    <row r="9" spans="1:24" s="22" customFormat="1" ht="33" customHeight="1">
      <c r="A9" s="103">
        <v>78</v>
      </c>
      <c r="B9" s="16" t="s">
        <v>70</v>
      </c>
      <c r="C9" s="16">
        <f t="shared" si="0"/>
        <v>1</v>
      </c>
      <c r="D9" s="148" t="s">
        <v>14</v>
      </c>
      <c r="E9" s="36">
        <v>108</v>
      </c>
      <c r="F9" s="36" t="s">
        <v>63</v>
      </c>
      <c r="G9" s="27">
        <v>1</v>
      </c>
      <c r="H9" s="27">
        <f t="shared" si="1"/>
        <v>1</v>
      </c>
      <c r="I9" s="120">
        <f t="shared" si="2"/>
        <v>6</v>
      </c>
      <c r="J9" s="132" t="str">
        <f t="shared" si="3"/>
        <v/>
      </c>
      <c r="K9" s="143">
        <f t="shared" si="4"/>
        <v>6</v>
      </c>
      <c r="L9" s="15" t="str">
        <f t="shared" si="5"/>
        <v>Laizeau Jean-Michel                                           (108042)</v>
      </c>
      <c r="M9" s="10">
        <v>15</v>
      </c>
      <c r="N9" s="10">
        <v>9</v>
      </c>
      <c r="O9" s="10">
        <v>14</v>
      </c>
      <c r="P9" s="125">
        <f t="shared" si="6"/>
        <v>600</v>
      </c>
      <c r="Q9" s="127">
        <f t="shared" si="7"/>
        <v>740</v>
      </c>
      <c r="R9" s="11">
        <v>500</v>
      </c>
      <c r="S9" s="128">
        <f t="shared" si="8"/>
        <v>1240.0000015000001</v>
      </c>
      <c r="T9" s="138">
        <f t="shared" si="9"/>
        <v>12.400000915</v>
      </c>
      <c r="U9" s="20" t="s">
        <v>71</v>
      </c>
      <c r="V9" s="184"/>
      <c r="W9" s="117" t="s">
        <v>285</v>
      </c>
      <c r="X9" s="26">
        <v>108042</v>
      </c>
    </row>
    <row r="10" spans="1:24" s="22" customFormat="1" ht="33" customHeight="1">
      <c r="A10" s="103">
        <v>79</v>
      </c>
      <c r="B10" s="16" t="s">
        <v>70</v>
      </c>
      <c r="C10" s="16">
        <f t="shared" si="0"/>
        <v>1</v>
      </c>
      <c r="D10" s="148" t="s">
        <v>14</v>
      </c>
      <c r="E10" s="36">
        <v>108</v>
      </c>
      <c r="F10" s="36" t="s">
        <v>63</v>
      </c>
      <c r="G10" s="27">
        <v>1</v>
      </c>
      <c r="H10" s="27">
        <f t="shared" si="1"/>
        <v>1</v>
      </c>
      <c r="I10" s="120">
        <f t="shared" si="2"/>
        <v>7</v>
      </c>
      <c r="J10" s="132" t="str">
        <f t="shared" si="3"/>
        <v/>
      </c>
      <c r="K10" s="143">
        <f t="shared" si="4"/>
        <v>7</v>
      </c>
      <c r="L10" s="137" t="str">
        <f t="shared" si="5"/>
        <v>Duponchel Jean-Yves                                           (111002)</v>
      </c>
      <c r="M10" s="78">
        <v>14</v>
      </c>
      <c r="N10" s="78">
        <v>11</v>
      </c>
      <c r="O10" s="78">
        <v>13.9</v>
      </c>
      <c r="P10" s="164">
        <f t="shared" si="6"/>
        <v>625</v>
      </c>
      <c r="Q10" s="165">
        <f t="shared" si="7"/>
        <v>764</v>
      </c>
      <c r="R10" s="108">
        <v>410.1</v>
      </c>
      <c r="S10" s="171">
        <f t="shared" si="8"/>
        <v>1174.1000013999999</v>
      </c>
      <c r="T10" s="172">
        <f t="shared" si="9"/>
        <v>11.741001013999998</v>
      </c>
      <c r="U10" s="107"/>
      <c r="V10" s="136"/>
      <c r="W10" s="117" t="s">
        <v>346</v>
      </c>
      <c r="X10" s="198">
        <v>111002</v>
      </c>
    </row>
    <row r="11" spans="1:24" s="22" customFormat="1" ht="33" customHeight="1">
      <c r="A11" s="103">
        <v>80</v>
      </c>
      <c r="B11" s="16" t="s">
        <v>70</v>
      </c>
      <c r="C11" s="16">
        <f t="shared" si="0"/>
        <v>1</v>
      </c>
      <c r="D11" s="148" t="s">
        <v>14</v>
      </c>
      <c r="E11" s="36">
        <v>108</v>
      </c>
      <c r="F11" s="36" t="s">
        <v>63</v>
      </c>
      <c r="G11" s="27">
        <v>1</v>
      </c>
      <c r="H11" s="27">
        <f t="shared" si="1"/>
        <v>1</v>
      </c>
      <c r="I11" s="120">
        <f t="shared" si="2"/>
        <v>10</v>
      </c>
      <c r="J11" s="132" t="str">
        <f t="shared" si="3"/>
        <v/>
      </c>
      <c r="K11" s="143">
        <v>8</v>
      </c>
      <c r="L11" s="137" t="str">
        <f t="shared" si="5"/>
        <v>Chopin Laurent                                           (111006)</v>
      </c>
      <c r="M11" s="78">
        <v>11</v>
      </c>
      <c r="N11" s="78">
        <v>14</v>
      </c>
      <c r="O11" s="78">
        <v>13.9</v>
      </c>
      <c r="P11" s="164">
        <f t="shared" si="6"/>
        <v>625</v>
      </c>
      <c r="Q11" s="165">
        <f t="shared" si="7"/>
        <v>764</v>
      </c>
      <c r="R11" s="108">
        <v>410.1</v>
      </c>
      <c r="S11" s="171">
        <f t="shared" si="8"/>
        <v>1174.1000010999999</v>
      </c>
      <c r="T11" s="172">
        <f t="shared" si="9"/>
        <v>11.741001110999999</v>
      </c>
      <c r="U11" s="107"/>
      <c r="V11" s="136"/>
      <c r="W11" s="117" t="s">
        <v>344</v>
      </c>
      <c r="X11" s="198">
        <v>111006</v>
      </c>
    </row>
    <row r="12" spans="1:24" s="22" customFormat="1" ht="33" customHeight="1">
      <c r="A12" s="103">
        <v>82</v>
      </c>
      <c r="B12" s="16" t="s">
        <v>70</v>
      </c>
      <c r="C12" s="16">
        <f t="shared" si="0"/>
        <v>1</v>
      </c>
      <c r="D12" s="148" t="s">
        <v>14</v>
      </c>
      <c r="E12" s="36">
        <v>108</v>
      </c>
      <c r="F12" s="36" t="s">
        <v>63</v>
      </c>
      <c r="G12" s="27">
        <v>1</v>
      </c>
      <c r="H12" s="27">
        <f t="shared" si="1"/>
        <v>1</v>
      </c>
      <c r="I12" s="120">
        <f t="shared" si="2"/>
        <v>9</v>
      </c>
      <c r="J12" s="132" t="str">
        <f t="shared" si="3"/>
        <v/>
      </c>
      <c r="K12" s="143">
        <v>9</v>
      </c>
      <c r="L12" s="137" t="str">
        <f t="shared" si="5"/>
        <v>Mundinger André                                           (112028)</v>
      </c>
      <c r="M12" s="78">
        <v>12.5</v>
      </c>
      <c r="N12" s="78">
        <v>12.5</v>
      </c>
      <c r="O12" s="78">
        <v>14</v>
      </c>
      <c r="P12" s="164">
        <f t="shared" si="6"/>
        <v>625</v>
      </c>
      <c r="Q12" s="165">
        <f t="shared" si="7"/>
        <v>765</v>
      </c>
      <c r="R12" s="79">
        <v>409.1</v>
      </c>
      <c r="S12" s="171">
        <f t="shared" si="8"/>
        <v>1174.1000012499999</v>
      </c>
      <c r="T12" s="172">
        <f t="shared" si="9"/>
        <v>11.741001212499999</v>
      </c>
      <c r="U12" s="107"/>
      <c r="V12" s="136"/>
      <c r="W12" s="117" t="s">
        <v>445</v>
      </c>
      <c r="X12" s="26">
        <v>112028</v>
      </c>
    </row>
    <row r="13" spans="1:24" s="22" customFormat="1" ht="33" customHeight="1">
      <c r="A13" s="103">
        <v>82</v>
      </c>
      <c r="B13" s="16" t="s">
        <v>70</v>
      </c>
      <c r="C13" s="16">
        <f t="shared" si="0"/>
        <v>1</v>
      </c>
      <c r="D13" s="148" t="s">
        <v>14</v>
      </c>
      <c r="E13" s="36">
        <v>108</v>
      </c>
      <c r="F13" s="36" t="s">
        <v>63</v>
      </c>
      <c r="G13" s="27">
        <v>1</v>
      </c>
      <c r="H13" s="27">
        <f t="shared" si="1"/>
        <v>1</v>
      </c>
      <c r="I13" s="120">
        <f t="shared" si="2"/>
        <v>8</v>
      </c>
      <c r="J13" s="132" t="str">
        <f t="shared" si="3"/>
        <v/>
      </c>
      <c r="K13" s="143">
        <v>10</v>
      </c>
      <c r="L13" s="137" t="str">
        <f t="shared" si="5"/>
        <v>Mundinger André                                           (112028)</v>
      </c>
      <c r="M13" s="78">
        <v>13.5</v>
      </c>
      <c r="N13" s="78">
        <v>10</v>
      </c>
      <c r="O13" s="78">
        <v>13</v>
      </c>
      <c r="P13" s="164">
        <f t="shared" si="6"/>
        <v>587.5</v>
      </c>
      <c r="Q13" s="165">
        <f t="shared" si="7"/>
        <v>717.5</v>
      </c>
      <c r="R13" s="108">
        <v>456.6</v>
      </c>
      <c r="S13" s="171">
        <f t="shared" si="8"/>
        <v>1174.10000135</v>
      </c>
      <c r="T13" s="172">
        <f t="shared" si="9"/>
        <v>11.741001313499998</v>
      </c>
      <c r="U13" s="107"/>
      <c r="V13" s="136"/>
      <c r="W13" s="117" t="s">
        <v>445</v>
      </c>
      <c r="X13" s="198">
        <v>112028</v>
      </c>
    </row>
    <row r="14" spans="1:24" s="22" customFormat="1" ht="33" customHeight="1">
      <c r="A14" s="103">
        <v>81</v>
      </c>
      <c r="B14" s="16" t="s">
        <v>70</v>
      </c>
      <c r="C14" s="16">
        <f t="shared" si="0"/>
        <v>1</v>
      </c>
      <c r="D14" s="148" t="s">
        <v>14</v>
      </c>
      <c r="E14" s="36">
        <v>108</v>
      </c>
      <c r="F14" s="36" t="s">
        <v>63</v>
      </c>
      <c r="G14" s="27">
        <v>1</v>
      </c>
      <c r="H14" s="27">
        <f t="shared" si="1"/>
        <v>1</v>
      </c>
      <c r="I14" s="120">
        <f t="shared" si="2"/>
        <v>11</v>
      </c>
      <c r="J14" s="132" t="str">
        <f t="shared" si="3"/>
        <v/>
      </c>
      <c r="K14" s="143">
        <f t="shared" ref="K14:K32" si="10">IF($D14="ORTIF",$I14,$J14)</f>
        <v>11</v>
      </c>
      <c r="L14" s="137" t="str">
        <f t="shared" si="5"/>
        <v>Marie Benoît                                           (112054)</v>
      </c>
      <c r="M14" s="78">
        <v>10</v>
      </c>
      <c r="N14" s="78">
        <v>13.5</v>
      </c>
      <c r="O14" s="78">
        <v>13</v>
      </c>
      <c r="P14" s="164">
        <f t="shared" si="6"/>
        <v>587.5</v>
      </c>
      <c r="Q14" s="165">
        <f t="shared" si="7"/>
        <v>717.5</v>
      </c>
      <c r="R14" s="108">
        <v>456.6</v>
      </c>
      <c r="S14" s="171">
        <f t="shared" si="8"/>
        <v>1174.100001</v>
      </c>
      <c r="T14" s="172">
        <f t="shared" si="9"/>
        <v>11.741001410000001</v>
      </c>
      <c r="U14" s="107"/>
      <c r="V14" s="136"/>
      <c r="W14" s="117" t="s">
        <v>437</v>
      </c>
      <c r="X14" s="198">
        <v>112054</v>
      </c>
    </row>
    <row r="15" spans="1:24" s="22" customFormat="1" ht="33" customHeight="1">
      <c r="A15" s="103">
        <v>84</v>
      </c>
      <c r="B15" s="16" t="s">
        <v>70</v>
      </c>
      <c r="C15" s="16">
        <f t="shared" si="0"/>
        <v>1</v>
      </c>
      <c r="D15" s="148" t="s">
        <v>14</v>
      </c>
      <c r="E15" s="36">
        <v>108</v>
      </c>
      <c r="F15" s="36" t="s">
        <v>63</v>
      </c>
      <c r="G15" s="27">
        <v>1</v>
      </c>
      <c r="H15" s="27">
        <f t="shared" si="1"/>
        <v>1</v>
      </c>
      <c r="I15" s="120">
        <f t="shared" si="2"/>
        <v>12</v>
      </c>
      <c r="J15" s="132" t="str">
        <f t="shared" si="3"/>
        <v/>
      </c>
      <c r="K15" s="143">
        <f t="shared" si="10"/>
        <v>12</v>
      </c>
      <c r="L15" s="15" t="str">
        <f t="shared" si="5"/>
        <v>Coquelin Hervé                                           (112016)</v>
      </c>
      <c r="M15" s="10">
        <v>11</v>
      </c>
      <c r="N15" s="10">
        <v>12</v>
      </c>
      <c r="O15" s="10">
        <v>12.66</v>
      </c>
      <c r="P15" s="125">
        <f t="shared" si="6"/>
        <v>575</v>
      </c>
      <c r="Q15" s="127">
        <f t="shared" si="7"/>
        <v>701.6</v>
      </c>
      <c r="R15" s="11">
        <v>430</v>
      </c>
      <c r="S15" s="128">
        <f t="shared" si="8"/>
        <v>1131.6000010999999</v>
      </c>
      <c r="T15" s="138">
        <f t="shared" si="9"/>
        <v>11.316001510999998</v>
      </c>
      <c r="U15" s="20" t="s">
        <v>71</v>
      </c>
      <c r="V15" s="136"/>
      <c r="W15" s="117" t="s">
        <v>384</v>
      </c>
      <c r="X15" s="26">
        <v>112016</v>
      </c>
    </row>
    <row r="16" spans="1:24" s="22" customFormat="1" ht="33" customHeight="1">
      <c r="A16" s="103">
        <v>85</v>
      </c>
      <c r="B16" s="16" t="s">
        <v>70</v>
      </c>
      <c r="C16" s="16">
        <f t="shared" si="0"/>
        <v>1</v>
      </c>
      <c r="D16" s="148" t="s">
        <v>14</v>
      </c>
      <c r="E16" s="36">
        <v>108</v>
      </c>
      <c r="F16" s="36" t="s">
        <v>63</v>
      </c>
      <c r="G16" s="27">
        <v>1</v>
      </c>
      <c r="H16" s="27">
        <f t="shared" si="1"/>
        <v>1</v>
      </c>
      <c r="I16" s="120">
        <f t="shared" si="2"/>
        <v>13</v>
      </c>
      <c r="J16" s="132" t="str">
        <f t="shared" si="3"/>
        <v/>
      </c>
      <c r="K16" s="143">
        <f t="shared" si="10"/>
        <v>13</v>
      </c>
      <c r="L16" s="15" t="str">
        <f t="shared" si="5"/>
        <v>Thiebaut Eric                                           (201030)</v>
      </c>
      <c r="M16" s="10">
        <v>10</v>
      </c>
      <c r="N16" s="10">
        <v>4.5</v>
      </c>
      <c r="O16" s="10">
        <v>13</v>
      </c>
      <c r="P16" s="125">
        <f t="shared" si="6"/>
        <v>362.5</v>
      </c>
      <c r="Q16" s="127">
        <f t="shared" si="7"/>
        <v>492.5</v>
      </c>
      <c r="R16" s="11">
        <v>535</v>
      </c>
      <c r="S16" s="128">
        <f t="shared" si="8"/>
        <v>1027.5000010000001</v>
      </c>
      <c r="T16" s="138">
        <f t="shared" si="9"/>
        <v>10.27500161</v>
      </c>
      <c r="U16" s="20" t="s">
        <v>71</v>
      </c>
      <c r="V16" s="136"/>
      <c r="W16" s="117" t="s">
        <v>480</v>
      </c>
      <c r="X16" s="26">
        <v>201030</v>
      </c>
    </row>
    <row r="17" spans="1:24" s="22" customFormat="1" ht="33" customHeight="1">
      <c r="A17" s="103">
        <v>86</v>
      </c>
      <c r="B17" s="16" t="s">
        <v>70</v>
      </c>
      <c r="C17" s="16">
        <f t="shared" si="0"/>
        <v>1</v>
      </c>
      <c r="D17" s="148" t="s">
        <v>14</v>
      </c>
      <c r="E17" s="36">
        <v>108</v>
      </c>
      <c r="F17" s="36" t="s">
        <v>63</v>
      </c>
      <c r="G17" s="27">
        <v>1</v>
      </c>
      <c r="H17" s="27">
        <f t="shared" si="1"/>
        <v>1</v>
      </c>
      <c r="I17" s="120">
        <f t="shared" si="2"/>
        <v>14</v>
      </c>
      <c r="J17" s="132" t="str">
        <f t="shared" si="3"/>
        <v/>
      </c>
      <c r="K17" s="143">
        <f t="shared" si="10"/>
        <v>14</v>
      </c>
      <c r="L17" s="15" t="str">
        <f t="shared" si="5"/>
        <v>Bouvier Nicolas                                           (203003)</v>
      </c>
      <c r="M17" s="10">
        <v>7</v>
      </c>
      <c r="N17" s="10">
        <v>10</v>
      </c>
      <c r="O17" s="10">
        <v>14</v>
      </c>
      <c r="P17" s="125">
        <f t="shared" si="6"/>
        <v>425</v>
      </c>
      <c r="Q17" s="127">
        <f t="shared" si="7"/>
        <v>565</v>
      </c>
      <c r="R17" s="11">
        <v>455</v>
      </c>
      <c r="S17" s="128">
        <f t="shared" si="8"/>
        <v>1020.0000007</v>
      </c>
      <c r="T17" s="138">
        <f t="shared" si="9"/>
        <v>10.200001707</v>
      </c>
      <c r="U17" s="20" t="s">
        <v>71</v>
      </c>
      <c r="V17" s="136"/>
      <c r="W17" s="117" t="s">
        <v>526</v>
      </c>
      <c r="X17" s="26">
        <v>203003</v>
      </c>
    </row>
    <row r="18" spans="1:24" s="22" customFormat="1" ht="33" customHeight="1">
      <c r="A18" s="103">
        <v>87</v>
      </c>
      <c r="B18" s="16" t="s">
        <v>70</v>
      </c>
      <c r="C18" s="16">
        <f t="shared" si="0"/>
        <v>1</v>
      </c>
      <c r="D18" s="148" t="s">
        <v>14</v>
      </c>
      <c r="E18" s="36">
        <v>108</v>
      </c>
      <c r="F18" s="36" t="s">
        <v>63</v>
      </c>
      <c r="G18" s="27">
        <v>1</v>
      </c>
      <c r="H18" s="27">
        <f t="shared" si="1"/>
        <v>1</v>
      </c>
      <c r="I18" s="120">
        <f t="shared" si="2"/>
        <v>15</v>
      </c>
      <c r="J18" s="132" t="str">
        <f t="shared" si="3"/>
        <v/>
      </c>
      <c r="K18" s="143">
        <f t="shared" si="10"/>
        <v>15</v>
      </c>
      <c r="L18" s="15" t="str">
        <f t="shared" si="5"/>
        <v>Morcillo Richard                                           (204003)</v>
      </c>
      <c r="M18" s="10">
        <v>10</v>
      </c>
      <c r="N18" s="10">
        <v>6</v>
      </c>
      <c r="O18" s="10">
        <v>11.66</v>
      </c>
      <c r="P18" s="125">
        <f t="shared" si="6"/>
        <v>400</v>
      </c>
      <c r="Q18" s="127">
        <f t="shared" si="7"/>
        <v>516.6</v>
      </c>
      <c r="R18" s="11">
        <v>485</v>
      </c>
      <c r="S18" s="128">
        <f t="shared" si="8"/>
        <v>1001.600001</v>
      </c>
      <c r="T18" s="138">
        <f t="shared" si="9"/>
        <v>10.016001810000001</v>
      </c>
      <c r="U18" s="20" t="s">
        <v>71</v>
      </c>
      <c r="V18" s="136"/>
      <c r="W18" s="117" t="s">
        <v>485</v>
      </c>
      <c r="X18" s="26">
        <v>204003</v>
      </c>
    </row>
    <row r="19" spans="1:24" s="22" customFormat="1" ht="33" customHeight="1">
      <c r="A19" s="103">
        <v>88</v>
      </c>
      <c r="B19" s="16" t="s">
        <v>70</v>
      </c>
      <c r="C19" s="16">
        <f t="shared" si="0"/>
        <v>1</v>
      </c>
      <c r="D19" s="148" t="s">
        <v>14</v>
      </c>
      <c r="E19" s="36">
        <v>108</v>
      </c>
      <c r="F19" s="36" t="s">
        <v>63</v>
      </c>
      <c r="G19" s="27">
        <v>1</v>
      </c>
      <c r="H19" s="27">
        <f t="shared" si="1"/>
        <v>1</v>
      </c>
      <c r="I19" s="120">
        <f t="shared" si="2"/>
        <v>16</v>
      </c>
      <c r="J19" s="132" t="str">
        <f t="shared" si="3"/>
        <v/>
      </c>
      <c r="K19" s="143">
        <f t="shared" si="10"/>
        <v>16</v>
      </c>
      <c r="L19" s="15" t="str">
        <f t="shared" si="5"/>
        <v>Bouils Olivier                                           (205002)</v>
      </c>
      <c r="M19" s="10">
        <v>12</v>
      </c>
      <c r="N19" s="10">
        <v>4</v>
      </c>
      <c r="O19" s="10">
        <v>14</v>
      </c>
      <c r="P19" s="125">
        <f t="shared" si="6"/>
        <v>400</v>
      </c>
      <c r="Q19" s="127">
        <f t="shared" ref="Q19:Q29" si="11">SUM((M19*25)+(N19*25)+(O19*10))</f>
        <v>540</v>
      </c>
      <c r="R19" s="11">
        <v>420</v>
      </c>
      <c r="S19" s="128">
        <f t="shared" ref="S19:S29" si="12">SUM(Q19+R19)+M19/10^7</f>
        <v>960.00000120000004</v>
      </c>
      <c r="T19" s="138">
        <f t="shared" ref="T19:T29" si="13">SUM(S19/100)+ROW(A19)/10000000</f>
        <v>9.6000019120000015</v>
      </c>
      <c r="U19" s="20" t="s">
        <v>33</v>
      </c>
      <c r="V19" s="136"/>
      <c r="W19" s="117" t="s">
        <v>367</v>
      </c>
      <c r="X19" s="26">
        <v>205002</v>
      </c>
    </row>
    <row r="20" spans="1:24" s="22" customFormat="1" ht="33" customHeight="1">
      <c r="A20" s="103">
        <v>89</v>
      </c>
      <c r="B20" s="16" t="s">
        <v>70</v>
      </c>
      <c r="C20" s="16">
        <f t="shared" si="0"/>
        <v>1</v>
      </c>
      <c r="D20" s="148" t="s">
        <v>14</v>
      </c>
      <c r="E20" s="36">
        <v>108</v>
      </c>
      <c r="F20" s="36" t="s">
        <v>63</v>
      </c>
      <c r="G20" s="27">
        <v>1</v>
      </c>
      <c r="H20" s="27">
        <f t="shared" si="1"/>
        <v>1</v>
      </c>
      <c r="I20" s="120">
        <f t="shared" si="2"/>
        <v>17</v>
      </c>
      <c r="J20" s="132" t="str">
        <f t="shared" si="3"/>
        <v/>
      </c>
      <c r="K20" s="143">
        <f t="shared" si="10"/>
        <v>17</v>
      </c>
      <c r="L20" s="15" t="str">
        <f t="shared" si="5"/>
        <v>Canivenq Christophe                                           (206008)</v>
      </c>
      <c r="M20" s="10">
        <v>9</v>
      </c>
      <c r="N20" s="10">
        <v>5</v>
      </c>
      <c r="O20" s="10">
        <v>6.33</v>
      </c>
      <c r="P20" s="125">
        <f t="shared" si="6"/>
        <v>350</v>
      </c>
      <c r="Q20" s="127">
        <f t="shared" si="11"/>
        <v>413.3</v>
      </c>
      <c r="R20" s="11">
        <v>540</v>
      </c>
      <c r="S20" s="128">
        <f t="shared" si="12"/>
        <v>953.30000089999999</v>
      </c>
      <c r="T20" s="138">
        <f t="shared" si="13"/>
        <v>9.5330020090000005</v>
      </c>
      <c r="U20" s="20" t="s">
        <v>71</v>
      </c>
      <c r="V20" s="136"/>
      <c r="W20" s="117" t="s">
        <v>530</v>
      </c>
      <c r="X20" s="26">
        <v>206008</v>
      </c>
    </row>
    <row r="21" spans="1:24" s="22" customFormat="1" ht="33" customHeight="1">
      <c r="A21" s="103">
        <v>90</v>
      </c>
      <c r="B21" s="16" t="s">
        <v>70</v>
      </c>
      <c r="C21" s="16">
        <f t="shared" si="0"/>
        <v>1</v>
      </c>
      <c r="D21" s="148" t="s">
        <v>14</v>
      </c>
      <c r="E21" s="36">
        <v>108</v>
      </c>
      <c r="F21" s="36" t="s">
        <v>63</v>
      </c>
      <c r="G21" s="27">
        <v>1</v>
      </c>
      <c r="H21" s="27">
        <f t="shared" si="1"/>
        <v>1</v>
      </c>
      <c r="I21" s="120">
        <f t="shared" si="2"/>
        <v>18</v>
      </c>
      <c r="J21" s="132" t="str">
        <f t="shared" si="3"/>
        <v/>
      </c>
      <c r="K21" s="143">
        <f t="shared" si="10"/>
        <v>18</v>
      </c>
      <c r="L21" s="15" t="str">
        <f t="shared" si="5"/>
        <v>Fey Michel                                           (102003)</v>
      </c>
      <c r="M21" s="10">
        <v>12</v>
      </c>
      <c r="N21" s="10">
        <v>4</v>
      </c>
      <c r="O21" s="10">
        <v>13.66</v>
      </c>
      <c r="P21" s="125">
        <f t="shared" si="6"/>
        <v>400</v>
      </c>
      <c r="Q21" s="127">
        <f t="shared" si="11"/>
        <v>536.6</v>
      </c>
      <c r="R21" s="11">
        <v>385</v>
      </c>
      <c r="S21" s="128">
        <f t="shared" si="12"/>
        <v>921.60000120000007</v>
      </c>
      <c r="T21" s="138">
        <f t="shared" si="13"/>
        <v>9.216002112</v>
      </c>
      <c r="U21" s="20" t="s">
        <v>33</v>
      </c>
      <c r="V21" s="136"/>
      <c r="W21" s="117" t="s">
        <v>122</v>
      </c>
      <c r="X21" s="26">
        <v>102003</v>
      </c>
    </row>
    <row r="22" spans="1:24" s="22" customFormat="1" ht="33" customHeight="1">
      <c r="A22" s="103">
        <v>91</v>
      </c>
      <c r="B22" s="16" t="s">
        <v>70</v>
      </c>
      <c r="C22" s="16">
        <f t="shared" si="0"/>
        <v>1</v>
      </c>
      <c r="D22" s="148" t="s">
        <v>14</v>
      </c>
      <c r="E22" s="36">
        <v>108</v>
      </c>
      <c r="F22" s="36" t="s">
        <v>63</v>
      </c>
      <c r="G22" s="27">
        <v>1</v>
      </c>
      <c r="H22" s="27">
        <f t="shared" si="1"/>
        <v>1</v>
      </c>
      <c r="I22" s="120">
        <f t="shared" si="2"/>
        <v>19</v>
      </c>
      <c r="J22" s="132" t="str">
        <f t="shared" si="3"/>
        <v/>
      </c>
      <c r="K22" s="143">
        <f t="shared" si="10"/>
        <v>19</v>
      </c>
      <c r="L22" s="15" t="str">
        <f t="shared" si="5"/>
        <v>Huc Olivier                                           (102004)</v>
      </c>
      <c r="M22" s="10">
        <v>7</v>
      </c>
      <c r="N22" s="10">
        <v>4.5</v>
      </c>
      <c r="O22" s="10">
        <v>17</v>
      </c>
      <c r="P22" s="125">
        <f t="shared" si="6"/>
        <v>287.5</v>
      </c>
      <c r="Q22" s="127">
        <f t="shared" si="11"/>
        <v>457.5</v>
      </c>
      <c r="R22" s="11">
        <v>450</v>
      </c>
      <c r="S22" s="128">
        <f t="shared" si="12"/>
        <v>907.50000069999999</v>
      </c>
      <c r="T22" s="138">
        <f t="shared" si="13"/>
        <v>9.0750022070000007</v>
      </c>
      <c r="U22" s="20" t="s">
        <v>71</v>
      </c>
      <c r="V22" s="136"/>
      <c r="W22" s="117" t="s">
        <v>123</v>
      </c>
      <c r="X22" s="26">
        <v>102004</v>
      </c>
    </row>
    <row r="23" spans="1:24" s="22" customFormat="1" ht="33" customHeight="1">
      <c r="A23" s="103">
        <v>92</v>
      </c>
      <c r="B23" s="16" t="s">
        <v>70</v>
      </c>
      <c r="C23" s="16">
        <f t="shared" si="0"/>
        <v>1</v>
      </c>
      <c r="D23" s="148" t="s">
        <v>14</v>
      </c>
      <c r="E23" s="36">
        <v>108</v>
      </c>
      <c r="F23" s="36" t="s">
        <v>63</v>
      </c>
      <c r="G23" s="27">
        <v>1</v>
      </c>
      <c r="H23" s="27">
        <f t="shared" si="1"/>
        <v>1</v>
      </c>
      <c r="I23" s="120">
        <f t="shared" si="2"/>
        <v>20</v>
      </c>
      <c r="J23" s="132" t="str">
        <f t="shared" si="3"/>
        <v/>
      </c>
      <c r="K23" s="143">
        <f t="shared" si="10"/>
        <v>20</v>
      </c>
      <c r="L23" s="15" t="str">
        <f t="shared" si="5"/>
        <v>Colin Christophe                                           (205022)</v>
      </c>
      <c r="M23" s="10">
        <v>7</v>
      </c>
      <c r="N23" s="10">
        <v>8</v>
      </c>
      <c r="O23" s="10">
        <v>10</v>
      </c>
      <c r="P23" s="125">
        <f t="shared" si="6"/>
        <v>375</v>
      </c>
      <c r="Q23" s="127">
        <f t="shared" si="11"/>
        <v>475</v>
      </c>
      <c r="R23" s="11">
        <v>400</v>
      </c>
      <c r="S23" s="128">
        <f t="shared" si="12"/>
        <v>875.00000069999999</v>
      </c>
      <c r="T23" s="138">
        <f t="shared" si="13"/>
        <v>8.7500023070000008</v>
      </c>
      <c r="U23" s="20"/>
      <c r="V23" s="136"/>
      <c r="W23" s="117" t="s">
        <v>383</v>
      </c>
      <c r="X23" s="26">
        <v>205022</v>
      </c>
    </row>
    <row r="24" spans="1:24" s="22" customFormat="1" ht="33" customHeight="1">
      <c r="A24" s="103">
        <v>93</v>
      </c>
      <c r="B24" s="16" t="s">
        <v>70</v>
      </c>
      <c r="C24" s="16">
        <f t="shared" si="0"/>
        <v>1</v>
      </c>
      <c r="D24" s="148" t="s">
        <v>14</v>
      </c>
      <c r="E24" s="36">
        <v>108</v>
      </c>
      <c r="F24" s="36" t="s">
        <v>63</v>
      </c>
      <c r="G24" s="27">
        <v>1</v>
      </c>
      <c r="H24" s="27">
        <f t="shared" si="1"/>
        <v>1</v>
      </c>
      <c r="I24" s="120">
        <f t="shared" si="2"/>
        <v>21</v>
      </c>
      <c r="J24" s="132" t="str">
        <f t="shared" si="3"/>
        <v/>
      </c>
      <c r="K24" s="143">
        <f t="shared" si="10"/>
        <v>21</v>
      </c>
      <c r="L24" s="15" t="str">
        <f t="shared" si="5"/>
        <v>Judet Philippe                                           (102006)</v>
      </c>
      <c r="M24" s="10">
        <v>5</v>
      </c>
      <c r="N24" s="10">
        <v>4.5</v>
      </c>
      <c r="O24" s="10">
        <v>13.66</v>
      </c>
      <c r="P24" s="23">
        <v>237.5</v>
      </c>
      <c r="Q24" s="127">
        <f t="shared" si="11"/>
        <v>374.1</v>
      </c>
      <c r="R24" s="11">
        <v>490</v>
      </c>
      <c r="S24" s="128">
        <f t="shared" si="12"/>
        <v>864.10000050000008</v>
      </c>
      <c r="T24" s="138">
        <f t="shared" si="13"/>
        <v>8.6410024050000001</v>
      </c>
      <c r="U24" s="20" t="s">
        <v>71</v>
      </c>
      <c r="V24" s="136"/>
      <c r="W24" s="117" t="s">
        <v>125</v>
      </c>
      <c r="X24" s="26">
        <v>102006</v>
      </c>
    </row>
    <row r="25" spans="1:24" s="22" customFormat="1" ht="33" customHeight="1">
      <c r="A25" s="103">
        <v>94</v>
      </c>
      <c r="B25" s="16" t="s">
        <v>70</v>
      </c>
      <c r="C25" s="16">
        <f t="shared" si="0"/>
        <v>1</v>
      </c>
      <c r="D25" s="148" t="s">
        <v>14</v>
      </c>
      <c r="E25" s="36">
        <v>108</v>
      </c>
      <c r="F25" s="36" t="s">
        <v>63</v>
      </c>
      <c r="G25" s="27">
        <v>1</v>
      </c>
      <c r="H25" s="27">
        <f t="shared" si="1"/>
        <v>1</v>
      </c>
      <c r="I25" s="120">
        <f t="shared" si="2"/>
        <v>22</v>
      </c>
      <c r="J25" s="132" t="str">
        <f t="shared" si="3"/>
        <v/>
      </c>
      <c r="K25" s="143">
        <f t="shared" si="10"/>
        <v>22</v>
      </c>
      <c r="L25" s="137" t="str">
        <f t="shared" si="5"/>
        <v>Guérard José                                           (103005)</v>
      </c>
      <c r="M25" s="78">
        <v>9</v>
      </c>
      <c r="N25" s="78">
        <v>5</v>
      </c>
      <c r="O25" s="78">
        <v>7.33</v>
      </c>
      <c r="P25" s="164">
        <f t="shared" ref="P25:P30" si="14">SUM((M25*25)+(N25*25))</f>
        <v>350</v>
      </c>
      <c r="Q25" s="165">
        <f t="shared" si="11"/>
        <v>423.3</v>
      </c>
      <c r="R25" s="79">
        <v>415</v>
      </c>
      <c r="S25" s="171">
        <f t="shared" si="12"/>
        <v>838.30000089999999</v>
      </c>
      <c r="T25" s="172">
        <f t="shared" si="13"/>
        <v>8.3830025090000007</v>
      </c>
      <c r="U25" s="107" t="s">
        <v>71</v>
      </c>
      <c r="V25" s="136"/>
      <c r="W25" s="117" t="s">
        <v>135</v>
      </c>
      <c r="X25" s="26">
        <v>103005</v>
      </c>
    </row>
    <row r="26" spans="1:24" s="22" customFormat="1" ht="33" customHeight="1">
      <c r="A26" s="103">
        <v>95</v>
      </c>
      <c r="B26" s="16" t="s">
        <v>70</v>
      </c>
      <c r="C26" s="16">
        <f t="shared" si="0"/>
        <v>1</v>
      </c>
      <c r="D26" s="148" t="s">
        <v>14</v>
      </c>
      <c r="E26" s="36">
        <v>108</v>
      </c>
      <c r="F26" s="36" t="s">
        <v>63</v>
      </c>
      <c r="G26" s="27">
        <v>1</v>
      </c>
      <c r="H26" s="27">
        <f t="shared" si="1"/>
        <v>1</v>
      </c>
      <c r="I26" s="120">
        <f t="shared" si="2"/>
        <v>23</v>
      </c>
      <c r="J26" s="132" t="str">
        <f t="shared" si="3"/>
        <v/>
      </c>
      <c r="K26" s="143">
        <f t="shared" si="10"/>
        <v>23</v>
      </c>
      <c r="L26" s="137" t="str">
        <f t="shared" si="5"/>
        <v>Moraux Christophe                                           (103006)</v>
      </c>
      <c r="M26" s="78">
        <v>6</v>
      </c>
      <c r="N26" s="78">
        <v>5</v>
      </c>
      <c r="O26" s="78">
        <v>7.33</v>
      </c>
      <c r="P26" s="164">
        <f t="shared" si="14"/>
        <v>275</v>
      </c>
      <c r="Q26" s="165">
        <f t="shared" si="11"/>
        <v>348.3</v>
      </c>
      <c r="R26" s="79">
        <v>490</v>
      </c>
      <c r="S26" s="171">
        <f t="shared" si="12"/>
        <v>838.30000059999998</v>
      </c>
      <c r="T26" s="172">
        <f t="shared" si="13"/>
        <v>8.3830026059999998</v>
      </c>
      <c r="U26" s="107" t="s">
        <v>71</v>
      </c>
      <c r="V26" s="136"/>
      <c r="W26" s="117" t="s">
        <v>136</v>
      </c>
      <c r="X26" s="26">
        <v>103006</v>
      </c>
    </row>
    <row r="27" spans="1:24" s="22" customFormat="1" ht="33" customHeight="1">
      <c r="A27" s="103">
        <v>96</v>
      </c>
      <c r="B27" s="16" t="s">
        <v>70</v>
      </c>
      <c r="C27" s="16">
        <f t="shared" si="0"/>
        <v>1</v>
      </c>
      <c r="D27" s="148" t="s">
        <v>14</v>
      </c>
      <c r="E27" s="36">
        <v>108</v>
      </c>
      <c r="F27" s="36" t="s">
        <v>63</v>
      </c>
      <c r="G27" s="27">
        <v>1</v>
      </c>
      <c r="H27" s="27">
        <f t="shared" si="1"/>
        <v>1</v>
      </c>
      <c r="I27" s="120">
        <f t="shared" si="2"/>
        <v>24</v>
      </c>
      <c r="J27" s="132" t="str">
        <f t="shared" si="3"/>
        <v/>
      </c>
      <c r="K27" s="143">
        <f t="shared" si="10"/>
        <v>24</v>
      </c>
      <c r="L27" s="15" t="str">
        <f t="shared" si="5"/>
        <v>Henry Pascal                                           (104010)</v>
      </c>
      <c r="M27" s="10">
        <v>6</v>
      </c>
      <c r="N27" s="10">
        <v>5</v>
      </c>
      <c r="O27" s="10">
        <v>14</v>
      </c>
      <c r="P27" s="125">
        <f t="shared" si="14"/>
        <v>275</v>
      </c>
      <c r="Q27" s="127">
        <f t="shared" si="11"/>
        <v>415</v>
      </c>
      <c r="R27" s="11">
        <v>380</v>
      </c>
      <c r="S27" s="128">
        <f t="shared" si="12"/>
        <v>795.00000060000002</v>
      </c>
      <c r="T27" s="138">
        <f t="shared" si="13"/>
        <v>7.9500027059999994</v>
      </c>
      <c r="U27" s="20" t="s">
        <v>71</v>
      </c>
      <c r="V27" s="136"/>
      <c r="W27" s="117" t="s">
        <v>155</v>
      </c>
      <c r="X27" s="26">
        <v>104010</v>
      </c>
    </row>
    <row r="28" spans="1:24" s="22" customFormat="1" ht="33" customHeight="1">
      <c r="A28" s="103">
        <v>97</v>
      </c>
      <c r="B28" s="16" t="s">
        <v>70</v>
      </c>
      <c r="C28" s="16">
        <f t="shared" si="0"/>
        <v>1</v>
      </c>
      <c r="D28" s="148" t="s">
        <v>14</v>
      </c>
      <c r="E28" s="36">
        <v>108</v>
      </c>
      <c r="F28" s="36" t="s">
        <v>63</v>
      </c>
      <c r="G28" s="27">
        <v>1</v>
      </c>
      <c r="H28" s="27">
        <f t="shared" si="1"/>
        <v>1</v>
      </c>
      <c r="I28" s="120">
        <f t="shared" si="2"/>
        <v>25</v>
      </c>
      <c r="J28" s="132" t="str">
        <f t="shared" si="3"/>
        <v/>
      </c>
      <c r="K28" s="143">
        <f t="shared" si="10"/>
        <v>25</v>
      </c>
      <c r="L28" s="15" t="str">
        <f t="shared" si="5"/>
        <v>Jarreau Eric                                           (104018)</v>
      </c>
      <c r="M28" s="10">
        <v>5</v>
      </c>
      <c r="N28" s="10">
        <v>5</v>
      </c>
      <c r="O28" s="10">
        <v>14.33</v>
      </c>
      <c r="P28" s="125">
        <f t="shared" si="14"/>
        <v>250</v>
      </c>
      <c r="Q28" s="127">
        <f t="shared" si="11"/>
        <v>393.3</v>
      </c>
      <c r="R28" s="11">
        <v>380</v>
      </c>
      <c r="S28" s="128">
        <f t="shared" si="12"/>
        <v>773.30000050000001</v>
      </c>
      <c r="T28" s="138">
        <f t="shared" si="13"/>
        <v>7.7330028049999999</v>
      </c>
      <c r="U28" s="20" t="s">
        <v>71</v>
      </c>
      <c r="V28" s="136"/>
      <c r="W28" s="117" t="s">
        <v>157</v>
      </c>
      <c r="X28" s="26">
        <v>104018</v>
      </c>
    </row>
    <row r="29" spans="1:24" s="22" customFormat="1" ht="33" customHeight="1">
      <c r="A29" s="103">
        <v>98</v>
      </c>
      <c r="B29" s="16" t="s">
        <v>70</v>
      </c>
      <c r="C29" s="16">
        <f t="shared" si="0"/>
        <v>1</v>
      </c>
      <c r="D29" s="148" t="s">
        <v>14</v>
      </c>
      <c r="E29" s="36">
        <v>108</v>
      </c>
      <c r="F29" s="36" t="s">
        <v>63</v>
      </c>
      <c r="G29" s="27" t="s">
        <v>42</v>
      </c>
      <c r="H29" s="27">
        <f t="shared" si="1"/>
        <v>2</v>
      </c>
      <c r="I29" s="120">
        <f t="shared" si="2"/>
        <v>26</v>
      </c>
      <c r="J29" s="132" t="str">
        <f t="shared" si="3"/>
        <v/>
      </c>
      <c r="K29" s="143">
        <f t="shared" si="10"/>
        <v>26</v>
      </c>
      <c r="L29" s="15" t="str">
        <f t="shared" si="5"/>
        <v>Boulas Florent                                           (105006)</v>
      </c>
      <c r="M29" s="10">
        <v>1.9999999999999999E-6</v>
      </c>
      <c r="N29" s="10">
        <v>1.9999999999999999E-6</v>
      </c>
      <c r="O29" s="10">
        <v>1.9999999999999999E-6</v>
      </c>
      <c r="P29" s="125">
        <f t="shared" si="14"/>
        <v>9.9999999999999991E-5</v>
      </c>
      <c r="Q29" s="127">
        <f t="shared" si="11"/>
        <v>1.1999999999999999E-4</v>
      </c>
      <c r="R29" s="11">
        <v>535</v>
      </c>
      <c r="S29" s="128">
        <f t="shared" si="12"/>
        <v>535.00012000000027</v>
      </c>
      <c r="T29" s="138">
        <f t="shared" si="13"/>
        <v>5.3500041000000031</v>
      </c>
      <c r="U29" s="20" t="s">
        <v>43</v>
      </c>
      <c r="V29" s="136"/>
      <c r="W29" s="117" t="s">
        <v>167</v>
      </c>
      <c r="X29" s="26">
        <v>105006</v>
      </c>
    </row>
    <row r="30" spans="1:24" s="22" customFormat="1" ht="33" customHeight="1">
      <c r="A30" s="103">
        <v>83</v>
      </c>
      <c r="B30" s="16" t="s">
        <v>70</v>
      </c>
      <c r="C30" s="16">
        <f>IF($B30="ADMISSIBLE",1,IF($B30="NON ADMISSIBLE",2,IF($B30="DESISTE A L'ADMISSIBILITE",3,IF($B30="RADIE A L'ADMISSIBILITE",4,IF($B30="RADIE INAP MED DEF",5,IF($B30="ERREUR.INSCRIPTION",6))))))</f>
        <v>1</v>
      </c>
      <c r="D30" s="148" t="s">
        <v>14</v>
      </c>
      <c r="E30" s="36">
        <v>108</v>
      </c>
      <c r="F30" s="36" t="s">
        <v>63</v>
      </c>
      <c r="G30" s="27" t="s">
        <v>42</v>
      </c>
      <c r="H30" s="27">
        <f>IF($G30=1,1,IF($G30="A",2,IF($G30="D",3,IF($G30="R",4,IF($G30="N.A",5,IF($G30="",6))))))</f>
        <v>2</v>
      </c>
      <c r="I30" s="120">
        <f t="shared" si="2"/>
        <v>27</v>
      </c>
      <c r="J30" s="132" t="str">
        <f t="shared" si="3"/>
        <v/>
      </c>
      <c r="K30" s="143">
        <f>IF($D30="ORTIF",$I30,$J30)</f>
        <v>27</v>
      </c>
      <c r="L30" s="15" t="str">
        <f>CONCATENATE(W30," ","                                          (",X30,")")</f>
        <v>Duprat Henri                                           (112019)</v>
      </c>
      <c r="M30" s="10">
        <v>1.9999999999999999E-6</v>
      </c>
      <c r="N30" s="10">
        <v>1.9999999999999999E-6</v>
      </c>
      <c r="O30" s="10">
        <v>1.9999999999999999E-6</v>
      </c>
      <c r="P30" s="125">
        <f t="shared" si="14"/>
        <v>9.9999999999999991E-5</v>
      </c>
      <c r="Q30" s="127">
        <f>SUM((M30*25)+(N30*25)+(O30*10))</f>
        <v>1.1999999999999999E-4</v>
      </c>
      <c r="R30" s="11">
        <v>480</v>
      </c>
      <c r="S30" s="128">
        <f>SUM(Q30+R30)+M30/10^7</f>
        <v>480.00012000000021</v>
      </c>
      <c r="T30" s="138">
        <f>SUM(S30/100)+ROW(A30)/10000000</f>
        <v>4.8000042000000027</v>
      </c>
      <c r="U30" s="20" t="s">
        <v>43</v>
      </c>
      <c r="V30" s="136"/>
      <c r="W30" s="117" t="s">
        <v>400</v>
      </c>
      <c r="X30" s="26">
        <v>112019</v>
      </c>
    </row>
    <row r="31" spans="1:24" s="22" customFormat="1" ht="33" customHeight="1">
      <c r="A31" s="185">
        <v>99</v>
      </c>
      <c r="B31" s="186" t="s">
        <v>70</v>
      </c>
      <c r="C31" s="186">
        <f t="shared" si="0"/>
        <v>1</v>
      </c>
      <c r="D31" s="148" t="s">
        <v>14</v>
      </c>
      <c r="E31" s="202">
        <v>108</v>
      </c>
      <c r="F31" s="202" t="s">
        <v>63</v>
      </c>
      <c r="G31" s="189" t="s">
        <v>34</v>
      </c>
      <c r="H31" s="189">
        <f t="shared" si="1"/>
        <v>3</v>
      </c>
      <c r="I31" s="120">
        <f t="shared" si="2"/>
        <v>28</v>
      </c>
      <c r="J31" s="132" t="str">
        <f t="shared" si="3"/>
        <v/>
      </c>
      <c r="K31" s="143">
        <f t="shared" si="10"/>
        <v>28</v>
      </c>
      <c r="L31" s="203" t="str">
        <f t="shared" si="5"/>
        <v>Delambily Anthony                                           (104005)</v>
      </c>
      <c r="M31" s="204" t="s">
        <v>35</v>
      </c>
      <c r="N31" s="204" t="s">
        <v>35</v>
      </c>
      <c r="O31" s="204" t="s">
        <v>35</v>
      </c>
      <c r="P31" s="176">
        <f>IF(G31="D",0.000009,SUM((M31*25)+(N31*25)))</f>
        <v>9.0000000000000002E-6</v>
      </c>
      <c r="Q31" s="176">
        <f>IF(G31="D",0.000009,SUM((M31*25)+(N31*25)+(O31*10)))</f>
        <v>9.0000000000000002E-6</v>
      </c>
      <c r="R31" s="171">
        <v>425</v>
      </c>
      <c r="S31" s="177">
        <f>IF(G31="D",0.000009,SUM(Q31+R31)+M31/10^7)</f>
        <v>9.0000000000000002E-6</v>
      </c>
      <c r="T31" s="172">
        <f>IF(G31="D",0.000009,SUM(S31/100)+ROW(A31)/10000000)</f>
        <v>9.0000000000000002E-6</v>
      </c>
      <c r="U31" s="205" t="s">
        <v>36</v>
      </c>
      <c r="V31" s="136"/>
      <c r="W31" s="133" t="s">
        <v>148</v>
      </c>
      <c r="X31" s="135">
        <v>104005</v>
      </c>
    </row>
    <row r="32" spans="1:24" s="22" customFormat="1" ht="33" customHeight="1">
      <c r="A32" s="103">
        <v>100</v>
      </c>
      <c r="B32" s="16" t="s">
        <v>70</v>
      </c>
      <c r="C32" s="16">
        <f t="shared" si="0"/>
        <v>1</v>
      </c>
      <c r="D32" s="206" t="s">
        <v>14</v>
      </c>
      <c r="E32" s="36">
        <v>108</v>
      </c>
      <c r="F32" s="36" t="s">
        <v>63</v>
      </c>
      <c r="G32" s="27" t="s">
        <v>6</v>
      </c>
      <c r="H32" s="27">
        <f t="shared" si="1"/>
        <v>4</v>
      </c>
      <c r="I32" s="120">
        <f t="shared" si="2"/>
        <v>29</v>
      </c>
      <c r="J32" s="153" t="str">
        <f t="shared" si="3"/>
        <v/>
      </c>
      <c r="K32" s="154">
        <f t="shared" si="10"/>
        <v>29</v>
      </c>
      <c r="L32" s="137" t="str">
        <f t="shared" si="5"/>
        <v>Fontaine Stéphane                                           (104007)</v>
      </c>
      <c r="M32" s="78" t="s">
        <v>7</v>
      </c>
      <c r="N32" s="78" t="s">
        <v>7</v>
      </c>
      <c r="O32" s="78" t="s">
        <v>7</v>
      </c>
      <c r="P32" s="207">
        <f>IF(G32="R",0.000005,SUM((M32*25)+(N32*25)))</f>
        <v>5.0000000000000004E-6</v>
      </c>
      <c r="Q32" s="207">
        <f>IF(G32="R",0.000005,SUM((M32*25)+(N32*25)+(O32*10)))</f>
        <v>5.0000000000000004E-6</v>
      </c>
      <c r="R32" s="81">
        <v>491</v>
      </c>
      <c r="S32" s="208">
        <f>IF(G32="R",0.000005,SUM(Q32+R32)+M32/10^7)</f>
        <v>5.0000000000000004E-6</v>
      </c>
      <c r="T32" s="209">
        <f>IF(G32="R",0.000005,SUM(S32/100)+ROW(A32)/10000000)</f>
        <v>5.0000000000000004E-6</v>
      </c>
      <c r="U32" s="107" t="s">
        <v>13</v>
      </c>
      <c r="V32" s="210"/>
      <c r="W32" s="117" t="s">
        <v>150</v>
      </c>
      <c r="X32" s="26">
        <v>104007</v>
      </c>
    </row>
    <row r="33" spans="8:24">
      <c r="H33" s="3"/>
      <c r="W33" s="5"/>
      <c r="X33" s="5"/>
    </row>
    <row r="34" spans="8:24">
      <c r="H34" s="3"/>
      <c r="W34" s="5"/>
      <c r="X34" s="5"/>
    </row>
    <row r="35" spans="8:24">
      <c r="H35" s="3"/>
      <c r="W35" s="5"/>
      <c r="X35" s="5"/>
    </row>
    <row r="36" spans="8:24">
      <c r="H36" s="3"/>
      <c r="W36" s="5"/>
      <c r="X36" s="5"/>
    </row>
    <row r="37" spans="8:24">
      <c r="H37" s="3"/>
      <c r="W37" s="5"/>
      <c r="X37" s="5"/>
    </row>
    <row r="38" spans="8:24">
      <c r="H38" s="3"/>
      <c r="W38" s="5"/>
      <c r="X38" s="5"/>
    </row>
    <row r="39" spans="8:24">
      <c r="H39" s="3"/>
      <c r="W39" s="5"/>
      <c r="X39" s="5"/>
    </row>
    <row r="40" spans="8:24">
      <c r="H40" s="3"/>
      <c r="W40" s="5"/>
      <c r="X40" s="5"/>
    </row>
    <row r="41" spans="8:24">
      <c r="H41" s="3"/>
      <c r="W41" s="5"/>
      <c r="X41" s="5"/>
    </row>
    <row r="42" spans="8:24">
      <c r="H42" s="3"/>
      <c r="W42" s="5"/>
      <c r="X42" s="5"/>
    </row>
    <row r="43" spans="8:24">
      <c r="H43" s="3"/>
      <c r="W43" s="5"/>
      <c r="X43" s="5"/>
    </row>
    <row r="44" spans="8:24">
      <c r="H44" s="3"/>
      <c r="W44" s="5"/>
      <c r="X44" s="5"/>
    </row>
    <row r="45" spans="8:24">
      <c r="H45" s="3"/>
      <c r="W45" s="5"/>
      <c r="X45" s="5"/>
    </row>
    <row r="46" spans="8:24">
      <c r="H46" s="3"/>
      <c r="W46" s="5"/>
      <c r="X46" s="5"/>
    </row>
    <row r="47" spans="8:24">
      <c r="H47" s="3"/>
      <c r="W47" s="5"/>
      <c r="X47" s="5"/>
    </row>
    <row r="48" spans="8:24">
      <c r="H48" s="3"/>
      <c r="W48" s="5"/>
      <c r="X48" s="5"/>
    </row>
    <row r="49" spans="8:24">
      <c r="H49" s="3"/>
      <c r="W49" s="5"/>
      <c r="X49" s="5"/>
    </row>
    <row r="50" spans="8:24">
      <c r="H50" s="3"/>
      <c r="W50" s="5"/>
      <c r="X50" s="5"/>
    </row>
    <row r="51" spans="8:24">
      <c r="H51" s="3"/>
      <c r="W51" s="5"/>
      <c r="X51" s="5"/>
    </row>
    <row r="52" spans="8:24">
      <c r="H52" s="3"/>
      <c r="X52" s="5"/>
    </row>
    <row r="53" spans="8:24">
      <c r="H53" s="3"/>
      <c r="X53" s="5"/>
    </row>
    <row r="54" spans="8:24">
      <c r="H54" s="3"/>
      <c r="X54" s="5"/>
    </row>
    <row r="55" spans="8:24">
      <c r="H55" s="3"/>
      <c r="X55" s="5"/>
    </row>
    <row r="56" spans="8:24">
      <c r="H56" s="3"/>
    </row>
    <row r="57" spans="8:24">
      <c r="H57" s="3"/>
    </row>
    <row r="58" spans="8:24">
      <c r="H58" s="3"/>
    </row>
    <row r="59" spans="8:24">
      <c r="H59" s="3"/>
    </row>
    <row r="60" spans="8:24">
      <c r="H60" s="3"/>
    </row>
    <row r="61" spans="8:24">
      <c r="H61" s="3"/>
    </row>
    <row r="62" spans="8:24">
      <c r="H62" s="3"/>
    </row>
    <row r="63" spans="8:24">
      <c r="H63" s="3"/>
    </row>
    <row r="64" spans="8:24">
      <c r="H64" s="3"/>
    </row>
    <row r="65" spans="8:8">
      <c r="H65" s="3"/>
    </row>
    <row r="66" spans="8:8">
      <c r="H66" s="3"/>
    </row>
    <row r="67" spans="8:8">
      <c r="H67" s="3"/>
    </row>
    <row r="68" spans="8:8">
      <c r="H68" s="3"/>
    </row>
  </sheetData>
  <autoFilter ref="A3:X32"/>
  <mergeCells count="2">
    <mergeCell ref="K1:U1"/>
    <mergeCell ref="L2:T2"/>
  </mergeCells>
  <phoneticPr fontId="22" type="noConversion"/>
  <conditionalFormatting sqref="B3:B32">
    <cfRule type="cellIs" dxfId="33" priority="1" stopIfTrue="1" operator="equal">
      <formula>"ADMISSIBLE"</formula>
    </cfRule>
    <cfRule type="cellIs" dxfId="32" priority="2" stopIfTrue="1" operator="equal">
      <formula>"NON ADMISSIBLE"</formula>
    </cfRule>
    <cfRule type="cellIs" dxfId="31" priority="3" stopIfTrue="1" operator="equal">
      <formula>"DESISTE"</formula>
    </cfRule>
  </conditionalFormatting>
  <conditionalFormatting sqref="G4:G32">
    <cfRule type="cellIs" dxfId="30" priority="4" stopIfTrue="1" operator="equal">
      <formula>"A"</formula>
    </cfRule>
    <cfRule type="cellIs" dxfId="29" priority="5" stopIfTrue="1" operator="equal">
      <formula>"D"</formula>
    </cfRule>
    <cfRule type="cellIs" dxfId="28" priority="6" stopIfTrue="1" operator="equal">
      <formula>"R"</formula>
    </cfRule>
  </conditionalFormatting>
  <conditionalFormatting sqref="H4:H32">
    <cfRule type="cellIs" dxfId="27" priority="7" stopIfTrue="1" operator="equal">
      <formula>2</formula>
    </cfRule>
    <cfRule type="cellIs" dxfId="26" priority="8" stopIfTrue="1" operator="equal">
      <formula>3</formula>
    </cfRule>
    <cfRule type="cellIs" dxfId="25" priority="9" stopIfTrue="1" operator="equal">
      <formula>4</formula>
    </cfRule>
  </conditionalFormatting>
  <conditionalFormatting sqref="H3 C3:C32">
    <cfRule type="cellIs" dxfId="24" priority="10" stopIfTrue="1" operator="equal">
      <formula>1</formula>
    </cfRule>
    <cfRule type="cellIs" dxfId="23" priority="11" stopIfTrue="1" operator="equal">
      <formula>2</formula>
    </cfRule>
    <cfRule type="cellIs" dxfId="22" priority="12" stopIfTrue="1" operator="equal">
      <formula>3</formula>
    </cfRule>
  </conditionalFormatting>
  <conditionalFormatting sqref="D3">
    <cfRule type="cellIs" dxfId="21" priority="13" stopIfTrue="1" operator="equal">
      <formula>"ORTIF"</formula>
    </cfRule>
    <cfRule type="cellIs" dxfId="20" priority="14" stopIfTrue="1" operator="equal">
      <formula>"ORADM"</formula>
    </cfRule>
  </conditionalFormatting>
  <conditionalFormatting sqref="G3">
    <cfRule type="cellIs" dxfId="19" priority="15" stopIfTrue="1" operator="equal">
      <formula>"A"</formula>
    </cfRule>
    <cfRule type="cellIs" dxfId="18" priority="16" stopIfTrue="1" operator="equal">
      <formula>"D"</formula>
    </cfRule>
    <cfRule type="cellIs" dxfId="17" priority="17" stopIfTrue="1" operator="equal">
      <formula>"N.A"</formula>
    </cfRule>
  </conditionalFormatting>
  <printOptions horizontalCentered="1"/>
  <pageMargins left="0.19685039370078741" right="0.19685039370078741" top="0.43307086614173229" bottom="0.98425196850393704" header="0.15748031496062992" footer="0.70866141732283472"/>
  <pageSetup paperSize="9" scale="10" orientation="landscape" r:id="rId1"/>
  <headerFooter alignWithMargins="0">
    <oddFooter>&amp;L&amp;P/&amp;N&amp;REdité le &amp;D</oddFooter>
  </headerFooter>
  <ignoredErrors>
    <ignoredError sqref="J10" formula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/>
  <dimension ref="A1:X27"/>
  <sheetViews>
    <sheetView showZeros="0" zoomScale="75" zoomScaleNormal="75" zoomScaleSheetLayoutView="7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L8" sqref="L8"/>
    </sheetView>
  </sheetViews>
  <sheetFormatPr baseColWidth="10" defaultRowHeight="15"/>
  <cols>
    <col min="1" max="1" width="16.7109375" style="13" customWidth="1"/>
    <col min="2" max="2" width="27.140625" style="9" customWidth="1"/>
    <col min="3" max="3" width="13.85546875" style="3" customWidth="1"/>
    <col min="4" max="4" width="15.5703125" style="3" customWidth="1"/>
    <col min="5" max="5" width="13.5703125" style="4" customWidth="1"/>
    <col min="6" max="6" width="13.7109375" style="3" customWidth="1"/>
    <col min="7" max="8" width="15.28515625" style="25" customWidth="1"/>
    <col min="9" max="10" width="12.7109375" style="12" customWidth="1"/>
    <col min="11" max="11" width="13.7109375" style="12" customWidth="1"/>
    <col min="12" max="12" width="37.42578125" style="5" customWidth="1"/>
    <col min="13" max="13" width="18.28515625" style="6" customWidth="1"/>
    <col min="14" max="15" width="18.28515625" style="7" customWidth="1"/>
    <col min="16" max="16" width="12.85546875" style="175" customWidth="1"/>
    <col min="17" max="17" width="18.28515625" style="8" customWidth="1"/>
    <col min="18" max="18" width="18.28515625" style="7" customWidth="1"/>
    <col min="19" max="19" width="18.28515625" style="19" customWidth="1"/>
    <col min="20" max="20" width="18.28515625" style="8" customWidth="1"/>
    <col min="21" max="21" width="33.42578125" style="21" customWidth="1"/>
    <col min="22" max="22" width="13.42578125" style="39" bestFit="1" customWidth="1"/>
    <col min="23" max="23" width="35.5703125" style="3" customWidth="1"/>
    <col min="24" max="24" width="41.5703125" style="3" customWidth="1"/>
    <col min="25" max="16384" width="11.42578125" style="2"/>
  </cols>
  <sheetData>
    <row r="1" spans="1:24" ht="42.75" customHeight="1" thickBot="1">
      <c r="A1" s="37" t="s">
        <v>55</v>
      </c>
      <c r="B1" s="38">
        <f>COUNTIF($B4:$B$1000,"ADMISSIBLE")</f>
        <v>17</v>
      </c>
      <c r="C1" s="116"/>
      <c r="D1" s="35"/>
      <c r="E1" s="104"/>
      <c r="F1" s="161"/>
      <c r="G1" s="157"/>
      <c r="H1" s="157"/>
      <c r="I1" s="159"/>
      <c r="J1" s="159"/>
      <c r="K1" s="218" t="str">
        <f>CONCATENATE("CONCOURS ", I2, " 2011 - CLASSEMENT COMMISSION D'ADMISSION")</f>
        <v>CONCOURS  2011 - CLASSEMENT COMMISSION D'ADMISSION</v>
      </c>
      <c r="L1" s="218"/>
      <c r="M1" s="218"/>
      <c r="N1" s="218"/>
      <c r="O1" s="218"/>
      <c r="P1" s="218"/>
      <c r="Q1" s="218"/>
      <c r="R1" s="218"/>
      <c r="S1" s="218"/>
      <c r="T1" s="218"/>
      <c r="U1" s="218"/>
    </row>
    <row r="2" spans="1:24" ht="39.75" customHeight="1">
      <c r="A2" s="115">
        <f ca="1">TODAY()</f>
        <v>40838</v>
      </c>
      <c r="B2" s="34"/>
      <c r="C2" s="28" t="s">
        <v>5</v>
      </c>
      <c r="D2" s="106" t="str">
        <f>VLOOKUP($E$4,Accueil!$B$13:$E$34,2)</f>
        <v>ORADM</v>
      </c>
      <c r="E2" s="106" t="str">
        <f>VLOOKUP($E$4,Accueil!$B$13:$E$34,4)</f>
        <v>BF/ADM</v>
      </c>
      <c r="F2" s="158"/>
      <c r="G2" s="160"/>
      <c r="H2" s="160"/>
      <c r="I2" s="155"/>
      <c r="J2" s="155"/>
      <c r="K2" s="18" t="s">
        <v>51</v>
      </c>
      <c r="L2" s="220" t="str">
        <f>VLOOKUP($E$4,Accueil!$B$13:$E$34,3)</f>
        <v>BUDGET, FINANCES / ADMINISTRATION</v>
      </c>
      <c r="M2" s="220"/>
      <c r="N2" s="220"/>
      <c r="O2" s="220"/>
      <c r="P2" s="220"/>
      <c r="Q2" s="220"/>
      <c r="R2" s="220"/>
      <c r="S2" s="220"/>
      <c r="T2" s="220"/>
      <c r="U2" s="14"/>
    </row>
    <row r="3" spans="1:24" s="1" customFormat="1" ht="90" customHeight="1">
      <c r="A3" s="102" t="s">
        <v>19</v>
      </c>
      <c r="B3" s="146" t="s">
        <v>536</v>
      </c>
      <c r="C3" s="146" t="s">
        <v>535</v>
      </c>
      <c r="D3" s="149" t="s">
        <v>5</v>
      </c>
      <c r="E3" s="150" t="s">
        <v>80</v>
      </c>
      <c r="F3" s="150" t="s">
        <v>73</v>
      </c>
      <c r="G3" s="151" t="s">
        <v>537</v>
      </c>
      <c r="H3" s="182" t="s">
        <v>541</v>
      </c>
      <c r="I3" s="119" t="s">
        <v>539</v>
      </c>
      <c r="J3" s="131" t="s">
        <v>538</v>
      </c>
      <c r="K3" s="114" t="s">
        <v>45</v>
      </c>
      <c r="L3" s="121" t="s">
        <v>18</v>
      </c>
      <c r="M3" s="123" t="s">
        <v>57</v>
      </c>
      <c r="N3" s="123" t="s">
        <v>56</v>
      </c>
      <c r="O3" s="123" t="s">
        <v>58</v>
      </c>
      <c r="P3" s="174" t="s">
        <v>68</v>
      </c>
      <c r="Q3" s="126" t="s">
        <v>50</v>
      </c>
      <c r="R3" s="126" t="s">
        <v>48</v>
      </c>
      <c r="S3" s="126" t="s">
        <v>46</v>
      </c>
      <c r="T3" s="126" t="s">
        <v>49</v>
      </c>
      <c r="U3" s="129" t="s">
        <v>47</v>
      </c>
      <c r="V3" s="183" t="s">
        <v>540</v>
      </c>
      <c r="W3" s="121" t="s">
        <v>292</v>
      </c>
      <c r="X3" s="134" t="s">
        <v>59</v>
      </c>
    </row>
    <row r="4" spans="1:24" s="22" customFormat="1" ht="33" customHeight="1">
      <c r="A4" s="103">
        <v>160</v>
      </c>
      <c r="B4" s="16" t="s">
        <v>70</v>
      </c>
      <c r="C4" s="16">
        <f t="shared" ref="C4:C20" si="0">IF($B4="ADMISSIBLE",1,IF($B4="NON ADMISSIBLE",2,IF($B4="DESISTE A L'ADMISSIBILITE",3,IF($B4="RADIE A L'ADMISSIBILITE",4,IF($B4="RADIE INAP MED DEF",5,IF($B4="ERREUR.INSCRIPTION",6))))))</f>
        <v>1</v>
      </c>
      <c r="D4" s="147" t="s">
        <v>16</v>
      </c>
      <c r="E4" s="17">
        <v>201</v>
      </c>
      <c r="F4" s="17" t="s">
        <v>92</v>
      </c>
      <c r="G4" s="27">
        <v>1</v>
      </c>
      <c r="H4" s="27">
        <f t="shared" ref="H4:H20" si="1">IF($G4=1,1,IF($G4="A",2,IF($G4="D",3,IF($G4="R",4,IF($G4="N.A",5,IF($G4="",6))))))</f>
        <v>1</v>
      </c>
      <c r="I4" s="120" t="str">
        <f t="shared" ref="I4:I20" si="2">IF($D4="ORADM","",IF(OR($B:$B="NON ADMISSIBLE",$B:$B="ERREUR.INSCRIPTION",$B:$B="RADIE A L'ADMISSIBILITE",$B:$B="DESISTE A L'ADMISSIBILITE",$B:$B="RADIE INAP MED DEF"),"",SUMPRODUCT(($B$3:$B$429=$B4)*($F$3:$F$429=$F4)*($S$3:$S$429&gt;$S4))+1))</f>
        <v/>
      </c>
      <c r="J4" s="132">
        <f>IF($D4="ORTIF","",IF(OR($B:$B="NON ADMISSIBLE",$B:$B="ERREUR.INSCRIPTION",$B:$B="RADIE A L'ADMISSIBILITE",$B:$B="DESISTE A L'ADMISSIBILITE",$B:$B="RADIE INAP MED DEF"),"",SUMPRODUCT(($B$3:$B$429=$B4)*($F$3:$F$429=$F4)*($T$3:$T$429&gt;$T4))+1))</f>
        <v>1</v>
      </c>
      <c r="K4" s="143">
        <f>IF($D4="ORTIF",$I4,$J4)</f>
        <v>1</v>
      </c>
      <c r="L4" s="15" t="str">
        <f t="shared" ref="L4:L20" si="3">CONCATENATE(W4," ","                                          (",X4,")")</f>
        <v>Gil Manuel                                           (106016)</v>
      </c>
      <c r="M4" s="10">
        <v>12</v>
      </c>
      <c r="N4" s="10">
        <v>15</v>
      </c>
      <c r="O4" s="10">
        <v>14</v>
      </c>
      <c r="P4" s="125">
        <f t="shared" ref="P4:P19" si="4">SUM((M4*25)+(N4*25))</f>
        <v>675</v>
      </c>
      <c r="Q4" s="127">
        <f>SUM((M4*25)+(N4*25)+(O4*10))</f>
        <v>815</v>
      </c>
      <c r="R4" s="11">
        <v>505</v>
      </c>
      <c r="S4" s="127">
        <f>SUM(Q4+R4)+M4/10^7</f>
        <v>1320.0000012</v>
      </c>
      <c r="T4" s="162">
        <f>SUM(S4/100)+ROW(A4)/10000000</f>
        <v>13.200000412</v>
      </c>
      <c r="U4" s="20" t="s">
        <v>71</v>
      </c>
      <c r="V4" s="136"/>
      <c r="W4" s="117" t="s">
        <v>203</v>
      </c>
      <c r="X4" s="26">
        <v>106016</v>
      </c>
    </row>
    <row r="5" spans="1:24" s="22" customFormat="1" ht="33" customHeight="1">
      <c r="A5" s="103">
        <v>161</v>
      </c>
      <c r="B5" s="16" t="s">
        <v>70</v>
      </c>
      <c r="C5" s="16">
        <f t="shared" si="0"/>
        <v>1</v>
      </c>
      <c r="D5" s="147" t="s">
        <v>16</v>
      </c>
      <c r="E5" s="17">
        <v>201</v>
      </c>
      <c r="F5" s="17" t="s">
        <v>92</v>
      </c>
      <c r="G5" s="27">
        <v>1</v>
      </c>
      <c r="H5" s="27">
        <f t="shared" si="1"/>
        <v>1</v>
      </c>
      <c r="I5" s="120" t="str">
        <f t="shared" si="2"/>
        <v/>
      </c>
      <c r="J5" s="132">
        <f t="shared" ref="J5:J20" si="5">IF($D5="ORTIF","",IF(OR($B:$B="NON ADMISSIBLE",$B:$B="ERREUR.INSCRIPTION",$B:$B="RADIE A L'ADMISSIBILITE",$B:$B="DESISTE A L'ADMISSIBILITE",$B:$B="RADIE INAP MED DEF"),"",SUMPRODUCT(($B$3:$B$429=$B5)*($F$3:$F$429=$F5)*($T$3:$T$429&gt;$T5))+1))</f>
        <v>2</v>
      </c>
      <c r="K5" s="143">
        <f>IF($D5="ORTIF",$I5,$J5)</f>
        <v>2</v>
      </c>
      <c r="L5" s="15" t="str">
        <f t="shared" si="3"/>
        <v>Low Po-Kiong                                           (107022)</v>
      </c>
      <c r="M5" s="10">
        <v>13</v>
      </c>
      <c r="N5" s="10">
        <v>16</v>
      </c>
      <c r="O5" s="10">
        <v>13.33</v>
      </c>
      <c r="P5" s="125">
        <f t="shared" si="4"/>
        <v>725</v>
      </c>
      <c r="Q5" s="127">
        <f>SUM((M5*25)+(N5*25)+(O5*10))</f>
        <v>858.3</v>
      </c>
      <c r="R5" s="11">
        <v>450</v>
      </c>
      <c r="S5" s="127">
        <f t="shared" ref="S5:S19" si="6">SUM(Q5+R5)</f>
        <v>1308.3</v>
      </c>
      <c r="T5" s="162">
        <f>SUM(S5/100)+ROW(A5)/10000000</f>
        <v>13.083000500000001</v>
      </c>
      <c r="U5" s="20" t="s">
        <v>71</v>
      </c>
      <c r="V5" s="136"/>
      <c r="W5" s="117" t="s">
        <v>248</v>
      </c>
      <c r="X5" s="26">
        <v>107022</v>
      </c>
    </row>
    <row r="6" spans="1:24" s="22" customFormat="1" ht="33" customHeight="1">
      <c r="A6" s="103">
        <v>162</v>
      </c>
      <c r="B6" s="16" t="s">
        <v>70</v>
      </c>
      <c r="C6" s="16">
        <f t="shared" si="0"/>
        <v>1</v>
      </c>
      <c r="D6" s="147" t="s">
        <v>16</v>
      </c>
      <c r="E6" s="17">
        <v>201</v>
      </c>
      <c r="F6" s="17" t="s">
        <v>92</v>
      </c>
      <c r="G6" s="27">
        <v>1</v>
      </c>
      <c r="H6" s="27">
        <f t="shared" si="1"/>
        <v>1</v>
      </c>
      <c r="I6" s="120" t="str">
        <f t="shared" si="2"/>
        <v/>
      </c>
      <c r="J6" s="132">
        <f t="shared" si="5"/>
        <v>3</v>
      </c>
      <c r="K6" s="143">
        <f>IF($D6="ORTIF",$I6,$J6)</f>
        <v>3</v>
      </c>
      <c r="L6" s="15" t="str">
        <f t="shared" si="3"/>
        <v>Longfoot Thomas                                           (107021)</v>
      </c>
      <c r="M6" s="10">
        <v>15</v>
      </c>
      <c r="N6" s="10">
        <v>13</v>
      </c>
      <c r="O6" s="10">
        <v>14.33</v>
      </c>
      <c r="P6" s="125">
        <f t="shared" si="4"/>
        <v>700</v>
      </c>
      <c r="Q6" s="127">
        <f>SUM((M6*25)+(N6*25)+(O6*10))</f>
        <v>843.3</v>
      </c>
      <c r="R6" s="11">
        <v>460</v>
      </c>
      <c r="S6" s="127">
        <f t="shared" si="6"/>
        <v>1303.3</v>
      </c>
      <c r="T6" s="162">
        <f>SUM(S6/100)+ROW(A6)/10000000</f>
        <v>13.033000599999999</v>
      </c>
      <c r="U6" s="20" t="s">
        <v>71</v>
      </c>
      <c r="V6" s="136"/>
      <c r="W6" s="117" t="s">
        <v>247</v>
      </c>
      <c r="X6" s="26">
        <v>107021</v>
      </c>
    </row>
    <row r="7" spans="1:24" s="22" customFormat="1" ht="33" customHeight="1">
      <c r="A7" s="103">
        <v>163</v>
      </c>
      <c r="B7" s="16" t="s">
        <v>70</v>
      </c>
      <c r="C7" s="186">
        <f t="shared" si="0"/>
        <v>1</v>
      </c>
      <c r="D7" s="187" t="s">
        <v>16</v>
      </c>
      <c r="E7" s="17">
        <v>201</v>
      </c>
      <c r="F7" s="17" t="s">
        <v>92</v>
      </c>
      <c r="G7" s="27">
        <v>1</v>
      </c>
      <c r="H7" s="27">
        <f t="shared" si="1"/>
        <v>1</v>
      </c>
      <c r="I7" s="120" t="str">
        <f t="shared" si="2"/>
        <v/>
      </c>
      <c r="J7" s="132">
        <v>4</v>
      </c>
      <c r="K7" s="143">
        <v>4</v>
      </c>
      <c r="L7" s="170" t="str">
        <f t="shared" si="3"/>
        <v>Dazat Denis                                           (108012)</v>
      </c>
      <c r="M7" s="109">
        <v>13</v>
      </c>
      <c r="N7" s="109">
        <v>15</v>
      </c>
      <c r="O7" s="110" t="s">
        <v>44</v>
      </c>
      <c r="P7" s="166">
        <f t="shared" si="4"/>
        <v>700</v>
      </c>
      <c r="Q7" s="167">
        <f>P7</f>
        <v>700</v>
      </c>
      <c r="R7" s="169">
        <v>450</v>
      </c>
      <c r="S7" s="167">
        <f t="shared" si="6"/>
        <v>1150</v>
      </c>
      <c r="T7" s="162">
        <f>SUM(S7/90)+ROW(A7)/10000000</f>
        <v>12.777778477777778</v>
      </c>
      <c r="U7" s="112" t="s">
        <v>69</v>
      </c>
      <c r="V7" s="136"/>
      <c r="W7" s="117" t="s">
        <v>261</v>
      </c>
      <c r="X7" s="26">
        <v>108012</v>
      </c>
    </row>
    <row r="8" spans="1:24" s="22" customFormat="1" ht="33" customHeight="1">
      <c r="A8" s="185">
        <v>164</v>
      </c>
      <c r="B8" s="186" t="s">
        <v>70</v>
      </c>
      <c r="C8" s="186">
        <f t="shared" si="0"/>
        <v>1</v>
      </c>
      <c r="D8" s="187" t="s">
        <v>16</v>
      </c>
      <c r="E8" s="188">
        <v>201</v>
      </c>
      <c r="F8" s="188" t="s">
        <v>92</v>
      </c>
      <c r="G8" s="189">
        <v>1</v>
      </c>
      <c r="H8" s="189">
        <f t="shared" si="1"/>
        <v>1</v>
      </c>
      <c r="I8" s="120" t="str">
        <f t="shared" si="2"/>
        <v/>
      </c>
      <c r="J8" s="132">
        <v>5</v>
      </c>
      <c r="K8" s="143">
        <v>5</v>
      </c>
      <c r="L8" s="190" t="str">
        <f t="shared" si="3"/>
        <v>Barajas Frédéric                                           (108008)</v>
      </c>
      <c r="M8" s="191">
        <v>14</v>
      </c>
      <c r="N8" s="191">
        <v>11</v>
      </c>
      <c r="O8" s="191">
        <v>19.329999999999998</v>
      </c>
      <c r="P8" s="166">
        <f t="shared" si="4"/>
        <v>625</v>
      </c>
      <c r="Q8" s="167">
        <f>SUM((M8*25)+(N8*25)+(O8*10))</f>
        <v>818.3</v>
      </c>
      <c r="R8" s="192">
        <v>460</v>
      </c>
      <c r="S8" s="167">
        <f t="shared" si="6"/>
        <v>1278.3</v>
      </c>
      <c r="T8" s="162">
        <f>SUM(S8/100)+ROW(A8)/10000000</f>
        <v>12.7830008</v>
      </c>
      <c r="U8" s="196" t="s">
        <v>71</v>
      </c>
      <c r="V8" s="136"/>
      <c r="W8" s="117" t="s">
        <v>255</v>
      </c>
      <c r="X8" s="36">
        <v>108008</v>
      </c>
    </row>
    <row r="9" spans="1:24" s="22" customFormat="1" ht="33" customHeight="1">
      <c r="A9" s="103">
        <v>166</v>
      </c>
      <c r="B9" s="16" t="s">
        <v>70</v>
      </c>
      <c r="C9" s="16">
        <f t="shared" si="0"/>
        <v>1</v>
      </c>
      <c r="D9" s="147" t="s">
        <v>16</v>
      </c>
      <c r="E9" s="17">
        <v>201</v>
      </c>
      <c r="F9" s="17" t="s">
        <v>92</v>
      </c>
      <c r="G9" s="27">
        <v>1</v>
      </c>
      <c r="H9" s="27">
        <f t="shared" si="1"/>
        <v>1</v>
      </c>
      <c r="I9" s="120" t="str">
        <f t="shared" si="2"/>
        <v/>
      </c>
      <c r="J9" s="132">
        <v>6</v>
      </c>
      <c r="K9" s="143">
        <v>6</v>
      </c>
      <c r="L9" s="170" t="str">
        <f t="shared" si="3"/>
        <v>Collado Michel                                           (108010)</v>
      </c>
      <c r="M9" s="109">
        <v>14</v>
      </c>
      <c r="N9" s="109">
        <v>11</v>
      </c>
      <c r="O9" s="109">
        <v>19.329999999999998</v>
      </c>
      <c r="P9" s="166">
        <f t="shared" si="4"/>
        <v>625</v>
      </c>
      <c r="Q9" s="167">
        <f>SUM((M9*25)+(N9*25)+(O9*10))</f>
        <v>818.3</v>
      </c>
      <c r="R9" s="169">
        <v>460</v>
      </c>
      <c r="S9" s="167">
        <f t="shared" si="6"/>
        <v>1278.3</v>
      </c>
      <c r="T9" s="162">
        <f>SUM(S9/100)+ROW(A9)/10000000</f>
        <v>12.783000899999999</v>
      </c>
      <c r="U9" s="113" t="s">
        <v>71</v>
      </c>
      <c r="V9" s="136"/>
      <c r="W9" s="117" t="s">
        <v>258</v>
      </c>
      <c r="X9" s="36">
        <v>108010</v>
      </c>
    </row>
    <row r="10" spans="1:24" s="22" customFormat="1" ht="33" customHeight="1">
      <c r="A10" s="103">
        <v>167</v>
      </c>
      <c r="B10" s="16" t="s">
        <v>70</v>
      </c>
      <c r="C10" s="16">
        <f t="shared" si="0"/>
        <v>1</v>
      </c>
      <c r="D10" s="147" t="s">
        <v>16</v>
      </c>
      <c r="E10" s="17">
        <v>201</v>
      </c>
      <c r="F10" s="17" t="s">
        <v>92</v>
      </c>
      <c r="G10" s="27">
        <v>1</v>
      </c>
      <c r="H10" s="27">
        <f t="shared" si="1"/>
        <v>1</v>
      </c>
      <c r="I10" s="120" t="str">
        <f t="shared" si="2"/>
        <v/>
      </c>
      <c r="J10" s="132">
        <v>7</v>
      </c>
      <c r="K10" s="143">
        <v>7</v>
      </c>
      <c r="L10" s="170" t="str">
        <f t="shared" si="3"/>
        <v>Rollot Eddy                                           (108004)</v>
      </c>
      <c r="M10" s="109">
        <v>8.5</v>
      </c>
      <c r="N10" s="109">
        <v>10.5</v>
      </c>
      <c r="O10" s="109">
        <v>11.33</v>
      </c>
      <c r="P10" s="166">
        <f t="shared" si="4"/>
        <v>475</v>
      </c>
      <c r="Q10" s="167">
        <f>SUM((M10*25)+(N10*25)+(O10*10))</f>
        <v>588.29999999999995</v>
      </c>
      <c r="R10" s="169">
        <v>690</v>
      </c>
      <c r="S10" s="167">
        <f t="shared" si="6"/>
        <v>1278.3</v>
      </c>
      <c r="T10" s="162">
        <f>SUM(S10/100)+ROW(A10)/10000000</f>
        <v>12.783000999999999</v>
      </c>
      <c r="U10" s="113" t="s">
        <v>71</v>
      </c>
      <c r="V10" s="136"/>
      <c r="W10" s="117" t="s">
        <v>313</v>
      </c>
      <c r="X10" s="36">
        <v>108004</v>
      </c>
    </row>
    <row r="11" spans="1:24" s="22" customFormat="1" ht="33" customHeight="1">
      <c r="A11" s="103">
        <v>165</v>
      </c>
      <c r="B11" s="195" t="s">
        <v>70</v>
      </c>
      <c r="C11" s="186">
        <f t="shared" si="0"/>
        <v>1</v>
      </c>
      <c r="D11" s="187" t="s">
        <v>16</v>
      </c>
      <c r="E11" s="17">
        <v>201</v>
      </c>
      <c r="F11" s="17" t="s">
        <v>92</v>
      </c>
      <c r="G11" s="27">
        <v>1</v>
      </c>
      <c r="H11" s="27">
        <f t="shared" si="1"/>
        <v>1</v>
      </c>
      <c r="I11" s="152" t="str">
        <f t="shared" si="2"/>
        <v/>
      </c>
      <c r="J11" s="153">
        <v>8</v>
      </c>
      <c r="K11" s="154">
        <v>8</v>
      </c>
      <c r="L11" s="170" t="str">
        <f t="shared" si="3"/>
        <v>André Jean-Marie                                           (108006)</v>
      </c>
      <c r="M11" s="109">
        <v>9</v>
      </c>
      <c r="N11" s="109">
        <v>10</v>
      </c>
      <c r="O11" s="109">
        <v>11.33</v>
      </c>
      <c r="P11" s="193">
        <f t="shared" si="4"/>
        <v>475</v>
      </c>
      <c r="Q11" s="111">
        <f>SUM((M11*25)+(N11*25)+(O11*10))</f>
        <v>588.29999999999995</v>
      </c>
      <c r="R11" s="169">
        <v>690</v>
      </c>
      <c r="S11" s="111">
        <f t="shared" si="6"/>
        <v>1278.3</v>
      </c>
      <c r="T11" s="194">
        <f>SUM(S11/100)+ROW(A11)/10000000</f>
        <v>12.7830011</v>
      </c>
      <c r="U11" s="113" t="s">
        <v>71</v>
      </c>
      <c r="V11" s="136"/>
      <c r="W11" s="117" t="s">
        <v>253</v>
      </c>
      <c r="X11" s="36">
        <v>108006</v>
      </c>
    </row>
    <row r="12" spans="1:24" s="22" customFormat="1" ht="33" customHeight="1">
      <c r="A12" s="103">
        <v>168</v>
      </c>
      <c r="B12" s="16" t="s">
        <v>70</v>
      </c>
      <c r="C12" s="16">
        <f t="shared" si="0"/>
        <v>1</v>
      </c>
      <c r="D12" s="147" t="s">
        <v>16</v>
      </c>
      <c r="E12" s="17">
        <v>201</v>
      </c>
      <c r="F12" s="17" t="s">
        <v>92</v>
      </c>
      <c r="G12" s="27">
        <v>1</v>
      </c>
      <c r="H12" s="27">
        <f t="shared" si="1"/>
        <v>1</v>
      </c>
      <c r="I12" s="120" t="str">
        <f t="shared" si="2"/>
        <v/>
      </c>
      <c r="J12" s="132">
        <v>9</v>
      </c>
      <c r="K12" s="143">
        <v>9</v>
      </c>
      <c r="L12" s="170" t="str">
        <f t="shared" si="3"/>
        <v>Robert Eric                                           (108002)</v>
      </c>
      <c r="M12" s="109">
        <v>8.5</v>
      </c>
      <c r="N12" s="109">
        <v>10.5</v>
      </c>
      <c r="O12" s="109">
        <v>11.66</v>
      </c>
      <c r="P12" s="166">
        <f t="shared" si="4"/>
        <v>475</v>
      </c>
      <c r="Q12" s="167">
        <f>SUM((M12*25)+(N12*25)+(O12*10))</f>
        <v>591.6</v>
      </c>
      <c r="R12" s="169">
        <v>686.7</v>
      </c>
      <c r="S12" s="167">
        <f t="shared" si="6"/>
        <v>1278.3000000000002</v>
      </c>
      <c r="T12" s="162">
        <f>SUM(S12/100)+ROW(A12)/10000000</f>
        <v>12.783001200000001</v>
      </c>
      <c r="U12" s="113" t="s">
        <v>71</v>
      </c>
      <c r="V12" s="136"/>
      <c r="W12" s="117" t="s">
        <v>311</v>
      </c>
      <c r="X12" s="26">
        <v>108002</v>
      </c>
    </row>
    <row r="13" spans="1:24" s="22" customFormat="1" ht="33" customHeight="1">
      <c r="A13" s="103">
        <v>169</v>
      </c>
      <c r="B13" s="195" t="s">
        <v>70</v>
      </c>
      <c r="C13" s="186">
        <f t="shared" si="0"/>
        <v>1</v>
      </c>
      <c r="D13" s="187" t="s">
        <v>16</v>
      </c>
      <c r="E13" s="17">
        <v>201</v>
      </c>
      <c r="F13" s="17" t="s">
        <v>92</v>
      </c>
      <c r="G13" s="27">
        <v>1</v>
      </c>
      <c r="H13" s="27">
        <f t="shared" si="1"/>
        <v>1</v>
      </c>
      <c r="I13" s="120" t="str">
        <f t="shared" si="2"/>
        <v/>
      </c>
      <c r="J13" s="132">
        <v>10</v>
      </c>
      <c r="K13" s="143">
        <v>10</v>
      </c>
      <c r="L13" s="170" t="str">
        <f t="shared" si="3"/>
        <v>Quinart Marcel                                           (108059)</v>
      </c>
      <c r="M13" s="109">
        <v>8</v>
      </c>
      <c r="N13" s="109">
        <v>10</v>
      </c>
      <c r="O13" s="110" t="s">
        <v>44</v>
      </c>
      <c r="P13" s="166">
        <f t="shared" si="4"/>
        <v>450</v>
      </c>
      <c r="Q13" s="167">
        <f>P13</f>
        <v>450</v>
      </c>
      <c r="R13" s="144">
        <v>700</v>
      </c>
      <c r="S13" s="167">
        <f t="shared" si="6"/>
        <v>1150</v>
      </c>
      <c r="T13" s="162">
        <f>SUM(S13/90)+ROW(A13)/10000000</f>
        <v>12.777779077777778</v>
      </c>
      <c r="U13" s="112" t="s">
        <v>69</v>
      </c>
      <c r="V13" s="136"/>
      <c r="W13" s="117" t="s">
        <v>305</v>
      </c>
      <c r="X13" s="26">
        <v>108059</v>
      </c>
    </row>
    <row r="14" spans="1:24" s="22" customFormat="1" ht="33" customHeight="1">
      <c r="A14" s="103">
        <v>170</v>
      </c>
      <c r="B14" s="16" t="s">
        <v>70</v>
      </c>
      <c r="C14" s="186">
        <f t="shared" si="0"/>
        <v>1</v>
      </c>
      <c r="D14" s="187" t="s">
        <v>16</v>
      </c>
      <c r="E14" s="17">
        <v>201</v>
      </c>
      <c r="F14" s="17" t="s">
        <v>92</v>
      </c>
      <c r="G14" s="27">
        <v>1</v>
      </c>
      <c r="H14" s="27">
        <f t="shared" si="1"/>
        <v>1</v>
      </c>
      <c r="I14" s="120" t="str">
        <f t="shared" si="2"/>
        <v/>
      </c>
      <c r="J14" s="132">
        <f t="shared" si="5"/>
        <v>11</v>
      </c>
      <c r="K14" s="143">
        <f t="shared" ref="K14:K20" si="7">IF($D14="ORTIF",$I14,$J14)</f>
        <v>11</v>
      </c>
      <c r="L14" s="15" t="str">
        <f t="shared" si="3"/>
        <v>Escarpit Michel                                           (203007)</v>
      </c>
      <c r="M14" s="10">
        <v>12</v>
      </c>
      <c r="N14" s="10">
        <v>4</v>
      </c>
      <c r="O14" s="10">
        <v>15</v>
      </c>
      <c r="P14" s="125">
        <f t="shared" si="4"/>
        <v>400</v>
      </c>
      <c r="Q14" s="127">
        <f t="shared" ref="Q14:Q19" si="8">SUM((M14*25)+(N14*25)+(O14*10))</f>
        <v>550</v>
      </c>
      <c r="R14" s="11">
        <v>475</v>
      </c>
      <c r="S14" s="127">
        <f t="shared" si="6"/>
        <v>1025</v>
      </c>
      <c r="T14" s="162">
        <f t="shared" ref="T14:T20" si="9">SUM(S14/100)+ROW(A14)/10000000</f>
        <v>10.2500014</v>
      </c>
      <c r="U14" s="20" t="s">
        <v>33</v>
      </c>
      <c r="V14" s="136"/>
      <c r="W14" s="117" t="s">
        <v>523</v>
      </c>
      <c r="X14" s="26">
        <v>203007</v>
      </c>
    </row>
    <row r="15" spans="1:24" s="22" customFormat="1" ht="33" customHeight="1">
      <c r="A15" s="103">
        <v>171</v>
      </c>
      <c r="B15" s="16" t="s">
        <v>70</v>
      </c>
      <c r="C15" s="186">
        <f t="shared" si="0"/>
        <v>1</v>
      </c>
      <c r="D15" s="187" t="s">
        <v>16</v>
      </c>
      <c r="E15" s="17">
        <v>201</v>
      </c>
      <c r="F15" s="17" t="s">
        <v>92</v>
      </c>
      <c r="G15" s="27">
        <v>1</v>
      </c>
      <c r="H15" s="27">
        <f t="shared" si="1"/>
        <v>1</v>
      </c>
      <c r="I15" s="120" t="str">
        <f t="shared" si="2"/>
        <v/>
      </c>
      <c r="J15" s="132">
        <f t="shared" si="5"/>
        <v>12</v>
      </c>
      <c r="K15" s="143">
        <f t="shared" si="7"/>
        <v>12</v>
      </c>
      <c r="L15" s="15" t="str">
        <f t="shared" si="3"/>
        <v>Stocker Dorian                                           (204019)</v>
      </c>
      <c r="M15" s="10">
        <v>13</v>
      </c>
      <c r="N15" s="10">
        <v>6</v>
      </c>
      <c r="O15" s="10">
        <v>10.33</v>
      </c>
      <c r="P15" s="125">
        <f t="shared" si="4"/>
        <v>475</v>
      </c>
      <c r="Q15" s="127">
        <f t="shared" si="8"/>
        <v>578.29999999999995</v>
      </c>
      <c r="R15" s="11">
        <v>430</v>
      </c>
      <c r="S15" s="127">
        <f t="shared" si="6"/>
        <v>1008.3</v>
      </c>
      <c r="T15" s="162">
        <f t="shared" si="9"/>
        <v>10.0830015</v>
      </c>
      <c r="U15" s="20" t="s">
        <v>71</v>
      </c>
      <c r="V15" s="136"/>
      <c r="W15" s="117" t="s">
        <v>481</v>
      </c>
      <c r="X15" s="26">
        <v>204019</v>
      </c>
    </row>
    <row r="16" spans="1:24" s="22" customFormat="1" ht="33" customHeight="1">
      <c r="A16" s="103">
        <v>172</v>
      </c>
      <c r="B16" s="16" t="s">
        <v>70</v>
      </c>
      <c r="C16" s="186">
        <f t="shared" si="0"/>
        <v>1</v>
      </c>
      <c r="D16" s="187" t="s">
        <v>16</v>
      </c>
      <c r="E16" s="17">
        <v>201</v>
      </c>
      <c r="F16" s="17" t="s">
        <v>92</v>
      </c>
      <c r="G16" s="27">
        <v>1</v>
      </c>
      <c r="H16" s="27">
        <f t="shared" si="1"/>
        <v>1</v>
      </c>
      <c r="I16" s="120" t="str">
        <f t="shared" si="2"/>
        <v/>
      </c>
      <c r="J16" s="132">
        <f t="shared" si="5"/>
        <v>13</v>
      </c>
      <c r="K16" s="143">
        <f t="shared" si="7"/>
        <v>13</v>
      </c>
      <c r="L16" s="15" t="str">
        <f t="shared" si="3"/>
        <v>Le Bivic Erwan                                           (204017)</v>
      </c>
      <c r="M16" s="10">
        <v>9</v>
      </c>
      <c r="N16" s="10">
        <v>4</v>
      </c>
      <c r="O16" s="10">
        <v>17</v>
      </c>
      <c r="P16" s="125">
        <f t="shared" si="4"/>
        <v>325</v>
      </c>
      <c r="Q16" s="127">
        <f t="shared" si="8"/>
        <v>495</v>
      </c>
      <c r="R16" s="11">
        <v>500</v>
      </c>
      <c r="S16" s="127">
        <f t="shared" si="6"/>
        <v>995</v>
      </c>
      <c r="T16" s="162">
        <f t="shared" si="9"/>
        <v>9.9500015999999984</v>
      </c>
      <c r="U16" s="20" t="s">
        <v>33</v>
      </c>
      <c r="V16" s="136"/>
      <c r="W16" s="117" t="s">
        <v>489</v>
      </c>
      <c r="X16" s="26">
        <v>204017</v>
      </c>
    </row>
    <row r="17" spans="1:24" s="22" customFormat="1" ht="33" customHeight="1">
      <c r="A17" s="103">
        <v>173</v>
      </c>
      <c r="B17" s="16" t="s">
        <v>70</v>
      </c>
      <c r="C17" s="186">
        <f t="shared" si="0"/>
        <v>1</v>
      </c>
      <c r="D17" s="187" t="s">
        <v>16</v>
      </c>
      <c r="E17" s="17">
        <v>201</v>
      </c>
      <c r="F17" s="17" t="s">
        <v>92</v>
      </c>
      <c r="G17" s="27">
        <v>1</v>
      </c>
      <c r="H17" s="27">
        <f t="shared" si="1"/>
        <v>1</v>
      </c>
      <c r="I17" s="120" t="str">
        <f t="shared" si="2"/>
        <v/>
      </c>
      <c r="J17" s="132">
        <f t="shared" si="5"/>
        <v>14</v>
      </c>
      <c r="K17" s="143">
        <f t="shared" si="7"/>
        <v>14</v>
      </c>
      <c r="L17" s="15" t="str">
        <f t="shared" si="3"/>
        <v>Kante Abdou                                           (204021)</v>
      </c>
      <c r="M17" s="10">
        <v>10</v>
      </c>
      <c r="N17" s="10">
        <v>9</v>
      </c>
      <c r="O17" s="10">
        <v>9.33</v>
      </c>
      <c r="P17" s="125">
        <f t="shared" si="4"/>
        <v>475</v>
      </c>
      <c r="Q17" s="127">
        <f t="shared" si="8"/>
        <v>568.29999999999995</v>
      </c>
      <c r="R17" s="11">
        <v>425</v>
      </c>
      <c r="S17" s="127">
        <f t="shared" si="6"/>
        <v>993.3</v>
      </c>
      <c r="T17" s="162">
        <f t="shared" si="9"/>
        <v>9.9330017000000002</v>
      </c>
      <c r="U17" s="20" t="s">
        <v>71</v>
      </c>
      <c r="V17" s="136"/>
      <c r="W17" s="117" t="s">
        <v>491</v>
      </c>
      <c r="X17" s="26">
        <v>204021</v>
      </c>
    </row>
    <row r="18" spans="1:24" s="22" customFormat="1" ht="30">
      <c r="A18" s="103">
        <v>174</v>
      </c>
      <c r="B18" s="16" t="s">
        <v>70</v>
      </c>
      <c r="C18" s="16">
        <f t="shared" si="0"/>
        <v>1</v>
      </c>
      <c r="D18" s="147" t="s">
        <v>16</v>
      </c>
      <c r="E18" s="17">
        <v>201</v>
      </c>
      <c r="F18" s="17" t="s">
        <v>92</v>
      </c>
      <c r="G18" s="27">
        <v>1</v>
      </c>
      <c r="H18" s="27">
        <f t="shared" si="1"/>
        <v>1</v>
      </c>
      <c r="I18" s="120" t="str">
        <f t="shared" si="2"/>
        <v/>
      </c>
      <c r="J18" s="132">
        <f t="shared" si="5"/>
        <v>15</v>
      </c>
      <c r="K18" s="143">
        <f t="shared" si="7"/>
        <v>15</v>
      </c>
      <c r="L18" s="15" t="str">
        <f t="shared" si="3"/>
        <v>Hérard Alain                                           (205013)</v>
      </c>
      <c r="M18" s="10">
        <v>11</v>
      </c>
      <c r="N18" s="10">
        <v>4</v>
      </c>
      <c r="O18" s="10">
        <v>16.329999999999998</v>
      </c>
      <c r="P18" s="125">
        <f t="shared" si="4"/>
        <v>375</v>
      </c>
      <c r="Q18" s="127">
        <f t="shared" si="8"/>
        <v>538.29999999999995</v>
      </c>
      <c r="R18" s="11">
        <v>445</v>
      </c>
      <c r="S18" s="127">
        <f t="shared" si="6"/>
        <v>983.3</v>
      </c>
      <c r="T18" s="162">
        <f t="shared" si="9"/>
        <v>9.8330017999999999</v>
      </c>
      <c r="U18" s="20" t="s">
        <v>33</v>
      </c>
      <c r="V18" s="136"/>
      <c r="W18" s="117" t="s">
        <v>416</v>
      </c>
      <c r="X18" s="26">
        <v>205013</v>
      </c>
    </row>
    <row r="19" spans="1:24" s="22" customFormat="1" ht="33" customHeight="1">
      <c r="A19" s="103">
        <v>175</v>
      </c>
      <c r="B19" s="16" t="s">
        <v>70</v>
      </c>
      <c r="C19" s="16">
        <f t="shared" si="0"/>
        <v>1</v>
      </c>
      <c r="D19" s="147" t="s">
        <v>16</v>
      </c>
      <c r="E19" s="17">
        <v>201</v>
      </c>
      <c r="F19" s="17" t="s">
        <v>92</v>
      </c>
      <c r="G19" s="27" t="s">
        <v>42</v>
      </c>
      <c r="H19" s="27">
        <f t="shared" si="1"/>
        <v>2</v>
      </c>
      <c r="I19" s="120" t="str">
        <f t="shared" si="2"/>
        <v/>
      </c>
      <c r="J19" s="132">
        <f t="shared" si="5"/>
        <v>16</v>
      </c>
      <c r="K19" s="143">
        <f t="shared" si="7"/>
        <v>16</v>
      </c>
      <c r="L19" s="15" t="str">
        <f t="shared" si="3"/>
        <v>Capron Jean-Marie                                           (105005)</v>
      </c>
      <c r="M19" s="10">
        <v>1.9999999999999999E-6</v>
      </c>
      <c r="N19" s="10">
        <v>1.9999999999999999E-6</v>
      </c>
      <c r="O19" s="10">
        <v>1.9999999999999999E-6</v>
      </c>
      <c r="P19" s="125">
        <f t="shared" si="4"/>
        <v>9.9999999999999991E-5</v>
      </c>
      <c r="Q19" s="127">
        <f t="shared" si="8"/>
        <v>1.1999999999999999E-4</v>
      </c>
      <c r="R19" s="11">
        <v>475</v>
      </c>
      <c r="S19" s="127">
        <f t="shared" si="6"/>
        <v>475.00011999999998</v>
      </c>
      <c r="T19" s="162">
        <f t="shared" si="9"/>
        <v>4.7500030999999998</v>
      </c>
      <c r="U19" s="20" t="s">
        <v>43</v>
      </c>
      <c r="V19" s="136"/>
      <c r="W19" s="117" t="s">
        <v>168</v>
      </c>
      <c r="X19" s="26">
        <v>105005</v>
      </c>
    </row>
    <row r="20" spans="1:24" s="22" customFormat="1" ht="33" customHeight="1">
      <c r="A20" s="103">
        <v>176</v>
      </c>
      <c r="B20" s="16" t="s">
        <v>70</v>
      </c>
      <c r="C20" s="16">
        <f t="shared" si="0"/>
        <v>1</v>
      </c>
      <c r="D20" s="147" t="s">
        <v>16</v>
      </c>
      <c r="E20" s="17">
        <v>201</v>
      </c>
      <c r="F20" s="17" t="s">
        <v>92</v>
      </c>
      <c r="G20" s="27" t="s">
        <v>34</v>
      </c>
      <c r="H20" s="27">
        <f t="shared" si="1"/>
        <v>3</v>
      </c>
      <c r="I20" s="152" t="str">
        <f t="shared" si="2"/>
        <v/>
      </c>
      <c r="J20" s="132">
        <f t="shared" si="5"/>
        <v>17</v>
      </c>
      <c r="K20" s="154">
        <f t="shared" si="7"/>
        <v>17</v>
      </c>
      <c r="L20" s="170" t="str">
        <f t="shared" si="3"/>
        <v>Curtaz Eric                                           (104016)</v>
      </c>
      <c r="M20" s="109" t="s">
        <v>35</v>
      </c>
      <c r="N20" s="109" t="s">
        <v>35</v>
      </c>
      <c r="O20" s="109" t="s">
        <v>35</v>
      </c>
      <c r="P20" s="211">
        <f>IF(G20="D",0.000009,SUM((M20*25)+(N20*25)))</f>
        <v>9.0000000000000002E-6</v>
      </c>
      <c r="Q20" s="211">
        <f>IF(G20="D",0.000009,SUM((M20*25)+(N20*25)+(O20*10)))</f>
        <v>9.0000000000000002E-6</v>
      </c>
      <c r="R20" s="168">
        <v>424.99994929889999</v>
      </c>
      <c r="S20" s="212">
        <f>IF(G20="D",0.000009,SUM(Q20+R20)+M20/10^7)</f>
        <v>9.0000000000000002E-6</v>
      </c>
      <c r="T20" s="213">
        <f t="shared" si="9"/>
        <v>2.0899999999999999E-6</v>
      </c>
      <c r="U20" s="113" t="s">
        <v>36</v>
      </c>
      <c r="V20" s="136"/>
      <c r="W20" s="117" t="s">
        <v>147</v>
      </c>
      <c r="X20" s="26">
        <v>104016</v>
      </c>
    </row>
    <row r="21" spans="1:24">
      <c r="H21" s="3"/>
    </row>
    <row r="22" spans="1:24">
      <c r="H22" s="3"/>
    </row>
    <row r="23" spans="1:24">
      <c r="H23" s="3"/>
    </row>
    <row r="24" spans="1:24">
      <c r="H24" s="3"/>
    </row>
    <row r="25" spans="1:24">
      <c r="H25" s="3"/>
    </row>
    <row r="26" spans="1:24">
      <c r="H26" s="3"/>
    </row>
    <row r="27" spans="1:24">
      <c r="H27" s="3"/>
    </row>
  </sheetData>
  <autoFilter ref="A3:X3"/>
  <mergeCells count="2">
    <mergeCell ref="K1:U1"/>
    <mergeCell ref="L2:T2"/>
  </mergeCells>
  <phoneticPr fontId="22" type="noConversion"/>
  <conditionalFormatting sqref="D3:D20">
    <cfRule type="cellIs" dxfId="16" priority="1" stopIfTrue="1" operator="equal">
      <formula>"ORTIF"</formula>
    </cfRule>
    <cfRule type="cellIs" dxfId="15" priority="2" stopIfTrue="1" operator="equal">
      <formula>"ORADM"</formula>
    </cfRule>
  </conditionalFormatting>
  <conditionalFormatting sqref="B12:B20 B3:B10">
    <cfRule type="cellIs" dxfId="14" priority="3" stopIfTrue="1" operator="equal">
      <formula>"ADMISSIBLE"</formula>
    </cfRule>
    <cfRule type="cellIs" dxfId="13" priority="4" stopIfTrue="1" operator="equal">
      <formula>"NON ADMISSIBLE"</formula>
    </cfRule>
    <cfRule type="cellIs" dxfId="12" priority="5" stopIfTrue="1" operator="equal">
      <formula>"DESISTE"</formula>
    </cfRule>
  </conditionalFormatting>
  <conditionalFormatting sqref="G3">
    <cfRule type="cellIs" dxfId="11" priority="6" stopIfTrue="1" operator="equal">
      <formula>"A"</formula>
    </cfRule>
    <cfRule type="cellIs" dxfId="10" priority="7" stopIfTrue="1" operator="equal">
      <formula>"D"</formula>
    </cfRule>
    <cfRule type="cellIs" dxfId="9" priority="8" stopIfTrue="1" operator="equal">
      <formula>"N.A"</formula>
    </cfRule>
  </conditionalFormatting>
  <conditionalFormatting sqref="H3 C3:C20">
    <cfRule type="cellIs" dxfId="8" priority="9" stopIfTrue="1" operator="equal">
      <formula>1</formula>
    </cfRule>
    <cfRule type="cellIs" dxfId="7" priority="10" stopIfTrue="1" operator="equal">
      <formula>2</formula>
    </cfRule>
    <cfRule type="cellIs" dxfId="6" priority="11" stopIfTrue="1" operator="equal">
      <formula>3</formula>
    </cfRule>
  </conditionalFormatting>
  <conditionalFormatting sqref="G12:G20 G4:G10">
    <cfRule type="cellIs" dxfId="5" priority="12" stopIfTrue="1" operator="equal">
      <formula>"A"</formula>
    </cfRule>
    <cfRule type="cellIs" dxfId="4" priority="13" stopIfTrue="1" operator="equal">
      <formula>"D"</formula>
    </cfRule>
    <cfRule type="cellIs" dxfId="3" priority="14" stopIfTrue="1" operator="equal">
      <formula>"R"</formula>
    </cfRule>
  </conditionalFormatting>
  <conditionalFormatting sqref="H12:H20 H4:H10">
    <cfRule type="cellIs" dxfId="2" priority="15" stopIfTrue="1" operator="equal">
      <formula>2</formula>
    </cfRule>
    <cfRule type="cellIs" dxfId="1" priority="16" stopIfTrue="1" operator="equal">
      <formula>3</formula>
    </cfRule>
    <cfRule type="cellIs" dxfId="0" priority="17" stopIfTrue="1" operator="equal">
      <formula>4</formula>
    </cfRule>
  </conditionalFormatting>
  <printOptions horizontalCentered="1"/>
  <pageMargins left="0.19685039370078741" right="0.19685039370078741" top="0.43307086614173229" bottom="0.98425196850393704" header="0.15748031496062992" footer="0.70866141732283472"/>
  <pageSetup paperSize="9" scale="10" orientation="landscape" r:id="rId1"/>
  <headerFooter alignWithMargins="0">
    <oddFooter>&amp;L&amp;P/&amp;N&amp;REdité le &amp;D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42</vt:i4>
      </vt:variant>
    </vt:vector>
  </HeadingPairs>
  <TitlesOfParts>
    <vt:vector size="46" baseType="lpstr">
      <vt:lpstr>Accueil</vt:lpstr>
      <vt:lpstr>Base_COM_General</vt:lpstr>
      <vt:lpstr>COM_Admission_MAI</vt:lpstr>
      <vt:lpstr>COM_Admission_BFADM</vt:lpstr>
      <vt:lpstr>Base_COM_General!Ayant_Composé_Oral</vt:lpstr>
      <vt:lpstr>COM_Admission_BFADM!Ayant_Composé_Oral</vt:lpstr>
      <vt:lpstr>COM_Admission_MAI!Ayant_Composé_Oral</vt:lpstr>
      <vt:lpstr>Base_COM_General!Base_Candidats</vt:lpstr>
      <vt:lpstr>COM_Admission_BFADM!Base_Candidats</vt:lpstr>
      <vt:lpstr>COM_Admission_MAI!Base_Candidats</vt:lpstr>
      <vt:lpstr>Base_COM_General!Famille</vt:lpstr>
      <vt:lpstr>COM_Admission_BFADM!Famille</vt:lpstr>
      <vt:lpstr>COM_Admission_MAI!Famille</vt:lpstr>
      <vt:lpstr>Base_COM_General!Identifiant</vt:lpstr>
      <vt:lpstr>COM_Admission_BFADM!Identifiant</vt:lpstr>
      <vt:lpstr>COM_Admission_MAI!Identifiant</vt:lpstr>
      <vt:lpstr>Base_COM_General!Impression_des_titres</vt:lpstr>
      <vt:lpstr>COM_Admission_BFADM!Impression_des_titres</vt:lpstr>
      <vt:lpstr>COM_Admission_MAI!Impression_des_titres</vt:lpstr>
      <vt:lpstr>Base_COM_General!Moy_Générale</vt:lpstr>
      <vt:lpstr>COM_Admission_BFADM!Moy_Générale</vt:lpstr>
      <vt:lpstr>COM_Admission_MAI!Moy_Générale</vt:lpstr>
      <vt:lpstr>Base_COM_General!Observations</vt:lpstr>
      <vt:lpstr>COM_Admission_BFADM!Observations</vt:lpstr>
      <vt:lpstr>COM_Admission_MAI!Observations</vt:lpstr>
      <vt:lpstr>Base_COM_General!Option_Concours_Mnr</vt:lpstr>
      <vt:lpstr>COM_Admission_BFADM!Option_Concours_Mnr</vt:lpstr>
      <vt:lpstr>COM_Admission_MAI!Option_Concours_Mnr</vt:lpstr>
      <vt:lpstr>Base_COM_General!Option_Concours_Trigramme</vt:lpstr>
      <vt:lpstr>COM_Admission_BFADM!Option_Concours_Trigramme</vt:lpstr>
      <vt:lpstr>COM_Admission_MAI!Option_Concours_Trigramme</vt:lpstr>
      <vt:lpstr>Base_COM_General!Rappel_Pts_Admissibilité</vt:lpstr>
      <vt:lpstr>COM_Admission_BFADM!Rappel_Pts_Admissibilité</vt:lpstr>
      <vt:lpstr>COM_Admission_MAI!Rappel_Pts_Admissibilité</vt:lpstr>
      <vt:lpstr>Base_COM_General!Résultat_Code_Admissibilité</vt:lpstr>
      <vt:lpstr>COM_Admission_BFADM!Résultat_Code_Admissibilité</vt:lpstr>
      <vt:lpstr>COM_Admission_MAI!Résultat_Code_Admissibilité</vt:lpstr>
      <vt:lpstr>Base_COM_General!Total_Points_Oral</vt:lpstr>
      <vt:lpstr>COM_Admission_BFADM!Total_Points_Oral</vt:lpstr>
      <vt:lpstr>COM_Admission_MAI!Total_Points_Oral</vt:lpstr>
      <vt:lpstr>Base_COM_General!Total_Pts_Général</vt:lpstr>
      <vt:lpstr>COM_Admission_BFADM!Total_Pts_Général</vt:lpstr>
      <vt:lpstr>COM_Admission_MAI!Total_Pts_Général</vt:lpstr>
      <vt:lpstr>Base_COM_General!Zone_d_impression</vt:lpstr>
      <vt:lpstr>COM_Admission_BFADM!Zone_d_impression</vt:lpstr>
      <vt:lpstr>COM_Admission_MAI!Zone_d_impression</vt:lpstr>
    </vt:vector>
  </TitlesOfParts>
  <Company>CoFAT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Paritec</cp:lastModifiedBy>
  <cp:lastPrinted>2011-08-01T16:24:16Z</cp:lastPrinted>
  <dcterms:created xsi:type="dcterms:W3CDTF">2002-04-15T07:51:11Z</dcterms:created>
  <dcterms:modified xsi:type="dcterms:W3CDTF">2011-10-22T12:09:44Z</dcterms:modified>
</cp:coreProperties>
</file>