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ystelle\Downloads\"/>
    </mc:Choice>
  </mc:AlternateContent>
  <xr:revisionPtr revIDLastSave="0" documentId="13_ncr:1_{E1FF23D4-E9E7-472B-A4B2-E2AE8DA3A73E}" xr6:coauthVersionLast="47" xr6:coauthVersionMax="47" xr10:uidLastSave="{00000000-0000-0000-0000-000000000000}"/>
  <bookViews>
    <workbookView xWindow="-120" yWindow="-120" windowWidth="24240" windowHeight="13290" xr2:uid="{18BDEBE0-2EFC-4719-9C06-ACD51858329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I13" i="1"/>
  <c r="I12" i="1"/>
  <c r="I9" i="1"/>
  <c r="J9" i="1" s="1"/>
  <c r="I8" i="1"/>
  <c r="I7" i="1"/>
  <c r="I3" i="1"/>
  <c r="J7" i="1"/>
  <c r="J8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O7" i="1"/>
  <c r="O8" i="1"/>
  <c r="T8" i="1" s="1"/>
  <c r="O9" i="1"/>
  <c r="O10" i="1"/>
  <c r="O11" i="1"/>
  <c r="O12" i="1"/>
  <c r="T12" i="1" s="1"/>
  <c r="O13" i="1"/>
  <c r="O14" i="1"/>
  <c r="O15" i="1"/>
  <c r="O16" i="1"/>
  <c r="T16" i="1" s="1"/>
  <c r="O17" i="1"/>
  <c r="O18" i="1"/>
  <c r="O19" i="1"/>
  <c r="O20" i="1"/>
  <c r="T20" i="1" s="1"/>
  <c r="O21" i="1"/>
  <c r="O22" i="1"/>
  <c r="O23" i="1"/>
  <c r="O24" i="1"/>
  <c r="T24" i="1" s="1"/>
  <c r="O25" i="1"/>
  <c r="O26" i="1"/>
  <c r="R7" i="1"/>
  <c r="R8" i="1"/>
  <c r="R10" i="1"/>
  <c r="R11" i="1"/>
  <c r="R12" i="1"/>
  <c r="R13" i="1"/>
  <c r="R14" i="1"/>
  <c r="R15" i="1"/>
  <c r="R16" i="1"/>
  <c r="R17" i="1"/>
  <c r="AF17" i="1" s="1"/>
  <c r="R18" i="1"/>
  <c r="R19" i="1"/>
  <c r="R20" i="1"/>
  <c r="R21" i="1"/>
  <c r="AF21" i="1" s="1"/>
  <c r="R22" i="1"/>
  <c r="R23" i="1"/>
  <c r="R24" i="1"/>
  <c r="R25" i="1"/>
  <c r="R26" i="1"/>
  <c r="T7" i="1"/>
  <c r="T9" i="1"/>
  <c r="T10" i="1"/>
  <c r="T11" i="1"/>
  <c r="T13" i="1"/>
  <c r="T14" i="1"/>
  <c r="T15" i="1"/>
  <c r="T17" i="1"/>
  <c r="T18" i="1"/>
  <c r="T19" i="1"/>
  <c r="T21" i="1"/>
  <c r="T22" i="1"/>
  <c r="T23" i="1"/>
  <c r="T25" i="1"/>
  <c r="T2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Y7" i="1"/>
  <c r="Y9" i="1"/>
  <c r="Y10" i="1"/>
  <c r="Y11" i="1"/>
  <c r="Y13" i="1"/>
  <c r="Y14" i="1"/>
  <c r="Y15" i="1"/>
  <c r="Y17" i="1"/>
  <c r="Y18" i="1"/>
  <c r="Y19" i="1"/>
  <c r="Y21" i="1"/>
  <c r="Y22" i="1"/>
  <c r="Y23" i="1"/>
  <c r="Y25" i="1"/>
  <c r="Y2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F7" i="1"/>
  <c r="AF14" i="1"/>
  <c r="AF18" i="1"/>
  <c r="AF19" i="1"/>
  <c r="AF20" i="1"/>
  <c r="AF22" i="1"/>
  <c r="AF23" i="1"/>
  <c r="AF24" i="1"/>
  <c r="AF26" i="1"/>
  <c r="G16" i="1"/>
  <c r="AF16" i="1" s="1"/>
  <c r="G13" i="1"/>
  <c r="AF13" i="1" s="1"/>
  <c r="G12" i="1"/>
  <c r="AF12" i="1" s="1"/>
  <c r="G10" i="1"/>
  <c r="AF10" i="1" s="1"/>
  <c r="G9" i="1"/>
  <c r="G8" i="1"/>
  <c r="G5" i="1"/>
  <c r="G3" i="1"/>
  <c r="J6" i="1"/>
  <c r="O6" i="1"/>
  <c r="R6" i="1"/>
  <c r="AF6" i="1" s="1"/>
  <c r="T6" i="1"/>
  <c r="W6" i="1"/>
  <c r="Y6" i="1"/>
  <c r="AB6" i="1"/>
  <c r="O5" i="1"/>
  <c r="T5" i="1" s="1"/>
  <c r="O4" i="1"/>
  <c r="T4" i="1" s="1"/>
  <c r="J5" i="1"/>
  <c r="R5" i="1"/>
  <c r="W5" i="1"/>
  <c r="AB5" i="1"/>
  <c r="J4" i="1"/>
  <c r="R4" i="1"/>
  <c r="W4" i="1"/>
  <c r="AB4" i="1"/>
  <c r="AB3" i="1"/>
  <c r="J3" i="1"/>
  <c r="R3" i="1"/>
  <c r="W3" i="1"/>
  <c r="AF8" i="1" l="1"/>
  <c r="Y24" i="1"/>
  <c r="Y20" i="1"/>
  <c r="Y16" i="1"/>
  <c r="Y12" i="1"/>
  <c r="Y8" i="1"/>
  <c r="AF15" i="1"/>
  <c r="AF11" i="1"/>
  <c r="AF25" i="1"/>
  <c r="R9" i="1"/>
  <c r="AF9" i="1" s="1"/>
  <c r="AF4" i="1"/>
  <c r="AF5" i="1"/>
  <c r="Y5" i="1"/>
  <c r="Y4" i="1"/>
  <c r="AF3" i="1"/>
  <c r="O3" i="1" l="1"/>
  <c r="Y3" i="1" s="1"/>
  <c r="T3" i="1" l="1"/>
</calcChain>
</file>

<file path=xl/sharedStrings.xml><?xml version="1.0" encoding="utf-8"?>
<sst xmlns="http://schemas.openxmlformats.org/spreadsheetml/2006/main" count="68" uniqueCount="44">
  <si>
    <t>SOINS</t>
  </si>
  <si>
    <t>FACTURE</t>
  </si>
  <si>
    <t>CPAM</t>
  </si>
  <si>
    <t>Date des soins</t>
  </si>
  <si>
    <t>Bénéficiaire</t>
  </si>
  <si>
    <t>nom</t>
  </si>
  <si>
    <t>spécialité</t>
  </si>
  <si>
    <t>intervention</t>
  </si>
  <si>
    <t>total facture</t>
  </si>
  <si>
    <t>part sécu</t>
  </si>
  <si>
    <t>sécu déduite</t>
  </si>
  <si>
    <t>mutuelle déduite</t>
  </si>
  <si>
    <t>ALD</t>
  </si>
  <si>
    <t>date règlt</t>
  </si>
  <si>
    <t>mode de paiement</t>
  </si>
  <si>
    <t>Date transmi° CPAM</t>
  </si>
  <si>
    <t>rembt CPAM le</t>
  </si>
  <si>
    <t>€ remb  assuré</t>
  </si>
  <si>
    <t>nom mutuelle</t>
  </si>
  <si>
    <t>date transmi° mutuelle 1</t>
  </si>
  <si>
    <t>date rembt mutuelle 1</t>
  </si>
  <si>
    <t>€ remb mutuelle assuré</t>
  </si>
  <si>
    <t>€ remb mutuelle tiers</t>
  </si>
  <si>
    <t>reste à charge</t>
  </si>
  <si>
    <t>€ remb 
tiers</t>
  </si>
  <si>
    <t>€ règlt</t>
  </si>
  <si>
    <t>viremt Rod 
&gt; Chrys le</t>
  </si>
  <si>
    <t>€ virés</t>
  </si>
  <si>
    <t>reste à récupérer</t>
  </si>
  <si>
    <t>-</t>
  </si>
  <si>
    <t>MUTUELLE moi</t>
  </si>
  <si>
    <t>MUTUELLE Rod</t>
  </si>
  <si>
    <t>nom mutuelle2</t>
  </si>
  <si>
    <t>date transmi° mutuelle 13</t>
  </si>
  <si>
    <t>date rembt mutuelle 14</t>
  </si>
  <si>
    <t>€ remb mutuelle assuré5</t>
  </si>
  <si>
    <t>€ remb mutuelle tiers6</t>
  </si>
  <si>
    <t>oui</t>
  </si>
  <si>
    <t>pharmacie de Valbonne</t>
  </si>
  <si>
    <t>pharmacie</t>
  </si>
  <si>
    <t>anti-douleurs</t>
  </si>
  <si>
    <t>non</t>
  </si>
  <si>
    <t>ok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</si>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</sst>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635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4"/>
        <bgColor theme="4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theme="9"/>
      </patternFill>
    </fill>
    <fill>
      <patternFill patternType="solid">
        <fgColor rgb="FFE6AF0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5"/>
        <bgColor theme="5"/>
      </patternFill>
    </fill>
    <fill>
      <patternFill patternType="solid">
        <fgColor theme="7"/>
        <bgColor theme="7"/>
      </patternFill>
    </fill>
    <fill>
      <patternFill patternType="solid">
        <fgColor theme="6"/>
        <bgColor theme="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medium">
        <color theme="0"/>
      </top>
      <bottom/>
      <diagonal/>
    </border>
    <border>
      <left style="thin">
        <color theme="0"/>
      </left>
      <right style="thin">
        <color theme="0"/>
      </right>
      <top style="medium">
        <color theme="0"/>
      </top>
      <bottom/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2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44" fontId="2" fillId="8" borderId="9" xfId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4" fontId="0" fillId="0" borderId="0" xfId="1" applyFont="1" applyAlignment="1">
      <alignment horizontal="center" vertical="top"/>
    </xf>
    <xf numFmtId="44" fontId="0" fillId="0" borderId="0" xfId="1" applyFont="1" applyFill="1" applyAlignment="1">
      <alignment horizontal="center" vertical="top"/>
    </xf>
    <xf numFmtId="164" fontId="2" fillId="10" borderId="8" xfId="0" applyNumberFormat="1" applyFont="1" applyFill="1" applyBorder="1" applyAlignment="1">
      <alignment horizontal="center" vertical="center" wrapText="1"/>
    </xf>
    <xf numFmtId="44" fontId="2" fillId="11" borderId="8" xfId="1" applyFont="1" applyFill="1" applyBorder="1" applyAlignment="1">
      <alignment horizontal="center" vertical="center" wrapText="1"/>
    </xf>
    <xf numFmtId="164" fontId="2" fillId="11" borderId="8" xfId="0" applyNumberFormat="1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164" fontId="2" fillId="6" borderId="12" xfId="0" applyNumberFormat="1" applyFont="1" applyFill="1" applyBorder="1" applyAlignment="1">
      <alignment horizontal="center" vertical="center" wrapText="1"/>
    </xf>
    <xf numFmtId="164" fontId="2" fillId="6" borderId="8" xfId="1" applyNumberFormat="1" applyFont="1" applyFill="1" applyBorder="1" applyAlignment="1">
      <alignment horizontal="center" vertical="center" wrapText="1"/>
    </xf>
    <xf numFmtId="44" fontId="2" fillId="6" borderId="8" xfId="1" applyFont="1" applyFill="1" applyBorder="1" applyAlignment="1">
      <alignment horizontal="center" vertical="center" wrapText="1"/>
    </xf>
    <xf numFmtId="44" fontId="2" fillId="5" borderId="8" xfId="1" applyFont="1" applyFill="1" applyBorder="1" applyAlignment="1">
      <alignment horizontal="center" vertical="center" wrapText="1"/>
    </xf>
    <xf numFmtId="164" fontId="2" fillId="5" borderId="8" xfId="0" applyNumberFormat="1" applyFont="1" applyFill="1" applyBorder="1" applyAlignment="1">
      <alignment horizontal="center" vertical="center" wrapText="1"/>
    </xf>
    <xf numFmtId="44" fontId="2" fillId="5" borderId="11" xfId="1" applyFont="1" applyFill="1" applyBorder="1" applyAlignment="1">
      <alignment horizontal="center" vertical="center" wrapText="1"/>
    </xf>
    <xf numFmtId="44" fontId="2" fillId="12" borderId="0" xfId="1" applyFont="1" applyFill="1" applyBorder="1" applyAlignment="1">
      <alignment horizontal="center" vertical="center" wrapText="1"/>
    </xf>
    <xf numFmtId="164" fontId="2" fillId="12" borderId="7" xfId="0" applyNumberFormat="1" applyFont="1" applyFill="1" applyBorder="1" applyAlignment="1">
      <alignment horizontal="center" vertical="center" wrapText="1"/>
    </xf>
    <xf numFmtId="44" fontId="2" fillId="12" borderId="7" xfId="1" applyFont="1" applyFill="1" applyBorder="1" applyAlignment="1">
      <alignment horizontal="center" vertical="center" wrapText="1"/>
    </xf>
    <xf numFmtId="44" fontId="2" fillId="13" borderId="10" xfId="1" applyFont="1" applyFill="1" applyBorder="1" applyAlignment="1">
      <alignment horizontal="center" vertical="center" wrapText="1"/>
    </xf>
    <xf numFmtId="44" fontId="0" fillId="0" borderId="0" xfId="0" applyNumberFormat="1" applyAlignment="1">
      <alignment horizontal="center"/>
    </xf>
    <xf numFmtId="44" fontId="0" fillId="14" borderId="14" xfId="1" applyFont="1" applyFill="1" applyBorder="1" applyAlignment="1">
      <alignment horizontal="center"/>
    </xf>
    <xf numFmtId="164" fontId="0" fillId="14" borderId="14" xfId="0" applyNumberFormat="1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44" fontId="0" fillId="14" borderId="8" xfId="1" applyFont="1" applyFill="1" applyBorder="1" applyAlignment="1">
      <alignment horizontal="center"/>
    </xf>
    <xf numFmtId="164" fontId="0" fillId="14" borderId="8" xfId="0" applyNumberFormat="1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164" fontId="0" fillId="15" borderId="14" xfId="0" applyNumberFormat="1" applyFill="1" applyBorder="1" applyAlignment="1">
      <alignment horizontal="center"/>
    </xf>
    <xf numFmtId="44" fontId="0" fillId="15" borderId="14" xfId="1" applyFont="1" applyFill="1" applyBorder="1" applyAlignment="1">
      <alignment horizontal="center"/>
    </xf>
    <xf numFmtId="44" fontId="0" fillId="15" borderId="15" xfId="1" applyFont="1" applyFill="1" applyBorder="1" applyAlignment="1">
      <alignment horizontal="center"/>
    </xf>
    <xf numFmtId="164" fontId="0" fillId="15" borderId="8" xfId="0" applyNumberFormat="1" applyFill="1" applyBorder="1" applyAlignment="1">
      <alignment horizontal="center"/>
    </xf>
    <xf numFmtId="44" fontId="0" fillId="15" borderId="8" xfId="1" applyFont="1" applyFill="1" applyBorder="1" applyAlignment="1">
      <alignment horizontal="center"/>
    </xf>
    <xf numFmtId="44" fontId="0" fillId="15" borderId="11" xfId="1" applyFont="1" applyFill="1" applyBorder="1" applyAlignment="1">
      <alignment horizontal="center"/>
    </xf>
    <xf numFmtId="0" fontId="0" fillId="16" borderId="14" xfId="0" applyFill="1" applyBorder="1" applyAlignment="1">
      <alignment horizontal="center"/>
    </xf>
    <xf numFmtId="164" fontId="0" fillId="16" borderId="14" xfId="0" applyNumberFormat="1" applyFill="1" applyBorder="1" applyAlignment="1">
      <alignment horizontal="center"/>
    </xf>
    <xf numFmtId="44" fontId="0" fillId="16" borderId="14" xfId="1" applyFont="1" applyFill="1" applyBorder="1" applyAlignment="1">
      <alignment horizontal="center"/>
    </xf>
    <xf numFmtId="44" fontId="0" fillId="16" borderId="15" xfId="1" applyFont="1" applyFill="1" applyBorder="1" applyAlignment="1">
      <alignment horizontal="center"/>
    </xf>
    <xf numFmtId="0" fontId="0" fillId="16" borderId="8" xfId="0" applyFill="1" applyBorder="1" applyAlignment="1">
      <alignment horizontal="center"/>
    </xf>
    <xf numFmtId="164" fontId="0" fillId="16" borderId="8" xfId="0" applyNumberFormat="1" applyFill="1" applyBorder="1" applyAlignment="1">
      <alignment horizontal="center"/>
    </xf>
    <xf numFmtId="44" fontId="0" fillId="16" borderId="8" xfId="1" applyFont="1" applyFill="1" applyBorder="1" applyAlignment="1">
      <alignment horizontal="center"/>
    </xf>
    <xf numFmtId="44" fontId="0" fillId="16" borderId="11" xfId="1" applyFont="1" applyFill="1" applyBorder="1" applyAlignment="1">
      <alignment horizontal="center"/>
    </xf>
    <xf numFmtId="0" fontId="0" fillId="17" borderId="14" xfId="0" applyFill="1" applyBorder="1" applyAlignment="1">
      <alignment horizontal="center"/>
    </xf>
    <xf numFmtId="164" fontId="0" fillId="17" borderId="14" xfId="0" applyNumberFormat="1" applyFill="1" applyBorder="1" applyAlignment="1">
      <alignment horizontal="center"/>
    </xf>
    <xf numFmtId="44" fontId="0" fillId="17" borderId="14" xfId="1" applyFont="1" applyFill="1" applyBorder="1" applyAlignment="1">
      <alignment horizontal="center"/>
    </xf>
    <xf numFmtId="44" fontId="4" fillId="17" borderId="14" xfId="1" applyFont="1" applyFill="1" applyBorder="1" applyAlignment="1">
      <alignment horizontal="center" vertical="top"/>
    </xf>
    <xf numFmtId="44" fontId="4" fillId="17" borderId="15" xfId="1" applyFont="1" applyFill="1" applyBorder="1" applyAlignment="1">
      <alignment horizontal="center" vertical="top"/>
    </xf>
    <xf numFmtId="0" fontId="0" fillId="17" borderId="8" xfId="0" applyFill="1" applyBorder="1" applyAlignment="1">
      <alignment horizontal="center"/>
    </xf>
    <xf numFmtId="164" fontId="0" fillId="17" borderId="8" xfId="0" applyNumberFormat="1" applyFill="1" applyBorder="1" applyAlignment="1">
      <alignment horizontal="center"/>
    </xf>
    <xf numFmtId="44" fontId="0" fillId="17" borderId="8" xfId="1" applyFont="1" applyFill="1" applyBorder="1" applyAlignment="1">
      <alignment horizontal="center"/>
    </xf>
    <xf numFmtId="44" fontId="5" fillId="17" borderId="8" xfId="1" applyFont="1" applyFill="1" applyBorder="1" applyAlignment="1">
      <alignment horizontal="center" vertical="top"/>
    </xf>
    <xf numFmtId="44" fontId="5" fillId="17" borderId="11" xfId="1" applyFont="1" applyFill="1" applyBorder="1" applyAlignment="1">
      <alignment horizontal="center" vertical="top"/>
    </xf>
    <xf numFmtId="44" fontId="0" fillId="18" borderId="14" xfId="1" applyFont="1" applyFill="1" applyBorder="1" applyAlignment="1">
      <alignment horizontal="center"/>
    </xf>
    <xf numFmtId="44" fontId="0" fillId="18" borderId="8" xfId="1" applyFont="1" applyFill="1" applyBorder="1" applyAlignment="1">
      <alignment horizontal="center"/>
    </xf>
    <xf numFmtId="44" fontId="0" fillId="14" borderId="15" xfId="1" applyFont="1" applyFill="1" applyBorder="1" applyAlignment="1">
      <alignment horizontal="center"/>
    </xf>
    <xf numFmtId="164" fontId="0" fillId="14" borderId="15" xfId="0" applyNumberFormat="1" applyFill="1" applyBorder="1" applyAlignment="1">
      <alignment horizontal="center"/>
    </xf>
    <xf numFmtId="164" fontId="0" fillId="15" borderId="15" xfId="0" applyNumberFormat="1" applyFill="1" applyBorder="1" applyAlignment="1">
      <alignment horizontal="center"/>
    </xf>
    <xf numFmtId="0" fontId="0" fillId="16" borderId="15" xfId="0" applyFill="1" applyBorder="1" applyAlignment="1">
      <alignment horizontal="center"/>
    </xf>
    <xf numFmtId="164" fontId="0" fillId="16" borderId="15" xfId="0" applyNumberFormat="1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164" fontId="0" fillId="17" borderId="15" xfId="0" applyNumberFormat="1" applyFill="1" applyBorder="1" applyAlignment="1">
      <alignment horizontal="center"/>
    </xf>
    <xf numFmtId="44" fontId="0" fillId="17" borderId="15" xfId="1" applyFont="1" applyFill="1" applyBorder="1" applyAlignment="1">
      <alignment horizontal="center"/>
    </xf>
    <xf numFmtId="44" fontId="0" fillId="17" borderId="13" xfId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2" fillId="7" borderId="3" xfId="0" applyNumberFormat="1" applyFont="1" applyFill="1" applyBorder="1" applyAlignment="1">
      <alignment horizontal="center"/>
    </xf>
    <xf numFmtId="164" fontId="2" fillId="7" borderId="4" xfId="0" applyNumberFormat="1" applyFont="1" applyFill="1" applyBorder="1" applyAlignment="1">
      <alignment horizontal="center"/>
    </xf>
    <xf numFmtId="164" fontId="2" fillId="7" borderId="5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64" fontId="2" fillId="9" borderId="3" xfId="0" applyNumberFormat="1" applyFont="1" applyFill="1" applyBorder="1" applyAlignment="1">
      <alignment horizontal="center"/>
    </xf>
    <xf numFmtId="164" fontId="2" fillId="9" borderId="4" xfId="0" applyNumberFormat="1" applyFont="1" applyFill="1" applyBorder="1" applyAlignment="1">
      <alignment horizontal="center"/>
    </xf>
    <xf numFmtId="164" fontId="2" fillId="9" borderId="5" xfId="0" applyNumberFormat="1" applyFont="1" applyFill="1" applyBorder="1" applyAlignment="1">
      <alignment horizontal="center"/>
    </xf>
    <xf numFmtId="44" fontId="0" fillId="14" borderId="15" xfId="1" applyNumberFormat="1" applyFont="1" applyFill="1" applyBorder="1" applyAlignment="1">
      <alignment horizontal="center"/>
    </xf>
    <xf numFmtId="164" fontId="0" fillId="14" borderId="15" xfId="0" applyNumberFormat="1" applyFont="1" applyFill="1" applyBorder="1" applyAlignment="1">
      <alignment horizontal="center"/>
    </xf>
    <xf numFmtId="0" fontId="0" fillId="14" borderId="15" xfId="0" applyFont="1" applyFill="1" applyBorder="1" applyAlignment="1">
      <alignment horizontal="center"/>
    </xf>
    <xf numFmtId="164" fontId="0" fillId="15" borderId="15" xfId="0" applyNumberFormat="1" applyFont="1" applyFill="1" applyBorder="1" applyAlignment="1">
      <alignment horizontal="center"/>
    </xf>
    <xf numFmtId="44" fontId="0" fillId="15" borderId="15" xfId="1" applyNumberFormat="1" applyFont="1" applyFill="1" applyBorder="1" applyAlignment="1">
      <alignment horizontal="center"/>
    </xf>
    <xf numFmtId="0" fontId="0" fillId="16" borderId="15" xfId="0" applyFont="1" applyFill="1" applyBorder="1" applyAlignment="1">
      <alignment horizontal="center"/>
    </xf>
    <xf numFmtId="164" fontId="0" fillId="16" borderId="15" xfId="0" applyNumberFormat="1" applyFont="1" applyFill="1" applyBorder="1" applyAlignment="1">
      <alignment horizontal="center"/>
    </xf>
    <xf numFmtId="44" fontId="0" fillId="16" borderId="15" xfId="1" applyNumberFormat="1" applyFont="1" applyFill="1" applyBorder="1" applyAlignment="1">
      <alignment horizontal="center"/>
    </xf>
    <xf numFmtId="0" fontId="0" fillId="17" borderId="15" xfId="0" applyFont="1" applyFill="1" applyBorder="1" applyAlignment="1">
      <alignment horizontal="center"/>
    </xf>
    <xf numFmtId="164" fontId="0" fillId="17" borderId="15" xfId="0" applyNumberFormat="1" applyFont="1" applyFill="1" applyBorder="1" applyAlignment="1">
      <alignment horizontal="center"/>
    </xf>
    <xf numFmtId="44" fontId="0" fillId="17" borderId="15" xfId="1" applyNumberFormat="1" applyFont="1" applyFill="1" applyBorder="1" applyAlignment="1">
      <alignment horizontal="center"/>
    </xf>
    <xf numFmtId="44" fontId="0" fillId="18" borderId="14" xfId="1" applyNumberFormat="1" applyFont="1" applyFill="1" applyBorder="1" applyAlignment="1">
      <alignment horizontal="center"/>
    </xf>
    <xf numFmtId="44" fontId="6" fillId="19" borderId="18" xfId="1" applyFont="1" applyFill="1" applyBorder="1" applyAlignment="1">
      <alignment horizontal="center"/>
    </xf>
    <xf numFmtId="44" fontId="0" fillId="19" borderId="3" xfId="1" applyFont="1" applyFill="1" applyBorder="1" applyAlignment="1">
      <alignment horizontal="center"/>
    </xf>
    <xf numFmtId="44" fontId="0" fillId="0" borderId="8" xfId="1" applyFont="1" applyFill="1" applyBorder="1" applyAlignment="1">
      <alignment horizontal="center"/>
    </xf>
    <xf numFmtId="44" fontId="0" fillId="19" borderId="8" xfId="1" applyFont="1" applyFill="1" applyBorder="1" applyAlignment="1">
      <alignment horizontal="center"/>
    </xf>
    <xf numFmtId="164" fontId="6" fillId="0" borderId="17" xfId="0" applyNumberFormat="1" applyFont="1" applyFill="1" applyBorder="1" applyAlignment="1">
      <alignment horizontal="center"/>
    </xf>
    <xf numFmtId="164" fontId="6" fillId="0" borderId="18" xfId="0" applyNumberFormat="1" applyFont="1" applyFill="1" applyBorder="1" applyAlignment="1">
      <alignment horizontal="center"/>
    </xf>
    <xf numFmtId="164" fontId="6" fillId="0" borderId="18" xfId="0" applyNumberFormat="1" applyFont="1" applyFill="1" applyBorder="1" applyAlignment="1">
      <alignment horizontal="left"/>
    </xf>
    <xf numFmtId="0" fontId="0" fillId="0" borderId="18" xfId="0" applyFill="1" applyBorder="1" applyAlignment="1">
      <alignment horizontal="left"/>
    </xf>
    <xf numFmtId="164" fontId="6" fillId="0" borderId="16" xfId="0" applyNumberFormat="1" applyFont="1" applyFill="1" applyBorder="1" applyAlignment="1">
      <alignment horizontal="left"/>
    </xf>
    <xf numFmtId="44" fontId="6" fillId="0" borderId="18" xfId="1" applyFont="1" applyFill="1" applyBorder="1" applyAlignment="1">
      <alignment horizontal="center"/>
    </xf>
    <xf numFmtId="164" fontId="6" fillId="0" borderId="4" xfId="0" applyNumberFormat="1" applyFont="1" applyFill="1" applyBorder="1" applyAlignment="1">
      <alignment horizontal="center"/>
    </xf>
    <xf numFmtId="164" fontId="6" fillId="0" borderId="3" xfId="0" applyNumberFormat="1" applyFont="1" applyFill="1" applyBorder="1" applyAlignment="1">
      <alignment horizontal="center"/>
    </xf>
    <xf numFmtId="164" fontId="6" fillId="0" borderId="3" xfId="0" applyNumberFormat="1" applyFont="1" applyFill="1" applyBorder="1" applyAlignment="1">
      <alignment horizontal="left"/>
    </xf>
    <xf numFmtId="0" fontId="0" fillId="0" borderId="3" xfId="0" applyFill="1" applyBorder="1" applyAlignment="1">
      <alignment horizontal="left"/>
    </xf>
    <xf numFmtId="164" fontId="6" fillId="0" borderId="6" xfId="0" applyNumberFormat="1" applyFont="1" applyFill="1" applyBorder="1" applyAlignment="1">
      <alignment horizontal="left"/>
    </xf>
    <xf numFmtId="44" fontId="0" fillId="0" borderId="3" xfId="1" applyFon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8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</cellXfs>
  <cellStyles count="2">
    <cellStyle name="Monétaire" xfId="1" builtinId="4"/>
    <cellStyle name="Normal" xfId="0" builtinId="0"/>
  </cellStyles>
  <dxfs count="56">
    <dxf>
      <fill>
        <patternFill>
          <bgColor theme="9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theme="0"/>
        </top>
        <bottom/>
      </border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 de tableau 1" pivot="0" count="4" xr9:uid="{261A3206-4D4B-495F-A624-ABFF03E26C67}">
      <tableStyleElement type="firstRowStripe" dxfId="55"/>
      <tableStyleElement type="secondRowStripe" dxfId="54"/>
      <tableStyleElement type="firstColumnStripe" dxfId="53"/>
      <tableStyleElement type="secondColumnStripe" dxfId="52"/>
    </tableStyle>
  </tableStyles>
  <colors>
    <mruColors>
      <color rgb="FFE6A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hrystelle\Desktop\remboursements%20soins%202025.xlsx" TargetMode="External"/><Relationship Id="rId1" Type="http://schemas.openxmlformats.org/officeDocument/2006/relationships/externalLinkPath" Target="/Users/Chrystelle/Desktop/remboursements%20soins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3B74A0-3D80-4B5C-96C9-A86D470757F4}" name="Tableau2" displayName="Tableau2" ref="B2:AF26" totalsRowShown="0" headerRowDxfId="51">
  <autoFilter ref="B2:AF26" xr:uid="{133B74A0-3D80-4B5C-96C9-A86D470757F4}"/>
  <tableColumns count="31">
    <tableColumn id="1" xr3:uid="{64FEB194-4EFC-4830-A967-0DA2BFF74E9A}" name="Date des soins" dataDxfId="21"/>
    <tableColumn id="2" xr3:uid="{DCD424C3-03CF-478F-8176-7D0FA4C40535}" name="Bénéficiaire" dataDxfId="20"/>
    <tableColumn id="3" xr3:uid="{78C8AD5A-41B4-4F6C-8671-5730873EE3F8}" name="nom" dataDxfId="19"/>
    <tableColumn id="4" xr3:uid="{31E582C7-B6B7-4DA9-9DF1-94450E444F4D}" name="spécialité" dataDxfId="18"/>
    <tableColumn id="5" xr3:uid="{9A910691-FEEC-43B9-9DAB-D83A7D96E41E}" name="intervention" dataDxfId="17"/>
    <tableColumn id="6" xr3:uid="{3E9D8F8D-1CD4-4E25-813E-4AD71F1C65E7}" name="total facture" dataDxfId="16"/>
    <tableColumn id="7" xr3:uid="{B6722B69-C256-4500-8455-3FBF17D3D923}" name="ALD" dataDxfId="15" dataCellStyle="Monétaire"/>
    <tableColumn id="8" xr3:uid="{F6674E19-2612-44B1-B6B5-031E7C904AED}" name="part sécu" dataDxfId="14" dataCellStyle="Monétaire"/>
    <tableColumn id="9" xr3:uid="{FC9FA93B-6B22-499A-83B1-CBA5476CE087}" name="sécu déduite" dataDxfId="50">
      <calculatedColumnFormula>IF(Feuil1!$H3="oui",Feuil1!$I3,0)</calculatedColumnFormula>
    </tableColumn>
    <tableColumn id="10" xr3:uid="{76F9F329-7017-4130-88F7-516E03B67B31}" name="mutuelle déduite" dataDxfId="49"/>
    <tableColumn id="11" xr3:uid="{D265B8C4-2E81-43A3-BA18-FD59B90C6D68}" name="€ règlt" dataDxfId="48"/>
    <tableColumn id="12" xr3:uid="{E2181D6C-DEAE-4340-BCF5-F9BFD734AF48}" name="date règlt" dataDxfId="47"/>
    <tableColumn id="13" xr3:uid="{DA4917ED-6DC8-4F15-A608-0CE154D1B8F5}" name="mode de paiement" dataDxfId="46"/>
    <tableColumn id="14" xr3:uid="{C504DF19-E7EE-4FF7-97CB-1A46288548A3}" name="Date transmi° CPAM" dataDxfId="45">
      <calculatedColumnFormula>Feuil1!#REF!</calculatedColumnFormula>
    </tableColumn>
    <tableColumn id="15" xr3:uid="{7437981C-81ED-4615-BD10-DA129ED1866B}" name="rembt CPAM le" dataDxfId="44"/>
    <tableColumn id="16" xr3:uid="{D8585B26-3760-488C-803E-07A878F4925F}" name="€ remb  assuré" dataDxfId="43"/>
    <tableColumn id="17" xr3:uid="{67544665-C3F6-41F3-9578-C78587879094}" name="€ remb _x000a_tiers" dataDxfId="42">
      <calculatedColumnFormula>IF(Feuil1!$H3="oui",Feuil1!$I3,0)</calculatedColumnFormula>
    </tableColumn>
    <tableColumn id="18" xr3:uid="{A2582331-38C9-48E9-BF96-F81099D7B26A}" name="nom mutuelle" dataDxfId="41"/>
    <tableColumn id="19" xr3:uid="{DF46869E-2537-493B-8C81-3A6EC6FAADB3}" name="date transmi° mutuelle 1" dataDxfId="40">
      <calculatedColumnFormula>Feuil1!$O3</calculatedColumnFormula>
    </tableColumn>
    <tableColumn id="20" xr3:uid="{4445EB56-C1DD-4F6C-9907-1C3A05937434}" name="date rembt mutuelle 1" dataDxfId="39"/>
    <tableColumn id="21" xr3:uid="{3793978B-2A7D-4287-B8F5-088AF02A542A}" name="€ remb mutuelle assuré" dataDxfId="38"/>
    <tableColumn id="22" xr3:uid="{F9372BDF-BD0A-4DDC-9A5B-A002598AA43B}" name="€ remb mutuelle tiers" dataDxfId="37">
      <calculatedColumnFormula>Feuil1!$K3</calculatedColumnFormula>
    </tableColumn>
    <tableColumn id="23" xr3:uid="{A09023CE-2C1E-4F7F-89C3-D0A7D05C1F36}" name="nom mutuelle2" dataDxfId="36"/>
    <tableColumn id="24" xr3:uid="{EEFD3AF2-8341-457B-ADFD-A663E4A0E411}" name="date transmi° mutuelle 13" dataDxfId="35">
      <calculatedColumnFormula>Feuil1!$O3</calculatedColumnFormula>
    </tableColumn>
    <tableColumn id="25" xr3:uid="{6F2B9B05-0EC2-4308-AF7C-C74D43C58020}" name="date rembt mutuelle 14" dataDxfId="34"/>
    <tableColumn id="26" xr3:uid="{F5654F52-C357-416C-BD6F-E62126DB4B24}" name="€ remb mutuelle assuré5" dataDxfId="33"/>
    <tableColumn id="27" xr3:uid="{1D60D1CA-7993-4C95-9DBF-0BF384DD28A8}" name="€ remb mutuelle tiers6" dataDxfId="32">
      <calculatedColumnFormula>Feuil1!$K3</calculatedColumnFormula>
    </tableColumn>
    <tableColumn id="28" xr3:uid="{DE66CBC8-A996-4E1E-8845-12796F57FB0B}" name="viremt Rod _x000a_&gt; Chrys le" dataDxfId="31"/>
    <tableColumn id="29" xr3:uid="{E7D8BF83-A655-4E18-A008-319ABC235019}" name="€ virés" dataDxfId="30"/>
    <tableColumn id="30" xr3:uid="{E7E91244-4362-4B74-8E3D-159D19B34A5E}" name="reste à récupérer" dataDxfId="29"/>
    <tableColumn id="31" xr3:uid="{F0D060A6-32F8-4A28-80FE-8504CBBC4F88}" name="reste à charge" dataDxfId="28">
      <calculatedColumnFormula>Feuil1!$G3-Feuil1!$Q3-Feuil1!$R3-Feuil1!$V3-Feuil1!$W3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B0FF4-4E56-448E-AE28-3454E1803AE3}">
  <sheetPr codeName="Sheet1"/>
  <dimension ref="A1:AH36"/>
  <sheetViews>
    <sheetView tabSelected="1" zoomScale="85" zoomScaleNormal="85" workbookViewId="0">
      <selection activeCell="C3" sqref="C3"/>
    </sheetView>
  </sheetViews>
  <sheetFormatPr baseColWidth="10" defaultColWidth="10.28515625" defaultRowHeight="15" x14ac:dyDescent="0.25"/>
  <cols>
    <col min="1" max="1" width="3.140625" style="6" bestFit="1" customWidth="1"/>
    <col min="2" max="2" width="10.28515625" style="7"/>
    <col min="3" max="3" width="11.28515625" style="6" customWidth="1"/>
    <col min="4" max="4" width="31.7109375" style="8" bestFit="1" customWidth="1"/>
    <col min="5" max="5" width="22.28515625" style="8" bestFit="1" customWidth="1"/>
    <col min="6" max="6" width="24" style="8" bestFit="1" customWidth="1"/>
    <col min="7" max="7" width="12.42578125" style="3" bestFit="1" customWidth="1"/>
    <col min="8" max="12" width="10.28515625" style="3"/>
    <col min="13" max="13" width="10.28515625" style="7"/>
    <col min="14" max="14" width="10.28515625" style="6"/>
    <col min="15" max="16" width="10.28515625" style="7"/>
    <col min="17" max="18" width="10.28515625" style="3"/>
    <col min="19" max="19" width="10.28515625" style="6"/>
    <col min="20" max="21" width="10.28515625" style="7"/>
    <col min="22" max="23" width="10.28515625" style="3"/>
    <col min="24" max="24" width="10.28515625" style="6"/>
    <col min="25" max="26" width="10.28515625" style="7"/>
    <col min="27" max="28" width="10.28515625" style="3"/>
    <col min="29" max="31" width="10.28515625" style="9"/>
    <col min="32" max="32" width="10.28515625" style="3"/>
    <col min="33" max="16384" width="10.28515625" style="6"/>
  </cols>
  <sheetData>
    <row r="1" spans="1:34" s="1" customFormat="1" ht="15" customHeight="1" x14ac:dyDescent="0.25">
      <c r="B1" s="67" t="s">
        <v>0</v>
      </c>
      <c r="C1" s="67"/>
      <c r="D1" s="67"/>
      <c r="E1" s="67"/>
      <c r="F1" s="68"/>
      <c r="G1" s="69" t="s">
        <v>1</v>
      </c>
      <c r="H1" s="70"/>
      <c r="I1" s="70"/>
      <c r="J1" s="70"/>
      <c r="K1" s="70"/>
      <c r="L1" s="70"/>
      <c r="M1" s="70"/>
      <c r="N1" s="71"/>
      <c r="O1" s="72" t="s">
        <v>2</v>
      </c>
      <c r="P1" s="72"/>
      <c r="Q1" s="72"/>
      <c r="R1" s="72"/>
      <c r="S1" s="73" t="s">
        <v>30</v>
      </c>
      <c r="T1" s="73"/>
      <c r="U1" s="73"/>
      <c r="V1" s="73"/>
      <c r="W1" s="73"/>
      <c r="X1" s="74" t="s">
        <v>31</v>
      </c>
      <c r="Y1" s="75"/>
      <c r="Z1" s="75"/>
      <c r="AA1" s="75"/>
      <c r="AB1" s="75"/>
      <c r="AC1" s="75"/>
      <c r="AD1" s="75"/>
      <c r="AE1" s="76"/>
      <c r="AF1" s="5"/>
    </row>
    <row r="2" spans="1:34" s="2" customFormat="1" ht="60.75" thickBot="1" x14ac:dyDescent="0.3">
      <c r="A2" s="2" t="s">
        <v>42</v>
      </c>
      <c r="B2" s="11" t="s">
        <v>3</v>
      </c>
      <c r="C2" s="11" t="s">
        <v>4</v>
      </c>
      <c r="D2" s="11" t="s">
        <v>5</v>
      </c>
      <c r="E2" s="11" t="s">
        <v>6</v>
      </c>
      <c r="F2" s="11" t="s">
        <v>7</v>
      </c>
      <c r="G2" s="12" t="s">
        <v>8</v>
      </c>
      <c r="H2" s="12" t="s">
        <v>12</v>
      </c>
      <c r="I2" s="12" t="s">
        <v>9</v>
      </c>
      <c r="J2" s="12" t="s">
        <v>10</v>
      </c>
      <c r="K2" s="12" t="s">
        <v>11</v>
      </c>
      <c r="L2" s="12" t="s">
        <v>25</v>
      </c>
      <c r="M2" s="13" t="s">
        <v>13</v>
      </c>
      <c r="N2" s="14" t="s">
        <v>14</v>
      </c>
      <c r="O2" s="15" t="s">
        <v>15</v>
      </c>
      <c r="P2" s="16" t="s">
        <v>16</v>
      </c>
      <c r="Q2" s="17" t="s">
        <v>17</v>
      </c>
      <c r="R2" s="17" t="s">
        <v>24</v>
      </c>
      <c r="S2" s="18" t="s">
        <v>18</v>
      </c>
      <c r="T2" s="19" t="s">
        <v>19</v>
      </c>
      <c r="U2" s="19" t="s">
        <v>20</v>
      </c>
      <c r="V2" s="18" t="s">
        <v>21</v>
      </c>
      <c r="W2" s="20" t="s">
        <v>22</v>
      </c>
      <c r="X2" s="21" t="s">
        <v>32</v>
      </c>
      <c r="Y2" s="22" t="s">
        <v>33</v>
      </c>
      <c r="Z2" s="22" t="s">
        <v>34</v>
      </c>
      <c r="AA2" s="23" t="s">
        <v>35</v>
      </c>
      <c r="AB2" s="23" t="s">
        <v>36</v>
      </c>
      <c r="AC2" s="23" t="s">
        <v>26</v>
      </c>
      <c r="AD2" s="23" t="s">
        <v>27</v>
      </c>
      <c r="AE2" s="23" t="s">
        <v>28</v>
      </c>
      <c r="AF2" s="24" t="s">
        <v>23</v>
      </c>
    </row>
    <row r="3" spans="1:34" x14ac:dyDescent="0.25">
      <c r="A3" s="6" t="s">
        <v>43</v>
      </c>
      <c r="B3" s="93">
        <v>45664</v>
      </c>
      <c r="C3" s="94"/>
      <c r="D3" s="95" t="s">
        <v>38</v>
      </c>
      <c r="E3" s="96" t="s">
        <v>39</v>
      </c>
      <c r="F3" s="97" t="s">
        <v>40</v>
      </c>
      <c r="G3" s="98">
        <f>11.44+8.16+40.24+4.08+3.42+1.02+9.28+8.16+0.51+3.57+9.9</f>
        <v>99.78</v>
      </c>
      <c r="H3" s="89" t="s">
        <v>41</v>
      </c>
      <c r="I3" s="89">
        <f>1.72+1.22+26.16+2.65+2.22+0.66+6.03+5.3+0.33+2.32</f>
        <v>48.609999999999992</v>
      </c>
      <c r="J3" s="26">
        <f>IF(Feuil1!$H3="oui",Feuil1!$I3,0)</f>
        <v>0</v>
      </c>
      <c r="K3" s="26"/>
      <c r="L3" s="26"/>
      <c r="M3" s="27"/>
      <c r="N3" s="28"/>
      <c r="O3" s="32">
        <f>Tableau2[[#This Row],[Date des soins]]</f>
        <v>45664</v>
      </c>
      <c r="P3" s="32"/>
      <c r="Q3" s="33"/>
      <c r="R3" s="34">
        <f>IF(Feuil1!$H3="oui",Feuil1!$I3,0)</f>
        <v>0</v>
      </c>
      <c r="S3" s="38"/>
      <c r="T3" s="39">
        <f>Feuil1!$O3</f>
        <v>45664</v>
      </c>
      <c r="U3" s="39"/>
      <c r="V3" s="40"/>
      <c r="W3" s="41">
        <f>Feuil1!$K3</f>
        <v>0</v>
      </c>
      <c r="X3" s="46"/>
      <c r="Y3" s="47">
        <f>Feuil1!$O3</f>
        <v>45664</v>
      </c>
      <c r="Z3" s="47"/>
      <c r="AA3" s="48"/>
      <c r="AB3" s="48">
        <f>Feuil1!$K3</f>
        <v>0</v>
      </c>
      <c r="AC3" s="49"/>
      <c r="AD3" s="49"/>
      <c r="AE3" s="50"/>
      <c r="AF3" s="56">
        <f>Feuil1!$G3-Feuil1!$Q3-Feuil1!$R3-Feuil1!$V3-Feuil1!$W3</f>
        <v>99.78</v>
      </c>
    </row>
    <row r="4" spans="1:34" ht="15.75" thickBot="1" x14ac:dyDescent="0.3">
      <c r="B4" s="99">
        <v>45664</v>
      </c>
      <c r="C4" s="100"/>
      <c r="D4" s="101"/>
      <c r="E4" s="102"/>
      <c r="F4" s="103"/>
      <c r="G4" s="104">
        <v>60</v>
      </c>
      <c r="H4" s="90" t="s">
        <v>37</v>
      </c>
      <c r="I4" s="90">
        <v>60</v>
      </c>
      <c r="J4" s="29">
        <f>IF(Feuil1!$H4="oui",Feuil1!$I4,0)</f>
        <v>60</v>
      </c>
      <c r="K4" s="29"/>
      <c r="L4" s="29">
        <v>0</v>
      </c>
      <c r="M4" s="30"/>
      <c r="N4" s="31"/>
      <c r="O4" s="35">
        <f>Tableau2[[#This Row],[Date des soins]]</f>
        <v>45664</v>
      </c>
      <c r="P4" s="35"/>
      <c r="Q4" s="36"/>
      <c r="R4" s="37">
        <f>IF(Feuil1!$H4="oui",Feuil1!$I4,0)</f>
        <v>60</v>
      </c>
      <c r="S4" s="42" t="s">
        <v>29</v>
      </c>
      <c r="T4" s="43">
        <f>Feuil1!$O4</f>
        <v>45664</v>
      </c>
      <c r="U4" s="43" t="s">
        <v>29</v>
      </c>
      <c r="V4" s="44">
        <v>0</v>
      </c>
      <c r="W4" s="45">
        <f>Feuil1!$K4</f>
        <v>0</v>
      </c>
      <c r="X4" s="51"/>
      <c r="Y4" s="52">
        <f>Feuil1!$O4</f>
        <v>45664</v>
      </c>
      <c r="Z4" s="52"/>
      <c r="AA4" s="53">
        <v>0</v>
      </c>
      <c r="AB4" s="53">
        <f>Feuil1!$K4</f>
        <v>0</v>
      </c>
      <c r="AC4" s="54" t="s">
        <v>29</v>
      </c>
      <c r="AD4" s="54">
        <v>0</v>
      </c>
      <c r="AE4" s="55">
        <v>0</v>
      </c>
      <c r="AF4" s="57">
        <f>Feuil1!$G4-Feuil1!$Q4-Feuil1!$R4-Feuil1!$V4-Feuil1!$W4</f>
        <v>0</v>
      </c>
      <c r="AH4" s="25"/>
    </row>
    <row r="5" spans="1:34" ht="15.75" thickBot="1" x14ac:dyDescent="0.3">
      <c r="B5" s="105">
        <v>45667</v>
      </c>
      <c r="C5" s="106"/>
      <c r="D5" s="107"/>
      <c r="E5" s="107"/>
      <c r="F5" s="108"/>
      <c r="G5" s="91">
        <f>1131.09-20-24+20+300+300+300+581.4+581.4+581.4+581.4</f>
        <v>4332.6899999999996</v>
      </c>
      <c r="H5" s="91" t="s">
        <v>37</v>
      </c>
      <c r="I5" s="91">
        <v>4312.6899999999996</v>
      </c>
      <c r="J5" s="58">
        <f>IF(Feuil1!$H5="oui",Feuil1!$I5,0)</f>
        <v>4312.6899999999996</v>
      </c>
      <c r="K5" s="58"/>
      <c r="L5" s="58"/>
      <c r="M5" s="59"/>
      <c r="N5" s="28"/>
      <c r="O5" s="60">
        <f>Tableau2[[#This Row],[Date des soins]]</f>
        <v>45667</v>
      </c>
      <c r="P5" s="60"/>
      <c r="Q5" s="34"/>
      <c r="R5" s="34">
        <f>IF(Feuil1!$H5="oui",Feuil1!$I5,0)</f>
        <v>4312.6899999999996</v>
      </c>
      <c r="S5" s="61"/>
      <c r="T5" s="62">
        <f>Feuil1!$O5</f>
        <v>45667</v>
      </c>
      <c r="U5" s="62"/>
      <c r="V5" s="41"/>
      <c r="W5" s="41">
        <f>Feuil1!$K5</f>
        <v>0</v>
      </c>
      <c r="X5" s="63"/>
      <c r="Y5" s="64">
        <f>Feuil1!$O5</f>
        <v>45667</v>
      </c>
      <c r="Z5" s="64"/>
      <c r="AA5" s="65"/>
      <c r="AB5" s="65">
        <f>Feuil1!$K5</f>
        <v>0</v>
      </c>
      <c r="AC5" s="66"/>
      <c r="AD5" s="66"/>
      <c r="AE5" s="66"/>
      <c r="AF5" s="56">
        <f>Feuil1!$G5-Feuil1!$Q5-Feuil1!$R5-Feuil1!$V5-Feuil1!$W5</f>
        <v>20</v>
      </c>
    </row>
    <row r="6" spans="1:34" ht="15.75" thickBot="1" x14ac:dyDescent="0.3">
      <c r="B6" s="105">
        <v>45667</v>
      </c>
      <c r="C6" s="106"/>
      <c r="D6" s="107"/>
      <c r="E6" s="107"/>
      <c r="F6" s="108"/>
      <c r="G6" s="91">
        <v>300</v>
      </c>
      <c r="H6" s="91" t="s">
        <v>41</v>
      </c>
      <c r="I6" s="91">
        <v>0</v>
      </c>
      <c r="J6" s="77">
        <f>IF(Feuil1!$H6="oui",Feuil1!$I6,0)</f>
        <v>0</v>
      </c>
      <c r="K6" s="77"/>
      <c r="L6" s="77"/>
      <c r="M6" s="78"/>
      <c r="N6" s="79"/>
      <c r="O6" s="80" t="e">
        <f>Feuil1!#REF!</f>
        <v>#REF!</v>
      </c>
      <c r="P6" s="80"/>
      <c r="Q6" s="81"/>
      <c r="R6" s="81">
        <f>IF(Feuil1!$H6="oui",Feuil1!$I6,0)</f>
        <v>0</v>
      </c>
      <c r="S6" s="82"/>
      <c r="T6" s="83" t="e">
        <f>Feuil1!$O6</f>
        <v>#REF!</v>
      </c>
      <c r="U6" s="83"/>
      <c r="V6" s="84"/>
      <c r="W6" s="84">
        <f>Feuil1!$K6</f>
        <v>0</v>
      </c>
      <c r="X6" s="85"/>
      <c r="Y6" s="86" t="e">
        <f>Feuil1!$O6</f>
        <v>#REF!</v>
      </c>
      <c r="Z6" s="86"/>
      <c r="AA6" s="87"/>
      <c r="AB6" s="87">
        <f>Feuil1!$K6</f>
        <v>0</v>
      </c>
      <c r="AC6" s="66"/>
      <c r="AD6" s="66"/>
      <c r="AE6" s="66"/>
      <c r="AF6" s="88">
        <f>Feuil1!$G6-Feuil1!$Q6-Feuil1!$R6-Feuil1!$V6-Feuil1!$W6</f>
        <v>300</v>
      </c>
    </row>
    <row r="7" spans="1:34" ht="15.75" thickBot="1" x14ac:dyDescent="0.3">
      <c r="B7" s="105">
        <v>45667</v>
      </c>
      <c r="C7" s="106"/>
      <c r="D7" s="107"/>
      <c r="E7" s="107"/>
      <c r="F7" s="108"/>
      <c r="G7" s="91">
        <v>75.599999999999994</v>
      </c>
      <c r="H7" s="92" t="s">
        <v>37</v>
      </c>
      <c r="I7" s="92">
        <f>[1]!Tableau1[[#This Row],[total facture]]</f>
        <v>75.599999999999994</v>
      </c>
      <c r="J7" s="77">
        <f>IF(Feuil1!$H7="oui",Feuil1!$I7,0)</f>
        <v>75.599999999999994</v>
      </c>
      <c r="K7" s="77"/>
      <c r="L7" s="77"/>
      <c r="M7" s="78"/>
      <c r="N7" s="79"/>
      <c r="O7" s="80" t="e">
        <f>Feuil1!#REF!</f>
        <v>#REF!</v>
      </c>
      <c r="P7" s="80"/>
      <c r="Q7" s="81"/>
      <c r="R7" s="81">
        <f>IF(Feuil1!$H7="oui",Feuil1!$I7,0)</f>
        <v>75.599999999999994</v>
      </c>
      <c r="S7" s="82"/>
      <c r="T7" s="83" t="e">
        <f>Feuil1!$O7</f>
        <v>#REF!</v>
      </c>
      <c r="U7" s="83"/>
      <c r="V7" s="84"/>
      <c r="W7" s="84">
        <f>Feuil1!$K7</f>
        <v>0</v>
      </c>
      <c r="X7" s="85"/>
      <c r="Y7" s="86" t="e">
        <f>Feuil1!$O7</f>
        <v>#REF!</v>
      </c>
      <c r="Z7" s="86"/>
      <c r="AA7" s="87"/>
      <c r="AB7" s="87">
        <f>Feuil1!$K7</f>
        <v>0</v>
      </c>
      <c r="AC7" s="66"/>
      <c r="AD7" s="66"/>
      <c r="AE7" s="66"/>
      <c r="AF7" s="88">
        <f>Feuil1!$G7-Feuil1!$Q7-Feuil1!$R7-Feuil1!$V7-Feuil1!$W7</f>
        <v>0</v>
      </c>
    </row>
    <row r="8" spans="1:34" ht="15.75" thickBot="1" x14ac:dyDescent="0.3">
      <c r="B8" s="105">
        <v>45667</v>
      </c>
      <c r="C8" s="106"/>
      <c r="D8" s="107"/>
      <c r="E8" s="107"/>
      <c r="F8" s="108"/>
      <c r="G8" s="91">
        <f>409+109.79+104.5+109.79</f>
        <v>733.07999999999993</v>
      </c>
      <c r="H8" s="92" t="s">
        <v>37</v>
      </c>
      <c r="I8" s="92">
        <f>[1]!Tableau1[[#This Row],[total facture]]</f>
        <v>733.07999999999993</v>
      </c>
      <c r="J8" s="77">
        <f>IF(Feuil1!$H8="oui",Feuil1!$I8,0)</f>
        <v>733.07999999999993</v>
      </c>
      <c r="K8" s="77"/>
      <c r="L8" s="77"/>
      <c r="M8" s="78"/>
      <c r="N8" s="79"/>
      <c r="O8" s="80" t="e">
        <f>Feuil1!#REF!</f>
        <v>#REF!</v>
      </c>
      <c r="P8" s="80"/>
      <c r="Q8" s="81"/>
      <c r="R8" s="81">
        <f>IF(Feuil1!$H8="oui",Feuil1!$I8,0)</f>
        <v>733.07999999999993</v>
      </c>
      <c r="S8" s="82"/>
      <c r="T8" s="83" t="e">
        <f>Feuil1!$O8</f>
        <v>#REF!</v>
      </c>
      <c r="U8" s="83"/>
      <c r="V8" s="84"/>
      <c r="W8" s="84">
        <f>Feuil1!$K8</f>
        <v>0</v>
      </c>
      <c r="X8" s="85"/>
      <c r="Y8" s="86" t="e">
        <f>Feuil1!$O8</f>
        <v>#REF!</v>
      </c>
      <c r="Z8" s="86"/>
      <c r="AA8" s="87"/>
      <c r="AB8" s="87">
        <f>Feuil1!$K8</f>
        <v>0</v>
      </c>
      <c r="AC8" s="66"/>
      <c r="AD8" s="66"/>
      <c r="AE8" s="66"/>
      <c r="AF8" s="88">
        <f>Feuil1!$G8-Feuil1!$Q8-Feuil1!$R8-Feuil1!$V8-Feuil1!$W8</f>
        <v>0</v>
      </c>
    </row>
    <row r="9" spans="1:34" ht="15.75" thickBot="1" x14ac:dyDescent="0.3">
      <c r="B9" s="105">
        <v>45667</v>
      </c>
      <c r="C9" s="106"/>
      <c r="D9" s="107"/>
      <c r="E9" s="107"/>
      <c r="F9" s="108"/>
      <c r="G9" s="91">
        <f>207.22+53.61</f>
        <v>260.83</v>
      </c>
      <c r="H9" s="92" t="s">
        <v>37</v>
      </c>
      <c r="I9" s="92">
        <f>[1]!Tableau1[[#This Row],[total facture]]</f>
        <v>260.83</v>
      </c>
      <c r="J9" s="77">
        <f>IF(Feuil1!$H9="oui",Feuil1!$I9,0)</f>
        <v>260.83</v>
      </c>
      <c r="K9" s="77"/>
      <c r="L9" s="77"/>
      <c r="M9" s="78"/>
      <c r="N9" s="79"/>
      <c r="O9" s="80" t="e">
        <f>Feuil1!#REF!</f>
        <v>#REF!</v>
      </c>
      <c r="P9" s="80"/>
      <c r="Q9" s="81"/>
      <c r="R9" s="81">
        <f>IF(Feuil1!$H9="oui",Feuil1!$I9,0)</f>
        <v>260.83</v>
      </c>
      <c r="S9" s="82"/>
      <c r="T9" s="83" t="e">
        <f>Feuil1!$O9</f>
        <v>#REF!</v>
      </c>
      <c r="U9" s="83"/>
      <c r="V9" s="84"/>
      <c r="W9" s="84">
        <f>Feuil1!$K9</f>
        <v>0</v>
      </c>
      <c r="X9" s="85"/>
      <c r="Y9" s="86" t="e">
        <f>Feuil1!$O9</f>
        <v>#REF!</v>
      </c>
      <c r="Z9" s="86"/>
      <c r="AA9" s="87"/>
      <c r="AB9" s="87">
        <f>Feuil1!$K9</f>
        <v>0</v>
      </c>
      <c r="AC9" s="66"/>
      <c r="AD9" s="66"/>
      <c r="AE9" s="66"/>
      <c r="AF9" s="88">
        <f>Feuil1!$G9-Feuil1!$Q9-Feuil1!$R9-Feuil1!$V9-Feuil1!$W9</f>
        <v>0</v>
      </c>
    </row>
    <row r="10" spans="1:34" ht="15.75" thickBot="1" x14ac:dyDescent="0.3">
      <c r="B10" s="105">
        <v>45668</v>
      </c>
      <c r="C10" s="106"/>
      <c r="D10" s="107"/>
      <c r="E10" s="107"/>
      <c r="F10" s="108"/>
      <c r="G10" s="91">
        <f>4.73+18.5</f>
        <v>23.23</v>
      </c>
      <c r="H10" s="92" t="s">
        <v>37</v>
      </c>
      <c r="I10" s="92">
        <v>23.23</v>
      </c>
      <c r="J10" s="77">
        <f>IF(Feuil1!$H10="oui",Feuil1!$I10,0)</f>
        <v>23.23</v>
      </c>
      <c r="K10" s="77"/>
      <c r="L10" s="77"/>
      <c r="M10" s="78"/>
      <c r="N10" s="79"/>
      <c r="O10" s="80" t="e">
        <f>Feuil1!#REF!</f>
        <v>#REF!</v>
      </c>
      <c r="P10" s="80"/>
      <c r="Q10" s="81"/>
      <c r="R10" s="81">
        <f>IF(Feuil1!$H10="oui",Feuil1!$I10,0)</f>
        <v>23.23</v>
      </c>
      <c r="S10" s="82"/>
      <c r="T10" s="83" t="e">
        <f>Feuil1!$O10</f>
        <v>#REF!</v>
      </c>
      <c r="U10" s="83"/>
      <c r="V10" s="84"/>
      <c r="W10" s="84">
        <f>Feuil1!$K10</f>
        <v>0</v>
      </c>
      <c r="X10" s="85"/>
      <c r="Y10" s="86" t="e">
        <f>Feuil1!$O10</f>
        <v>#REF!</v>
      </c>
      <c r="Z10" s="86"/>
      <c r="AA10" s="87"/>
      <c r="AB10" s="87">
        <f>Feuil1!$K10</f>
        <v>0</v>
      </c>
      <c r="AC10" s="66"/>
      <c r="AD10" s="66"/>
      <c r="AE10" s="66"/>
      <c r="AF10" s="88">
        <f>Feuil1!$G10-Feuil1!$Q10-Feuil1!$R10-Feuil1!$V10-Feuil1!$W10</f>
        <v>0</v>
      </c>
    </row>
    <row r="11" spans="1:34" ht="15.75" thickBot="1" x14ac:dyDescent="0.3">
      <c r="B11" s="105">
        <v>45671</v>
      </c>
      <c r="C11" s="106"/>
      <c r="D11" s="107"/>
      <c r="E11" s="107"/>
      <c r="F11" s="108"/>
      <c r="G11" s="91">
        <v>30</v>
      </c>
      <c r="H11" s="92" t="s">
        <v>37</v>
      </c>
      <c r="I11" s="92">
        <v>30</v>
      </c>
      <c r="J11" s="77">
        <f>IF(Feuil1!$H11="oui",Feuil1!$I11,0)</f>
        <v>30</v>
      </c>
      <c r="K11" s="77"/>
      <c r="L11" s="77"/>
      <c r="M11" s="78"/>
      <c r="N11" s="79"/>
      <c r="O11" s="80" t="e">
        <f>Feuil1!#REF!</f>
        <v>#REF!</v>
      </c>
      <c r="P11" s="80"/>
      <c r="Q11" s="81"/>
      <c r="R11" s="81">
        <f>IF(Feuil1!$H11="oui",Feuil1!$I11,0)</f>
        <v>30</v>
      </c>
      <c r="S11" s="82"/>
      <c r="T11" s="83" t="e">
        <f>Feuil1!$O11</f>
        <v>#REF!</v>
      </c>
      <c r="U11" s="83"/>
      <c r="V11" s="84"/>
      <c r="W11" s="84">
        <f>Feuil1!$K11</f>
        <v>0</v>
      </c>
      <c r="X11" s="85"/>
      <c r="Y11" s="86" t="e">
        <f>Feuil1!$O11</f>
        <v>#REF!</v>
      </c>
      <c r="Z11" s="86"/>
      <c r="AA11" s="87"/>
      <c r="AB11" s="87">
        <f>Feuil1!$K11</f>
        <v>0</v>
      </c>
      <c r="AC11" s="66"/>
      <c r="AD11" s="66"/>
      <c r="AE11" s="66"/>
      <c r="AF11" s="88">
        <f>Feuil1!$G11-Feuil1!$Q11-Feuil1!$R11-Feuil1!$V11-Feuil1!$W11</f>
        <v>0</v>
      </c>
    </row>
    <row r="12" spans="1:34" ht="15.75" thickBot="1" x14ac:dyDescent="0.3">
      <c r="B12" s="105">
        <v>45671</v>
      </c>
      <c r="C12" s="106"/>
      <c r="D12" s="107"/>
      <c r="E12" s="107"/>
      <c r="F12" s="108"/>
      <c r="G12" s="91">
        <f>67+25.25+3.15+4.73</f>
        <v>100.13000000000001</v>
      </c>
      <c r="H12" s="92" t="s">
        <v>41</v>
      </c>
      <c r="I12" s="92">
        <f>40.2+25.25+1.89+4.73</f>
        <v>72.070000000000007</v>
      </c>
      <c r="J12" s="77">
        <f>IF(Feuil1!$H12="oui",Feuil1!$I12,0)</f>
        <v>0</v>
      </c>
      <c r="K12" s="77"/>
      <c r="L12" s="77"/>
      <c r="M12" s="78"/>
      <c r="N12" s="79"/>
      <c r="O12" s="80" t="e">
        <f>Feuil1!#REF!</f>
        <v>#REF!</v>
      </c>
      <c r="P12" s="80"/>
      <c r="Q12" s="81"/>
      <c r="R12" s="81">
        <f>IF(Feuil1!$H12="oui",Feuil1!$I12,0)</f>
        <v>0</v>
      </c>
      <c r="S12" s="82"/>
      <c r="T12" s="83" t="e">
        <f>Feuil1!$O12</f>
        <v>#REF!</v>
      </c>
      <c r="U12" s="83"/>
      <c r="V12" s="84"/>
      <c r="W12" s="84">
        <f>Feuil1!$K12</f>
        <v>0</v>
      </c>
      <c r="X12" s="85"/>
      <c r="Y12" s="86" t="e">
        <f>Feuil1!$O12</f>
        <v>#REF!</v>
      </c>
      <c r="Z12" s="86"/>
      <c r="AA12" s="87"/>
      <c r="AB12" s="87">
        <f>Feuil1!$K12</f>
        <v>0</v>
      </c>
      <c r="AC12" s="66"/>
      <c r="AD12" s="66"/>
      <c r="AE12" s="66"/>
      <c r="AF12" s="88">
        <f>Feuil1!$G12-Feuil1!$Q12-Feuil1!$R12-Feuil1!$V12-Feuil1!$W12</f>
        <v>100.13000000000001</v>
      </c>
    </row>
    <row r="13" spans="1:34" ht="15.75" thickBot="1" x14ac:dyDescent="0.3">
      <c r="B13" s="105">
        <v>45671</v>
      </c>
      <c r="C13" s="106"/>
      <c r="D13" s="107"/>
      <c r="E13" s="107"/>
      <c r="F13" s="108"/>
      <c r="G13" s="91">
        <f>134.82+2.04+0.61</f>
        <v>137.47</v>
      </c>
      <c r="H13" s="91" t="s">
        <v>41</v>
      </c>
      <c r="I13" s="91">
        <f>87.63+1.33+0.4</f>
        <v>89.36</v>
      </c>
      <c r="J13" s="77">
        <f>IF(Feuil1!$H13="oui",Feuil1!$I13,0)</f>
        <v>0</v>
      </c>
      <c r="K13" s="77"/>
      <c r="L13" s="77"/>
      <c r="M13" s="78"/>
      <c r="N13" s="79"/>
      <c r="O13" s="80" t="e">
        <f>Feuil1!#REF!</f>
        <v>#REF!</v>
      </c>
      <c r="P13" s="80"/>
      <c r="Q13" s="81"/>
      <c r="R13" s="81">
        <f>IF(Feuil1!$H13="oui",Feuil1!$I13,0)</f>
        <v>0</v>
      </c>
      <c r="S13" s="82"/>
      <c r="T13" s="83" t="e">
        <f>Feuil1!$O13</f>
        <v>#REF!</v>
      </c>
      <c r="U13" s="83"/>
      <c r="V13" s="84"/>
      <c r="W13" s="84">
        <f>Feuil1!$K13</f>
        <v>0</v>
      </c>
      <c r="X13" s="85"/>
      <c r="Y13" s="86" t="e">
        <f>Feuil1!$O13</f>
        <v>#REF!</v>
      </c>
      <c r="Z13" s="86"/>
      <c r="AA13" s="87"/>
      <c r="AB13" s="87">
        <f>Feuil1!$K13</f>
        <v>0</v>
      </c>
      <c r="AC13" s="66"/>
      <c r="AD13" s="66"/>
      <c r="AE13" s="66"/>
      <c r="AF13" s="88">
        <f>Feuil1!$G13-Feuil1!$Q13-Feuil1!$R13-Feuil1!$V13-Feuil1!$W13</f>
        <v>137.47</v>
      </c>
    </row>
    <row r="14" spans="1:34" ht="15.75" thickBot="1" x14ac:dyDescent="0.3">
      <c r="B14" s="105">
        <v>45674</v>
      </c>
      <c r="C14" s="106"/>
      <c r="D14" s="107"/>
      <c r="E14" s="107"/>
      <c r="F14" s="108"/>
      <c r="G14" s="91">
        <v>30</v>
      </c>
      <c r="H14" s="92" t="s">
        <v>37</v>
      </c>
      <c r="I14" s="92">
        <v>30</v>
      </c>
      <c r="J14" s="77">
        <f>IF(Feuil1!$H14="oui",Feuil1!$I14,0)</f>
        <v>30</v>
      </c>
      <c r="K14" s="77"/>
      <c r="L14" s="77"/>
      <c r="M14" s="78"/>
      <c r="N14" s="79"/>
      <c r="O14" s="80" t="e">
        <f>Feuil1!#REF!</f>
        <v>#REF!</v>
      </c>
      <c r="P14" s="80"/>
      <c r="Q14" s="81"/>
      <c r="R14" s="81">
        <f>IF(Feuil1!$H14="oui",Feuil1!$I14,0)</f>
        <v>30</v>
      </c>
      <c r="S14" s="82"/>
      <c r="T14" s="83" t="e">
        <f>Feuil1!$O14</f>
        <v>#REF!</v>
      </c>
      <c r="U14" s="83"/>
      <c r="V14" s="84"/>
      <c r="W14" s="84">
        <f>Feuil1!$K14</f>
        <v>0</v>
      </c>
      <c r="X14" s="85"/>
      <c r="Y14" s="86" t="e">
        <f>Feuil1!$O14</f>
        <v>#REF!</v>
      </c>
      <c r="Z14" s="86"/>
      <c r="AA14" s="87"/>
      <c r="AB14" s="87">
        <f>Feuil1!$K14</f>
        <v>0</v>
      </c>
      <c r="AC14" s="66"/>
      <c r="AD14" s="66"/>
      <c r="AE14" s="66"/>
      <c r="AF14" s="88">
        <f>Feuil1!$G14-Feuil1!$Q14-Feuil1!$R14-Feuil1!$V14-Feuil1!$W14</f>
        <v>0</v>
      </c>
    </row>
    <row r="15" spans="1:34" ht="15.75" thickBot="1" x14ac:dyDescent="0.3">
      <c r="B15" s="105">
        <v>45674</v>
      </c>
      <c r="C15" s="106"/>
      <c r="D15" s="107"/>
      <c r="E15" s="107"/>
      <c r="F15" s="108"/>
      <c r="G15" s="91">
        <v>26.9</v>
      </c>
      <c r="H15" s="91" t="s">
        <v>41</v>
      </c>
      <c r="I15" s="91">
        <v>17.489999999999998</v>
      </c>
      <c r="J15" s="77">
        <f>IF(Feuil1!$H15="oui",Feuil1!$I15,0)</f>
        <v>0</v>
      </c>
      <c r="K15" s="77"/>
      <c r="L15" s="77"/>
      <c r="M15" s="78"/>
      <c r="N15" s="79"/>
      <c r="O15" s="80" t="e">
        <f>Feuil1!#REF!</f>
        <v>#REF!</v>
      </c>
      <c r="P15" s="80"/>
      <c r="Q15" s="81"/>
      <c r="R15" s="81">
        <f>IF(Feuil1!$H15="oui",Feuil1!$I15,0)</f>
        <v>0</v>
      </c>
      <c r="S15" s="82"/>
      <c r="T15" s="83" t="e">
        <f>Feuil1!$O15</f>
        <v>#REF!</v>
      </c>
      <c r="U15" s="83"/>
      <c r="V15" s="84"/>
      <c r="W15" s="84">
        <f>Feuil1!$K15</f>
        <v>0</v>
      </c>
      <c r="X15" s="85"/>
      <c r="Y15" s="86" t="e">
        <f>Feuil1!$O15</f>
        <v>#REF!</v>
      </c>
      <c r="Z15" s="86"/>
      <c r="AA15" s="87"/>
      <c r="AB15" s="87">
        <f>Feuil1!$K15</f>
        <v>0</v>
      </c>
      <c r="AC15" s="66"/>
      <c r="AD15" s="66"/>
      <c r="AE15" s="66"/>
      <c r="AF15" s="88">
        <f>Feuil1!$G15-Feuil1!$Q15-Feuil1!$R15-Feuil1!$V15-Feuil1!$W15</f>
        <v>26.9</v>
      </c>
    </row>
    <row r="16" spans="1:34" ht="15.75" thickBot="1" x14ac:dyDescent="0.3">
      <c r="B16" s="105">
        <v>45674</v>
      </c>
      <c r="C16" s="106"/>
      <c r="D16" s="107"/>
      <c r="E16" s="107"/>
      <c r="F16" s="108"/>
      <c r="G16" s="91">
        <f>4.4+2.04+1.11+1.02+0.61</f>
        <v>9.18</v>
      </c>
      <c r="H16" s="91" t="s">
        <v>41</v>
      </c>
      <c r="I16" s="91">
        <f>2.86+1.33+0.72+0.66+0.4</f>
        <v>5.97</v>
      </c>
      <c r="J16" s="77">
        <f>IF(Feuil1!$H16="oui",Feuil1!$I16,0)</f>
        <v>0</v>
      </c>
      <c r="K16" s="77"/>
      <c r="L16" s="77"/>
      <c r="M16" s="78"/>
      <c r="N16" s="79"/>
      <c r="O16" s="80" t="e">
        <f>Feuil1!#REF!</f>
        <v>#REF!</v>
      </c>
      <c r="P16" s="80"/>
      <c r="Q16" s="81"/>
      <c r="R16" s="81">
        <f>IF(Feuil1!$H16="oui",Feuil1!$I16,0)</f>
        <v>0</v>
      </c>
      <c r="S16" s="82"/>
      <c r="T16" s="83" t="e">
        <f>Feuil1!$O16</f>
        <v>#REF!</v>
      </c>
      <c r="U16" s="83"/>
      <c r="V16" s="84"/>
      <c r="W16" s="84">
        <f>Feuil1!$K16</f>
        <v>0</v>
      </c>
      <c r="X16" s="85"/>
      <c r="Y16" s="86" t="e">
        <f>Feuil1!$O16</f>
        <v>#REF!</v>
      </c>
      <c r="Z16" s="86"/>
      <c r="AA16" s="87"/>
      <c r="AB16" s="87">
        <f>Feuil1!$K16</f>
        <v>0</v>
      </c>
      <c r="AC16" s="66"/>
      <c r="AD16" s="66"/>
      <c r="AE16" s="66"/>
      <c r="AF16" s="88">
        <f>Feuil1!$G16-Feuil1!$Q16-Feuil1!$R16-Feuil1!$V16-Feuil1!$W16</f>
        <v>9.18</v>
      </c>
    </row>
    <row r="17" spans="2:32" ht="15.75" thickBot="1" x14ac:dyDescent="0.3">
      <c r="B17" s="105">
        <v>45681</v>
      </c>
      <c r="C17" s="106"/>
      <c r="D17" s="107"/>
      <c r="E17" s="107"/>
      <c r="F17" s="108"/>
      <c r="G17" s="91">
        <v>30</v>
      </c>
      <c r="H17" s="91" t="s">
        <v>41</v>
      </c>
      <c r="I17" s="91">
        <v>21</v>
      </c>
      <c r="J17" s="77">
        <f>IF(Feuil1!$H17="oui",Feuil1!$I17,0)</f>
        <v>0</v>
      </c>
      <c r="K17" s="77"/>
      <c r="L17" s="77"/>
      <c r="M17" s="78"/>
      <c r="N17" s="79"/>
      <c r="O17" s="80" t="e">
        <f>Feuil1!#REF!</f>
        <v>#REF!</v>
      </c>
      <c r="P17" s="80"/>
      <c r="Q17" s="81"/>
      <c r="R17" s="81">
        <f>IF(Feuil1!$H17="oui",Feuil1!$I17,0)</f>
        <v>0</v>
      </c>
      <c r="S17" s="82"/>
      <c r="T17" s="83" t="e">
        <f>Feuil1!$O17</f>
        <v>#REF!</v>
      </c>
      <c r="U17" s="83"/>
      <c r="V17" s="84"/>
      <c r="W17" s="84">
        <f>Feuil1!$K17</f>
        <v>0</v>
      </c>
      <c r="X17" s="85"/>
      <c r="Y17" s="86" t="e">
        <f>Feuil1!$O17</f>
        <v>#REF!</v>
      </c>
      <c r="Z17" s="86"/>
      <c r="AA17" s="87"/>
      <c r="AB17" s="87">
        <f>Feuil1!$K17</f>
        <v>0</v>
      </c>
      <c r="AC17" s="66"/>
      <c r="AD17" s="66"/>
      <c r="AE17" s="66"/>
      <c r="AF17" s="88">
        <f>Feuil1!$G17-Feuil1!$Q17-Feuil1!$R17-Feuil1!$V17-Feuil1!$W17</f>
        <v>30</v>
      </c>
    </row>
    <row r="18" spans="2:32" ht="15.75" thickBot="1" x14ac:dyDescent="0.3">
      <c r="B18" s="105">
        <v>45680</v>
      </c>
      <c r="C18" s="106"/>
      <c r="D18" s="107"/>
      <c r="E18" s="107"/>
      <c r="F18" s="108"/>
      <c r="G18" s="91"/>
      <c r="H18" s="91" t="s">
        <v>41</v>
      </c>
      <c r="I18" s="91"/>
      <c r="J18" s="77">
        <f>IF(Feuil1!$H18="oui",Feuil1!$I18,0)</f>
        <v>0</v>
      </c>
      <c r="K18" s="77"/>
      <c r="L18" s="77"/>
      <c r="M18" s="78"/>
      <c r="N18" s="79"/>
      <c r="O18" s="80" t="e">
        <f>Feuil1!#REF!</f>
        <v>#REF!</v>
      </c>
      <c r="P18" s="80"/>
      <c r="Q18" s="81"/>
      <c r="R18" s="81">
        <f>IF(Feuil1!$H18="oui",Feuil1!$I18,0)</f>
        <v>0</v>
      </c>
      <c r="S18" s="82"/>
      <c r="T18" s="83" t="e">
        <f>Feuil1!$O18</f>
        <v>#REF!</v>
      </c>
      <c r="U18" s="83"/>
      <c r="V18" s="84"/>
      <c r="W18" s="84">
        <f>Feuil1!$K18</f>
        <v>0</v>
      </c>
      <c r="X18" s="85"/>
      <c r="Y18" s="86" t="e">
        <f>Feuil1!$O18</f>
        <v>#REF!</v>
      </c>
      <c r="Z18" s="86"/>
      <c r="AA18" s="87"/>
      <c r="AB18" s="87">
        <f>Feuil1!$K18</f>
        <v>0</v>
      </c>
      <c r="AC18" s="66"/>
      <c r="AD18" s="66"/>
      <c r="AE18" s="66"/>
      <c r="AF18" s="88">
        <f>Feuil1!$G18-Feuil1!$Q18-Feuil1!$R18-Feuil1!$V18-Feuil1!$W18</f>
        <v>0</v>
      </c>
    </row>
    <row r="19" spans="2:32" ht="15.75" thickBot="1" x14ac:dyDescent="0.3">
      <c r="B19" s="105">
        <v>45686</v>
      </c>
      <c r="C19" s="106"/>
      <c r="D19" s="107"/>
      <c r="E19" s="107"/>
      <c r="F19" s="108"/>
      <c r="G19" s="91">
        <v>45</v>
      </c>
      <c r="H19" s="91" t="s">
        <v>41</v>
      </c>
      <c r="I19" s="91"/>
      <c r="J19" s="77">
        <f>IF(Feuil1!$H19="oui",Feuil1!$I19,0)</f>
        <v>0</v>
      </c>
      <c r="K19" s="77"/>
      <c r="L19" s="77"/>
      <c r="M19" s="78"/>
      <c r="N19" s="79"/>
      <c r="O19" s="80" t="e">
        <f>Feuil1!#REF!</f>
        <v>#REF!</v>
      </c>
      <c r="P19" s="80"/>
      <c r="Q19" s="81"/>
      <c r="R19" s="81">
        <f>IF(Feuil1!$H19="oui",Feuil1!$I19,0)</f>
        <v>0</v>
      </c>
      <c r="S19" s="82"/>
      <c r="T19" s="83" t="e">
        <f>Feuil1!$O19</f>
        <v>#REF!</v>
      </c>
      <c r="U19" s="83"/>
      <c r="V19" s="84"/>
      <c r="W19" s="84">
        <f>Feuil1!$K19</f>
        <v>0</v>
      </c>
      <c r="X19" s="85"/>
      <c r="Y19" s="86" t="e">
        <f>Feuil1!$O19</f>
        <v>#REF!</v>
      </c>
      <c r="Z19" s="86"/>
      <c r="AA19" s="87"/>
      <c r="AB19" s="87">
        <f>Feuil1!$K19</f>
        <v>0</v>
      </c>
      <c r="AC19" s="66"/>
      <c r="AD19" s="66"/>
      <c r="AE19" s="66"/>
      <c r="AF19" s="88">
        <f>Feuil1!$G19-Feuil1!$Q19-Feuil1!$R19-Feuil1!$V19-Feuil1!$W19</f>
        <v>45</v>
      </c>
    </row>
    <row r="20" spans="2:32" ht="15.75" thickBot="1" x14ac:dyDescent="0.3">
      <c r="B20" s="105">
        <v>45688</v>
      </c>
      <c r="C20" s="106"/>
      <c r="D20" s="107"/>
      <c r="E20" s="107"/>
      <c r="F20" s="108"/>
      <c r="G20" s="91">
        <v>30</v>
      </c>
      <c r="H20" s="92" t="s">
        <v>37</v>
      </c>
      <c r="I20" s="92">
        <v>30</v>
      </c>
      <c r="J20" s="77">
        <f>IF(Feuil1!$H20="oui",Feuil1!$I20,0)</f>
        <v>30</v>
      </c>
      <c r="K20" s="77"/>
      <c r="L20" s="77"/>
      <c r="M20" s="78"/>
      <c r="N20" s="79"/>
      <c r="O20" s="80" t="e">
        <f>Feuil1!#REF!</f>
        <v>#REF!</v>
      </c>
      <c r="P20" s="80"/>
      <c r="Q20" s="81"/>
      <c r="R20" s="81">
        <f>IF(Feuil1!$H20="oui",Feuil1!$I20,0)</f>
        <v>30</v>
      </c>
      <c r="S20" s="82"/>
      <c r="T20" s="83" t="e">
        <f>Feuil1!$O20</f>
        <v>#REF!</v>
      </c>
      <c r="U20" s="83"/>
      <c r="V20" s="84"/>
      <c r="W20" s="84">
        <f>Feuil1!$K20</f>
        <v>0</v>
      </c>
      <c r="X20" s="85"/>
      <c r="Y20" s="86" t="e">
        <f>Feuil1!$O20</f>
        <v>#REF!</v>
      </c>
      <c r="Z20" s="86"/>
      <c r="AA20" s="87"/>
      <c r="AB20" s="87">
        <f>Feuil1!$K20</f>
        <v>0</v>
      </c>
      <c r="AC20" s="66"/>
      <c r="AD20" s="66"/>
      <c r="AE20" s="66"/>
      <c r="AF20" s="88">
        <f>Feuil1!$G20-Feuil1!$Q20-Feuil1!$R20-Feuil1!$V20-Feuil1!$W20</f>
        <v>0</v>
      </c>
    </row>
    <row r="21" spans="2:32" ht="15.75" thickBot="1" x14ac:dyDescent="0.3">
      <c r="B21" s="105">
        <v>45693</v>
      </c>
      <c r="C21" s="106"/>
      <c r="D21" s="107"/>
      <c r="E21" s="107"/>
      <c r="F21" s="108"/>
      <c r="G21" s="91">
        <v>33.9</v>
      </c>
      <c r="H21" s="91" t="s">
        <v>41</v>
      </c>
      <c r="I21" s="91">
        <v>30</v>
      </c>
      <c r="J21" s="77">
        <f>IF(Feuil1!$H21="oui",Feuil1!$I21,0)</f>
        <v>0</v>
      </c>
      <c r="K21" s="77"/>
      <c r="L21" s="77"/>
      <c r="M21" s="78"/>
      <c r="N21" s="79"/>
      <c r="O21" s="80" t="e">
        <f>Feuil1!#REF!</f>
        <v>#REF!</v>
      </c>
      <c r="P21" s="80"/>
      <c r="Q21" s="81"/>
      <c r="R21" s="81">
        <f>IF(Feuil1!$H21="oui",Feuil1!$I21,0)</f>
        <v>0</v>
      </c>
      <c r="S21" s="82"/>
      <c r="T21" s="83" t="e">
        <f>Feuil1!$O21</f>
        <v>#REF!</v>
      </c>
      <c r="U21" s="83"/>
      <c r="V21" s="84"/>
      <c r="W21" s="84">
        <f>Feuil1!$K21</f>
        <v>0</v>
      </c>
      <c r="X21" s="85"/>
      <c r="Y21" s="86" t="e">
        <f>Feuil1!$O21</f>
        <v>#REF!</v>
      </c>
      <c r="Z21" s="86"/>
      <c r="AA21" s="87"/>
      <c r="AB21" s="87">
        <f>Feuil1!$K21</f>
        <v>0</v>
      </c>
      <c r="AC21" s="66"/>
      <c r="AD21" s="66"/>
      <c r="AE21" s="66"/>
      <c r="AF21" s="88">
        <f>Feuil1!$G21-Feuil1!$Q21-Feuil1!$R21-Feuil1!$V21-Feuil1!$W21</f>
        <v>33.9</v>
      </c>
    </row>
    <row r="22" spans="2:32" ht="15.75" thickBot="1" x14ac:dyDescent="0.3">
      <c r="B22" s="105">
        <v>45693</v>
      </c>
      <c r="C22" s="106"/>
      <c r="D22" s="107"/>
      <c r="E22" s="107"/>
      <c r="F22" s="107"/>
      <c r="G22" s="91"/>
      <c r="H22" s="91" t="s">
        <v>41</v>
      </c>
      <c r="I22" s="91"/>
      <c r="J22" s="77">
        <f>IF(Feuil1!$H22="oui",Feuil1!$I22,0)</f>
        <v>0</v>
      </c>
      <c r="K22" s="77"/>
      <c r="L22" s="77"/>
      <c r="M22" s="78"/>
      <c r="N22" s="79"/>
      <c r="O22" s="80" t="e">
        <f>Feuil1!#REF!</f>
        <v>#REF!</v>
      </c>
      <c r="P22" s="80"/>
      <c r="Q22" s="81"/>
      <c r="R22" s="81">
        <f>IF(Feuil1!$H22="oui",Feuil1!$I22,0)</f>
        <v>0</v>
      </c>
      <c r="S22" s="82"/>
      <c r="T22" s="83" t="e">
        <f>Feuil1!$O22</f>
        <v>#REF!</v>
      </c>
      <c r="U22" s="83"/>
      <c r="V22" s="84"/>
      <c r="W22" s="84">
        <f>Feuil1!$K22</f>
        <v>0</v>
      </c>
      <c r="X22" s="85"/>
      <c r="Y22" s="86" t="e">
        <f>Feuil1!$O22</f>
        <v>#REF!</v>
      </c>
      <c r="Z22" s="86"/>
      <c r="AA22" s="87"/>
      <c r="AB22" s="87">
        <f>Feuil1!$K22</f>
        <v>0</v>
      </c>
      <c r="AC22" s="66"/>
      <c r="AD22" s="66"/>
      <c r="AE22" s="66"/>
      <c r="AF22" s="88">
        <f>Feuil1!$G22-Feuil1!$Q22-Feuil1!$R22-Feuil1!$V22-Feuil1!$W22</f>
        <v>0</v>
      </c>
    </row>
    <row r="23" spans="2:32" ht="15.75" thickBot="1" x14ac:dyDescent="0.3">
      <c r="B23" s="105">
        <v>45695</v>
      </c>
      <c r="C23" s="106"/>
      <c r="D23" s="107"/>
      <c r="E23" s="107"/>
      <c r="F23" s="107"/>
      <c r="G23" s="91">
        <v>30</v>
      </c>
      <c r="H23" s="91" t="s">
        <v>41</v>
      </c>
      <c r="I23" s="91">
        <v>21</v>
      </c>
      <c r="J23" s="77">
        <f>IF(Feuil1!$H23="oui",Feuil1!$I23,0)</f>
        <v>0</v>
      </c>
      <c r="K23" s="77"/>
      <c r="L23" s="77"/>
      <c r="M23" s="78"/>
      <c r="N23" s="79"/>
      <c r="O23" s="80" t="e">
        <f>Feuil1!#REF!</f>
        <v>#REF!</v>
      </c>
      <c r="P23" s="80"/>
      <c r="Q23" s="81"/>
      <c r="R23" s="81">
        <f>IF(Feuil1!$H23="oui",Feuil1!$I23,0)</f>
        <v>0</v>
      </c>
      <c r="S23" s="82"/>
      <c r="T23" s="83" t="e">
        <f>Feuil1!$O23</f>
        <v>#REF!</v>
      </c>
      <c r="U23" s="83"/>
      <c r="V23" s="84"/>
      <c r="W23" s="84">
        <f>Feuil1!$K23</f>
        <v>0</v>
      </c>
      <c r="X23" s="85"/>
      <c r="Y23" s="86" t="e">
        <f>Feuil1!$O23</f>
        <v>#REF!</v>
      </c>
      <c r="Z23" s="86"/>
      <c r="AA23" s="87"/>
      <c r="AB23" s="87">
        <f>Feuil1!$K23</f>
        <v>0</v>
      </c>
      <c r="AC23" s="66"/>
      <c r="AD23" s="66"/>
      <c r="AE23" s="66"/>
      <c r="AF23" s="88">
        <f>Feuil1!$G23-Feuil1!$Q23-Feuil1!$R23-Feuil1!$V23-Feuil1!$W23</f>
        <v>30</v>
      </c>
    </row>
    <row r="24" spans="2:32" ht="15.75" thickBot="1" x14ac:dyDescent="0.3">
      <c r="B24" s="105">
        <v>45699</v>
      </c>
      <c r="C24" s="106"/>
      <c r="D24" s="107"/>
      <c r="E24" s="107"/>
      <c r="F24" s="108"/>
      <c r="G24" s="91">
        <v>30</v>
      </c>
      <c r="H24" s="91" t="s">
        <v>41</v>
      </c>
      <c r="I24" s="91">
        <v>21</v>
      </c>
      <c r="J24" s="77">
        <f>IF(Feuil1!$H24="oui",Feuil1!$I24,0)</f>
        <v>0</v>
      </c>
      <c r="K24" s="77"/>
      <c r="L24" s="77"/>
      <c r="M24" s="78"/>
      <c r="N24" s="79"/>
      <c r="O24" s="80" t="e">
        <f>Feuil1!#REF!</f>
        <v>#REF!</v>
      </c>
      <c r="P24" s="80"/>
      <c r="Q24" s="81"/>
      <c r="R24" s="81">
        <f>IF(Feuil1!$H24="oui",Feuil1!$I24,0)</f>
        <v>0</v>
      </c>
      <c r="S24" s="82"/>
      <c r="T24" s="83" t="e">
        <f>Feuil1!$O24</f>
        <v>#REF!</v>
      </c>
      <c r="U24" s="83"/>
      <c r="V24" s="84"/>
      <c r="W24" s="84">
        <f>Feuil1!$K24</f>
        <v>0</v>
      </c>
      <c r="X24" s="85"/>
      <c r="Y24" s="86" t="e">
        <f>Feuil1!$O24</f>
        <v>#REF!</v>
      </c>
      <c r="Z24" s="86"/>
      <c r="AA24" s="87"/>
      <c r="AB24" s="87">
        <f>Feuil1!$K24</f>
        <v>0</v>
      </c>
      <c r="AC24" s="66"/>
      <c r="AD24" s="66"/>
      <c r="AE24" s="66"/>
      <c r="AF24" s="88">
        <f>Feuil1!$G24-Feuil1!$Q24-Feuil1!$R24-Feuil1!$V24-Feuil1!$W24</f>
        <v>30</v>
      </c>
    </row>
    <row r="25" spans="2:32" ht="15.75" thickBot="1" x14ac:dyDescent="0.3">
      <c r="B25" s="105">
        <v>45700</v>
      </c>
      <c r="C25" s="106"/>
      <c r="D25" s="107"/>
      <c r="E25" s="107"/>
      <c r="F25" s="108"/>
      <c r="G25" s="91">
        <v>97.88</v>
      </c>
      <c r="H25" s="91" t="s">
        <v>41</v>
      </c>
      <c r="I25" s="91">
        <v>68.510000000000005</v>
      </c>
      <c r="J25" s="77">
        <f>IF(Feuil1!$H25="oui",Feuil1!$I25,0)</f>
        <v>0</v>
      </c>
      <c r="K25" s="77"/>
      <c r="L25" s="77"/>
      <c r="M25" s="78"/>
      <c r="N25" s="79"/>
      <c r="O25" s="80" t="e">
        <f>Feuil1!#REF!</f>
        <v>#REF!</v>
      </c>
      <c r="P25" s="80"/>
      <c r="Q25" s="81"/>
      <c r="R25" s="81">
        <f>IF(Feuil1!$H25="oui",Feuil1!$I25,0)</f>
        <v>0</v>
      </c>
      <c r="S25" s="82"/>
      <c r="T25" s="83" t="e">
        <f>Feuil1!$O25</f>
        <v>#REF!</v>
      </c>
      <c r="U25" s="83"/>
      <c r="V25" s="84"/>
      <c r="W25" s="84">
        <f>Feuil1!$K25</f>
        <v>0</v>
      </c>
      <c r="X25" s="85"/>
      <c r="Y25" s="86" t="e">
        <f>Feuil1!$O25</f>
        <v>#REF!</v>
      </c>
      <c r="Z25" s="86"/>
      <c r="AA25" s="87"/>
      <c r="AB25" s="87">
        <f>Feuil1!$K25</f>
        <v>0</v>
      </c>
      <c r="AC25" s="66"/>
      <c r="AD25" s="66"/>
      <c r="AE25" s="66"/>
      <c r="AF25" s="88">
        <f>Feuil1!$G25-Feuil1!$Q25-Feuil1!$R25-Feuil1!$V25-Feuil1!$W25</f>
        <v>97.88</v>
      </c>
    </row>
    <row r="26" spans="2:32" x14ac:dyDescent="0.25">
      <c r="B26" s="105">
        <v>45705</v>
      </c>
      <c r="C26" s="106"/>
      <c r="D26" s="107"/>
      <c r="E26" s="107"/>
      <c r="F26" s="108"/>
      <c r="G26" s="91">
        <v>110</v>
      </c>
      <c r="H26" s="91" t="s">
        <v>41</v>
      </c>
      <c r="I26" s="91">
        <v>0</v>
      </c>
      <c r="J26" s="77">
        <f>IF(Feuil1!$H26="oui",Feuil1!$I26,0)</f>
        <v>0</v>
      </c>
      <c r="K26" s="77"/>
      <c r="L26" s="77"/>
      <c r="M26" s="78"/>
      <c r="N26" s="79"/>
      <c r="O26" s="80" t="e">
        <f>Feuil1!#REF!</f>
        <v>#REF!</v>
      </c>
      <c r="P26" s="80"/>
      <c r="Q26" s="81"/>
      <c r="R26" s="81">
        <f>IF(Feuil1!$H26="oui",Feuil1!$I26,0)</f>
        <v>0</v>
      </c>
      <c r="S26" s="82"/>
      <c r="T26" s="83" t="e">
        <f>Feuil1!$O26</f>
        <v>#REF!</v>
      </c>
      <c r="U26" s="83"/>
      <c r="V26" s="84"/>
      <c r="W26" s="84">
        <f>Feuil1!$K26</f>
        <v>0</v>
      </c>
      <c r="X26" s="85"/>
      <c r="Y26" s="86" t="e">
        <f>Feuil1!$O26</f>
        <v>#REF!</v>
      </c>
      <c r="Z26" s="86"/>
      <c r="AA26" s="87"/>
      <c r="AB26" s="87">
        <f>Feuil1!$K26</f>
        <v>0</v>
      </c>
      <c r="AC26" s="66"/>
      <c r="AD26" s="66"/>
      <c r="AE26" s="66"/>
      <c r="AF26" s="88">
        <f>Feuil1!$G26-Feuil1!$Q26-Feuil1!$R26-Feuil1!$V26-Feuil1!$W26</f>
        <v>110</v>
      </c>
    </row>
    <row r="27" spans="2:32" x14ac:dyDescent="0.25">
      <c r="B27" s="109"/>
      <c r="C27" s="110"/>
      <c r="D27" s="111"/>
      <c r="E27" s="111"/>
      <c r="F27" s="111"/>
      <c r="G27" s="4"/>
      <c r="AC27" s="10"/>
      <c r="AD27" s="10"/>
      <c r="AE27" s="10"/>
    </row>
    <row r="28" spans="2:32" x14ac:dyDescent="0.25">
      <c r="AC28" s="10"/>
      <c r="AD28" s="10"/>
      <c r="AE28" s="10"/>
    </row>
    <row r="29" spans="2:32" x14ac:dyDescent="0.25">
      <c r="AC29" s="10"/>
      <c r="AD29" s="10"/>
      <c r="AE29" s="10"/>
    </row>
    <row r="36" spans="7:7" x14ac:dyDescent="0.25">
      <c r="G36" s="4"/>
    </row>
  </sheetData>
  <mergeCells count="5">
    <mergeCell ref="B1:F1"/>
    <mergeCell ref="G1:N1"/>
    <mergeCell ref="O1:R1"/>
    <mergeCell ref="S1:W1"/>
    <mergeCell ref="X1:AE1"/>
  </mergeCells>
  <conditionalFormatting sqref="J3:N26">
    <cfRule type="expression" dxfId="13" priority="8">
      <formula>ISEVEN(ROW())</formula>
    </cfRule>
  </conditionalFormatting>
  <conditionalFormatting sqref="K3:N695 Q3:Q695 S3:AE695">
    <cfRule type="expression" dxfId="12" priority="3">
      <formula>$H3="oui"</formula>
    </cfRule>
  </conditionalFormatting>
  <conditionalFormatting sqref="O3:R26">
    <cfRule type="expression" dxfId="11" priority="7">
      <formula>ISEVEN(ROW())</formula>
    </cfRule>
  </conditionalFormatting>
  <conditionalFormatting sqref="S3:W26">
    <cfRule type="expression" dxfId="10" priority="6">
      <formula>ISEVEN(ROW())</formula>
    </cfRule>
  </conditionalFormatting>
  <conditionalFormatting sqref="X3:AE26">
    <cfRule type="expression" dxfId="9" priority="5">
      <formula>ISEVEN(ROW())</formula>
    </cfRule>
  </conditionalFormatting>
  <conditionalFormatting sqref="AF3:AF26">
    <cfRule type="expression" dxfId="8" priority="4">
      <formula>ISEVEN(ROW())</formula>
    </cfRule>
  </conditionalFormatting>
  <conditionalFormatting sqref="A3:AF26">
    <cfRule type="expression" dxfId="7" priority="1">
      <formula>$A3="x"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</dc:creator>
  <cp:lastModifiedBy>Chrystelle</cp:lastModifiedBy>
  <dcterms:created xsi:type="dcterms:W3CDTF">2024-08-21T14:25:42Z</dcterms:created>
  <dcterms:modified xsi:type="dcterms:W3CDTF">2025-02-18T15:06:50Z</dcterms:modified>
</cp:coreProperties>
</file>