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Nextcloud\22-23\Admin\Matériel en prêt\"/>
    </mc:Choice>
  </mc:AlternateContent>
  <xr:revisionPtr revIDLastSave="0" documentId="13_ncr:1_{4DC9B1BA-0EE1-4CFA-A8C4-C8D15161D7F6}" xr6:coauthVersionLast="47" xr6:coauthVersionMax="47" xr10:uidLastSave="{00000000-0000-0000-0000-000000000000}"/>
  <bookViews>
    <workbookView xWindow="-28920" yWindow="-120" windowWidth="29040" windowHeight="15990" activeTab="1" xr2:uid="{00000000-000D-0000-FFFF-FFFF00000000}"/>
  </bookViews>
  <sheets>
    <sheet name="Submissions" sheetId="2" r:id="rId1"/>
    <sheet name="Planning" sheetId="1" r:id="rId2"/>
    <sheet name="mail" sheetId="3" r:id="rId3"/>
  </sheets>
  <definedNames>
    <definedName name="ecoles">Submissions[École]</definedName>
    <definedName name="sansblanc">OFFSET(Submissions!$AH$2,,,COUNTIF(sansdoublon,"?*"))</definedName>
    <definedName name="sansdoublon">Submissions[Liste écoles]</definedName>
    <definedName name="_xlnm.Print_Area" localSheetId="1">Planning!$A$1:$F$24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7" i="2" l="1"/>
  <c r="AF33" i="2"/>
  <c r="AF35" i="2"/>
  <c r="AF36" i="2"/>
  <c r="AF37" i="2"/>
  <c r="AH2" i="2" a="1"/>
  <c r="AH2" i="2" s="1"/>
  <c r="AH3" i="2" s="1" a="1"/>
  <c r="AH3" i="2" s="1"/>
  <c r="AD37" i="2"/>
  <c r="AE37" i="2"/>
  <c r="AG37" i="2"/>
  <c r="AD35" i="2"/>
  <c r="AD36" i="2"/>
  <c r="AD7" i="2"/>
  <c r="AE35" i="2"/>
  <c r="AE36" i="2"/>
  <c r="AE7" i="2"/>
  <c r="AG35" i="2"/>
  <c r="AG36" i="2"/>
  <c r="AG7" i="2"/>
  <c r="AD33" i="2"/>
  <c r="AD34" i="2"/>
  <c r="AE33" i="2"/>
  <c r="AE34" i="2"/>
  <c r="AG33" i="2"/>
  <c r="AG34" i="2"/>
  <c r="B13" i="1" a="1"/>
  <c r="C8" i="1" a="1"/>
  <c r="AF34" i="2" l="1"/>
  <c r="B13" i="1"/>
  <c r="AH4" i="2" a="1"/>
  <c r="AH4" i="2" s="1"/>
  <c r="AH5" i="2" s="1" a="1"/>
  <c r="AH5" i="2" s="1"/>
  <c r="C8" i="1"/>
  <c r="C8" i="3" s="1"/>
  <c r="AD4" i="2"/>
  <c r="AE4" i="2"/>
  <c r="AF4" i="2"/>
  <c r="AG4" i="2"/>
  <c r="AH6" i="2" l="1" a="1"/>
  <c r="AH6" i="2" s="1"/>
  <c r="E2" i="1"/>
  <c r="E2" i="3" s="1"/>
  <c r="F2" i="1"/>
  <c r="F2" i="3" s="1"/>
  <c r="B2" i="1"/>
  <c r="B2" i="3" s="1"/>
  <c r="D4" i="1"/>
  <c r="D4" i="3" s="1"/>
  <c r="E4" i="1"/>
  <c r="E4" i="3" s="1"/>
  <c r="F4" i="1"/>
  <c r="F4" i="3" s="1"/>
  <c r="B4" i="1"/>
  <c r="B4" i="3" s="1"/>
  <c r="AD2" i="2"/>
  <c r="AD29" i="2"/>
  <c r="AD30" i="2"/>
  <c r="AD6" i="2"/>
  <c r="AD31" i="2"/>
  <c r="AD32" i="2"/>
  <c r="AE2" i="2"/>
  <c r="AE29" i="2"/>
  <c r="AE30" i="2"/>
  <c r="AE6" i="2"/>
  <c r="AE31" i="2"/>
  <c r="AE32" i="2"/>
  <c r="AF2" i="2"/>
  <c r="AF29" i="2"/>
  <c r="AF30" i="2"/>
  <c r="AF6" i="2"/>
  <c r="AF31" i="2"/>
  <c r="AF32" i="2"/>
  <c r="AG2" i="2"/>
  <c r="AG29" i="2"/>
  <c r="AG30" i="2"/>
  <c r="AG6" i="2"/>
  <c r="AG31" i="2"/>
  <c r="AG32" i="2"/>
  <c r="AD28" i="2"/>
  <c r="AE28" i="2"/>
  <c r="AF28" i="2"/>
  <c r="B17" i="1" s="1"/>
  <c r="B17" i="3" s="1"/>
  <c r="AG28" i="2"/>
  <c r="AD25" i="2"/>
  <c r="AD26" i="2"/>
  <c r="AD27" i="2"/>
  <c r="AE25" i="2"/>
  <c r="AE26" i="2"/>
  <c r="AE27" i="2"/>
  <c r="AF25" i="2"/>
  <c r="AF26" i="2"/>
  <c r="AF27" i="2"/>
  <c r="AG25" i="2"/>
  <c r="AG26" i="2"/>
  <c r="AG27" i="2"/>
  <c r="H24" i="1"/>
  <c r="H23" i="1"/>
  <c r="H22" i="1"/>
  <c r="H21" i="1"/>
  <c r="H20" i="1"/>
  <c r="H19" i="1"/>
  <c r="F11" i="1"/>
  <c r="F11" i="3" s="1"/>
  <c r="E11" i="1"/>
  <c r="E11" i="3" s="1"/>
  <c r="D11" i="1"/>
  <c r="D11" i="3" s="1"/>
  <c r="F6" i="1"/>
  <c r="F6" i="3" s="1"/>
  <c r="F24" i="1"/>
  <c r="F24" i="3" s="1"/>
  <c r="F22" i="1"/>
  <c r="F22" i="3" s="1"/>
  <c r="F21" i="1"/>
  <c r="F21" i="3" s="1"/>
  <c r="D19" i="1" a="1"/>
  <c r="D19" i="1" s="1"/>
  <c r="D19" i="3" s="1"/>
  <c r="AE24" i="2"/>
  <c r="AE20" i="2"/>
  <c r="AE21" i="2"/>
  <c r="AE22" i="2"/>
  <c r="AE23" i="2"/>
  <c r="AE10" i="2"/>
  <c r="AE11" i="2"/>
  <c r="AE9" i="2"/>
  <c r="AE12" i="2"/>
  <c r="AE16" i="2"/>
  <c r="AE13" i="2"/>
  <c r="AE14" i="2"/>
  <c r="AE15" i="2"/>
  <c r="AE3" i="2"/>
  <c r="AE17" i="2"/>
  <c r="AE18" i="2"/>
  <c r="AE8" i="2"/>
  <c r="AE19" i="2"/>
  <c r="AE5" i="2"/>
  <c r="AF24" i="2"/>
  <c r="AF20" i="2"/>
  <c r="AF21" i="2"/>
  <c r="AF22" i="2"/>
  <c r="E6" i="1"/>
  <c r="E6" i="3" s="1"/>
  <c r="AF23" i="2"/>
  <c r="C19" i="1" a="1"/>
  <c r="C19" i="1" s="1"/>
  <c r="C19" i="3" s="1"/>
  <c r="AF10" i="2"/>
  <c r="AF11" i="2"/>
  <c r="C6" i="1"/>
  <c r="C6" i="3" s="1"/>
  <c r="AF9" i="2"/>
  <c r="AF12" i="2"/>
  <c r="AF16" i="2"/>
  <c r="AF13" i="2"/>
  <c r="AF14" i="2"/>
  <c r="AF15" i="2"/>
  <c r="AF3" i="2"/>
  <c r="AF17" i="2"/>
  <c r="AF18" i="2"/>
  <c r="AF8" i="2"/>
  <c r="AF19" i="2"/>
  <c r="AF5" i="2"/>
  <c r="F18" i="1"/>
  <c r="F18" i="3" s="1"/>
  <c r="E17" i="1"/>
  <c r="E17" i="3" s="1"/>
  <c r="B18" i="1"/>
  <c r="B18" i="3" s="1"/>
  <c r="D17" i="1"/>
  <c r="D17" i="3" s="1"/>
  <c r="AD24" i="2"/>
  <c r="AD20" i="2"/>
  <c r="AD21" i="2"/>
  <c r="AD22" i="2"/>
  <c r="AD23" i="2"/>
  <c r="AD10" i="2"/>
  <c r="AD11" i="2"/>
  <c r="AD9" i="2"/>
  <c r="AD12" i="2"/>
  <c r="AD16" i="2"/>
  <c r="AD13" i="2"/>
  <c r="AD14" i="2"/>
  <c r="AD15" i="2"/>
  <c r="AD3" i="2"/>
  <c r="AD17" i="2"/>
  <c r="AD18" i="2"/>
  <c r="AD8" i="2"/>
  <c r="AD19" i="2"/>
  <c r="AD5" i="2"/>
  <c r="D6" i="1"/>
  <c r="D6" i="3" s="1"/>
  <c r="B11" i="1"/>
  <c r="B11" i="3" s="1"/>
  <c r="C25" i="1"/>
  <c r="B25" i="1"/>
  <c r="AG16" i="2"/>
  <c r="AG13" i="2"/>
  <c r="AG14" i="2"/>
  <c r="AG15" i="2"/>
  <c r="AG3" i="2"/>
  <c r="AG17" i="2"/>
  <c r="AG18" i="2"/>
  <c r="AG8" i="2"/>
  <c r="AG19" i="2"/>
  <c r="AG5" i="2"/>
  <c r="AG12" i="2"/>
  <c r="AG20" i="2"/>
  <c r="AG21" i="2"/>
  <c r="AG22" i="2"/>
  <c r="AG23" i="2"/>
  <c r="AG10" i="2"/>
  <c r="AG11" i="2"/>
  <c r="AG9" i="2"/>
  <c r="AG24" i="2"/>
  <c r="I1" i="1"/>
  <c r="J1" i="1"/>
  <c r="K1" i="1"/>
  <c r="L1" i="1"/>
  <c r="M1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E20" i="1" a="1"/>
  <c r="C5" i="1" a="1"/>
  <c r="D10" i="1" a="1"/>
  <c r="E3" i="1" a="1"/>
  <c r="E7" i="1" a="1"/>
  <c r="D20" i="1" a="1"/>
  <c r="F7" i="1" a="1"/>
  <c r="D5" i="1" a="1"/>
  <c r="F20" i="1" a="1"/>
  <c r="F8" i="1" a="1"/>
  <c r="C7" i="1" a="1"/>
  <c r="E10" i="1" a="1"/>
  <c r="D7" i="1" a="1"/>
  <c r="B10" i="1" a="1"/>
  <c r="B20" i="1" a="1"/>
  <c r="C10" i="1" a="1"/>
  <c r="Q1" i="1"/>
  <c r="C20" i="1" a="1"/>
  <c r="E8" i="1" a="1"/>
  <c r="B5" i="1" a="1"/>
  <c r="B7" i="1" a="1"/>
  <c r="F3" i="1" a="1"/>
  <c r="B3" i="1" a="1"/>
  <c r="C3" i="1" a="1"/>
  <c r="F10" i="1" a="1"/>
  <c r="F5" i="1" a="1"/>
  <c r="B8" i="1" a="1"/>
  <c r="D8" i="1" a="1"/>
  <c r="D3" i="1" a="1"/>
  <c r="E5" i="1" a="1"/>
  <c r="C16" i="1" a="1"/>
  <c r="E14" i="1" a="1"/>
  <c r="AH7" i="2" l="1" a="1"/>
  <c r="AH7" i="2" s="1"/>
  <c r="E14" i="1"/>
  <c r="E14" i="3" s="1"/>
  <c r="C16" i="1"/>
  <c r="C16" i="3" s="1"/>
  <c r="C22" i="1"/>
  <c r="C22" i="3" s="1"/>
  <c r="E18" i="1"/>
  <c r="E18" i="3" s="1"/>
  <c r="C2" i="1"/>
  <c r="C2" i="3" s="1"/>
  <c r="F17" i="1"/>
  <c r="F17" i="3" s="1"/>
  <c r="E9" i="1"/>
  <c r="E9" i="3" s="1"/>
  <c r="B21" i="1"/>
  <c r="B21" i="3" s="1"/>
  <c r="F19" i="1" a="1"/>
  <c r="F19" i="1" s="1"/>
  <c r="F19" i="3" s="1"/>
  <c r="D2" i="1"/>
  <c r="D2" i="3" s="1"/>
  <c r="C24" i="1"/>
  <c r="C24" i="3" s="1"/>
  <c r="C4" i="1"/>
  <c r="C4" i="3" s="1"/>
  <c r="C21" i="1"/>
  <c r="C21" i="3" s="1"/>
  <c r="F3" i="1"/>
  <c r="F3" i="3" s="1"/>
  <c r="D3" i="1"/>
  <c r="D3" i="3" s="1"/>
  <c r="B3" i="1"/>
  <c r="B3" i="3" s="1"/>
  <c r="C3" i="1"/>
  <c r="C3" i="3" s="1"/>
  <c r="E3" i="1"/>
  <c r="E3" i="3" s="1"/>
  <c r="B6" i="1"/>
  <c r="B6" i="3" s="1"/>
  <c r="D23" i="1"/>
  <c r="D23" i="3" s="1"/>
  <c r="F5" i="1"/>
  <c r="F5" i="3" s="1"/>
  <c r="E5" i="1"/>
  <c r="E5" i="3" s="1"/>
  <c r="D5" i="1"/>
  <c r="D5" i="3" s="1"/>
  <c r="C5" i="1"/>
  <c r="C5" i="3" s="1"/>
  <c r="B5" i="1"/>
  <c r="B5" i="3" s="1"/>
  <c r="E19" i="1" a="1"/>
  <c r="E19" i="1" s="1"/>
  <c r="E19" i="3" s="1"/>
  <c r="D24" i="1"/>
  <c r="D24" i="3" s="1"/>
  <c r="D21" i="1"/>
  <c r="D21" i="3" s="1"/>
  <c r="B23" i="1"/>
  <c r="B23" i="3" s="1"/>
  <c r="D9" i="1"/>
  <c r="D9" i="3" s="1"/>
  <c r="B19" i="1" a="1"/>
  <c r="B19" i="1" s="1"/>
  <c r="B19" i="3" s="1"/>
  <c r="D18" i="1"/>
  <c r="D18" i="3" s="1"/>
  <c r="C11" i="1"/>
  <c r="C11" i="3" s="1"/>
  <c r="C17" i="1"/>
  <c r="C17" i="3" s="1"/>
  <c r="C9" i="1"/>
  <c r="C9" i="3" s="1"/>
  <c r="F9" i="1"/>
  <c r="F9" i="3" s="1"/>
  <c r="E22" i="1"/>
  <c r="E22" i="3" s="1"/>
  <c r="C23" i="1"/>
  <c r="C23" i="3" s="1"/>
  <c r="D12" i="1"/>
  <c r="D12" i="3" s="1"/>
  <c r="B22" i="1"/>
  <c r="B22" i="3" s="1"/>
  <c r="B9" i="1"/>
  <c r="B9" i="3" s="1"/>
  <c r="B24" i="1"/>
  <c r="B24" i="3" s="1"/>
  <c r="D22" i="1"/>
  <c r="D22" i="3" s="1"/>
  <c r="E21" i="1"/>
  <c r="E21" i="3" s="1"/>
  <c r="C12" i="1"/>
  <c r="C12" i="3" s="1"/>
  <c r="F12" i="1"/>
  <c r="F12" i="3" s="1"/>
  <c r="B12" i="1"/>
  <c r="B12" i="3" s="1"/>
  <c r="F23" i="1"/>
  <c r="F23" i="3" s="1"/>
  <c r="E12" i="1"/>
  <c r="E12" i="3" s="1"/>
  <c r="E23" i="1"/>
  <c r="E23" i="3" s="1"/>
  <c r="E24" i="1"/>
  <c r="E24" i="3" s="1"/>
  <c r="C18" i="1"/>
  <c r="C18" i="3" s="1"/>
  <c r="F7" i="1"/>
  <c r="F7" i="3" s="1"/>
  <c r="C20" i="1"/>
  <c r="C20" i="3" s="1"/>
  <c r="D8" i="1"/>
  <c r="D8" i="3" s="1"/>
  <c r="B20" i="1"/>
  <c r="B20" i="3" s="1"/>
  <c r="C10" i="1"/>
  <c r="C10" i="3" s="1"/>
  <c r="F20" i="1"/>
  <c r="F20" i="3" s="1"/>
  <c r="F8" i="1"/>
  <c r="F8" i="3" s="1"/>
  <c r="D10" i="1"/>
  <c r="D10" i="3" s="1"/>
  <c r="E7" i="1"/>
  <c r="E7" i="3" s="1"/>
  <c r="B7" i="1"/>
  <c r="B7" i="3" s="1"/>
  <c r="B10" i="1"/>
  <c r="B10" i="3" s="1"/>
  <c r="B8" i="1"/>
  <c r="B8" i="3" s="1"/>
  <c r="D7" i="1"/>
  <c r="D7" i="3" s="1"/>
  <c r="E8" i="1"/>
  <c r="E8" i="3" s="1"/>
  <c r="E10" i="1"/>
  <c r="E10" i="3" s="1"/>
  <c r="F10" i="1"/>
  <c r="F10" i="3" s="1"/>
  <c r="E20" i="1"/>
  <c r="E20" i="3" s="1"/>
  <c r="C7" i="1"/>
  <c r="C7" i="3" s="1"/>
  <c r="D20" i="1"/>
  <c r="D20" i="3" s="1"/>
  <c r="C15" i="1" a="1"/>
  <c r="B14" i="1" a="1"/>
  <c r="C14" i="1" a="1"/>
  <c r="C13" i="1" a="1"/>
  <c r="D15" i="1" a="1"/>
  <c r="D14" i="1" a="1"/>
  <c r="E16" i="1" a="1"/>
  <c r="D13" i="1" a="1"/>
  <c r="F13" i="1" a="1"/>
  <c r="D16" i="1" a="1"/>
  <c r="F16" i="1" a="1"/>
  <c r="F15" i="1" a="1"/>
  <c r="F14" i="1" a="1"/>
  <c r="E15" i="1" a="1"/>
  <c r="E13" i="1" a="1"/>
  <c r="B16" i="1" a="1"/>
  <c r="B15" i="1" a="1"/>
  <c r="B13" i="3" l="1"/>
  <c r="F14" i="1"/>
  <c r="F14" i="3" s="1"/>
  <c r="F13" i="1"/>
  <c r="F13" i="3" s="1"/>
  <c r="D14" i="1"/>
  <c r="D14" i="3" s="1"/>
  <c r="C13" i="1"/>
  <c r="C13" i="3" s="1"/>
  <c r="C15" i="1"/>
  <c r="C15" i="3" s="1"/>
  <c r="D15" i="1"/>
  <c r="D15" i="3" s="1"/>
  <c r="C14" i="1"/>
  <c r="C14" i="3" s="1"/>
  <c r="B15" i="1"/>
  <c r="B15" i="3" s="1"/>
  <c r="B14" i="1"/>
  <c r="B14" i="3" s="1"/>
  <c r="B16" i="1"/>
  <c r="B16" i="3" s="1"/>
  <c r="E13" i="1"/>
  <c r="E13" i="3" s="1"/>
  <c r="D16" i="1"/>
  <c r="D16" i="3" s="1"/>
  <c r="F15" i="1"/>
  <c r="F15" i="3" s="1"/>
  <c r="E15" i="1"/>
  <c r="E15" i="3" s="1"/>
  <c r="F16" i="1"/>
  <c r="F16" i="3" s="1"/>
  <c r="E16" i="1"/>
  <c r="E16" i="3" s="1"/>
  <c r="D13" i="1"/>
  <c r="D13" i="3" s="1"/>
  <c r="AH8" i="2" a="1"/>
  <c r="AH8" i="2" s="1"/>
  <c r="AH9" i="2" l="1" a="1"/>
  <c r="AH9" i="2" s="1"/>
  <c r="AH10" i="2" s="1" a="1"/>
  <c r="AH10" i="2" s="1"/>
  <c r="AH11" i="2" l="1" a="1"/>
  <c r="AH11" i="2" s="1"/>
  <c r="AH12" i="2" l="1" a="1"/>
  <c r="AH12" i="2" s="1"/>
  <c r="AH13" i="2" l="1" a="1"/>
  <c r="AH13" i="2" s="1"/>
  <c r="AH14" i="2" s="1" a="1"/>
  <c r="AH14" i="2" s="1"/>
  <c r="AH15" i="2" s="1" a="1"/>
  <c r="AH15" i="2" s="1"/>
  <c r="AH16" i="2" s="1" a="1"/>
  <c r="AH16" i="2" s="1"/>
  <c r="AH17" i="2" s="1" a="1"/>
  <c r="AH17" i="2" s="1"/>
  <c r="AH18" i="2" s="1" a="1"/>
  <c r="AH18" i="2" s="1"/>
  <c r="AH19" i="2" s="1" a="1"/>
  <c r="AH19" i="2" s="1"/>
  <c r="AH20" i="2" s="1" a="1"/>
  <c r="AH20" i="2" s="1"/>
  <c r="AH21" i="2" s="1" a="1"/>
  <c r="AH21" i="2" s="1"/>
  <c r="AH22" i="2" s="1" a="1"/>
  <c r="AH22" i="2" s="1"/>
  <c r="AH23" i="2" s="1" a="1"/>
  <c r="AH23" i="2" s="1"/>
  <c r="AH24" i="2" s="1" a="1"/>
  <c r="AH24" i="2" s="1"/>
  <c r="AH25" i="2" s="1" a="1"/>
  <c r="AH25" i="2" s="1"/>
  <c r="AH26" i="2" s="1" a="1"/>
  <c r="AH26" i="2" s="1"/>
  <c r="AH27" i="2" s="1" a="1"/>
  <c r="AH27" i="2" s="1"/>
  <c r="AH28" i="2" s="1" a="1"/>
  <c r="AH28" i="2" s="1"/>
  <c r="AH29" i="2" s="1" a="1"/>
  <c r="AH29" i="2" s="1"/>
  <c r="AH30" i="2" s="1" a="1"/>
  <c r="AH30" i="2" s="1"/>
  <c r="AH31" i="2" s="1" a="1"/>
  <c r="AH31" i="2" s="1"/>
  <c r="AH32" i="2" s="1" a="1"/>
  <c r="AH32" i="2" s="1"/>
  <c r="AH33" i="2" s="1" a="1"/>
  <c r="AH33" i="2" s="1"/>
  <c r="AH34" i="2" s="1" a="1"/>
  <c r="AH34" i="2" s="1"/>
  <c r="AH35" i="2" s="1" a="1"/>
  <c r="AH35" i="2" s="1"/>
  <c r="AH36" i="2" s="1" a="1"/>
  <c r="AH36" i="2" s="1"/>
  <c r="AH37" i="2" s="1" a="1"/>
  <c r="AH3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<sst xmlns="http://schemas.openxmlformats.org/spreadsheetml/2006/main" count="272" uniqueCount="150">
  <si>
    <t>Enregistreur numérique</t>
  </si>
  <si>
    <t>Torse humain</t>
  </si>
  <si>
    <t>Période 1</t>
  </si>
  <si>
    <t>Période 2</t>
  </si>
  <si>
    <t>Période 3</t>
  </si>
  <si>
    <t>Période 4</t>
  </si>
  <si>
    <t>Période 5</t>
  </si>
  <si>
    <t>Microscope USB</t>
  </si>
  <si>
    <t>Android</t>
  </si>
  <si>
    <t>iPad</t>
  </si>
  <si>
    <t>Blue-Bot</t>
  </si>
  <si>
    <t>Thymio</t>
  </si>
  <si>
    <t>Mallette électricité</t>
  </si>
  <si>
    <t>Casque/micro</t>
  </si>
  <si>
    <t>Blue-Bot (lot de 2 robots)</t>
  </si>
  <si>
    <t>École2</t>
  </si>
  <si>
    <t>Torse humain (50 cm)</t>
  </si>
  <si>
    <t>Enregistreur numérique Zoom H1n</t>
  </si>
  <si>
    <t>Quel matériel souhaitez-vous réserver ? (Plusieurs choix possibles)</t>
  </si>
  <si>
    <t>Adresse e-mail</t>
  </si>
  <si>
    <t>École</t>
  </si>
  <si>
    <t>Submission Date</t>
  </si>
  <si>
    <t>Blue-Bot (lot de 2 robots)
Thymio (1 robot)</t>
  </si>
  <si>
    <t>Option</t>
  </si>
  <si>
    <t>Option2</t>
  </si>
  <si>
    <t>Option3</t>
  </si>
  <si>
    <t>Option4</t>
  </si>
  <si>
    <t>Option5</t>
  </si>
  <si>
    <t>Retours</t>
  </si>
  <si>
    <t>Aug 11, 2022</t>
  </si>
  <si>
    <t>Blue-Bot (lot de 2 robots)
Torse humain</t>
  </si>
  <si>
    <t>Jul 27, 2022</t>
  </si>
  <si>
    <t>Tableau bavard
Pinces enregistreuses (lot de 6)</t>
  </si>
  <si>
    <t>Tableau bavard</t>
  </si>
  <si>
    <t>Jul 25, 2022</t>
  </si>
  <si>
    <t>Matatalab</t>
  </si>
  <si>
    <t>Jul 18, 2022</t>
  </si>
  <si>
    <t>Jul 8, 2022</t>
  </si>
  <si>
    <t>Pinces enregistreuses (lot de 6)</t>
  </si>
  <si>
    <t>Blue-Bot (lot de 2 robots)
Mallette électricité</t>
  </si>
  <si>
    <t>Cycle 2</t>
  </si>
  <si>
    <t>Jul 7, 2022</t>
  </si>
  <si>
    <t>Microscope USB
Matatalab</t>
  </si>
  <si>
    <t>Casque/micro
Mallette électricité</t>
  </si>
  <si>
    <t>Cycle 3</t>
  </si>
  <si>
    <t>iPad (lot de 5 tablettes)
Torse humain</t>
  </si>
  <si>
    <t>Mallette électricité
Matatalab</t>
  </si>
  <si>
    <t>Mur sonore
Tableau bavard</t>
  </si>
  <si>
    <t>Tableau bavard
Matatalab</t>
  </si>
  <si>
    <t>Mur sonore</t>
  </si>
  <si>
    <t>Android (lot de 5 tablettes)</t>
  </si>
  <si>
    <t>Jun 29, 2022</t>
  </si>
  <si>
    <t>Mallette électricité Cycle 2</t>
  </si>
  <si>
    <t>Mallette électricité Cycle 3</t>
  </si>
  <si>
    <t>Quantité Période 1</t>
  </si>
  <si>
    <t>Quantité Période 2</t>
  </si>
  <si>
    <t>Quantité Période 3</t>
  </si>
  <si>
    <t>Quantité Période 4</t>
  </si>
  <si>
    <t>Quantité Période 5</t>
  </si>
  <si>
    <t>Casque-micro</t>
  </si>
  <si>
    <t>Option Marbotic</t>
  </si>
  <si>
    <t>Mallette élec</t>
  </si>
  <si>
    <t>Mallette élec Cycle</t>
  </si>
  <si>
    <t>Recherche</t>
  </si>
  <si>
    <t>Liste écoles</t>
  </si>
  <si>
    <t>Aug 24, 2022</t>
  </si>
  <si>
    <t>Enregistreur numérique
Pinces enregistreuses (lot de 6)</t>
  </si>
  <si>
    <t>Aug 23, 2022</t>
  </si>
  <si>
    <t>Microscope USB
Torse humain</t>
  </si>
  <si>
    <t>Aug 22, 2022</t>
  </si>
  <si>
    <t>Pinces enregistreuses</t>
  </si>
  <si>
    <t>Aug 30, 2022</t>
  </si>
  <si>
    <t>Sep 7, 2022</t>
  </si>
  <si>
    <t>Sep 5, 2022</t>
  </si>
  <si>
    <t>Android (lot de 5 tablettes)
Mallette électricité</t>
  </si>
  <si>
    <t>9</t>
  </si>
  <si>
    <t>Sep 28, 2022</t>
  </si>
  <si>
    <t>Microscope USB
Enregistreur numérique</t>
  </si>
  <si>
    <t>Oct 10, 2022</t>
  </si>
  <si>
    <t>Oct 11, 2022</t>
  </si>
  <si>
    <t>iPad (lot de 5 tablettes)</t>
  </si>
  <si>
    <t>Réserver l'outil Marbotic pour la maternelle</t>
  </si>
  <si>
    <t>Oct 13, 2022</t>
  </si>
  <si>
    <t>Mallette électricité
Microscope USB</t>
  </si>
  <si>
    <t>Eqmee Jopfixp Agvzza - Pqeevh</t>
  </si>
  <si>
    <t>buerosvhtu.pjolwye@xo-aumummhrlnv.bl</t>
  </si>
  <si>
    <t>Lobg fv Gufieshr</t>
  </si>
  <si>
    <t>xidojs.oadkrtw@vo-jahciecfbfu.ff</t>
  </si>
  <si>
    <t>Xmuf bj Qojsmipp</t>
  </si>
  <si>
    <t>kgvjzc.ikqirwn@aa-fnhnejaivla.cj</t>
  </si>
  <si>
    <t>Rttpi rfz Nfbbnxap</t>
  </si>
  <si>
    <t>MIDJCVA43</t>
  </si>
  <si>
    <t>QUROMFT02</t>
  </si>
  <si>
    <t>Hlvqq vln Xdyrvxch</t>
  </si>
  <si>
    <t>Mvupncwa.Ekuep@uv-nrozojngzpg.xa</t>
  </si>
  <si>
    <t>Sk Gztdbo jt Risb</t>
  </si>
  <si>
    <t>ojvvf.ongvcnb@eq-yuydvssvqcy.xk</t>
  </si>
  <si>
    <t>Mnujfvf ity Jqnkz</t>
  </si>
  <si>
    <t>uoovuy.nexdxk@hi-ecagzvwciho.oy</t>
  </si>
  <si>
    <t>Kk Axtyit wf Cpkh</t>
  </si>
  <si>
    <t>glfappl.mjjld7@cg-zrursixtpau.cea</t>
  </si>
  <si>
    <t>orwmt zia zomdhfpn</t>
  </si>
  <si>
    <t>We.5611855A@yz-meeoteqxcot.lt</t>
  </si>
  <si>
    <t>xhrtw lwl xatvgnia</t>
  </si>
  <si>
    <t>Hl.7760483R@kx-jakqmssedfm.wf</t>
  </si>
  <si>
    <t>Rikfw cu GSZL</t>
  </si>
  <si>
    <t>rbzogbfwihhal.glkbul@lm-qvgwxcpnxca.xp</t>
  </si>
  <si>
    <t>hytgan</t>
  </si>
  <si>
    <t>gz.5065438X@wp-qvvneuvfrdj.fe</t>
  </si>
  <si>
    <t>Xt Msjbtizx</t>
  </si>
  <si>
    <t>plghx.wmiphapoo@hz-lcjywzqbvpw.hx</t>
  </si>
  <si>
    <t>seezb jqqpxxyr jy Ddkbftr-Wkeudnq</t>
  </si>
  <si>
    <t>ix.6149679l@nb-rdjehnjalob.if</t>
  </si>
  <si>
    <t>Imjphhp Vawknpx</t>
  </si>
  <si>
    <t>hhrbma.ulrjmn@ku-ueplngjhppb.qu</t>
  </si>
  <si>
    <t>Rekms Zvalnnj Nitsfcua</t>
  </si>
  <si>
    <t>ocoelbuj-z@uynsauu.ua</t>
  </si>
  <si>
    <t>Tfyd kw Ynamrxjt</t>
  </si>
  <si>
    <t>xltbam.cdajufy@pq-dpkwlnesoux.vd</t>
  </si>
  <si>
    <t>Mume tm iprzvipq</t>
  </si>
  <si>
    <t>mzezic.gcmifzk@iz-brsttoxqqqc.pg</t>
  </si>
  <si>
    <t>sffyc Wienhnb Hjqjfs</t>
  </si>
  <si>
    <t>fzkvbvdcc.udjseor@ra-dlbcuzaeasz.wi</t>
  </si>
  <si>
    <t>Si Eqjrnq id Zebr</t>
  </si>
  <si>
    <t>dcopfti.hrkge2@aj-pozjuwixfmj.fer</t>
  </si>
  <si>
    <t>Vkya qh Cdglsvwd</t>
  </si>
  <si>
    <t>aasvac.dazlarj@us-ddnmetdkqld.uk</t>
  </si>
  <si>
    <t>iooo fj kqllskkv mqe vqda lgjqjr</t>
  </si>
  <si>
    <t>Juxawbtv.Gycqvoa@zc-znmywpflqay.cb</t>
  </si>
  <si>
    <t>Mcnyd Hv Zqradkb</t>
  </si>
  <si>
    <t>vb.zcmmlyzmh@ab-qgyctexlipe.vb</t>
  </si>
  <si>
    <t>Islnjbr Lsidfs Zzrxmnzl WF3 PQ1</t>
  </si>
  <si>
    <t>onopekpr.vyymd@bf-waxbqssftja.fv</t>
  </si>
  <si>
    <t>Yelvu Yeroshr sx Kecjwzhc</t>
  </si>
  <si>
    <t>vtggq.ulvmnw@dq-mvwdkwirvcj.wn</t>
  </si>
  <si>
    <t>Uq Zybdadmll Ken Pcnqpqc</t>
  </si>
  <si>
    <t>utmrnacs.Riin2@yn-vcxrofcavqz.tp</t>
  </si>
  <si>
    <t>Cq ojpkavxjp</t>
  </si>
  <si>
    <t>eoppsznsdif99@so-qzncxwitpzj.kj</t>
  </si>
  <si>
    <t>Xslxkicpcxau</t>
  </si>
  <si>
    <t>xrbampzbphku03@lr-xvvkhszmzui.aw</t>
  </si>
  <si>
    <t>Ctr Hkpjfklfmlm</t>
  </si>
  <si>
    <t>eubdjuch98@mk-jlqdhuigkym.jn</t>
  </si>
  <si>
    <t>agqxsj</t>
  </si>
  <si>
    <t>qxiamb32@ps-tehjjailcil.ox</t>
  </si>
  <si>
    <t>iemusb</t>
  </si>
  <si>
    <t>cdneyu03@hu-lrydgquzzju.fj</t>
  </si>
  <si>
    <t>hvqgey</t>
  </si>
  <si>
    <t>xkvlui52@oe-tbzwhltqgmf.bz</t>
  </si>
  <si>
    <t>dcno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</si>
</sst>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1" x14ac:knownFonts="1">
    <font>
      <sz val="12"/>
      <color rgb="FF000000"/>
      <name val="Calibri"/>
      <family val="2"/>
      <charset val="1"/>
    </font>
    <font>
      <b/>
      <sz val="12"/>
      <color theme="0"/>
      <name val="Calibri"/>
      <family val="2"/>
    </font>
    <font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color rgb="FF000000"/>
      <name val="Calibri"/>
      <family val="2"/>
    </font>
    <font>
      <b/>
      <sz val="2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  <charset val="1"/>
    </font>
    <font>
      <sz val="16"/>
      <color rgb="FF000000"/>
      <name val="Calibri"/>
      <family val="2"/>
      <charset val="1"/>
    </font>
    <font>
      <sz val="14"/>
      <color theme="0"/>
      <name val="Calibri"/>
      <family val="2"/>
      <charset val="1"/>
    </font>
    <font>
      <u/>
      <sz val="12"/>
      <color theme="10"/>
      <name val="Calibri"/>
      <family val="2"/>
      <charset val="1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theme="0"/>
      <name val="Calibri"/>
      <family val="2"/>
    </font>
    <font>
      <sz val="8"/>
      <name val="Segoe U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 tint="0.14999847407452621"/>
        <bgColor rgb="FFC0C0C0"/>
      </patternFill>
    </fill>
    <fill>
      <patternFill patternType="solid">
        <fgColor theme="0" tint="-4.9989318521683403E-2"/>
        <bgColor rgb="FF6F6A51"/>
      </patternFill>
    </fill>
    <fill>
      <patternFill patternType="solid">
        <fgColor rgb="FF3399FF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6" fillId="0" borderId="0"/>
    <xf numFmtId="0" fontId="8" fillId="0" borderId="0"/>
    <xf numFmtId="0" fontId="12" fillId="0" borderId="0" applyNumberForma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quotePrefix="1" applyFont="1" applyBorder="1" applyAlignment="1">
      <alignment horizontal="center" vertical="center" wrapText="1"/>
    </xf>
    <xf numFmtId="0" fontId="2" fillId="0" borderId="18" xfId="0" quotePrefix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center" vertical="center" wrapText="1"/>
    </xf>
    <xf numFmtId="0" fontId="3" fillId="0" borderId="0" xfId="1" applyAlignment="1">
      <alignment horizontal="justify" vertical="center"/>
    </xf>
    <xf numFmtId="0" fontId="0" fillId="0" borderId="0" xfId="0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8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164" fontId="8" fillId="0" borderId="0" xfId="3" applyNumberFormat="1" applyFont="1" applyAlignment="1">
      <alignment vertical="center"/>
    </xf>
    <xf numFmtId="0" fontId="3" fillId="0" borderId="0" xfId="1" applyAlignment="1">
      <alignment vertical="center"/>
    </xf>
    <xf numFmtId="0" fontId="6" fillId="0" borderId="0" xfId="3" applyFont="1" applyFill="1" applyAlignment="1">
      <alignment vertical="center"/>
    </xf>
    <xf numFmtId="0" fontId="7" fillId="3" borderId="2" xfId="0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0" fillId="5" borderId="25" xfId="0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left" vertical="top" wrapText="1"/>
    </xf>
    <xf numFmtId="0" fontId="0" fillId="0" borderId="0" xfId="0" applyAlignment="1">
      <alignment horizontal="right" vertical="top" wrapText="1"/>
    </xf>
    <xf numFmtId="0" fontId="11" fillId="0" borderId="17" xfId="0" quotePrefix="1" applyFont="1" applyBorder="1" applyAlignment="1">
      <alignment vertical="center" wrapText="1"/>
    </xf>
    <xf numFmtId="0" fontId="11" fillId="0" borderId="17" xfId="0" quotePrefix="1" applyFont="1" applyBorder="1" applyAlignment="1">
      <alignment horizontal="center" vertical="center" wrapText="1"/>
    </xf>
    <xf numFmtId="0" fontId="6" fillId="0" borderId="0" xfId="3" applyFont="1" applyAlignment="1">
      <alignment vertical="center" wrapText="1"/>
    </xf>
    <xf numFmtId="0" fontId="3" fillId="0" borderId="0" xfId="1" applyFill="1" applyAlignment="1">
      <alignment vertical="center"/>
    </xf>
    <xf numFmtId="0" fontId="13" fillId="0" borderId="0" xfId="3" applyFont="1" applyFill="1" applyAlignment="1">
      <alignment vertical="center"/>
    </xf>
    <xf numFmtId="0" fontId="8" fillId="0" borderId="0" xfId="3" applyFill="1" applyAlignment="1">
      <alignment vertical="center"/>
    </xf>
    <xf numFmtId="0" fontId="14" fillId="0" borderId="0" xfId="3" applyFont="1" applyFill="1" applyAlignment="1">
      <alignment vertical="center"/>
    </xf>
    <xf numFmtId="0" fontId="6" fillId="0" borderId="0" xfId="3" applyNumberFormat="1" applyFont="1" applyFill="1" applyAlignment="1">
      <alignment vertical="center"/>
    </xf>
    <xf numFmtId="0" fontId="3" fillId="0" borderId="0" xfId="1" applyNumberFormat="1" applyAlignment="1">
      <alignment vertical="center"/>
    </xf>
    <xf numFmtId="164" fontId="0" fillId="0" borderId="0" xfId="0" applyNumberFormat="1" applyAlignment="1">
      <alignment horizontal="left" vertical="top" wrapText="1"/>
    </xf>
    <xf numFmtId="0" fontId="3" fillId="0" borderId="0" xfId="3" applyFont="1" applyFill="1" applyAlignment="1">
      <alignment vertical="center"/>
    </xf>
    <xf numFmtId="0" fontId="8" fillId="0" borderId="0" xfId="3" applyFont="1" applyAlignment="1">
      <alignment vertical="center" wrapText="1"/>
    </xf>
    <xf numFmtId="0" fontId="15" fillId="0" borderId="0" xfId="3" applyFont="1" applyFill="1" applyAlignment="1">
      <alignment vertical="center"/>
    </xf>
    <xf numFmtId="0" fontId="16" fillId="0" borderId="0" xfId="3" applyFont="1" applyFill="1" applyAlignment="1">
      <alignment vertical="center"/>
    </xf>
    <xf numFmtId="0" fontId="16" fillId="0" borderId="0" xfId="3" applyNumberFormat="1" applyFont="1" applyFill="1" applyAlignment="1">
      <alignment vertical="center"/>
    </xf>
    <xf numFmtId="0" fontId="2" fillId="0" borderId="27" xfId="0" quotePrefix="1" applyFont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3" xfId="0" applyFont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2" fillId="7" borderId="0" xfId="4" applyFill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8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14" xfId="0" applyFont="1" applyFill="1" applyBorder="1" applyAlignment="1">
      <alignment horizontal="center" vertical="center" wrapText="1"/>
    </xf>
    <xf numFmtId="0" fontId="3" fillId="0" borderId="0" xfId="1" applyNumberFormat="1" applyFill="1" applyAlignment="1">
      <alignment vertical="center"/>
    </xf>
    <xf numFmtId="0" fontId="8" fillId="0" borderId="0" xfId="3" applyNumberFormat="1" applyFont="1" applyAlignment="1">
      <alignment vertical="center"/>
    </xf>
    <xf numFmtId="0" fontId="20" fillId="0" borderId="0" xfId="3" applyFont="1" applyAlignment="1">
      <alignment vertical="center"/>
    </xf>
    <xf numFmtId="0" fontId="20" fillId="0" borderId="0" xfId="4" applyFont="1" applyAlignment="1">
      <alignment vertical="center"/>
    </xf>
  </cellXfs>
  <cellStyles count="5">
    <cellStyle name="Lien hypertexte" xfId="4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</cellStyles>
  <dxfs count="43"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mediumGray">
          <fgColor theme="4" tint="0.79998168889431442"/>
          <bgColor theme="6" tint="0.79998168889431442"/>
        </patternFill>
      </fill>
    </dxf>
    <dxf>
      <fill>
        <patternFill patternType="solid">
          <fgColor theme="7"/>
          <bgColor rgb="FF92D050"/>
        </patternFill>
      </fill>
    </dxf>
    <dxf>
      <fill>
        <patternFill patternType="darkUp">
          <fgColor theme="7" tint="0.39991454817346722"/>
          <bgColor auto="1"/>
        </patternFill>
      </fill>
    </dxf>
    <dxf>
      <fill>
        <patternFill patternType="mediumGray">
          <fgColor theme="4" tint="0.79998168889431442"/>
          <bgColor theme="6" tint="0.79998168889431442"/>
        </patternFill>
      </fill>
    </dxf>
    <dxf>
      <font>
        <color theme="9" tint="0.39994506668294322"/>
      </font>
      <fill>
        <patternFill patternType="darkTrellis">
          <fgColor theme="9" tint="0.39994506668294322"/>
          <bgColor rgb="FFFFFF00"/>
        </patternFill>
      </fill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4" formatCode="0;\-0;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rgb="FF000000"/>
          <bgColor rgb="FF3399FF"/>
        </patternFill>
      </fill>
      <alignment horizontal="center" vertical="center" textRotation="0" wrapText="1" indent="0" justifyLastLine="0" shrinkToFit="0" readingOrder="0"/>
    </dxf>
    <dxf>
      <fill>
        <patternFill patternType="darkGrid">
          <fgColor theme="7" tint="0.59996337778862885"/>
          <bgColor auto="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F6A51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J$2" lockText="1"/>
</file>

<file path=xl/ctrlProps/ctrlProp2.xml><?xml version="1.0" encoding="utf-8"?>
<formControlPr xmlns="http://schemas.microsoft.com/office/spreadsheetml/2009/9/main" objectType="CheckBox" fmlaLink="$K$2" lockText="1"/>
</file>

<file path=xl/ctrlProps/ctrlProp3.xml><?xml version="1.0" encoding="utf-8"?>
<formControlPr xmlns="http://schemas.microsoft.com/office/spreadsheetml/2009/9/main" objectType="CheckBox" fmlaLink="$K$3" lockText="1"/>
</file>

<file path=xl/ctrlProps/ctrlProp4.xml><?xml version="1.0" encoding="utf-8"?>
<formControlPr xmlns="http://schemas.microsoft.com/office/spreadsheetml/2009/9/main" objectType="CheckBox" checked="Checked" fmlaLink="$J$4" lockText="1"/>
</file>

<file path=xl/ctrlProps/ctrlProp5.xml><?xml version="1.0" encoding="utf-8"?>
<formControlPr xmlns="http://schemas.microsoft.com/office/spreadsheetml/2009/9/main" objectType="CheckBox" fmlaLink="$J$5" lockText="1"/>
</file>

<file path=xl/ctrlProps/ctrlProp6.xml><?xml version="1.0" encoding="utf-8"?>
<formControlPr xmlns="http://schemas.microsoft.com/office/spreadsheetml/2009/9/main" objectType="CheckBox" fmlaLink="$I$6" lockText="1"/>
</file>

<file path=xl/ctrlProps/ctrlProp7.xml><?xml version="1.0" encoding="utf-8"?>
<formControlPr xmlns="http://schemas.microsoft.com/office/spreadsheetml/2009/9/main" objectType="CheckBox" fmlaLink="$I$9" lockText="1"/>
</file>

<file path=xl/ctrlProps/ctrlProp8.xml><?xml version="1.0" encoding="utf-8"?>
<formControlPr xmlns="http://schemas.microsoft.com/office/spreadsheetml/2009/9/main" objectType="CheckBox" checked="Checked" fmlaLink="$J$9" lockText="1"/>
</file>

<file path=xl/ctrlProps/ctrlProp9.xml><?xml version="1.0" encoding="utf-8"?>
<formControlPr xmlns="http://schemas.microsoft.com/office/spreadsheetml/2009/9/main" objectType="CheckBox" fmlaLink="$K$9" lockText="1"/>
</file>

<file path=xl/ctrlProps/ctrlProp10.xml><?xml version="1.0" encoding="utf-8"?>
<formControlPr xmlns="http://schemas.microsoft.com/office/spreadsheetml/2009/9/main" objectType="CheckBox" fmlaLink="$L$9" lockText="1"/>
</file>

<file path=xl/ctrlProps/ctrlProp11.xml><?xml version="1.0" encoding="utf-8"?>
<formControlPr xmlns="http://schemas.microsoft.com/office/spreadsheetml/2009/9/main" objectType="CheckBox" fmlaLink="$M$9" lockText="1"/>
</file>

<file path=xl/ctrlProps/ctrlProp12.xml><?xml version="1.0" encoding="utf-8"?>
<formControlPr xmlns="http://schemas.microsoft.com/office/spreadsheetml/2009/9/main" objectType="CheckBox" fmlaLink="$J$10" lockText="1"/>
</file>

<file path=xl/ctrlProps/ctrlProp13.xml><?xml version="1.0" encoding="utf-8"?>
<formControlPr xmlns="http://schemas.microsoft.com/office/spreadsheetml/2009/9/main" objectType="CheckBox" fmlaLink="$K$10" lockText="1"/>
</file>

<file path=xl/ctrlProps/ctrlProp14.xml><?xml version="1.0" encoding="utf-8"?>
<formControlPr xmlns="http://schemas.microsoft.com/office/spreadsheetml/2009/9/main" objectType="CheckBox" fmlaLink="$L$10" lockText="1"/>
</file>

<file path=xl/ctrlProps/ctrlProp15.xml><?xml version="1.0" encoding="utf-8"?>
<formControlPr xmlns="http://schemas.microsoft.com/office/spreadsheetml/2009/9/main" objectType="CheckBox" fmlaLink="$M$10" lockText="1"/>
</file>

<file path=xl/ctrlProps/ctrlProp16.xml><?xml version="1.0" encoding="utf-8"?>
<formControlPr xmlns="http://schemas.microsoft.com/office/spreadsheetml/2009/9/main" objectType="CheckBox" fmlaLink="$J$11" lockText="1"/>
</file>

<file path=xl/ctrlProps/ctrlProp17.xml><?xml version="1.0" encoding="utf-8"?>
<formControlPr xmlns="http://schemas.microsoft.com/office/spreadsheetml/2009/9/main" objectType="CheckBox" checked="Checked" fmlaLink="$I$12" lockText="1"/>
</file>

<file path=xl/ctrlProps/ctrlProp18.xml><?xml version="1.0" encoding="utf-8"?>
<formControlPr xmlns="http://schemas.microsoft.com/office/spreadsheetml/2009/9/main" objectType="CheckBox" checked="Checked" fmlaLink="$J$12" lockText="1"/>
</file>

<file path=xl/ctrlProps/ctrlProp19.xml><?xml version="1.0" encoding="utf-8"?>
<formControlPr xmlns="http://schemas.microsoft.com/office/spreadsheetml/2009/9/main" objectType="CheckBox" fmlaLink="$K$12" lockText="1"/>
</file>

<file path=xl/ctrlProps/ctrlProp20.xml><?xml version="1.0" encoding="utf-8"?>
<formControlPr xmlns="http://schemas.microsoft.com/office/spreadsheetml/2009/9/main" objectType="CheckBox" checked="Checked" fmlaLink="$I$13" lockText="1"/>
</file>

<file path=xl/ctrlProps/ctrlProp21.xml><?xml version="1.0" encoding="utf-8"?>
<formControlPr xmlns="http://schemas.microsoft.com/office/spreadsheetml/2009/9/main" objectType="CheckBox" fmlaLink="$J$13" lockText="1"/>
</file>

<file path=xl/ctrlProps/ctrlProp22.xml><?xml version="1.0" encoding="utf-8"?>
<formControlPr xmlns="http://schemas.microsoft.com/office/spreadsheetml/2009/9/main" objectType="CheckBox" fmlaLink="$K$13" lockText="1"/>
</file>

<file path=xl/ctrlProps/ctrlProp23.xml><?xml version="1.0" encoding="utf-8"?>
<formControlPr xmlns="http://schemas.microsoft.com/office/spreadsheetml/2009/9/main" objectType="CheckBox" fmlaLink="$J$14" lockText="1"/>
</file>

<file path=xl/ctrlProps/ctrlProp24.xml><?xml version="1.0" encoding="utf-8"?>
<formControlPr xmlns="http://schemas.microsoft.com/office/spreadsheetml/2009/9/main" objectType="CheckBox" fmlaLink="$I$17" lockText="1"/>
</file>

<file path=xl/ctrlProps/ctrlProp25.xml><?xml version="1.0" encoding="utf-8"?>
<formControlPr xmlns="http://schemas.microsoft.com/office/spreadsheetml/2009/9/main" objectType="CheckBox" checked="Checked" fmlaLink="$J$17" lockText="1"/>
</file>

<file path=xl/ctrlProps/ctrlProp26.xml><?xml version="1.0" encoding="utf-8"?>
<formControlPr xmlns="http://schemas.microsoft.com/office/spreadsheetml/2009/9/main" objectType="CheckBox" fmlaLink="$M$17" lockText="1"/>
</file>

<file path=xl/ctrlProps/ctrlProp27.xml><?xml version="1.0" encoding="utf-8"?>
<formControlPr xmlns="http://schemas.microsoft.com/office/spreadsheetml/2009/9/main" objectType="CheckBox" checked="Checked" fmlaLink="$J$18" lockText="1"/>
</file>

<file path=xl/ctrlProps/ctrlProp28.xml><?xml version="1.0" encoding="utf-8"?>
<formControlPr xmlns="http://schemas.microsoft.com/office/spreadsheetml/2009/9/main" objectType="CheckBox" fmlaLink="$K$18" lockText="1"/>
</file>

<file path=xl/ctrlProps/ctrlProp29.xml><?xml version="1.0" encoding="utf-8"?>
<formControlPr xmlns="http://schemas.microsoft.com/office/spreadsheetml/2009/9/main" objectType="CheckBox" fmlaLink="$L$18" lockText="1"/>
</file>

<file path=xl/ctrlProps/ctrlProp30.xml><?xml version="1.0" encoding="utf-8"?>
<formControlPr xmlns="http://schemas.microsoft.com/office/spreadsheetml/2009/9/main" objectType="CheckBox" checked="Checked" fmlaLink="$I$19" lockText="1"/>
</file>

<file path=xl/ctrlProps/ctrlProp31.xml><?xml version="1.0" encoding="utf-8"?>
<formControlPr xmlns="http://schemas.microsoft.com/office/spreadsheetml/2009/9/main" objectType="CheckBox" fmlaLink="$L$19" lockText="1"/>
</file>

<file path=xl/ctrlProps/ctrlProp32.xml><?xml version="1.0" encoding="utf-8"?>
<formControlPr xmlns="http://schemas.microsoft.com/office/spreadsheetml/2009/9/main" objectType="CheckBox" fmlaLink="$M$19" lockText="1"/>
</file>

<file path=xl/ctrlProps/ctrlProp33.xml><?xml version="1.0" encoding="utf-8"?>
<formControlPr xmlns="http://schemas.microsoft.com/office/spreadsheetml/2009/9/main" objectType="CheckBox" fmlaLink="$M$20" lockText="1"/>
</file>

<file path=xl/ctrlProps/ctrlProp34.xml><?xml version="1.0" encoding="utf-8"?>
<formControlPr xmlns="http://schemas.microsoft.com/office/spreadsheetml/2009/9/main" objectType="CheckBox" fmlaLink="$I$21" lockText="1"/>
</file>

<file path=xl/ctrlProps/ctrlProp35.xml><?xml version="1.0" encoding="utf-8"?>
<formControlPr xmlns="http://schemas.microsoft.com/office/spreadsheetml/2009/9/main" objectType="CheckBox" checked="Checked" fmlaLink="$J$21" lockText="1"/>
</file>

<file path=xl/ctrlProps/ctrlProp36.xml><?xml version="1.0" encoding="utf-8"?>
<formControlPr xmlns="http://schemas.microsoft.com/office/spreadsheetml/2009/9/main" objectType="CheckBox" fmlaLink="$K$21" lockText="1"/>
</file>

<file path=xl/ctrlProps/ctrlProp37.xml><?xml version="1.0" encoding="utf-8"?>
<formControlPr xmlns="http://schemas.microsoft.com/office/spreadsheetml/2009/9/main" objectType="CheckBox" fmlaLink="$L$21" lockText="1"/>
</file>

<file path=xl/ctrlProps/ctrlProp38.xml><?xml version="1.0" encoding="utf-8"?>
<formControlPr xmlns="http://schemas.microsoft.com/office/spreadsheetml/2009/9/main" objectType="CheckBox" fmlaLink="$I$22" lockText="1"/>
</file>

<file path=xl/ctrlProps/ctrlProp39.xml><?xml version="1.0" encoding="utf-8"?>
<formControlPr xmlns="http://schemas.microsoft.com/office/spreadsheetml/2009/9/main" objectType="CheckBox" checked="Checked" fmlaLink="$J$22" lockText="1"/>
</file>

<file path=xl/ctrlProps/ctrlProp40.xml><?xml version="1.0" encoding="utf-8"?>
<formControlPr xmlns="http://schemas.microsoft.com/office/spreadsheetml/2009/9/main" objectType="CheckBox" fmlaLink="$K$22" lockText="1"/>
</file>

<file path=xl/ctrlProps/ctrlProp41.xml><?xml version="1.0" encoding="utf-8"?>
<formControlPr xmlns="http://schemas.microsoft.com/office/spreadsheetml/2009/9/main" objectType="CheckBox" fmlaLink="$L$22" lockText="1"/>
</file>

<file path=xl/ctrlProps/ctrlProp42.xml><?xml version="1.0" encoding="utf-8"?>
<formControlPr xmlns="http://schemas.microsoft.com/office/spreadsheetml/2009/9/main" objectType="CheckBox" fmlaLink="$I$23" lockText="1"/>
</file>

<file path=xl/ctrlProps/ctrlProp43.xml><?xml version="1.0" encoding="utf-8"?>
<formControlPr xmlns="http://schemas.microsoft.com/office/spreadsheetml/2009/9/main" objectType="CheckBox" checked="Checked" fmlaLink="$J$23" lockText="1"/>
</file>

<file path=xl/ctrlProps/ctrlProp44.xml><?xml version="1.0" encoding="utf-8"?>
<formControlPr xmlns="http://schemas.microsoft.com/office/spreadsheetml/2009/9/main" objectType="CheckBox" checked="Checked" fmlaLink="$K$23" lockText="1"/>
</file>

<file path=xl/ctrlProps/ctrlProp45.xml><?xml version="1.0" encoding="utf-8"?>
<formControlPr xmlns="http://schemas.microsoft.com/office/spreadsheetml/2009/9/main" objectType="CheckBox" fmlaLink="$L$23" lockText="1"/>
</file>

<file path=xl/ctrlProps/ctrlProp46.xml><?xml version="1.0" encoding="utf-8"?>
<formControlPr xmlns="http://schemas.microsoft.com/office/spreadsheetml/2009/9/main" objectType="CheckBox" fmlaLink="$M$23" lockText="1"/>
</file>

<file path=xl/ctrlProps/ctrlProp47.xml><?xml version="1.0" encoding="utf-8"?>
<formControlPr xmlns="http://schemas.microsoft.com/office/spreadsheetml/2009/9/main" objectType="CheckBox" fmlaLink="$I$24" lockText="1"/>
</file>

<file path=xl/ctrlProps/ctrlProp48.xml><?xml version="1.0" encoding="utf-8"?>
<formControlPr xmlns="http://schemas.microsoft.com/office/spreadsheetml/2009/9/main" objectType="CheckBox" checked="Checked" fmlaLink="$J$24" lockText="1"/>
</file>

<file path=xl/ctrlProps/ctrlProp49.xml><?xml version="1.0" encoding="utf-8"?>
<formControlPr xmlns="http://schemas.microsoft.com/office/spreadsheetml/2009/9/main" objectType="CheckBox" fmlaLink="$K$24" lockText="1"/>
</file>

<file path=xl/ctrlProps/ctrlProp50.xml><?xml version="1.0" encoding="utf-8"?>
<formControlPr xmlns="http://schemas.microsoft.com/office/spreadsheetml/2009/9/main" objectType="CheckBox" fmlaLink="$L$24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507065</xdr:colOff>
      <xdr:row>2</xdr:row>
      <xdr:rowOff>22409</xdr:rowOff>
    </xdr:from>
    <xdr:to>
      <xdr:col>14</xdr:col>
      <xdr:colOff>1407065</xdr:colOff>
      <xdr:row>4</xdr:row>
      <xdr:rowOff>3526</xdr:rowOff>
    </xdr:to>
    <xdr:sp macro="[0]!Effacer_Tout_Les_FormControls" textlink="">
      <xdr:nvSpPr>
        <xdr:cNvPr id="117" name="Ellipse 11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/>
      </xdr:nvSpPr>
      <xdr:spPr>
        <a:xfrm>
          <a:off x="13629153" y="941291"/>
          <a:ext cx="900000" cy="900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</a:t>
          </a:r>
        </a:p>
      </xdr:txBody>
    </xdr:sp>
    <xdr:clientData/>
  </xdr:twoCellAnchor>
  <xdr:twoCellAnchor>
    <xdr:from>
      <xdr:col>14</xdr:col>
      <xdr:colOff>507065</xdr:colOff>
      <xdr:row>5</xdr:row>
      <xdr:rowOff>5604</xdr:rowOff>
    </xdr:from>
    <xdr:to>
      <xdr:col>14</xdr:col>
      <xdr:colOff>1407065</xdr:colOff>
      <xdr:row>6</xdr:row>
      <xdr:rowOff>446163</xdr:rowOff>
    </xdr:to>
    <xdr:sp macro="[0]!Ajouter_Cases_A_Cocher" textlink="">
      <xdr:nvSpPr>
        <xdr:cNvPr id="118" name="Rectangle : coins arrondis 11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/>
      </xdr:nvSpPr>
      <xdr:spPr>
        <a:xfrm>
          <a:off x="13629153" y="2302810"/>
          <a:ext cx="900000" cy="9000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  <xdr:twoCellAnchor>
    <xdr:from>
      <xdr:col>14</xdr:col>
      <xdr:colOff>507065</xdr:colOff>
      <xdr:row>8</xdr:row>
      <xdr:rowOff>11205</xdr:rowOff>
    </xdr:from>
    <xdr:to>
      <xdr:col>14</xdr:col>
      <xdr:colOff>1407065</xdr:colOff>
      <xdr:row>9</xdr:row>
      <xdr:rowOff>451763</xdr:rowOff>
    </xdr:to>
    <xdr:sp macro="[0]!actualiser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3629153" y="3686734"/>
          <a:ext cx="900000" cy="900000"/>
        </a:xfrm>
        <a:prstGeom prst="curvedRightArrow">
          <a:avLst>
            <a:gd name="adj1" fmla="val 25000"/>
            <a:gd name="adj2" fmla="val 50000"/>
            <a:gd name="adj3" fmla="val 42730"/>
          </a:avLst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100">
              <a:solidFill>
                <a:schemeClr val="tx1"/>
              </a:solidFill>
            </a:rPr>
            <a:t>Actualiser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457199</xdr:rowOff>
        </xdr:from>
        <xdr:to>
          <xdr:col>3</xdr:col>
          <xdr:colOff>0</xdr:colOff>
          <xdr:row>2</xdr:row>
          <xdr:rowOff>2273</xdr:rowOff>
        </xdr:to>
        <xdr:sp macro="" textlink="">
          <xdr:nvSpPr>
            <xdr:cNvPr id="1168" name="case-$C$2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EAE19EB7-DD2B-43F7-BF42-DC688518506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457199</xdr:rowOff>
        </xdr:from>
        <xdr:to>
          <xdr:col>4</xdr:col>
          <xdr:colOff>0</xdr:colOff>
          <xdr:row>2</xdr:row>
          <xdr:rowOff>2273</xdr:rowOff>
        </xdr:to>
        <xdr:sp macro="" textlink="">
          <xdr:nvSpPr>
            <xdr:cNvPr id="1169" name="case-$D$2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31566EAB-33AA-4230-8AF4-8963BCEA297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457199</xdr:rowOff>
        </xdr:from>
        <xdr:to>
          <xdr:col>4</xdr:col>
          <xdr:colOff>0</xdr:colOff>
          <xdr:row>3</xdr:row>
          <xdr:rowOff>2274</xdr:rowOff>
        </xdr:to>
        <xdr:sp macro="" textlink="">
          <xdr:nvSpPr>
            <xdr:cNvPr id="1170" name="case-$D$3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990C9BA3-AEAE-4CB8-8E64-ABDE0BCA28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457199</xdr:rowOff>
        </xdr:from>
        <xdr:to>
          <xdr:col>3</xdr:col>
          <xdr:colOff>0</xdr:colOff>
          <xdr:row>4</xdr:row>
          <xdr:rowOff>2274</xdr:rowOff>
        </xdr:to>
        <xdr:sp macro="" textlink="">
          <xdr:nvSpPr>
            <xdr:cNvPr id="1171" name="case-$C$4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C6E98991-1EB2-4A54-A286-62EC36CA90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457199</xdr:rowOff>
        </xdr:from>
        <xdr:to>
          <xdr:col>3</xdr:col>
          <xdr:colOff>0</xdr:colOff>
          <xdr:row>5</xdr:row>
          <xdr:rowOff>2273</xdr:rowOff>
        </xdr:to>
        <xdr:sp macro="" textlink="">
          <xdr:nvSpPr>
            <xdr:cNvPr id="1172" name="case-$C$5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EB827315-D95D-4636-838D-064C0F0026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457199</xdr:rowOff>
        </xdr:from>
        <xdr:to>
          <xdr:col>2</xdr:col>
          <xdr:colOff>0</xdr:colOff>
          <xdr:row>6</xdr:row>
          <xdr:rowOff>2274</xdr:rowOff>
        </xdr:to>
        <xdr:sp macro="" textlink="">
          <xdr:nvSpPr>
            <xdr:cNvPr id="1173" name="case-$B$6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F7D04A7B-22FC-4ECA-976C-9830801D6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457199</xdr:rowOff>
        </xdr:from>
        <xdr:to>
          <xdr:col>2</xdr:col>
          <xdr:colOff>0</xdr:colOff>
          <xdr:row>9</xdr:row>
          <xdr:rowOff>2274</xdr:rowOff>
        </xdr:to>
        <xdr:sp macro="" textlink="">
          <xdr:nvSpPr>
            <xdr:cNvPr id="1174" name="case-$B$9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F20CEADC-9821-4C44-A2C6-A2A0FABE2A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457199</xdr:rowOff>
        </xdr:from>
        <xdr:to>
          <xdr:col>3</xdr:col>
          <xdr:colOff>0</xdr:colOff>
          <xdr:row>9</xdr:row>
          <xdr:rowOff>2274</xdr:rowOff>
        </xdr:to>
        <xdr:sp macro="" textlink="">
          <xdr:nvSpPr>
            <xdr:cNvPr id="1175" name="case-$C$9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2F921720-9B51-4045-BF7D-92EA570875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457199</xdr:rowOff>
        </xdr:from>
        <xdr:to>
          <xdr:col>4</xdr:col>
          <xdr:colOff>0</xdr:colOff>
          <xdr:row>9</xdr:row>
          <xdr:rowOff>2274</xdr:rowOff>
        </xdr:to>
        <xdr:sp macro="" textlink="">
          <xdr:nvSpPr>
            <xdr:cNvPr id="1176" name="case-$D$9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4ED2BD98-23CE-4FB7-86C4-1E141977951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457199</xdr:rowOff>
        </xdr:from>
        <xdr:to>
          <xdr:col>5</xdr:col>
          <xdr:colOff>0</xdr:colOff>
          <xdr:row>9</xdr:row>
          <xdr:rowOff>2274</xdr:rowOff>
        </xdr:to>
        <xdr:sp macro="" textlink="">
          <xdr:nvSpPr>
            <xdr:cNvPr id="1177" name="case-$E$9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C30B3FD0-8765-437A-9E69-1FCBAAAEB1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457199</xdr:rowOff>
        </xdr:from>
        <xdr:to>
          <xdr:col>6</xdr:col>
          <xdr:colOff>0</xdr:colOff>
          <xdr:row>9</xdr:row>
          <xdr:rowOff>2274</xdr:rowOff>
        </xdr:to>
        <xdr:sp macro="" textlink="">
          <xdr:nvSpPr>
            <xdr:cNvPr id="1178" name="case-$F$9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2A7C801E-FDB3-4E48-9CF9-3A11B66B80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457199</xdr:rowOff>
        </xdr:from>
        <xdr:to>
          <xdr:col>3</xdr:col>
          <xdr:colOff>0</xdr:colOff>
          <xdr:row>10</xdr:row>
          <xdr:rowOff>2273</xdr:rowOff>
        </xdr:to>
        <xdr:sp macro="" textlink="">
          <xdr:nvSpPr>
            <xdr:cNvPr id="1179" name="case-$C$10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18DEC52B-5669-4FCA-8D26-7737A4145C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457199</xdr:rowOff>
        </xdr:from>
        <xdr:to>
          <xdr:col>4</xdr:col>
          <xdr:colOff>0</xdr:colOff>
          <xdr:row>10</xdr:row>
          <xdr:rowOff>2273</xdr:rowOff>
        </xdr:to>
        <xdr:sp macro="" textlink="">
          <xdr:nvSpPr>
            <xdr:cNvPr id="1180" name="case-$D$10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6BB34322-BA51-4EC8-AD58-343A2319DD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457199</xdr:rowOff>
        </xdr:from>
        <xdr:to>
          <xdr:col>5</xdr:col>
          <xdr:colOff>0</xdr:colOff>
          <xdr:row>10</xdr:row>
          <xdr:rowOff>2273</xdr:rowOff>
        </xdr:to>
        <xdr:sp macro="" textlink="">
          <xdr:nvSpPr>
            <xdr:cNvPr id="1181" name="case-$E$10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3C7B0E44-3BEB-4B0E-86E5-13DBB0CFBD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457199</xdr:rowOff>
        </xdr:from>
        <xdr:to>
          <xdr:col>6</xdr:col>
          <xdr:colOff>0</xdr:colOff>
          <xdr:row>10</xdr:row>
          <xdr:rowOff>2273</xdr:rowOff>
        </xdr:to>
        <xdr:sp macro="" textlink="">
          <xdr:nvSpPr>
            <xdr:cNvPr id="1182" name="case-$F$10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3818FE5C-4908-440D-BF4E-C1B5815070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457199</xdr:rowOff>
        </xdr:from>
        <xdr:to>
          <xdr:col>3</xdr:col>
          <xdr:colOff>0</xdr:colOff>
          <xdr:row>11</xdr:row>
          <xdr:rowOff>2274</xdr:rowOff>
        </xdr:to>
        <xdr:sp macro="" textlink="">
          <xdr:nvSpPr>
            <xdr:cNvPr id="1183" name="case-$C$11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FCE3F60D-6AB0-4A09-98AB-C8A8523FE8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457199</xdr:rowOff>
        </xdr:from>
        <xdr:to>
          <xdr:col>2</xdr:col>
          <xdr:colOff>0</xdr:colOff>
          <xdr:row>12</xdr:row>
          <xdr:rowOff>2274</xdr:rowOff>
        </xdr:to>
        <xdr:sp macro="" textlink="">
          <xdr:nvSpPr>
            <xdr:cNvPr id="1184" name="case-$B$12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42DAB16A-9A5C-4C72-88D9-79B5B4CD24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457199</xdr:rowOff>
        </xdr:from>
        <xdr:to>
          <xdr:col>3</xdr:col>
          <xdr:colOff>0</xdr:colOff>
          <xdr:row>12</xdr:row>
          <xdr:rowOff>2274</xdr:rowOff>
        </xdr:to>
        <xdr:sp macro="" textlink="">
          <xdr:nvSpPr>
            <xdr:cNvPr id="1185" name="case-$C$12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6BA2ACE0-11C5-4F14-8A9E-EE25C82CB4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10</xdr:row>
          <xdr:rowOff>457199</xdr:rowOff>
        </xdr:from>
        <xdr:to>
          <xdr:col>4</xdr:col>
          <xdr:colOff>0</xdr:colOff>
          <xdr:row>12</xdr:row>
          <xdr:rowOff>2274</xdr:rowOff>
        </xdr:to>
        <xdr:sp macro="" textlink="">
          <xdr:nvSpPr>
            <xdr:cNvPr id="1186" name="case-$D$1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4F1970A3-64C3-454B-BB51-45F3074808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457199</xdr:rowOff>
        </xdr:from>
        <xdr:to>
          <xdr:col>2</xdr:col>
          <xdr:colOff>0</xdr:colOff>
          <xdr:row>13</xdr:row>
          <xdr:rowOff>2273</xdr:rowOff>
        </xdr:to>
        <xdr:sp macro="" textlink="">
          <xdr:nvSpPr>
            <xdr:cNvPr id="1187" name="case-$B$1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FCC7C6AF-3B8E-4781-A2A6-577E938D1F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457199</xdr:rowOff>
        </xdr:from>
        <xdr:to>
          <xdr:col>3</xdr:col>
          <xdr:colOff>0</xdr:colOff>
          <xdr:row>13</xdr:row>
          <xdr:rowOff>2273</xdr:rowOff>
        </xdr:to>
        <xdr:sp macro="" textlink="">
          <xdr:nvSpPr>
            <xdr:cNvPr id="1188" name="case-$C$13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8CA9ACC0-7029-4FAE-8DEA-D027962E6C4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457199</xdr:rowOff>
        </xdr:from>
        <xdr:to>
          <xdr:col>4</xdr:col>
          <xdr:colOff>0</xdr:colOff>
          <xdr:row>13</xdr:row>
          <xdr:rowOff>2273</xdr:rowOff>
        </xdr:to>
        <xdr:sp macro="" textlink="">
          <xdr:nvSpPr>
            <xdr:cNvPr id="1189" name="case-$D$13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6657FB50-5B7D-476A-B697-774B1B0BA3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457199</xdr:rowOff>
        </xdr:from>
        <xdr:to>
          <xdr:col>3</xdr:col>
          <xdr:colOff>0</xdr:colOff>
          <xdr:row>14</xdr:row>
          <xdr:rowOff>2274</xdr:rowOff>
        </xdr:to>
        <xdr:sp macro="" textlink="">
          <xdr:nvSpPr>
            <xdr:cNvPr id="1190" name="case-$C$14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81E9996F-B73B-4378-B275-2D7F0D26BD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457199</xdr:rowOff>
        </xdr:from>
        <xdr:to>
          <xdr:col>2</xdr:col>
          <xdr:colOff>0</xdr:colOff>
          <xdr:row>17</xdr:row>
          <xdr:rowOff>2274</xdr:rowOff>
        </xdr:to>
        <xdr:sp macro="" textlink="">
          <xdr:nvSpPr>
            <xdr:cNvPr id="1191" name="case-$B$1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24104D3-727F-45D4-9883-1C52E3B8C7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15</xdr:row>
          <xdr:rowOff>457199</xdr:rowOff>
        </xdr:from>
        <xdr:to>
          <xdr:col>3</xdr:col>
          <xdr:colOff>0</xdr:colOff>
          <xdr:row>17</xdr:row>
          <xdr:rowOff>2274</xdr:rowOff>
        </xdr:to>
        <xdr:sp macro="" textlink="">
          <xdr:nvSpPr>
            <xdr:cNvPr id="1192" name="case-$C$17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998CAFDF-CF15-4D5A-801C-D81A1951E94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457199</xdr:rowOff>
        </xdr:from>
        <xdr:to>
          <xdr:col>6</xdr:col>
          <xdr:colOff>0</xdr:colOff>
          <xdr:row>17</xdr:row>
          <xdr:rowOff>2274</xdr:rowOff>
        </xdr:to>
        <xdr:sp macro="" textlink="">
          <xdr:nvSpPr>
            <xdr:cNvPr id="1193" name="case-$F$17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3A13F84A-DFEC-4A38-8615-4046021378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16</xdr:row>
          <xdr:rowOff>457199</xdr:rowOff>
        </xdr:from>
        <xdr:to>
          <xdr:col>3</xdr:col>
          <xdr:colOff>0</xdr:colOff>
          <xdr:row>18</xdr:row>
          <xdr:rowOff>2273</xdr:rowOff>
        </xdr:to>
        <xdr:sp macro="" textlink="">
          <xdr:nvSpPr>
            <xdr:cNvPr id="1194" name="case-$C$18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1292F71E-1862-45D1-9E6D-2C552EF5BA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16</xdr:row>
          <xdr:rowOff>457199</xdr:rowOff>
        </xdr:from>
        <xdr:to>
          <xdr:col>4</xdr:col>
          <xdr:colOff>0</xdr:colOff>
          <xdr:row>18</xdr:row>
          <xdr:rowOff>2273</xdr:rowOff>
        </xdr:to>
        <xdr:sp macro="" textlink="">
          <xdr:nvSpPr>
            <xdr:cNvPr id="1195" name="case-$D$18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C6BA1688-E48E-43F8-AE19-97CD0609B67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457199</xdr:rowOff>
        </xdr:from>
        <xdr:to>
          <xdr:col>5</xdr:col>
          <xdr:colOff>0</xdr:colOff>
          <xdr:row>18</xdr:row>
          <xdr:rowOff>2273</xdr:rowOff>
        </xdr:to>
        <xdr:sp macro="" textlink="">
          <xdr:nvSpPr>
            <xdr:cNvPr id="1196" name="case-$E$18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2B43543B-212E-4923-ABB6-4E87A5BAB0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457199</xdr:rowOff>
        </xdr:from>
        <xdr:to>
          <xdr:col>2</xdr:col>
          <xdr:colOff>0</xdr:colOff>
          <xdr:row>19</xdr:row>
          <xdr:rowOff>2274</xdr:rowOff>
        </xdr:to>
        <xdr:sp macro="" textlink="">
          <xdr:nvSpPr>
            <xdr:cNvPr id="1197" name="case-$B$19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9B9B24B-878B-4D21-9115-5522534B6F3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457199</xdr:rowOff>
        </xdr:from>
        <xdr:to>
          <xdr:col>5</xdr:col>
          <xdr:colOff>0</xdr:colOff>
          <xdr:row>19</xdr:row>
          <xdr:rowOff>2274</xdr:rowOff>
        </xdr:to>
        <xdr:sp macro="" textlink="">
          <xdr:nvSpPr>
            <xdr:cNvPr id="1198" name="case-$E$19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4BC9120F-F2E9-477D-ACBE-FF7C9BF6E6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457199</xdr:rowOff>
        </xdr:from>
        <xdr:to>
          <xdr:col>6</xdr:col>
          <xdr:colOff>0</xdr:colOff>
          <xdr:row>19</xdr:row>
          <xdr:rowOff>2274</xdr:rowOff>
        </xdr:to>
        <xdr:sp macro="" textlink="">
          <xdr:nvSpPr>
            <xdr:cNvPr id="1199" name="case-$F$19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609F0A6B-70D9-424E-B126-E72746915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457199</xdr:rowOff>
        </xdr:from>
        <xdr:to>
          <xdr:col>6</xdr:col>
          <xdr:colOff>0</xdr:colOff>
          <xdr:row>20</xdr:row>
          <xdr:rowOff>2274</xdr:rowOff>
        </xdr:to>
        <xdr:sp macro="" textlink="">
          <xdr:nvSpPr>
            <xdr:cNvPr id="1200" name="case-$F$20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CA80D7F8-363E-4274-BC35-778885D474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19</xdr:row>
          <xdr:rowOff>457199</xdr:rowOff>
        </xdr:from>
        <xdr:to>
          <xdr:col>2</xdr:col>
          <xdr:colOff>0</xdr:colOff>
          <xdr:row>21</xdr:row>
          <xdr:rowOff>2273</xdr:rowOff>
        </xdr:to>
        <xdr:sp macro="" textlink="">
          <xdr:nvSpPr>
            <xdr:cNvPr id="1201" name="case-$B$21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7E729609-6930-49A7-8551-BB37EF411F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19</xdr:row>
          <xdr:rowOff>457199</xdr:rowOff>
        </xdr:from>
        <xdr:to>
          <xdr:col>3</xdr:col>
          <xdr:colOff>0</xdr:colOff>
          <xdr:row>21</xdr:row>
          <xdr:rowOff>2273</xdr:rowOff>
        </xdr:to>
        <xdr:sp macro="" textlink="">
          <xdr:nvSpPr>
            <xdr:cNvPr id="1202" name="case-$C$21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135BA98B-2AC9-4565-9E94-B348C7AF26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19</xdr:row>
          <xdr:rowOff>457199</xdr:rowOff>
        </xdr:from>
        <xdr:to>
          <xdr:col>4</xdr:col>
          <xdr:colOff>0</xdr:colOff>
          <xdr:row>21</xdr:row>
          <xdr:rowOff>2273</xdr:rowOff>
        </xdr:to>
        <xdr:sp macro="" textlink="">
          <xdr:nvSpPr>
            <xdr:cNvPr id="1203" name="case-$D$21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FAE68D7F-11FF-4DE5-B090-B152D8345F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457199</xdr:rowOff>
        </xdr:from>
        <xdr:to>
          <xdr:col>5</xdr:col>
          <xdr:colOff>0</xdr:colOff>
          <xdr:row>21</xdr:row>
          <xdr:rowOff>2273</xdr:rowOff>
        </xdr:to>
        <xdr:sp macro="" textlink="">
          <xdr:nvSpPr>
            <xdr:cNvPr id="1204" name="case-$E$21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98849F8-C580-4FCF-920F-2D85249087E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20</xdr:row>
          <xdr:rowOff>457199</xdr:rowOff>
        </xdr:from>
        <xdr:to>
          <xdr:col>2</xdr:col>
          <xdr:colOff>0</xdr:colOff>
          <xdr:row>22</xdr:row>
          <xdr:rowOff>2274</xdr:rowOff>
        </xdr:to>
        <xdr:sp macro="" textlink="">
          <xdr:nvSpPr>
            <xdr:cNvPr id="1205" name="case-$B$22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3C5F7A5C-7B38-4496-9BED-5E556531F0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20</xdr:row>
          <xdr:rowOff>457199</xdr:rowOff>
        </xdr:from>
        <xdr:to>
          <xdr:col>3</xdr:col>
          <xdr:colOff>0</xdr:colOff>
          <xdr:row>22</xdr:row>
          <xdr:rowOff>2274</xdr:rowOff>
        </xdr:to>
        <xdr:sp macro="" textlink="">
          <xdr:nvSpPr>
            <xdr:cNvPr id="1206" name="case-$C$2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F8EEE819-6B8B-4942-9667-5D330A238B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20</xdr:row>
          <xdr:rowOff>457199</xdr:rowOff>
        </xdr:from>
        <xdr:to>
          <xdr:col>4</xdr:col>
          <xdr:colOff>0</xdr:colOff>
          <xdr:row>22</xdr:row>
          <xdr:rowOff>2274</xdr:rowOff>
        </xdr:to>
        <xdr:sp macro="" textlink="">
          <xdr:nvSpPr>
            <xdr:cNvPr id="1207" name="case-$D$22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1C77004A-1702-42BA-B47A-94B5F0C8E2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457199</xdr:rowOff>
        </xdr:from>
        <xdr:to>
          <xdr:col>5</xdr:col>
          <xdr:colOff>0</xdr:colOff>
          <xdr:row>22</xdr:row>
          <xdr:rowOff>2274</xdr:rowOff>
        </xdr:to>
        <xdr:sp macro="" textlink="">
          <xdr:nvSpPr>
            <xdr:cNvPr id="1208" name="case-$E$22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2F6C603C-E4E3-4CC9-BD62-09D32ED209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457199</xdr:rowOff>
        </xdr:from>
        <xdr:to>
          <xdr:col>2</xdr:col>
          <xdr:colOff>0</xdr:colOff>
          <xdr:row>23</xdr:row>
          <xdr:rowOff>2273</xdr:rowOff>
        </xdr:to>
        <xdr:sp macro="" textlink="">
          <xdr:nvSpPr>
            <xdr:cNvPr id="1209" name="case-$B$23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84AEC416-5200-495C-BD85-8EAFD94B12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21</xdr:row>
          <xdr:rowOff>457199</xdr:rowOff>
        </xdr:from>
        <xdr:to>
          <xdr:col>3</xdr:col>
          <xdr:colOff>0</xdr:colOff>
          <xdr:row>23</xdr:row>
          <xdr:rowOff>2273</xdr:rowOff>
        </xdr:to>
        <xdr:sp macro="" textlink="">
          <xdr:nvSpPr>
            <xdr:cNvPr id="1210" name="case-$C$23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CBA4F4C4-B898-4E23-AB23-EDB2747A24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21</xdr:row>
          <xdr:rowOff>457199</xdr:rowOff>
        </xdr:from>
        <xdr:to>
          <xdr:col>4</xdr:col>
          <xdr:colOff>0</xdr:colOff>
          <xdr:row>23</xdr:row>
          <xdr:rowOff>2273</xdr:rowOff>
        </xdr:to>
        <xdr:sp macro="" textlink="">
          <xdr:nvSpPr>
            <xdr:cNvPr id="1211" name="case-$D$23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4DD0FD6E-D307-404F-A7B9-B0CCB5BB43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457199</xdr:rowOff>
        </xdr:from>
        <xdr:to>
          <xdr:col>5</xdr:col>
          <xdr:colOff>0</xdr:colOff>
          <xdr:row>23</xdr:row>
          <xdr:rowOff>2273</xdr:rowOff>
        </xdr:to>
        <xdr:sp macro="" textlink="">
          <xdr:nvSpPr>
            <xdr:cNvPr id="1212" name="case-$E$23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A79F1DAB-2E37-45D7-8E28-7836A00431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457199</xdr:rowOff>
        </xdr:from>
        <xdr:to>
          <xdr:col>6</xdr:col>
          <xdr:colOff>0</xdr:colOff>
          <xdr:row>23</xdr:row>
          <xdr:rowOff>2273</xdr:rowOff>
        </xdr:to>
        <xdr:sp macro="" textlink="">
          <xdr:nvSpPr>
            <xdr:cNvPr id="1213" name="case-$F$23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A48D7983-0F7E-404D-8A91-EEE829F2AC8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457199</xdr:rowOff>
        </xdr:from>
        <xdr:to>
          <xdr:col>2</xdr:col>
          <xdr:colOff>0</xdr:colOff>
          <xdr:row>24</xdr:row>
          <xdr:rowOff>2274</xdr:rowOff>
        </xdr:to>
        <xdr:sp macro="" textlink="">
          <xdr:nvSpPr>
            <xdr:cNvPr id="1214" name="case-$B$24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CE693A9E-96FA-4DB6-915C-769145469C6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457199</xdr:rowOff>
        </xdr:from>
        <xdr:to>
          <xdr:col>3</xdr:col>
          <xdr:colOff>0</xdr:colOff>
          <xdr:row>24</xdr:row>
          <xdr:rowOff>2274</xdr:rowOff>
        </xdr:to>
        <xdr:sp macro="" textlink="">
          <xdr:nvSpPr>
            <xdr:cNvPr id="1215" name="case-$C$24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44351537-A869-47C4-B523-E4B7B98232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22</xdr:row>
          <xdr:rowOff>457199</xdr:rowOff>
        </xdr:from>
        <xdr:to>
          <xdr:col>4</xdr:col>
          <xdr:colOff>0</xdr:colOff>
          <xdr:row>24</xdr:row>
          <xdr:rowOff>2274</xdr:rowOff>
        </xdr:to>
        <xdr:sp macro="" textlink="">
          <xdr:nvSpPr>
            <xdr:cNvPr id="1216" name="case-$D$24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225E5EC6-192D-4104-82D0-6E61A2B4CE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457199</xdr:rowOff>
        </xdr:from>
        <xdr:to>
          <xdr:col>5</xdr:col>
          <xdr:colOff>0</xdr:colOff>
          <xdr:row>24</xdr:row>
          <xdr:rowOff>2274</xdr:rowOff>
        </xdr:to>
        <xdr:sp macro="" textlink="">
          <xdr:nvSpPr>
            <xdr:cNvPr id="1217" name="case-$E$24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645CE801-CED9-48C6-8485-8E92E9A0394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ubmissions" displayName="Submissions" ref="A1:AH37" totalsRowShown="0" headerRowDxfId="41" dataDxfId="39" headerRowBorderDxfId="40">
  <autoFilter ref="A1:AH37" xr:uid="{00000000-0009-0000-0100-000001000000}"/>
  <sortState xmlns:xlrd2="http://schemas.microsoft.com/office/spreadsheetml/2017/richdata2" ref="A2:AH37">
    <sortCondition descending="1" ref="AD1:AD37"/>
  </sortState>
  <tableColumns count="34">
    <tableColumn id="2" xr3:uid="{00000000-0010-0000-0000-000002000000}" name="Submission Date" dataDxfId="3"/>
    <tableColumn id="1" xr3:uid="{00000000-0010-0000-0000-000001000000}" name="École" dataDxfId="2" dataCellStyle="Normal 2">
      <calculatedColumnFormula>INT(RAND()*10000)</calculatedColumnFormula>
    </tableColumn>
    <tableColumn id="3" xr3:uid="{00000000-0010-0000-0000-000003000000}" name="Adresse e-mail" dataDxfId="0">
      <calculatedColumnFormula>Submissions[[#This Row],[École]]&amp;"@TEST.com"</calculatedColumnFormula>
    </tableColumn>
    <tableColumn id="4" xr3:uid="{00000000-0010-0000-0000-000004000000}" name="Quel matériel souhaitez-vous réserver ? (Plusieurs choix possibles)" dataDxfId="1"/>
    <tableColumn id="5" xr3:uid="{00000000-0010-0000-0000-000005000000}" name="iPad" dataDxfId="38"/>
    <tableColumn id="25" xr3:uid="{00000000-0010-0000-0000-000019000000}" name="Option" dataDxfId="37" dataCellStyle="Normal 2"/>
    <tableColumn id="24" xr3:uid="{00000000-0010-0000-0000-000018000000}" name="Option2" dataDxfId="36" dataCellStyle="Normal 2"/>
    <tableColumn id="23" xr3:uid="{00000000-0010-0000-0000-000017000000}" name="Option3" dataDxfId="35" dataCellStyle="Normal 2"/>
    <tableColumn id="22" xr3:uid="{00000000-0010-0000-0000-000016000000}" name="Option4" dataDxfId="34" dataCellStyle="Normal 2"/>
    <tableColumn id="20" xr3:uid="{00000000-0010-0000-0000-000014000000}" name="Option5" dataDxfId="33" dataCellStyle="Normal 2"/>
    <tableColumn id="6" xr3:uid="{00000000-0010-0000-0000-000006000000}" name="Android" dataDxfId="32"/>
    <tableColumn id="13" xr3:uid="{00000000-0010-0000-0000-00000D000000}" name="Casque-micro" dataDxfId="31" dataCellStyle="Normal 4"/>
    <tableColumn id="14" xr3:uid="{00000000-0010-0000-0000-00000E000000}" name="Quantité Période 1" dataDxfId="30" dataCellStyle="Normal 4"/>
    <tableColumn id="15" xr3:uid="{00000000-0010-0000-0000-00000F000000}" name="Quantité Période 2" dataDxfId="29" dataCellStyle="Normal 4"/>
    <tableColumn id="16" xr3:uid="{00000000-0010-0000-0000-000010000000}" name="Quantité Période 3" dataDxfId="28" dataCellStyle="Normal 4"/>
    <tableColumn id="17" xr3:uid="{00000000-0010-0000-0000-000011000000}" name="Quantité Période 4" dataDxfId="27" dataCellStyle="Normal 4"/>
    <tableColumn id="18" xr3:uid="{00000000-0010-0000-0000-000012000000}" name="Quantité Période 5" dataDxfId="26" dataCellStyle="Normal 4"/>
    <tableColumn id="7" xr3:uid="{00000000-0010-0000-0000-000007000000}" name="Blue-Bot (lot de 2 robots)" dataDxfId="25"/>
    <tableColumn id="8" xr3:uid="{00000000-0010-0000-0000-000008000000}" name="Thymio" dataDxfId="24"/>
    <tableColumn id="9" xr3:uid="{00000000-0010-0000-0000-000009000000}" name="Mallette électricité" dataDxfId="23" dataCellStyle="Normal 4"/>
    <tableColumn id="34" xr3:uid="{00000000-0010-0000-0000-000022000000}" name="Mallette électricité Cycle 2" dataDxfId="22" dataCellStyle="Normal 4"/>
    <tableColumn id="33" xr3:uid="{00000000-0010-0000-0000-000021000000}" name="Mallette électricité Cycle 3" dataDxfId="21" dataCellStyle="Normal 4"/>
    <tableColumn id="10" xr3:uid="{00000000-0010-0000-0000-00000A000000}" name="Enregistreur numérique Zoom H1n" dataDxfId="20"/>
    <tableColumn id="11" xr3:uid="{00000000-0010-0000-0000-00000B000000}" name="Torse humain (50 cm)" dataDxfId="19"/>
    <tableColumn id="12" xr3:uid="{00000000-0010-0000-0000-00000C000000}" name="Microscope USB" dataDxfId="18"/>
    <tableColumn id="38" xr3:uid="{00000000-0010-0000-0000-000026000000}" name="Mur sonore" dataDxfId="17" dataCellStyle="Normal 4"/>
    <tableColumn id="37" xr3:uid="{00000000-0010-0000-0000-000025000000}" name="Tableau bavard" dataDxfId="16" dataCellStyle="Normal 4"/>
    <tableColumn id="36" xr3:uid="{00000000-0010-0000-0000-000024000000}" name="Matatalab" dataDxfId="15" dataCellStyle="Normal 4"/>
    <tableColumn id="35" xr3:uid="{00000000-0010-0000-0000-000023000000}" name="Pinces enregistreuses (lot de 6)" dataDxfId="14" dataCellStyle="Normal 4"/>
    <tableColumn id="39" xr3:uid="{00000000-0010-0000-0000-000027000000}" name="Mallette élec" dataDxfId="13" dataCellStyle="Normal 4">
      <calculatedColumnFormula>Submissions[[#This Row],[Mallette électricité Cycle 2]]&amp;Submissions[[#This Row],[Mallette électricité Cycle 3]]</calculatedColumnFormula>
    </tableColumn>
    <tableColumn id="40" xr3:uid="{00000000-0010-0000-0000-000028000000}" name="Mallette élec Cycle" dataDxfId="12" dataCellStyle="Normal 4">
      <calculatedColumnFormula>IF(Submissions[[#This Row],[Mallette électricité]]&lt;&gt;""," - "&amp;Submissions[[#This Row],[Mallette électricité]],"")</calculatedColumnFormula>
    </tableColumn>
    <tableColumn id="19" xr3:uid="{00000000-0010-0000-0000-000013000000}" name="École2" dataDxfId="11">
      <calculatedColumnFormula>Submissions[[#This Row],[École]]</calculatedColumnFormula>
    </tableColumn>
    <tableColumn id="21" xr3:uid="{00000000-0010-0000-0000-000015000000}" name="Option Marbotic" dataDxfId="10">
      <calculatedColumnFormula>CONCATENATE(Submissions[[#This Row],[Option]],Submissions[[#This Row],[Option2]],Submissions[[#This Row],[Option3]],Submissions[[#This Row],[Option4]],Submissions[[#This Row],[Option5]])</calculatedColumnFormula>
    </tableColumn>
    <tableColumn id="26" xr3:uid="{00000000-0010-0000-0000-00001A000000}" name="Liste écoles" dataDxfId="9">
      <calculatedColumnFormula array="1">IFERROR(INDEX(ecoles,MATCH(0,COUNTIF($AH$1:AH1,ecoles),0)),"")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186"/>
  <sheetViews>
    <sheetView workbookViewId="0">
      <selection activeCell="C6" sqref="C6"/>
    </sheetView>
  </sheetViews>
  <sheetFormatPr baseColWidth="10" defaultColWidth="13.625" defaultRowHeight="15.75" x14ac:dyDescent="0.25"/>
  <cols>
    <col min="2" max="2" width="15.75" style="22" bestFit="1" customWidth="1"/>
    <col min="3" max="3" width="31.375" style="22" bestFit="1" customWidth="1"/>
    <col min="4" max="31" width="13.625" style="22"/>
    <col min="32" max="32" width="17.375" style="22" customWidth="1"/>
    <col min="33" max="33" width="36.125" style="23" bestFit="1" customWidth="1"/>
    <col min="34" max="34" width="13.625" style="23"/>
    <col min="35" max="35" width="29.5" bestFit="1" customWidth="1"/>
    <col min="36" max="16384" width="13.625" style="22"/>
  </cols>
  <sheetData>
    <row r="1" spans="1:34" s="24" customFormat="1" ht="75" x14ac:dyDescent="0.25">
      <c r="A1" s="21" t="s">
        <v>21</v>
      </c>
      <c r="B1" s="21" t="s">
        <v>20</v>
      </c>
      <c r="C1" s="21" t="s">
        <v>19</v>
      </c>
      <c r="D1" s="21" t="s">
        <v>18</v>
      </c>
      <c r="E1" s="21" t="s">
        <v>9</v>
      </c>
      <c r="F1" s="21" t="s">
        <v>23</v>
      </c>
      <c r="G1" s="21" t="s">
        <v>24</v>
      </c>
      <c r="H1" s="21" t="s">
        <v>25</v>
      </c>
      <c r="I1" s="21" t="s">
        <v>26</v>
      </c>
      <c r="J1" s="21" t="s">
        <v>27</v>
      </c>
      <c r="K1" s="21" t="s">
        <v>8</v>
      </c>
      <c r="L1" s="21" t="s">
        <v>59</v>
      </c>
      <c r="M1" s="21" t="s">
        <v>54</v>
      </c>
      <c r="N1" s="21" t="s">
        <v>55</v>
      </c>
      <c r="O1" s="21" t="s">
        <v>56</v>
      </c>
      <c r="P1" s="21" t="s">
        <v>57</v>
      </c>
      <c r="Q1" s="21" t="s">
        <v>58</v>
      </c>
      <c r="R1" s="21" t="s">
        <v>14</v>
      </c>
      <c r="S1" s="21" t="s">
        <v>11</v>
      </c>
      <c r="T1" s="21" t="s">
        <v>12</v>
      </c>
      <c r="U1" s="21" t="s">
        <v>52</v>
      </c>
      <c r="V1" s="21" t="s">
        <v>53</v>
      </c>
      <c r="W1" s="21" t="s">
        <v>17</v>
      </c>
      <c r="X1" s="21" t="s">
        <v>16</v>
      </c>
      <c r="Y1" s="21" t="s">
        <v>7</v>
      </c>
      <c r="Z1" s="21" t="s">
        <v>49</v>
      </c>
      <c r="AA1" s="21" t="s">
        <v>33</v>
      </c>
      <c r="AB1" s="21" t="s">
        <v>35</v>
      </c>
      <c r="AC1" s="21" t="s">
        <v>38</v>
      </c>
      <c r="AD1" s="21" t="s">
        <v>61</v>
      </c>
      <c r="AE1" s="21" t="s">
        <v>62</v>
      </c>
      <c r="AF1" s="21" t="s">
        <v>15</v>
      </c>
      <c r="AG1" s="21" t="s">
        <v>60</v>
      </c>
      <c r="AH1" s="21" t="s">
        <v>64</v>
      </c>
    </row>
    <row r="2" spans="1:34" s="28" customFormat="1" x14ac:dyDescent="0.25">
      <c r="A2" s="25" t="s">
        <v>82</v>
      </c>
      <c r="B2" s="71" t="s">
        <v>84</v>
      </c>
      <c r="C2" s="74" t="s">
        <v>85</v>
      </c>
      <c r="D2" s="25" t="s">
        <v>83</v>
      </c>
      <c r="E2" s="26"/>
      <c r="F2" s="39"/>
      <c r="G2" s="39"/>
      <c r="H2" s="39"/>
      <c r="I2" s="39"/>
      <c r="J2" s="39"/>
      <c r="K2" s="26"/>
      <c r="L2" s="46"/>
      <c r="M2" s="41"/>
      <c r="N2" s="41"/>
      <c r="O2" s="41"/>
      <c r="P2" s="41"/>
      <c r="Q2" s="41"/>
      <c r="R2" s="25"/>
      <c r="S2" s="25"/>
      <c r="T2" s="41" t="s">
        <v>44</v>
      </c>
      <c r="U2" s="29"/>
      <c r="V2" s="29" t="s">
        <v>3</v>
      </c>
      <c r="W2" s="25"/>
      <c r="X2" s="26"/>
      <c r="Y2" s="25" t="s">
        <v>6</v>
      </c>
      <c r="Z2" s="29"/>
      <c r="AA2" s="29"/>
      <c r="AB2" s="29"/>
      <c r="AC2" s="29"/>
      <c r="AD2" s="43" t="str">
        <f>Submissions[[#This Row],[Mallette électricité Cycle 2]]&amp;Submissions[[#This Row],[Mallette électricité Cycle 3]]</f>
        <v>Période 2</v>
      </c>
      <c r="AE2" s="43" t="str">
        <f>IF(Submissions[[#This Row],[Mallette électricité]]&lt;&gt;""," - "&amp;Submissions[[#This Row],[Mallette électricité]],"")</f>
        <v xml:space="preserve"> - Cycle 3</v>
      </c>
      <c r="AF2" s="27" t="str">
        <f>Submissions[[#This Row],[École]]</f>
        <v>Eqmee Jopfixp Agvzza - Pqeevh</v>
      </c>
      <c r="AG2" s="44" t="str">
        <f>CONCATENATE(Submissions[[#This Row],[Option]],Submissions[[#This Row],[Option2]],Submissions[[#This Row],[Option3]],Submissions[[#This Row],[Option4]],Submissions[[#This Row],[Option5]])</f>
        <v/>
      </c>
      <c r="AH2" s="44" t="str" cm="1">
        <f t="array" ref="AH2">IFERROR(INDEX(ecoles,MATCH(0,COUNTIF($AH$1:AH1,ecoles),0)),"")</f>
        <v>Eqmee Jopfixp Agvzza - Pqeevh</v>
      </c>
    </row>
    <row r="3" spans="1:34" s="28" customFormat="1" x14ac:dyDescent="0.25">
      <c r="A3" s="25" t="s">
        <v>79</v>
      </c>
      <c r="B3" s="72" t="s">
        <v>86</v>
      </c>
      <c r="C3" s="73" t="s">
        <v>87</v>
      </c>
      <c r="D3" s="25" t="s">
        <v>80</v>
      </c>
      <c r="E3" s="25" t="s">
        <v>3</v>
      </c>
      <c r="F3" s="25"/>
      <c r="G3" s="25" t="s">
        <v>81</v>
      </c>
      <c r="H3" s="25"/>
      <c r="I3" s="25"/>
      <c r="J3" s="25"/>
      <c r="K3" s="26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9" t="str">
        <f>Submissions[[#This Row],[Mallette électricité Cycle 2]]&amp;Submissions[[#This Row],[Mallette électricité Cycle 3]]</f>
        <v/>
      </c>
      <c r="AE3" s="29" t="str">
        <f>IF(Submissions[[#This Row],[Mallette électricité]]&lt;&gt;""," - "&amp;Submissions[[#This Row],[Mallette électricité]],"")</f>
        <v/>
      </c>
      <c r="AF3" s="27" t="str">
        <f>Submissions[[#This Row],[École]]</f>
        <v>Lobg fv Gufieshr</v>
      </c>
      <c r="AG3" s="28" t="str">
        <f>CONCATENATE(Submissions[[#This Row],[Option]],Submissions[[#This Row],[Option2]],Submissions[[#This Row],[Option3]],Submissions[[#This Row],[Option4]],Submissions[[#This Row],[Option5]])</f>
        <v>Réserver l'outil Marbotic pour la maternelle</v>
      </c>
      <c r="AH3" s="44" t="str" cm="1">
        <f t="array" ref="AH3">IFERROR(INDEX(ecoles,MATCH(0,COUNTIF($AH$1:AH2,ecoles),0)),"")</f>
        <v>Lobg fv Gufieshr</v>
      </c>
    </row>
    <row r="4" spans="1:34" s="28" customFormat="1" x14ac:dyDescent="0.25">
      <c r="A4" s="25" t="s">
        <v>79</v>
      </c>
      <c r="B4" s="71" t="s">
        <v>88</v>
      </c>
      <c r="C4" s="74" t="s">
        <v>89</v>
      </c>
      <c r="D4" s="25" t="s">
        <v>80</v>
      </c>
      <c r="E4" s="26" t="s">
        <v>4</v>
      </c>
      <c r="F4" s="39"/>
      <c r="G4" s="39"/>
      <c r="H4" s="39" t="s">
        <v>81</v>
      </c>
      <c r="I4" s="39"/>
      <c r="J4" s="39"/>
      <c r="K4" s="26"/>
      <c r="L4" s="46"/>
      <c r="M4" s="41"/>
      <c r="N4" s="41"/>
      <c r="O4" s="41"/>
      <c r="P4" s="41"/>
      <c r="Q4" s="41"/>
      <c r="R4" s="25"/>
      <c r="S4" s="25"/>
      <c r="T4" s="41"/>
      <c r="U4" s="29"/>
      <c r="V4" s="29"/>
      <c r="W4" s="25"/>
      <c r="X4" s="26"/>
      <c r="Y4" s="25"/>
      <c r="Z4" s="29"/>
      <c r="AA4" s="29"/>
      <c r="AB4" s="29"/>
      <c r="AC4" s="29"/>
      <c r="AD4" s="43" t="str">
        <f>Submissions[[#This Row],[Mallette électricité Cycle 2]]&amp;Submissions[[#This Row],[Mallette électricité Cycle 3]]</f>
        <v/>
      </c>
      <c r="AE4" s="43" t="str">
        <f>IF(Submissions[[#This Row],[Mallette électricité]]&lt;&gt;""," - "&amp;Submissions[[#This Row],[Mallette électricité]],"")</f>
        <v/>
      </c>
      <c r="AF4" s="27" t="str">
        <f>Submissions[[#This Row],[École]]</f>
        <v>Xmuf bj Qojsmipp</v>
      </c>
      <c r="AG4" s="44" t="str">
        <f>CONCATENATE(Submissions[[#This Row],[Option]],Submissions[[#This Row],[Option2]],Submissions[[#This Row],[Option3]],Submissions[[#This Row],[Option4]],Submissions[[#This Row],[Option5]])</f>
        <v>Réserver l'outil Marbotic pour la maternelle</v>
      </c>
      <c r="AH4" s="44" t="str" cm="1">
        <f t="array" ref="AH4">IFERROR(INDEX(ecoles,MATCH(0,COUNTIF($AH$1:AH3,ecoles),0)),"")</f>
        <v>Xmuf bj Qojsmipp</v>
      </c>
    </row>
    <row r="5" spans="1:34" s="28" customFormat="1" x14ac:dyDescent="0.25">
      <c r="A5" s="25" t="s">
        <v>79</v>
      </c>
      <c r="B5" s="72" t="s">
        <v>90</v>
      </c>
      <c r="C5" s="73"/>
      <c r="D5" s="47" t="s">
        <v>33</v>
      </c>
      <c r="E5" s="26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6"/>
      <c r="V5" s="26"/>
      <c r="W5" s="25"/>
      <c r="X5" s="25"/>
      <c r="Y5" s="25"/>
      <c r="Z5" s="25"/>
      <c r="AA5" s="25" t="s">
        <v>3</v>
      </c>
      <c r="AB5" s="25"/>
      <c r="AC5" s="25"/>
      <c r="AD5" s="29" t="str">
        <f>Submissions[[#This Row],[Mallette électricité Cycle 2]]&amp;Submissions[[#This Row],[Mallette électricité Cycle 3]]</f>
        <v/>
      </c>
      <c r="AE5" s="29" t="str">
        <f>IF(Submissions[[#This Row],[Mallette électricité]]&lt;&gt;""," - "&amp;Submissions[[#This Row],[Mallette électricité]],"")</f>
        <v/>
      </c>
      <c r="AF5" s="27" t="str">
        <f>Submissions[[#This Row],[École]]</f>
        <v>Rttpi rfz Nfbbnxap</v>
      </c>
      <c r="AG5" s="28" t="str">
        <f>CONCATENATE(Submissions[[#This Row],[Option]],Submissions[[#This Row],[Option2]],Submissions[[#This Row],[Option3]],Submissions[[#This Row],[Option4]],Submissions[[#This Row],[Option5]])</f>
        <v/>
      </c>
      <c r="AH5" s="44" t="str" cm="1">
        <f t="array" ref="AH5">IFERROR(INDEX(ecoles,MATCH(0,COUNTIF($AH$1:AH4,ecoles),0)),"")</f>
        <v>Rttpi rfz Nfbbnxap</v>
      </c>
    </row>
    <row r="6" spans="1:34" s="28" customFormat="1" x14ac:dyDescent="0.25">
      <c r="A6" s="25" t="s">
        <v>78</v>
      </c>
      <c r="B6" s="71" t="s">
        <v>91</v>
      </c>
      <c r="C6" s="74"/>
      <c r="D6" s="25" t="s">
        <v>14</v>
      </c>
      <c r="E6" s="26"/>
      <c r="F6" s="39"/>
      <c r="G6" s="39"/>
      <c r="H6" s="39"/>
      <c r="I6" s="39"/>
      <c r="J6" s="39"/>
      <c r="K6" s="26"/>
      <c r="L6" s="46"/>
      <c r="M6" s="41"/>
      <c r="N6" s="41"/>
      <c r="O6" s="41"/>
      <c r="P6" s="41"/>
      <c r="Q6" s="41"/>
      <c r="R6" s="25" t="s">
        <v>5</v>
      </c>
      <c r="S6" s="25"/>
      <c r="T6" s="41"/>
      <c r="U6" s="29"/>
      <c r="V6" s="29"/>
      <c r="W6" s="25"/>
      <c r="X6" s="26"/>
      <c r="Y6" s="25"/>
      <c r="Z6" s="29"/>
      <c r="AA6" s="29"/>
      <c r="AB6" s="29"/>
      <c r="AC6" s="29"/>
      <c r="AD6" s="43" t="str">
        <f>Submissions[[#This Row],[Mallette électricité Cycle 2]]&amp;Submissions[[#This Row],[Mallette électricité Cycle 3]]</f>
        <v/>
      </c>
      <c r="AE6" s="43" t="str">
        <f>IF(Submissions[[#This Row],[Mallette électricité]]&lt;&gt;""," - "&amp;Submissions[[#This Row],[Mallette électricité]],"")</f>
        <v/>
      </c>
      <c r="AF6" s="27" t="str">
        <f>Submissions[[#This Row],[École]]</f>
        <v>MIDJCVA43</v>
      </c>
      <c r="AG6" s="44" t="str">
        <f>CONCATENATE(Submissions[[#This Row],[Option]],Submissions[[#This Row],[Option2]],Submissions[[#This Row],[Option3]],Submissions[[#This Row],[Option4]],Submissions[[#This Row],[Option5]])</f>
        <v/>
      </c>
      <c r="AH6" s="44" t="str" cm="1">
        <f t="array" ref="AH6">IFERROR(INDEX(ecoles,MATCH(0,COUNTIF($AH$1:AH5,ecoles),0)),"")</f>
        <v>MIDJCVA43</v>
      </c>
    </row>
    <row r="7" spans="1:34" s="28" customFormat="1" x14ac:dyDescent="0.25">
      <c r="A7" s="25" t="s">
        <v>78</v>
      </c>
      <c r="B7" s="71" t="s">
        <v>92</v>
      </c>
      <c r="C7" s="74"/>
      <c r="D7" s="25" t="s">
        <v>14</v>
      </c>
      <c r="E7" s="26"/>
      <c r="F7" s="39"/>
      <c r="G7" s="39"/>
      <c r="H7" s="39"/>
      <c r="I7" s="39"/>
      <c r="J7" s="39"/>
      <c r="K7" s="26"/>
      <c r="L7" s="46"/>
      <c r="M7" s="41"/>
      <c r="N7" s="41"/>
      <c r="O7" s="41"/>
      <c r="P7" s="41"/>
      <c r="Q7" s="41"/>
      <c r="R7" s="25" t="s">
        <v>5</v>
      </c>
      <c r="S7" s="25"/>
      <c r="T7" s="41"/>
      <c r="U7" s="29"/>
      <c r="V7" s="29"/>
      <c r="W7" s="25"/>
      <c r="X7" s="26"/>
      <c r="Y7" s="25"/>
      <c r="Z7" s="29"/>
      <c r="AA7" s="29"/>
      <c r="AB7" s="29"/>
      <c r="AC7" s="29"/>
      <c r="AD7" s="43" t="str">
        <f>Submissions[[#This Row],[Mallette électricité Cycle 2]]&amp;Submissions[[#This Row],[Mallette électricité Cycle 3]]</f>
        <v/>
      </c>
      <c r="AE7" s="43" t="str">
        <f>IF(Submissions[[#This Row],[Mallette électricité]]&lt;&gt;""," - "&amp;Submissions[[#This Row],[Mallette électricité]],"")</f>
        <v/>
      </c>
      <c r="AF7" s="27" t="str">
        <f>Submissions[[#This Row],[École]]</f>
        <v>QUROMFT02</v>
      </c>
      <c r="AG7" s="44" t="str">
        <f>CONCATENATE(Submissions[[#This Row],[Option]],Submissions[[#This Row],[Option2]],Submissions[[#This Row],[Option3]],Submissions[[#This Row],[Option4]],Submissions[[#This Row],[Option5]])</f>
        <v/>
      </c>
      <c r="AH7" s="44" t="str" cm="1">
        <f t="array" ref="AH7">IFERROR(INDEX(ecoles,MATCH(0,COUNTIF($AH$1:AH6,ecoles),0)),"")</f>
        <v>QUROMFT02</v>
      </c>
    </row>
    <row r="8" spans="1:34" s="28" customFormat="1" ht="63" x14ac:dyDescent="0.25">
      <c r="A8" s="25" t="s">
        <v>76</v>
      </c>
      <c r="B8" s="72" t="s">
        <v>93</v>
      </c>
      <c r="C8" s="73" t="s">
        <v>94</v>
      </c>
      <c r="D8" s="47" t="s">
        <v>77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6"/>
      <c r="U8" s="25"/>
      <c r="V8" s="26"/>
      <c r="W8" s="25" t="s">
        <v>6</v>
      </c>
      <c r="X8" s="25"/>
      <c r="Y8" s="25" t="s">
        <v>6</v>
      </c>
      <c r="Z8" s="25"/>
      <c r="AA8" s="25"/>
      <c r="AB8" s="25"/>
      <c r="AC8" s="25"/>
      <c r="AD8" s="29" t="str">
        <f>Submissions[[#This Row],[Mallette électricité Cycle 2]]&amp;Submissions[[#This Row],[Mallette électricité Cycle 3]]</f>
        <v/>
      </c>
      <c r="AE8" s="29" t="str">
        <f>IF(Submissions[[#This Row],[Mallette électricité]]&lt;&gt;""," - "&amp;Submissions[[#This Row],[Mallette électricité]],"")</f>
        <v/>
      </c>
      <c r="AF8" s="27" t="str">
        <f>Submissions[[#This Row],[École]]</f>
        <v>Hlvqq vln Xdyrvxch</v>
      </c>
      <c r="AG8" s="28" t="str">
        <f>CONCATENATE(Submissions[[#This Row],[Option]],Submissions[[#This Row],[Option2]],Submissions[[#This Row],[Option3]],Submissions[[#This Row],[Option4]],Submissions[[#This Row],[Option5]])</f>
        <v/>
      </c>
      <c r="AH8" s="44" t="str" cm="1">
        <f t="array" ref="AH8">IFERROR(INDEX(ecoles,MATCH(0,COUNTIF($AH$1:AH7,ecoles),0)),"")</f>
        <v>Hlvqq vln Xdyrvxch</v>
      </c>
    </row>
    <row r="9" spans="1:34" s="28" customFormat="1" ht="31.5" x14ac:dyDescent="0.25">
      <c r="A9" s="25" t="s">
        <v>72</v>
      </c>
      <c r="B9" s="72" t="s">
        <v>95</v>
      </c>
      <c r="C9" s="73" t="s">
        <v>96</v>
      </c>
      <c r="D9" s="47" t="s">
        <v>12</v>
      </c>
      <c r="E9" s="25"/>
      <c r="F9" s="25"/>
      <c r="G9" s="25"/>
      <c r="H9" s="25"/>
      <c r="I9" s="25"/>
      <c r="J9" s="25"/>
      <c r="K9" s="25"/>
      <c r="L9" s="26"/>
      <c r="M9" s="25"/>
      <c r="N9" s="25"/>
      <c r="O9" s="25"/>
      <c r="P9" s="25"/>
      <c r="Q9" s="25"/>
      <c r="R9" s="26"/>
      <c r="S9" s="25"/>
      <c r="T9" s="25" t="s">
        <v>44</v>
      </c>
      <c r="U9" s="25"/>
      <c r="V9" s="25" t="s">
        <v>4</v>
      </c>
      <c r="W9" s="25"/>
      <c r="X9" s="25"/>
      <c r="Y9" s="25"/>
      <c r="Z9" s="25"/>
      <c r="AA9" s="25"/>
      <c r="AB9" s="25"/>
      <c r="AC9" s="25"/>
      <c r="AD9" s="29" t="str">
        <f>Submissions[[#This Row],[Mallette électricité Cycle 2]]&amp;Submissions[[#This Row],[Mallette électricité Cycle 3]]</f>
        <v>Période 3</v>
      </c>
      <c r="AE9" s="29" t="str">
        <f>IF(Submissions[[#This Row],[Mallette électricité]]&lt;&gt;""," - "&amp;Submissions[[#This Row],[Mallette électricité]],"")</f>
        <v xml:space="preserve"> - Cycle 3</v>
      </c>
      <c r="AF9" s="27" t="str">
        <f>Submissions[[#This Row],[École]]</f>
        <v>Sk Gztdbo jt Risb</v>
      </c>
      <c r="AG9" s="28" t="str">
        <f>CONCATENATE(Submissions[[#This Row],[Option]],Submissions[[#This Row],[Option2]],Submissions[[#This Row],[Option3]],Submissions[[#This Row],[Option4]],Submissions[[#This Row],[Option5]])</f>
        <v/>
      </c>
      <c r="AH9" s="44" t="str" cm="1">
        <f t="array" ref="AH9">IFERROR(INDEX(ecoles,MATCH(0,COUNTIF($AH$1:AH8,ecoles),0)),"")</f>
        <v>Sk Gztdbo jt Risb</v>
      </c>
    </row>
    <row r="10" spans="1:34" s="28" customFormat="1" x14ac:dyDescent="0.25">
      <c r="A10" s="25" t="s">
        <v>73</v>
      </c>
      <c r="B10" s="72" t="s">
        <v>97</v>
      </c>
      <c r="C10" s="73" t="s">
        <v>98</v>
      </c>
      <c r="D10" s="47" t="s">
        <v>49</v>
      </c>
      <c r="E10" s="26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6"/>
      <c r="Z10" s="25" t="s">
        <v>3</v>
      </c>
      <c r="AA10" s="25"/>
      <c r="AB10" s="25"/>
      <c r="AC10" s="25"/>
      <c r="AD10" s="29" t="str">
        <f>Submissions[[#This Row],[Mallette électricité Cycle 2]]&amp;Submissions[[#This Row],[Mallette électricité Cycle 3]]</f>
        <v/>
      </c>
      <c r="AE10" s="29" t="str">
        <f>IF(Submissions[[#This Row],[Mallette électricité]]&lt;&gt;""," - "&amp;Submissions[[#This Row],[Mallette électricité]],"")</f>
        <v/>
      </c>
      <c r="AF10" s="27" t="str">
        <f>Submissions[[#This Row],[École]]</f>
        <v>Mnujfvf ity Jqnkz</v>
      </c>
      <c r="AG10" s="28" t="str">
        <f>CONCATENATE(Submissions[[#This Row],[Option]],Submissions[[#This Row],[Option2]],Submissions[[#This Row],[Option3]],Submissions[[#This Row],[Option4]],Submissions[[#This Row],[Option5]])</f>
        <v/>
      </c>
      <c r="AH10" s="44" t="str" cm="1">
        <f t="array" ref="AH10">IFERROR(INDEX(ecoles,MATCH(0,COUNTIF($AH$1:AH9,ecoles),0)),"")</f>
        <v>Mnujfvf ity Jqnkz</v>
      </c>
    </row>
    <row r="11" spans="1:34" s="28" customFormat="1" x14ac:dyDescent="0.25">
      <c r="A11" s="25" t="s">
        <v>73</v>
      </c>
      <c r="B11" s="72" t="s">
        <v>99</v>
      </c>
      <c r="C11" s="73" t="s">
        <v>100</v>
      </c>
      <c r="D11" s="25" t="s">
        <v>14</v>
      </c>
      <c r="E11" s="26"/>
      <c r="F11" s="25"/>
      <c r="G11" s="25"/>
      <c r="H11" s="25"/>
      <c r="I11" s="25"/>
      <c r="J11" s="25"/>
      <c r="K11" s="25"/>
      <c r="L11" s="26"/>
      <c r="M11" s="25"/>
      <c r="N11" s="25"/>
      <c r="O11" s="25"/>
      <c r="P11" s="25"/>
      <c r="Q11" s="25"/>
      <c r="R11" s="25" t="s">
        <v>6</v>
      </c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9" t="str">
        <f>Submissions[[#This Row],[Mallette électricité Cycle 2]]&amp;Submissions[[#This Row],[Mallette électricité Cycle 3]]</f>
        <v/>
      </c>
      <c r="AE11" s="29" t="str">
        <f>IF(Submissions[[#This Row],[Mallette électricité]]&lt;&gt;""," - "&amp;Submissions[[#This Row],[Mallette électricité]],"")</f>
        <v/>
      </c>
      <c r="AF11" s="27" t="str">
        <f>Submissions[[#This Row],[École]]</f>
        <v>Kk Axtyit wf Cpkh</v>
      </c>
      <c r="AG11" s="28" t="str">
        <f>CONCATENATE(Submissions[[#This Row],[Option]],Submissions[[#This Row],[Option2]],Submissions[[#This Row],[Option3]],Submissions[[#This Row],[Option4]],Submissions[[#This Row],[Option5]])</f>
        <v/>
      </c>
      <c r="AH11" s="44" t="str" cm="1">
        <f t="array" ref="AH11">IFERROR(INDEX(ecoles,MATCH(0,COUNTIF($AH$1:AH10,ecoles),0)),"")</f>
        <v>Kk Axtyit wf Cpkh</v>
      </c>
    </row>
    <row r="12" spans="1:34" s="28" customFormat="1" ht="31.5" x14ac:dyDescent="0.25">
      <c r="A12" s="25" t="s">
        <v>73</v>
      </c>
      <c r="B12" s="72" t="s">
        <v>101</v>
      </c>
      <c r="C12" s="73" t="s">
        <v>102</v>
      </c>
      <c r="D12" s="47" t="s">
        <v>14</v>
      </c>
      <c r="E12" s="25"/>
      <c r="F12" s="25"/>
      <c r="G12" s="25"/>
      <c r="H12" s="25"/>
      <c r="I12" s="25"/>
      <c r="J12" s="25"/>
      <c r="K12" s="26"/>
      <c r="L12" s="26"/>
      <c r="M12" s="25"/>
      <c r="N12" s="25"/>
      <c r="O12" s="25"/>
      <c r="P12" s="25"/>
      <c r="Q12" s="25"/>
      <c r="R12" s="25" t="s">
        <v>4</v>
      </c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9" t="str">
        <f>Submissions[[#This Row],[Mallette électricité Cycle 2]]&amp;Submissions[[#This Row],[Mallette électricité Cycle 3]]</f>
        <v/>
      </c>
      <c r="AE12" s="29" t="str">
        <f>IF(Submissions[[#This Row],[Mallette électricité]]&lt;&gt;""," - "&amp;Submissions[[#This Row],[Mallette électricité]],"")</f>
        <v/>
      </c>
      <c r="AF12" s="27" t="str">
        <f>Submissions[[#This Row],[École]]</f>
        <v>orwmt zia zomdhfpn</v>
      </c>
      <c r="AG12" s="28" t="str">
        <f>CONCATENATE(Submissions[[#This Row],[Option]],Submissions[[#This Row],[Option2]],Submissions[[#This Row],[Option3]],Submissions[[#This Row],[Option4]],Submissions[[#This Row],[Option5]])</f>
        <v/>
      </c>
      <c r="AH12" s="44" t="str" cm="1">
        <f t="array" ref="AH12">IFERROR(INDEX(ecoles,MATCH(0,COUNTIF($AH$1:AH11,ecoles),0)),"")</f>
        <v>orwmt zia zomdhfpn</v>
      </c>
    </row>
    <row r="13" spans="1:34" s="28" customFormat="1" x14ac:dyDescent="0.25">
      <c r="A13" s="25" t="s">
        <v>73</v>
      </c>
      <c r="B13" s="72" t="s">
        <v>103</v>
      </c>
      <c r="C13" s="73" t="s">
        <v>104</v>
      </c>
      <c r="D13" s="47" t="s">
        <v>49</v>
      </c>
      <c r="E13" s="25"/>
      <c r="F13" s="25"/>
      <c r="G13" s="25"/>
      <c r="H13" s="25"/>
      <c r="I13" s="25"/>
      <c r="J13" s="25"/>
      <c r="K13" s="26"/>
      <c r="L13" s="26"/>
      <c r="M13" s="25"/>
      <c r="N13" s="25"/>
      <c r="O13" s="25"/>
      <c r="P13" s="25"/>
      <c r="Q13" s="25"/>
      <c r="R13" s="25"/>
      <c r="S13" s="26"/>
      <c r="T13" s="25"/>
      <c r="U13" s="25"/>
      <c r="V13" s="25"/>
      <c r="W13" s="25"/>
      <c r="X13" s="25"/>
      <c r="Y13" s="25"/>
      <c r="Z13" s="25" t="s">
        <v>2</v>
      </c>
      <c r="AA13" s="25"/>
      <c r="AB13" s="25"/>
      <c r="AC13" s="26"/>
      <c r="AD13" s="29" t="str">
        <f>Submissions[[#This Row],[Mallette électricité Cycle 2]]&amp;Submissions[[#This Row],[Mallette électricité Cycle 3]]</f>
        <v/>
      </c>
      <c r="AE13" s="29" t="str">
        <f>IF(Submissions[[#This Row],[Mallette électricité]]&lt;&gt;""," - "&amp;Submissions[[#This Row],[Mallette électricité]],"")</f>
        <v/>
      </c>
      <c r="AF13" s="27" t="str">
        <f>Submissions[[#This Row],[École]]</f>
        <v>xhrtw lwl xatvgnia</v>
      </c>
      <c r="AG13" s="28" t="str">
        <f>CONCATENATE(Submissions[[#This Row],[Option]],Submissions[[#This Row],[Option2]],Submissions[[#This Row],[Option3]],Submissions[[#This Row],[Option4]],Submissions[[#This Row],[Option5]])</f>
        <v/>
      </c>
      <c r="AH13" s="44" t="str" cm="1">
        <f t="array" ref="AH13">IFERROR(INDEX(ecoles,MATCH(0,COUNTIF($AH$1:AH12,ecoles),0)),"")</f>
        <v>xhrtw lwl xatvgnia</v>
      </c>
    </row>
    <row r="14" spans="1:34" s="28" customFormat="1" x14ac:dyDescent="0.25">
      <c r="A14" s="25" t="s">
        <v>73</v>
      </c>
      <c r="B14" s="72" t="s">
        <v>105</v>
      </c>
      <c r="C14" s="73" t="s">
        <v>106</v>
      </c>
      <c r="D14" s="25" t="s">
        <v>74</v>
      </c>
      <c r="E14" s="25"/>
      <c r="F14" s="25"/>
      <c r="G14" s="25"/>
      <c r="H14" s="25"/>
      <c r="I14" s="25"/>
      <c r="J14" s="25"/>
      <c r="K14" s="26" t="s">
        <v>3</v>
      </c>
      <c r="L14" s="26"/>
      <c r="M14" s="25"/>
      <c r="N14" s="25"/>
      <c r="O14" s="25"/>
      <c r="P14" s="25"/>
      <c r="Q14" s="25"/>
      <c r="R14" s="26"/>
      <c r="S14" s="25"/>
      <c r="T14" s="25" t="s">
        <v>44</v>
      </c>
      <c r="U14" s="25"/>
      <c r="V14" s="25" t="s">
        <v>2</v>
      </c>
      <c r="W14" s="25"/>
      <c r="X14" s="25"/>
      <c r="Y14" s="25"/>
      <c r="Z14" s="25"/>
      <c r="AA14" s="25"/>
      <c r="AB14" s="25"/>
      <c r="AC14" s="25"/>
      <c r="AD14" s="29" t="str">
        <f>Submissions[[#This Row],[Mallette électricité Cycle 2]]&amp;Submissions[[#This Row],[Mallette électricité Cycle 3]]</f>
        <v>Période 1</v>
      </c>
      <c r="AE14" s="29" t="str">
        <f>IF(Submissions[[#This Row],[Mallette électricité]]&lt;&gt;""," - "&amp;Submissions[[#This Row],[Mallette électricité]],"")</f>
        <v xml:space="preserve"> - Cycle 3</v>
      </c>
      <c r="AF14" s="27" t="str">
        <f>Submissions[[#This Row],[École]]</f>
        <v>Rikfw cu GSZL</v>
      </c>
      <c r="AG14" s="28" t="str">
        <f>CONCATENATE(Submissions[[#This Row],[Option]],Submissions[[#This Row],[Option2]],Submissions[[#This Row],[Option3]],Submissions[[#This Row],[Option4]],Submissions[[#This Row],[Option5]])</f>
        <v/>
      </c>
      <c r="AH14" s="44" t="str" cm="1">
        <f t="array" ref="AH14">IFERROR(INDEX(ecoles,MATCH(0,COUNTIF($AH$1:AH13,ecoles),0)),"")</f>
        <v>Rikfw cu GSZL</v>
      </c>
    </row>
    <row r="15" spans="1:34" s="28" customFormat="1" x14ac:dyDescent="0.25">
      <c r="A15" s="25" t="s">
        <v>71</v>
      </c>
      <c r="B15" s="72" t="s">
        <v>107</v>
      </c>
      <c r="C15" s="73" t="s">
        <v>108</v>
      </c>
      <c r="D15" s="25" t="s">
        <v>35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 t="s">
        <v>3</v>
      </c>
      <c r="AC15" s="25"/>
      <c r="AD15" s="29" t="str">
        <f>Submissions[[#This Row],[Mallette électricité Cycle 2]]&amp;Submissions[[#This Row],[Mallette électricité Cycle 3]]</f>
        <v/>
      </c>
      <c r="AE15" s="29" t="str">
        <f>IF(Submissions[[#This Row],[Mallette électricité]]&lt;&gt;""," - "&amp;Submissions[[#This Row],[Mallette électricité]],"")</f>
        <v/>
      </c>
      <c r="AF15" s="27" t="str">
        <f>Submissions[[#This Row],[École]]</f>
        <v>hytgan</v>
      </c>
      <c r="AG15" s="28" t="str">
        <f>CONCATENATE(Submissions[[#This Row],[Option]],Submissions[[#This Row],[Option2]],Submissions[[#This Row],[Option3]],Submissions[[#This Row],[Option4]],Submissions[[#This Row],[Option5]])</f>
        <v/>
      </c>
      <c r="AH15" s="44" t="str" cm="1">
        <f t="array" ref="AH15">IFERROR(INDEX(ecoles,MATCH(0,COUNTIF($AH$1:AH14,ecoles),0)),"")</f>
        <v>hytgan</v>
      </c>
    </row>
    <row r="16" spans="1:34" s="28" customFormat="1" x14ac:dyDescent="0.25">
      <c r="A16" s="25" t="s">
        <v>65</v>
      </c>
      <c r="B16" s="72" t="s">
        <v>109</v>
      </c>
      <c r="C16" s="73" t="s">
        <v>110</v>
      </c>
      <c r="D16" s="25" t="s">
        <v>66</v>
      </c>
      <c r="E16" s="25"/>
      <c r="F16" s="25"/>
      <c r="G16" s="25"/>
      <c r="H16" s="25"/>
      <c r="I16" s="25"/>
      <c r="J16" s="25"/>
      <c r="K16" s="26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 t="s">
        <v>3</v>
      </c>
      <c r="X16" s="25"/>
      <c r="Y16" s="25"/>
      <c r="Z16" s="25"/>
      <c r="AA16" s="25"/>
      <c r="AB16" s="25"/>
      <c r="AC16" s="25" t="s">
        <v>5</v>
      </c>
      <c r="AD16" s="29" t="str">
        <f>Submissions[[#This Row],[Mallette électricité Cycle 2]]&amp;Submissions[[#This Row],[Mallette électricité Cycle 3]]</f>
        <v/>
      </c>
      <c r="AE16" s="29" t="str">
        <f>IF(Submissions[[#This Row],[Mallette électricité]]&lt;&gt;""," - "&amp;Submissions[[#This Row],[Mallette électricité]],"")</f>
        <v/>
      </c>
      <c r="AF16" s="27" t="str">
        <f>Submissions[[#This Row],[École]]</f>
        <v>Xt Msjbtizx</v>
      </c>
      <c r="AG16" s="28" t="str">
        <f>CONCATENATE(Submissions[[#This Row],[Option]],Submissions[[#This Row],[Option2]],Submissions[[#This Row],[Option3]],Submissions[[#This Row],[Option4]],Submissions[[#This Row],[Option5]])</f>
        <v/>
      </c>
      <c r="AH16" s="44" t="str" cm="1">
        <f t="array" ref="AH16">IFERROR(INDEX(ecoles,MATCH(0,COUNTIF($AH$1:AH15,ecoles),0)),"")</f>
        <v>Xt Msjbtizx</v>
      </c>
    </row>
    <row r="17" spans="1:35" s="28" customFormat="1" ht="47.25" x14ac:dyDescent="0.25">
      <c r="A17" s="25" t="s">
        <v>67</v>
      </c>
      <c r="B17" s="72" t="s">
        <v>111</v>
      </c>
      <c r="C17" s="73" t="s">
        <v>112</v>
      </c>
      <c r="D17" s="38" t="s">
        <v>68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 t="s">
        <v>4</v>
      </c>
      <c r="Y17" s="25" t="s">
        <v>5</v>
      </c>
      <c r="Z17" s="25"/>
      <c r="AA17" s="25"/>
      <c r="AB17" s="25"/>
      <c r="AC17" s="25"/>
      <c r="AD17" s="29" t="str">
        <f>Submissions[[#This Row],[Mallette électricité Cycle 2]]&amp;Submissions[[#This Row],[Mallette électricité Cycle 3]]</f>
        <v/>
      </c>
      <c r="AE17" s="29" t="str">
        <f>IF(Submissions[[#This Row],[Mallette électricité]]&lt;&gt;""," - "&amp;Submissions[[#This Row],[Mallette électricité]],"")</f>
        <v/>
      </c>
      <c r="AF17" s="27" t="str">
        <f>Submissions[[#This Row],[École]]</f>
        <v>seezb jqqpxxyr jy Ddkbftr-Wkeudnq</v>
      </c>
      <c r="AG17" s="28" t="str">
        <f>CONCATENATE(Submissions[[#This Row],[Option]],Submissions[[#This Row],[Option2]],Submissions[[#This Row],[Option3]],Submissions[[#This Row],[Option4]],Submissions[[#This Row],[Option5]])</f>
        <v/>
      </c>
      <c r="AH17" s="44" t="str" cm="1">
        <f t="array" ref="AH17">IFERROR(INDEX(ecoles,MATCH(0,COUNTIF($AH$1:AH16,ecoles),0)),"")</f>
        <v>seezb jqqpxxyr jy Ddkbftr-Wkeudnq</v>
      </c>
    </row>
    <row r="18" spans="1:35" s="28" customFormat="1" x14ac:dyDescent="0.25">
      <c r="A18" s="25" t="s">
        <v>69</v>
      </c>
      <c r="B18" s="72" t="s">
        <v>113</v>
      </c>
      <c r="C18" s="73" t="s">
        <v>114</v>
      </c>
      <c r="D18" s="25" t="s">
        <v>38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6"/>
      <c r="X18" s="25"/>
      <c r="Y18" s="25"/>
      <c r="Z18" s="25"/>
      <c r="AA18" s="25"/>
      <c r="AB18" s="25"/>
      <c r="AC18" s="25" t="s">
        <v>2</v>
      </c>
      <c r="AD18" s="29" t="str">
        <f>Submissions[[#This Row],[Mallette électricité Cycle 2]]&amp;Submissions[[#This Row],[Mallette électricité Cycle 3]]</f>
        <v/>
      </c>
      <c r="AE18" s="29" t="str">
        <f>IF(Submissions[[#This Row],[Mallette électricité]]&lt;&gt;""," - "&amp;Submissions[[#This Row],[Mallette électricité]],"")</f>
        <v/>
      </c>
      <c r="AF18" s="27" t="str">
        <f>Submissions[[#This Row],[École]]</f>
        <v>Imjphhp Vawknpx</v>
      </c>
      <c r="AG18" s="28" t="str">
        <f>CONCATENATE(Submissions[[#This Row],[Option]],Submissions[[#This Row],[Option2]],Submissions[[#This Row],[Option3]],Submissions[[#This Row],[Option4]],Submissions[[#This Row],[Option5]])</f>
        <v/>
      </c>
      <c r="AH18" s="44" t="str" cm="1">
        <f t="array" ref="AH18">IFERROR(INDEX(ecoles,MATCH(0,COUNTIF($AH$1:AH17,ecoles),0)),"")</f>
        <v>Imjphhp Vawknpx</v>
      </c>
    </row>
    <row r="19" spans="1:35" s="28" customFormat="1" ht="47.25" x14ac:dyDescent="0.25">
      <c r="A19" s="25" t="s">
        <v>29</v>
      </c>
      <c r="B19" s="72" t="s">
        <v>115</v>
      </c>
      <c r="C19" s="73" t="s">
        <v>116</v>
      </c>
      <c r="D19" s="47" t="s">
        <v>30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 t="s">
        <v>4</v>
      </c>
      <c r="S19" s="25"/>
      <c r="T19" s="25"/>
      <c r="U19" s="25"/>
      <c r="V19" s="25"/>
      <c r="W19" s="25"/>
      <c r="X19" s="25" t="s">
        <v>3</v>
      </c>
      <c r="Y19" s="25"/>
      <c r="Z19" s="25"/>
      <c r="AA19" s="25"/>
      <c r="AB19" s="25"/>
      <c r="AC19" s="25"/>
      <c r="AD19" s="29" t="str">
        <f>Submissions[[#This Row],[Mallette électricité Cycle 2]]&amp;Submissions[[#This Row],[Mallette électricité Cycle 3]]</f>
        <v/>
      </c>
      <c r="AE19" s="29" t="str">
        <f>IF(Submissions[[#This Row],[Mallette électricité]]&lt;&gt;""," - "&amp;Submissions[[#This Row],[Mallette électricité]],"")</f>
        <v/>
      </c>
      <c r="AF19" s="27" t="str">
        <f>Submissions[[#This Row],[École]]</f>
        <v>Rekms Zvalnnj Nitsfcua</v>
      </c>
      <c r="AG19" s="28" t="str">
        <f>CONCATENATE(Submissions[[#This Row],[Option]],Submissions[[#This Row],[Option2]],Submissions[[#This Row],[Option3]],Submissions[[#This Row],[Option4]],Submissions[[#This Row],[Option5]])</f>
        <v/>
      </c>
      <c r="AH19" s="44" t="str" cm="1">
        <f t="array" ref="AH19">IFERROR(INDEX(ecoles,MATCH(0,COUNTIF($AH$1:AH18,ecoles),0)),"")</f>
        <v>Rekms Zvalnnj Nitsfcua</v>
      </c>
    </row>
    <row r="20" spans="1:35" s="28" customFormat="1" ht="63" x14ac:dyDescent="0.25">
      <c r="A20" s="25" t="s">
        <v>31</v>
      </c>
      <c r="B20" s="72" t="s">
        <v>117</v>
      </c>
      <c r="C20" s="73" t="s">
        <v>118</v>
      </c>
      <c r="D20" s="47" t="s">
        <v>32</v>
      </c>
      <c r="E20" s="26"/>
      <c r="F20" s="25"/>
      <c r="G20" s="25"/>
      <c r="H20" s="25"/>
      <c r="I20" s="25"/>
      <c r="J20" s="25"/>
      <c r="K20" s="26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 t="s">
        <v>2</v>
      </c>
      <c r="AB20" s="25"/>
      <c r="AC20" s="25" t="s">
        <v>3</v>
      </c>
      <c r="AD20" s="29" t="str">
        <f>Submissions[[#This Row],[Mallette électricité Cycle 2]]&amp;Submissions[[#This Row],[Mallette électricité Cycle 3]]</f>
        <v/>
      </c>
      <c r="AE20" s="29" t="str">
        <f>IF(Submissions[[#This Row],[Mallette électricité]]&lt;&gt;""," - "&amp;Submissions[[#This Row],[Mallette électricité]],"")</f>
        <v/>
      </c>
      <c r="AF20" s="27" t="str">
        <f>Submissions[[#This Row],[École]]</f>
        <v>Tfyd kw Ynamrxjt</v>
      </c>
      <c r="AG20" s="28" t="str">
        <f>CONCATENATE(Submissions[[#This Row],[Option]],Submissions[[#This Row],[Option2]],Submissions[[#This Row],[Option3]],Submissions[[#This Row],[Option4]],Submissions[[#This Row],[Option5]])</f>
        <v/>
      </c>
      <c r="AH20" s="44" t="str" cm="1">
        <f t="array" ref="AH20">IFERROR(INDEX(ecoles,MATCH(0,COUNTIF($AH$1:AH19,ecoles),0)),"")</f>
        <v>Tfyd kw Ynamrxjt</v>
      </c>
    </row>
    <row r="21" spans="1:35" x14ac:dyDescent="0.25">
      <c r="A21" s="25" t="s">
        <v>31</v>
      </c>
      <c r="B21" s="72" t="s">
        <v>119</v>
      </c>
      <c r="C21" s="73" t="s">
        <v>120</v>
      </c>
      <c r="D21" s="47" t="s">
        <v>33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6"/>
      <c r="Z21" s="25"/>
      <c r="AA21" s="25"/>
      <c r="AB21" s="25"/>
      <c r="AC21" s="25"/>
      <c r="AD21" s="29" t="str">
        <f>Submissions[[#This Row],[Mallette électricité Cycle 2]]&amp;Submissions[[#This Row],[Mallette électricité Cycle 3]]</f>
        <v/>
      </c>
      <c r="AE21" s="29" t="str">
        <f>IF(Submissions[[#This Row],[Mallette électricité]]&lt;&gt;""," - "&amp;Submissions[[#This Row],[Mallette électricité]],"")</f>
        <v/>
      </c>
      <c r="AF21" s="27" t="str">
        <f>Submissions[[#This Row],[École]]</f>
        <v>Mume tm iprzvipq</v>
      </c>
      <c r="AG21" s="28" t="str">
        <f>CONCATENATE(Submissions[[#This Row],[Option]],Submissions[[#This Row],[Option2]],Submissions[[#This Row],[Option3]],Submissions[[#This Row],[Option4]],Submissions[[#This Row],[Option5]])</f>
        <v/>
      </c>
      <c r="AH21" s="44" t="str" cm="1">
        <f t="array" ref="AH21">IFERROR(INDEX(ecoles,MATCH(0,COUNTIF($AH$1:AH20,ecoles),0)),"")</f>
        <v>Mume tm iprzvipq</v>
      </c>
      <c r="AI21" s="22"/>
    </row>
    <row r="22" spans="1:35" x14ac:dyDescent="0.25">
      <c r="A22" s="25" t="s">
        <v>34</v>
      </c>
      <c r="B22" s="72" t="s">
        <v>121</v>
      </c>
      <c r="C22" s="73" t="s">
        <v>122</v>
      </c>
      <c r="D22" s="47" t="s">
        <v>35</v>
      </c>
      <c r="E22" s="25"/>
      <c r="F22" s="25"/>
      <c r="G22" s="25"/>
      <c r="H22" s="25"/>
      <c r="I22" s="25"/>
      <c r="J22" s="25"/>
      <c r="K22" s="25"/>
      <c r="L22" s="26"/>
      <c r="M22" s="25"/>
      <c r="N22" s="25"/>
      <c r="O22" s="25"/>
      <c r="P22" s="25"/>
      <c r="Q22" s="25"/>
      <c r="R22" s="25"/>
      <c r="S22" s="25"/>
      <c r="T22" s="26"/>
      <c r="U22" s="26"/>
      <c r="V22" s="25"/>
      <c r="W22" s="25"/>
      <c r="X22" s="25"/>
      <c r="Y22" s="25"/>
      <c r="Z22" s="25"/>
      <c r="AA22" s="25"/>
      <c r="AB22" s="25" t="s">
        <v>2</v>
      </c>
      <c r="AC22" s="25"/>
      <c r="AD22" s="29" t="str">
        <f>Submissions[[#This Row],[Mallette électricité Cycle 2]]&amp;Submissions[[#This Row],[Mallette électricité Cycle 3]]</f>
        <v/>
      </c>
      <c r="AE22" s="29" t="str">
        <f>IF(Submissions[[#This Row],[Mallette électricité]]&lt;&gt;""," - "&amp;Submissions[[#This Row],[Mallette électricité]],"")</f>
        <v/>
      </c>
      <c r="AF22" s="27" t="str">
        <f>Submissions[[#This Row],[École]]</f>
        <v>sffyc Wienhnb Hjqjfs</v>
      </c>
      <c r="AG22" s="28" t="str">
        <f>CONCATENATE(Submissions[[#This Row],[Option]],Submissions[[#This Row],[Option2]],Submissions[[#This Row],[Option3]],Submissions[[#This Row],[Option4]],Submissions[[#This Row],[Option5]])</f>
        <v/>
      </c>
      <c r="AH22" s="44" t="str" cm="1">
        <f t="array" ref="AH22">IFERROR(INDEX(ecoles,MATCH(0,COUNTIF($AH$1:AH21,ecoles),0)),"")</f>
        <v>sffyc Wienhnb Hjqjfs</v>
      </c>
      <c r="AI22" s="22"/>
    </row>
    <row r="23" spans="1:35" ht="31.5" x14ac:dyDescent="0.25">
      <c r="A23" s="25" t="s">
        <v>36</v>
      </c>
      <c r="B23" s="72" t="s">
        <v>123</v>
      </c>
      <c r="C23" s="73" t="s">
        <v>124</v>
      </c>
      <c r="D23" s="47" t="s">
        <v>14</v>
      </c>
      <c r="E23" s="25"/>
      <c r="F23" s="25"/>
      <c r="G23" s="25"/>
      <c r="H23" s="25"/>
      <c r="I23" s="25"/>
      <c r="J23" s="25"/>
      <c r="K23" s="25"/>
      <c r="L23" s="26"/>
      <c r="M23" s="25"/>
      <c r="N23" s="25"/>
      <c r="O23" s="25"/>
      <c r="P23" s="25"/>
      <c r="Q23" s="25"/>
      <c r="R23" s="26" t="s">
        <v>6</v>
      </c>
      <c r="S23" s="25"/>
      <c r="T23" s="25"/>
      <c r="U23" s="25"/>
      <c r="V23" s="25"/>
      <c r="W23" s="25"/>
      <c r="X23" s="25"/>
      <c r="Y23" s="26"/>
      <c r="Z23" s="25"/>
      <c r="AA23" s="25"/>
      <c r="AB23" s="25"/>
      <c r="AC23" s="25"/>
      <c r="AD23" s="29" t="str">
        <f>Submissions[[#This Row],[Mallette électricité Cycle 2]]&amp;Submissions[[#This Row],[Mallette électricité Cycle 3]]</f>
        <v/>
      </c>
      <c r="AE23" s="29" t="str">
        <f>IF(Submissions[[#This Row],[Mallette électricité]]&lt;&gt;""," - "&amp;Submissions[[#This Row],[Mallette électricité]],"")</f>
        <v/>
      </c>
      <c r="AF23" s="27" t="str">
        <f>Submissions[[#This Row],[École]]</f>
        <v>Si Eqjrnq id Zebr</v>
      </c>
      <c r="AG23" s="28" t="str">
        <f>CONCATENATE(Submissions[[#This Row],[Option]],Submissions[[#This Row],[Option2]],Submissions[[#This Row],[Option3]],Submissions[[#This Row],[Option4]],Submissions[[#This Row],[Option5]])</f>
        <v/>
      </c>
      <c r="AH23" s="44" t="str" cm="1">
        <f t="array" ref="AH23">IFERROR(INDEX(ecoles,MATCH(0,COUNTIF($AH$1:AH22,ecoles),0)),"")</f>
        <v>Si Eqjrnq id Zebr</v>
      </c>
      <c r="AI23" s="22"/>
    </row>
    <row r="24" spans="1:35" ht="47.25" x14ac:dyDescent="0.25">
      <c r="A24" s="25" t="s">
        <v>37</v>
      </c>
      <c r="B24" s="72" t="s">
        <v>125</v>
      </c>
      <c r="C24" s="74" t="s">
        <v>126</v>
      </c>
      <c r="D24" s="47" t="s">
        <v>38</v>
      </c>
      <c r="E24" s="26"/>
      <c r="F24" s="25"/>
      <c r="G24" s="25"/>
      <c r="H24" s="25"/>
      <c r="I24" s="25"/>
      <c r="J24" s="25"/>
      <c r="K24" s="26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6"/>
      <c r="Y24" s="25"/>
      <c r="Z24" s="26"/>
      <c r="AA24" s="25"/>
      <c r="AB24" s="25"/>
      <c r="AC24" s="25" t="s">
        <v>4</v>
      </c>
      <c r="AD24" s="29" t="str">
        <f>Submissions[[#This Row],[Mallette électricité Cycle 2]]&amp;Submissions[[#This Row],[Mallette électricité Cycle 3]]</f>
        <v/>
      </c>
      <c r="AE24" s="29" t="str">
        <f>IF(Submissions[[#This Row],[Mallette électricité]]&lt;&gt;""," - "&amp;Submissions[[#This Row],[Mallette électricité]],"")</f>
        <v/>
      </c>
      <c r="AF24" s="27" t="str">
        <f>Submissions[[#This Row],[École]]</f>
        <v>Vkya qh Cdglsvwd</v>
      </c>
      <c r="AG24" s="28" t="str">
        <f>CONCATENATE(Submissions[[#This Row],[Option]],Submissions[[#This Row],[Option2]],Submissions[[#This Row],[Option3]],Submissions[[#This Row],[Option4]],Submissions[[#This Row],[Option5]])</f>
        <v/>
      </c>
      <c r="AH24" s="44" t="str" cm="1">
        <f t="array" ref="AH24">IFERROR(INDEX(ecoles,MATCH(0,COUNTIF($AH$1:AH23,ecoles),0)),"")</f>
        <v>Vkya qh Cdglsvwd</v>
      </c>
      <c r="AI24" s="22"/>
    </row>
    <row r="25" spans="1:35" x14ac:dyDescent="0.25">
      <c r="A25" s="25" t="s">
        <v>37</v>
      </c>
      <c r="B25" s="71" t="s">
        <v>127</v>
      </c>
      <c r="C25" s="74" t="s">
        <v>128</v>
      </c>
      <c r="D25" s="25" t="s">
        <v>39</v>
      </c>
      <c r="E25" s="26"/>
      <c r="F25" s="39"/>
      <c r="G25" s="39"/>
      <c r="H25" s="39"/>
      <c r="I25" s="39"/>
      <c r="J25" s="39"/>
      <c r="K25" s="26"/>
      <c r="L25" s="40"/>
      <c r="M25" s="41"/>
      <c r="N25" s="41"/>
      <c r="O25" s="41"/>
      <c r="P25" s="41"/>
      <c r="Q25" s="41"/>
      <c r="R25" s="25" t="s">
        <v>3</v>
      </c>
      <c r="S25" s="25"/>
      <c r="T25" s="41" t="s">
        <v>40</v>
      </c>
      <c r="U25" s="42" t="s">
        <v>4</v>
      </c>
      <c r="V25" s="42"/>
      <c r="W25" s="25"/>
      <c r="X25" s="26"/>
      <c r="Y25" s="25"/>
      <c r="Z25" s="42"/>
      <c r="AA25" s="42"/>
      <c r="AB25" s="42"/>
      <c r="AC25" s="42"/>
      <c r="AD25" s="43" t="str">
        <f>Submissions[[#This Row],[Mallette électricité Cycle 2]]&amp;Submissions[[#This Row],[Mallette électricité Cycle 3]]</f>
        <v>Période 3</v>
      </c>
      <c r="AE25" s="43" t="str">
        <f>IF(Submissions[[#This Row],[Mallette électricité]]&lt;&gt;""," - "&amp;Submissions[[#This Row],[Mallette électricité]],"")</f>
        <v xml:space="preserve"> - Cycle 2</v>
      </c>
      <c r="AF25" s="27" t="str">
        <f>Submissions[[#This Row],[École]]</f>
        <v>iooo fj kqllskkv mqe vqda lgjqjr</v>
      </c>
      <c r="AG25" s="44" t="str">
        <f>CONCATENATE(Submissions[[#This Row],[Option]],Submissions[[#This Row],[Option2]],Submissions[[#This Row],[Option3]],Submissions[[#This Row],[Option4]],Submissions[[#This Row],[Option5]])</f>
        <v/>
      </c>
      <c r="AH25" s="44" t="str" cm="1">
        <f t="array" ref="AH25">IFERROR(INDEX(ecoles,MATCH(0,COUNTIF($AH$1:AH24,ecoles),0)),"")</f>
        <v>iooo fj kqllskkv mqe vqda lgjqjr</v>
      </c>
    </row>
    <row r="26" spans="1:35" x14ac:dyDescent="0.25">
      <c r="A26" s="25" t="s">
        <v>37</v>
      </c>
      <c r="B26" s="71" t="s">
        <v>129</v>
      </c>
      <c r="C26" s="74" t="s">
        <v>130</v>
      </c>
      <c r="D26" s="25" t="s">
        <v>14</v>
      </c>
      <c r="E26" s="26"/>
      <c r="F26" s="39"/>
      <c r="G26" s="39"/>
      <c r="H26" s="39"/>
      <c r="I26" s="39"/>
      <c r="J26" s="39"/>
      <c r="K26" s="26"/>
      <c r="L26" s="40"/>
      <c r="M26" s="41"/>
      <c r="N26" s="41"/>
      <c r="O26" s="41"/>
      <c r="P26" s="41"/>
      <c r="Q26" s="41"/>
      <c r="R26" s="25" t="s">
        <v>2</v>
      </c>
      <c r="S26" s="25"/>
      <c r="T26" s="41"/>
      <c r="U26" s="42"/>
      <c r="V26" s="42"/>
      <c r="W26" s="25"/>
      <c r="X26" s="26"/>
      <c r="Y26" s="25"/>
      <c r="Z26" s="42"/>
      <c r="AA26" s="42"/>
      <c r="AB26" s="42"/>
      <c r="AC26" s="42"/>
      <c r="AD26" s="43" t="str">
        <f>Submissions[[#This Row],[Mallette électricité Cycle 2]]&amp;Submissions[[#This Row],[Mallette électricité Cycle 3]]</f>
        <v/>
      </c>
      <c r="AE26" s="43" t="str">
        <f>IF(Submissions[[#This Row],[Mallette électricité]]&lt;&gt;""," - "&amp;Submissions[[#This Row],[Mallette électricité]],"")</f>
        <v/>
      </c>
      <c r="AF26" s="27" t="str">
        <f>Submissions[[#This Row],[École]]</f>
        <v>Mcnyd Hv Zqradkb</v>
      </c>
      <c r="AG26" s="44" t="str">
        <f>CONCATENATE(Submissions[[#This Row],[Option]],Submissions[[#This Row],[Option2]],Submissions[[#This Row],[Option3]],Submissions[[#This Row],[Option4]],Submissions[[#This Row],[Option5]])</f>
        <v/>
      </c>
      <c r="AH26" s="44" t="str" cm="1">
        <f t="array" ref="AH26">IFERROR(INDEX(ecoles,MATCH(0,COUNTIF($AH$1:AH25,ecoles),0)),"")</f>
        <v>Mcnyd Hv Zqradkb</v>
      </c>
    </row>
    <row r="27" spans="1:35" x14ac:dyDescent="0.25">
      <c r="A27" s="25" t="s">
        <v>41</v>
      </c>
      <c r="B27" s="71" t="s">
        <v>131</v>
      </c>
      <c r="C27" s="74" t="s">
        <v>132</v>
      </c>
      <c r="D27" s="25" t="s">
        <v>42</v>
      </c>
      <c r="E27" s="26"/>
      <c r="F27" s="39"/>
      <c r="G27" s="39"/>
      <c r="H27" s="39"/>
      <c r="I27" s="39"/>
      <c r="J27" s="39"/>
      <c r="K27" s="26"/>
      <c r="L27" s="40"/>
      <c r="M27" s="41"/>
      <c r="N27" s="41"/>
      <c r="O27" s="41"/>
      <c r="P27" s="41"/>
      <c r="Q27" s="41"/>
      <c r="R27" s="25"/>
      <c r="S27" s="25"/>
      <c r="T27" s="41"/>
      <c r="U27" s="42"/>
      <c r="V27" s="42"/>
      <c r="W27" s="25"/>
      <c r="X27" s="26"/>
      <c r="Y27" s="25" t="s">
        <v>2</v>
      </c>
      <c r="Z27" s="42"/>
      <c r="AA27" s="42"/>
      <c r="AB27" s="42" t="s">
        <v>5</v>
      </c>
      <c r="AC27" s="42"/>
      <c r="AD27" s="43" t="str">
        <f>Submissions[[#This Row],[Mallette électricité Cycle 2]]&amp;Submissions[[#This Row],[Mallette électricité Cycle 3]]</f>
        <v/>
      </c>
      <c r="AE27" s="43" t="str">
        <f>IF(Submissions[[#This Row],[Mallette électricité]]&lt;&gt;""," - "&amp;Submissions[[#This Row],[Mallette électricité]],"")</f>
        <v/>
      </c>
      <c r="AF27" s="27" t="str">
        <f>Submissions[[#This Row],[École]]</f>
        <v>Islnjbr Lsidfs Zzrxmnzl WF3 PQ1</v>
      </c>
      <c r="AG27" s="44" t="str">
        <f>CONCATENATE(Submissions[[#This Row],[Option]],Submissions[[#This Row],[Option2]],Submissions[[#This Row],[Option3]],Submissions[[#This Row],[Option4]],Submissions[[#This Row],[Option5]])</f>
        <v/>
      </c>
      <c r="AH27" s="44" t="str" cm="1">
        <f t="array" ref="AH27">IFERROR(INDEX(ecoles,MATCH(0,COUNTIF($AH$1:AH26,ecoles),0)),"")</f>
        <v>Islnjbr Lsidfs Zzrxmnzl WF3 PQ1</v>
      </c>
    </row>
    <row r="28" spans="1:35" x14ac:dyDescent="0.25">
      <c r="A28" s="25" t="s">
        <v>41</v>
      </c>
      <c r="B28" s="71" t="s">
        <v>133</v>
      </c>
      <c r="C28" s="74" t="s">
        <v>134</v>
      </c>
      <c r="D28" s="25" t="s">
        <v>43</v>
      </c>
      <c r="E28" s="26"/>
      <c r="F28" s="39"/>
      <c r="G28" s="39"/>
      <c r="H28" s="39"/>
      <c r="I28" s="39"/>
      <c r="J28" s="39"/>
      <c r="K28" s="26"/>
      <c r="L28" s="46" t="s">
        <v>2</v>
      </c>
      <c r="M28" s="41" t="s">
        <v>75</v>
      </c>
      <c r="N28" s="41"/>
      <c r="O28" s="41"/>
      <c r="P28" s="41"/>
      <c r="Q28" s="41"/>
      <c r="R28" s="25"/>
      <c r="S28" s="25"/>
      <c r="T28" s="41" t="s">
        <v>44</v>
      </c>
      <c r="U28" s="29"/>
      <c r="V28" s="29" t="s">
        <v>3</v>
      </c>
      <c r="W28" s="25"/>
      <c r="X28" s="26"/>
      <c r="Y28" s="25"/>
      <c r="Z28" s="29"/>
      <c r="AA28" s="29"/>
      <c r="AB28" s="29"/>
      <c r="AC28" s="29"/>
      <c r="AD28" s="43" t="str">
        <f>Submissions[[#This Row],[Mallette électricité Cycle 2]]&amp;Submissions[[#This Row],[Mallette électricité Cycle 3]]</f>
        <v>Période 2</v>
      </c>
      <c r="AE28" s="43" t="str">
        <f>IF(Submissions[[#This Row],[Mallette électricité]]&lt;&gt;""," - "&amp;Submissions[[#This Row],[Mallette électricité]],"")</f>
        <v xml:space="preserve"> - Cycle 3</v>
      </c>
      <c r="AF28" s="27" t="str">
        <f>Submissions[[#This Row],[École]]</f>
        <v>Yelvu Yeroshr sx Kecjwzhc</v>
      </c>
      <c r="AG28" s="44" t="str">
        <f>CONCATENATE(Submissions[[#This Row],[Option]],Submissions[[#This Row],[Option2]],Submissions[[#This Row],[Option3]],Submissions[[#This Row],[Option4]],Submissions[[#This Row],[Option5]])</f>
        <v/>
      </c>
      <c r="AH28" s="44" t="str" cm="1">
        <f t="array" ref="AH28">IFERROR(INDEX(ecoles,MATCH(0,COUNTIF($AH$1:AH27,ecoles),0)),"")</f>
        <v>Yelvu Yeroshr sx Kecjwzhc</v>
      </c>
    </row>
    <row r="29" spans="1:35" x14ac:dyDescent="0.25">
      <c r="A29" s="25" t="s">
        <v>41</v>
      </c>
      <c r="B29" s="71" t="s">
        <v>135</v>
      </c>
      <c r="C29" s="74" t="s">
        <v>136</v>
      </c>
      <c r="D29" s="25" t="s">
        <v>45</v>
      </c>
      <c r="E29" s="26" t="s">
        <v>4</v>
      </c>
      <c r="F29" s="39"/>
      <c r="G29" s="39"/>
      <c r="H29" s="39"/>
      <c r="I29" s="39"/>
      <c r="J29" s="39"/>
      <c r="K29" s="26"/>
      <c r="L29" s="46"/>
      <c r="M29" s="41"/>
      <c r="N29" s="41"/>
      <c r="O29" s="41"/>
      <c r="P29" s="41"/>
      <c r="Q29" s="41"/>
      <c r="R29" s="25"/>
      <c r="S29" s="25"/>
      <c r="T29" s="41"/>
      <c r="U29" s="29"/>
      <c r="V29" s="29"/>
      <c r="W29" s="25"/>
      <c r="X29" s="26" t="s">
        <v>5</v>
      </c>
      <c r="Y29" s="25"/>
      <c r="Z29" s="29"/>
      <c r="AA29" s="29"/>
      <c r="AB29" s="29"/>
      <c r="AC29" s="29"/>
      <c r="AD29" s="43" t="str">
        <f>Submissions[[#This Row],[Mallette électricité Cycle 2]]&amp;Submissions[[#This Row],[Mallette électricité Cycle 3]]</f>
        <v/>
      </c>
      <c r="AE29" s="43" t="str">
        <f>IF(Submissions[[#This Row],[Mallette électricité]]&lt;&gt;""," - "&amp;Submissions[[#This Row],[Mallette électricité]],"")</f>
        <v/>
      </c>
      <c r="AF29" s="27" t="str">
        <f>Submissions[[#This Row],[École]]</f>
        <v>Uq Zybdadmll Ken Pcnqpqc</v>
      </c>
      <c r="AG29" s="44" t="str">
        <f>CONCATENATE(Submissions[[#This Row],[Option]],Submissions[[#This Row],[Option2]],Submissions[[#This Row],[Option3]],Submissions[[#This Row],[Option4]],Submissions[[#This Row],[Option5]])</f>
        <v/>
      </c>
      <c r="AH29" s="44" t="str" cm="1">
        <f t="array" ref="AH29">IFERROR(INDEX(ecoles,MATCH(0,COUNTIF($AH$1:AH28,ecoles),0)),"")</f>
        <v>Uq Zybdadmll Ken Pcnqpqc</v>
      </c>
    </row>
    <row r="30" spans="1:35" x14ac:dyDescent="0.25">
      <c r="A30" s="25" t="s">
        <v>41</v>
      </c>
      <c r="B30" s="71" t="s">
        <v>137</v>
      </c>
      <c r="C30" s="74" t="s">
        <v>138</v>
      </c>
      <c r="D30" s="25" t="s">
        <v>22</v>
      </c>
      <c r="E30" s="26"/>
      <c r="F30" s="39"/>
      <c r="G30" s="39"/>
      <c r="H30" s="39"/>
      <c r="I30" s="39"/>
      <c r="J30" s="39"/>
      <c r="K30" s="26"/>
      <c r="L30" s="46"/>
      <c r="M30" s="41"/>
      <c r="N30" s="41"/>
      <c r="O30" s="41"/>
      <c r="P30" s="41"/>
      <c r="Q30" s="41"/>
      <c r="R30" s="25" t="s">
        <v>3</v>
      </c>
      <c r="S30" s="25" t="s">
        <v>3</v>
      </c>
      <c r="T30" s="41"/>
      <c r="U30" s="29"/>
      <c r="V30" s="29"/>
      <c r="W30" s="25"/>
      <c r="X30" s="26"/>
      <c r="Y30" s="25"/>
      <c r="Z30" s="29"/>
      <c r="AA30" s="29"/>
      <c r="AB30" s="29"/>
      <c r="AC30" s="29"/>
      <c r="AD30" s="43" t="str">
        <f>Submissions[[#This Row],[Mallette électricité Cycle 2]]&amp;Submissions[[#This Row],[Mallette électricité Cycle 3]]</f>
        <v/>
      </c>
      <c r="AE30" s="43" t="str">
        <f>IF(Submissions[[#This Row],[Mallette électricité]]&lt;&gt;""," - "&amp;Submissions[[#This Row],[Mallette électricité]],"")</f>
        <v/>
      </c>
      <c r="AF30" s="27" t="str">
        <f>Submissions[[#This Row],[École]]</f>
        <v>Cq ojpkavxjp</v>
      </c>
      <c r="AG30" s="44" t="str">
        <f>CONCATENATE(Submissions[[#This Row],[Option]],Submissions[[#This Row],[Option2]],Submissions[[#This Row],[Option3]],Submissions[[#This Row],[Option4]],Submissions[[#This Row],[Option5]])</f>
        <v/>
      </c>
      <c r="AH30" s="44" t="str" cm="1">
        <f t="array" ref="AH30">IFERROR(INDEX(ecoles,MATCH(0,COUNTIF($AH$1:AH29,ecoles),0)),"")</f>
        <v>Cq ojpkavxjp</v>
      </c>
    </row>
    <row r="31" spans="1:35" x14ac:dyDescent="0.25">
      <c r="A31" s="25" t="s">
        <v>41</v>
      </c>
      <c r="B31" s="71" t="s">
        <v>139</v>
      </c>
      <c r="C31" s="74" t="s">
        <v>140</v>
      </c>
      <c r="D31" s="25" t="s">
        <v>46</v>
      </c>
      <c r="E31" s="26"/>
      <c r="F31" s="39"/>
      <c r="G31" s="39"/>
      <c r="H31" s="39"/>
      <c r="I31" s="39"/>
      <c r="J31" s="39"/>
      <c r="K31" s="26"/>
      <c r="L31" s="46"/>
      <c r="M31" s="41"/>
      <c r="N31" s="41"/>
      <c r="O31" s="41"/>
      <c r="P31" s="41"/>
      <c r="Q31" s="41"/>
      <c r="R31" s="25"/>
      <c r="S31" s="25"/>
      <c r="T31" s="41" t="s">
        <v>40</v>
      </c>
      <c r="U31" s="29" t="s">
        <v>3</v>
      </c>
      <c r="V31" s="29"/>
      <c r="W31" s="25"/>
      <c r="X31" s="26"/>
      <c r="Y31" s="25"/>
      <c r="Z31" s="29"/>
      <c r="AA31" s="29"/>
      <c r="AB31" s="29" t="s">
        <v>4</v>
      </c>
      <c r="AC31" s="29"/>
      <c r="AD31" s="43" t="str">
        <f>Submissions[[#This Row],[Mallette électricité Cycle 2]]&amp;Submissions[[#This Row],[Mallette électricité Cycle 3]]</f>
        <v>Période 2</v>
      </c>
      <c r="AE31" s="43" t="str">
        <f>IF(Submissions[[#This Row],[Mallette électricité]]&lt;&gt;""," - "&amp;Submissions[[#This Row],[Mallette électricité]],"")</f>
        <v xml:space="preserve"> - Cycle 2</v>
      </c>
      <c r="AF31" s="27" t="str">
        <f>Submissions[[#This Row],[École]]</f>
        <v>Xslxkicpcxau</v>
      </c>
      <c r="AG31" s="44" t="str">
        <f>CONCATENATE(Submissions[[#This Row],[Option]],Submissions[[#This Row],[Option2]],Submissions[[#This Row],[Option3]],Submissions[[#This Row],[Option4]],Submissions[[#This Row],[Option5]])</f>
        <v/>
      </c>
      <c r="AH31" s="44" t="str" cm="1">
        <f t="array" ref="AH31">IFERROR(INDEX(ecoles,MATCH(0,COUNTIF($AH$1:AH30,ecoles),0)),"")</f>
        <v>Xslxkicpcxau</v>
      </c>
    </row>
    <row r="32" spans="1:35" x14ac:dyDescent="0.25">
      <c r="A32" s="25" t="s">
        <v>41</v>
      </c>
      <c r="B32" s="71" t="s">
        <v>141</v>
      </c>
      <c r="C32" s="74" t="s">
        <v>142</v>
      </c>
      <c r="D32" s="25" t="s">
        <v>47</v>
      </c>
      <c r="E32" s="26"/>
      <c r="F32" s="39"/>
      <c r="G32" s="39"/>
      <c r="H32" s="39"/>
      <c r="I32" s="39"/>
      <c r="J32" s="39"/>
      <c r="K32" s="26"/>
      <c r="L32" s="46"/>
      <c r="M32" s="41"/>
      <c r="N32" s="41"/>
      <c r="O32" s="41"/>
      <c r="P32" s="41"/>
      <c r="Q32" s="41"/>
      <c r="R32" s="25"/>
      <c r="S32" s="25"/>
      <c r="T32" s="41"/>
      <c r="U32" s="29"/>
      <c r="V32" s="29"/>
      <c r="W32" s="25"/>
      <c r="X32" s="26"/>
      <c r="Y32" s="25"/>
      <c r="Z32" s="29" t="s">
        <v>5</v>
      </c>
      <c r="AA32" s="29" t="s">
        <v>4</v>
      </c>
      <c r="AB32" s="29"/>
      <c r="AC32" s="29"/>
      <c r="AD32" s="43" t="str">
        <f>Submissions[[#This Row],[Mallette électricité Cycle 2]]&amp;Submissions[[#This Row],[Mallette électricité Cycle 3]]</f>
        <v/>
      </c>
      <c r="AE32" s="43" t="str">
        <f>IF(Submissions[[#This Row],[Mallette électricité]]&lt;&gt;""," - "&amp;Submissions[[#This Row],[Mallette électricité]],"")</f>
        <v/>
      </c>
      <c r="AF32" s="27" t="str">
        <f>Submissions[[#This Row],[École]]</f>
        <v>Ctr Hkpjfklfmlm</v>
      </c>
      <c r="AG32" s="44" t="str">
        <f>CONCATENATE(Submissions[[#This Row],[Option]],Submissions[[#This Row],[Option2]],Submissions[[#This Row],[Option3]],Submissions[[#This Row],[Option4]],Submissions[[#This Row],[Option5]])</f>
        <v/>
      </c>
      <c r="AH32" s="44" t="str" cm="1">
        <f t="array" ref="AH32">IFERROR(INDEX(ecoles,MATCH(0,COUNTIF($AH$1:AH31,ecoles),0)),"")</f>
        <v>Ctr Hkpjfklfmlm</v>
      </c>
    </row>
    <row r="33" spans="1:35" x14ac:dyDescent="0.25">
      <c r="A33" s="25" t="s">
        <v>41</v>
      </c>
      <c r="B33" s="71" t="s">
        <v>143</v>
      </c>
      <c r="C33" s="74" t="s">
        <v>144</v>
      </c>
      <c r="D33" s="25" t="s">
        <v>48</v>
      </c>
      <c r="E33" s="26"/>
      <c r="F33" s="39"/>
      <c r="G33" s="39"/>
      <c r="H33" s="39"/>
      <c r="I33" s="39"/>
      <c r="J33" s="39"/>
      <c r="K33" s="26"/>
      <c r="L33" s="48"/>
      <c r="M33" s="41"/>
      <c r="N33" s="41"/>
      <c r="O33" s="41"/>
      <c r="P33" s="41"/>
      <c r="Q33" s="41"/>
      <c r="R33" s="25"/>
      <c r="S33" s="25"/>
      <c r="T33" s="41"/>
      <c r="U33" s="49"/>
      <c r="V33" s="49"/>
      <c r="W33" s="25"/>
      <c r="X33" s="26"/>
      <c r="Y33" s="25"/>
      <c r="Z33" s="49"/>
      <c r="AA33" s="49" t="s">
        <v>5</v>
      </c>
      <c r="AB33" s="49" t="s">
        <v>6</v>
      </c>
      <c r="AC33" s="49"/>
      <c r="AD33" s="50" t="str">
        <f>Submissions[[#This Row],[Mallette électricité Cycle 2]]&amp;Submissions[[#This Row],[Mallette électricité Cycle 3]]</f>
        <v/>
      </c>
      <c r="AE33" s="50" t="str">
        <f>IF(Submissions[[#This Row],[Mallette électricité]]&lt;&gt;""," - "&amp;Submissions[[#This Row],[Mallette électricité]],"")</f>
        <v/>
      </c>
      <c r="AF33" s="27" t="str">
        <f>Submissions[[#This Row],[École]]</f>
        <v>agqxsj</v>
      </c>
      <c r="AG33" s="44" t="str">
        <f>CONCATENATE(Submissions[[#This Row],[Option]],Submissions[[#This Row],[Option2]],Submissions[[#This Row],[Option3]],Submissions[[#This Row],[Option4]],Submissions[[#This Row],[Option5]])</f>
        <v/>
      </c>
      <c r="AH33" s="44" t="str" cm="1">
        <f t="array" ref="AH33">IFERROR(INDEX(ecoles,MATCH(0,COUNTIF($AH$1:AH32,ecoles),0)),"")</f>
        <v>agqxsj</v>
      </c>
    </row>
    <row r="34" spans="1:35" x14ac:dyDescent="0.25">
      <c r="A34" s="25" t="s">
        <v>41</v>
      </c>
      <c r="B34" s="71" t="s">
        <v>145</v>
      </c>
      <c r="C34" s="74" t="s">
        <v>146</v>
      </c>
      <c r="D34" s="25" t="s">
        <v>49</v>
      </c>
      <c r="E34" s="26"/>
      <c r="F34" s="39"/>
      <c r="G34" s="39"/>
      <c r="H34" s="39"/>
      <c r="I34" s="39"/>
      <c r="J34" s="39"/>
      <c r="K34" s="26"/>
      <c r="L34" s="48"/>
      <c r="M34" s="41"/>
      <c r="N34" s="41"/>
      <c r="O34" s="41"/>
      <c r="P34" s="41"/>
      <c r="Q34" s="41"/>
      <c r="R34" s="25"/>
      <c r="S34" s="25"/>
      <c r="T34" s="41"/>
      <c r="U34" s="49"/>
      <c r="V34" s="49"/>
      <c r="W34" s="25"/>
      <c r="X34" s="26"/>
      <c r="Y34" s="25"/>
      <c r="Z34" s="49" t="s">
        <v>4</v>
      </c>
      <c r="AA34" s="49"/>
      <c r="AB34" s="49"/>
      <c r="AC34" s="49"/>
      <c r="AD34" s="50" t="str">
        <f>Submissions[[#This Row],[Mallette électricité Cycle 2]]&amp;Submissions[[#This Row],[Mallette électricité Cycle 3]]</f>
        <v/>
      </c>
      <c r="AE34" s="50" t="str">
        <f>IF(Submissions[[#This Row],[Mallette électricité]]&lt;&gt;""," - "&amp;Submissions[[#This Row],[Mallette électricité]],"")</f>
        <v/>
      </c>
      <c r="AF34" s="27" t="str">
        <f>Submissions[[#This Row],[École]]</f>
        <v>iemusb</v>
      </c>
      <c r="AG34" s="44" t="str">
        <f>CONCATENATE(Submissions[[#This Row],[Option]],Submissions[[#This Row],[Option2]],Submissions[[#This Row],[Option3]],Submissions[[#This Row],[Option4]],Submissions[[#This Row],[Option5]])</f>
        <v/>
      </c>
      <c r="AH34" s="44" t="str" cm="1">
        <f t="array" ref="AH34">IFERROR(INDEX(ecoles,MATCH(0,COUNTIF($AH$1:AH33,ecoles),0)),"")</f>
        <v>iemusb</v>
      </c>
    </row>
    <row r="35" spans="1:35" x14ac:dyDescent="0.25">
      <c r="A35" s="25" t="s">
        <v>41</v>
      </c>
      <c r="B35" s="71" t="s">
        <v>147</v>
      </c>
      <c r="C35" s="74" t="s">
        <v>148</v>
      </c>
      <c r="D35" s="25" t="s">
        <v>50</v>
      </c>
      <c r="E35" s="26"/>
      <c r="F35" s="39"/>
      <c r="G35" s="39"/>
      <c r="H35" s="39"/>
      <c r="I35" s="39"/>
      <c r="J35" s="39"/>
      <c r="K35" s="26" t="s">
        <v>3</v>
      </c>
      <c r="L35" s="46"/>
      <c r="M35" s="41"/>
      <c r="N35" s="41"/>
      <c r="O35" s="41"/>
      <c r="P35" s="41"/>
      <c r="Q35" s="41"/>
      <c r="R35" s="25"/>
      <c r="S35" s="25"/>
      <c r="T35" s="41"/>
      <c r="U35" s="29"/>
      <c r="V35" s="29"/>
      <c r="W35" s="25"/>
      <c r="X35" s="26"/>
      <c r="Y35" s="25"/>
      <c r="Z35" s="29"/>
      <c r="AA35" s="29"/>
      <c r="AB35" s="29"/>
      <c r="AC35" s="29"/>
      <c r="AD35" s="43" t="str">
        <f>Submissions[[#This Row],[Mallette électricité Cycle 2]]&amp;Submissions[[#This Row],[Mallette électricité Cycle 3]]</f>
        <v/>
      </c>
      <c r="AE35" s="43" t="str">
        <f>IF(Submissions[[#This Row],[Mallette électricité]]&lt;&gt;""," - "&amp;Submissions[[#This Row],[Mallette électricité]],"")</f>
        <v/>
      </c>
      <c r="AF35" s="27" t="str">
        <f>Submissions[[#This Row],[École]]</f>
        <v>hvqgey</v>
      </c>
      <c r="AG35" s="44" t="str">
        <f>CONCATENATE(Submissions[[#This Row],[Option]],Submissions[[#This Row],[Option2]],Submissions[[#This Row],[Option3]],Submissions[[#This Row],[Option4]],Submissions[[#This Row],[Option5]])</f>
        <v/>
      </c>
      <c r="AH35" s="44" t="str" cm="1">
        <f t="array" ref="AH35">IFERROR(INDEX(ecoles,MATCH(0,COUNTIF($AH$1:AH34,ecoles),0)),"")</f>
        <v>hvqgey</v>
      </c>
    </row>
    <row r="36" spans="1:35" x14ac:dyDescent="0.25">
      <c r="A36" s="25" t="s">
        <v>41</v>
      </c>
      <c r="B36" s="71" t="s">
        <v>149</v>
      </c>
      <c r="C36" s="74"/>
      <c r="D36" s="25" t="s">
        <v>12</v>
      </c>
      <c r="E36" s="26"/>
      <c r="F36" s="39"/>
      <c r="G36" s="39"/>
      <c r="H36" s="39"/>
      <c r="I36" s="39"/>
      <c r="J36" s="39"/>
      <c r="K36" s="26"/>
      <c r="L36" s="46"/>
      <c r="M36" s="41"/>
      <c r="N36" s="41"/>
      <c r="O36" s="41"/>
      <c r="P36" s="41"/>
      <c r="Q36" s="41"/>
      <c r="R36" s="25"/>
      <c r="S36" s="25"/>
      <c r="T36" s="41" t="s">
        <v>40</v>
      </c>
      <c r="U36" s="29" t="s">
        <v>2</v>
      </c>
      <c r="V36" s="29"/>
      <c r="W36" s="25"/>
      <c r="X36" s="26"/>
      <c r="Y36" s="25"/>
      <c r="Z36" s="29"/>
      <c r="AA36" s="29"/>
      <c r="AB36" s="29"/>
      <c r="AC36" s="29"/>
      <c r="AD36" s="43" t="str">
        <f>Submissions[[#This Row],[Mallette électricité Cycle 2]]&amp;Submissions[[#This Row],[Mallette électricité Cycle 3]]</f>
        <v>Période 1</v>
      </c>
      <c r="AE36" s="43" t="str">
        <f>IF(Submissions[[#This Row],[Mallette électricité]]&lt;&gt;""," - "&amp;Submissions[[#This Row],[Mallette électricité]],"")</f>
        <v xml:space="preserve"> - Cycle 2</v>
      </c>
      <c r="AF36" s="27" t="str">
        <f>Submissions[[#This Row],[École]]</f>
        <v>dcno</v>
      </c>
      <c r="AG36" s="44" t="str">
        <f>CONCATENATE(Submissions[[#This Row],[Option]],Submissions[[#This Row],[Option2]],Submissions[[#This Row],[Option3]],Submissions[[#This Row],[Option4]],Submissions[[#This Row],[Option5]])</f>
        <v/>
      </c>
      <c r="AH36" s="44" t="str" cm="1">
        <f t="array" ref="AH36">IFERROR(INDEX(ecoles,MATCH(0,COUNTIF($AH$1:AH35,ecoles),0)),"")</f>
        <v>dcno</v>
      </c>
    </row>
    <row r="37" spans="1:35" x14ac:dyDescent="0.25">
      <c r="A37" s="25" t="s">
        <v>51</v>
      </c>
      <c r="B37" s="71" t="s">
        <v>147</v>
      </c>
      <c r="C37" s="74" t="s">
        <v>148</v>
      </c>
      <c r="D37" s="25" t="s">
        <v>0</v>
      </c>
      <c r="E37" s="26"/>
      <c r="F37" s="39"/>
      <c r="G37" s="39"/>
      <c r="H37" s="39"/>
      <c r="I37" s="39"/>
      <c r="J37" s="39"/>
      <c r="K37" s="26"/>
      <c r="L37" s="46"/>
      <c r="M37" s="41"/>
      <c r="N37" s="41"/>
      <c r="O37" s="41"/>
      <c r="P37" s="41"/>
      <c r="Q37" s="41"/>
      <c r="R37" s="25"/>
      <c r="S37" s="25"/>
      <c r="T37" s="41"/>
      <c r="U37" s="29"/>
      <c r="V37" s="29"/>
      <c r="W37" s="25" t="s">
        <v>2</v>
      </c>
      <c r="X37" s="26"/>
      <c r="Y37" s="25"/>
      <c r="Z37" s="29"/>
      <c r="AA37" s="29"/>
      <c r="AB37" s="29"/>
      <c r="AC37" s="29"/>
      <c r="AD37" s="43" t="str">
        <f>Submissions[[#This Row],[Mallette électricité Cycle 2]]&amp;Submissions[[#This Row],[Mallette électricité Cycle 3]]</f>
        <v/>
      </c>
      <c r="AE37" s="43" t="str">
        <f>IF(Submissions[[#This Row],[Mallette électricité]]&lt;&gt;""," - "&amp;Submissions[[#This Row],[Mallette électricité]],"")</f>
        <v/>
      </c>
      <c r="AF37" s="27" t="str">
        <f>Submissions[[#This Row],[École]]</f>
        <v>hvqgey</v>
      </c>
      <c r="AG37" s="44" t="str">
        <f>CONCATENATE(Submissions[[#This Row],[Option]],Submissions[[#This Row],[Option2]],Submissions[[#This Row],[Option3]],Submissions[[#This Row],[Option4]],Submissions[[#This Row],[Option5]])</f>
        <v/>
      </c>
      <c r="AH37" s="44" t="str" cm="1">
        <f t="array" ref="AH37">IFERROR(INDEX(ecoles,MATCH(0,COUNTIF($AH$1:AH36,ecoles),0)),"")</f>
        <v/>
      </c>
      <c r="AI37" s="22"/>
    </row>
    <row r="38" spans="1:35" x14ac:dyDescent="0.25">
      <c r="AG38" s="22"/>
      <c r="AH38" s="22"/>
      <c r="AI38" s="22"/>
    </row>
    <row r="39" spans="1:35" x14ac:dyDescent="0.25">
      <c r="AG39" s="22"/>
      <c r="AH39" s="22"/>
      <c r="AI39" s="22"/>
    </row>
    <row r="40" spans="1:35" x14ac:dyDescent="0.25">
      <c r="AG40" s="22"/>
      <c r="AH40" s="22"/>
      <c r="AI40" s="22"/>
    </row>
    <row r="41" spans="1:35" x14ac:dyDescent="0.25">
      <c r="AG41" s="22"/>
      <c r="AH41" s="22"/>
      <c r="AI41" s="22"/>
    </row>
    <row r="42" spans="1:35" x14ac:dyDescent="0.25">
      <c r="AG42" s="22"/>
      <c r="AH42" s="22"/>
      <c r="AI42" s="22"/>
    </row>
    <row r="43" spans="1:35" x14ac:dyDescent="0.25">
      <c r="AG43" s="22"/>
      <c r="AH43" s="22"/>
      <c r="AI43" s="22"/>
    </row>
    <row r="44" spans="1:35" x14ac:dyDescent="0.25">
      <c r="AG44" s="22"/>
      <c r="AH44" s="22"/>
      <c r="AI44" s="22"/>
    </row>
    <row r="45" spans="1:35" x14ac:dyDescent="0.25">
      <c r="AG45" s="22"/>
      <c r="AH45" s="22"/>
      <c r="AI45" s="22"/>
    </row>
    <row r="46" spans="1:35" x14ac:dyDescent="0.25">
      <c r="AG46" s="22"/>
      <c r="AH46" s="22"/>
      <c r="AI46" s="22"/>
    </row>
    <row r="47" spans="1:35" x14ac:dyDescent="0.25">
      <c r="AG47" s="22"/>
      <c r="AH47" s="22"/>
      <c r="AI47" s="22"/>
    </row>
    <row r="48" spans="1:35" x14ac:dyDescent="0.25">
      <c r="AG48" s="22"/>
      <c r="AH48" s="22"/>
      <c r="AI48" s="22"/>
    </row>
    <row r="49" spans="1:1" s="22" customFormat="1" x14ac:dyDescent="0.25">
      <c r="A49"/>
    </row>
    <row r="50" spans="1:1" s="22" customFormat="1" x14ac:dyDescent="0.25">
      <c r="A50"/>
    </row>
    <row r="51" spans="1:1" s="22" customFormat="1" x14ac:dyDescent="0.25">
      <c r="A51"/>
    </row>
    <row r="52" spans="1:1" s="22" customFormat="1" x14ac:dyDescent="0.25">
      <c r="A52"/>
    </row>
    <row r="53" spans="1:1" s="22" customFormat="1" x14ac:dyDescent="0.25">
      <c r="A53"/>
    </row>
    <row r="54" spans="1:1" s="22" customFormat="1" x14ac:dyDescent="0.25">
      <c r="A54"/>
    </row>
    <row r="55" spans="1:1" s="22" customFormat="1" x14ac:dyDescent="0.25">
      <c r="A55"/>
    </row>
    <row r="56" spans="1:1" s="22" customFormat="1" x14ac:dyDescent="0.25">
      <c r="A56"/>
    </row>
    <row r="57" spans="1:1" s="22" customFormat="1" x14ac:dyDescent="0.25">
      <c r="A57"/>
    </row>
    <row r="58" spans="1:1" s="22" customFormat="1" x14ac:dyDescent="0.25">
      <c r="A58"/>
    </row>
    <row r="59" spans="1:1" s="22" customFormat="1" x14ac:dyDescent="0.25">
      <c r="A59"/>
    </row>
    <row r="60" spans="1:1" s="22" customFormat="1" x14ac:dyDescent="0.25">
      <c r="A60"/>
    </row>
    <row r="61" spans="1:1" s="22" customFormat="1" x14ac:dyDescent="0.25">
      <c r="A61"/>
    </row>
    <row r="62" spans="1:1" s="22" customFormat="1" ht="15" x14ac:dyDescent="0.25"/>
    <row r="63" spans="1:1" s="22" customFormat="1" ht="15" x14ac:dyDescent="0.25"/>
    <row r="64" spans="1:1" s="22" customFormat="1" ht="15" x14ac:dyDescent="0.25"/>
    <row r="65" s="22" customFormat="1" ht="15" x14ac:dyDescent="0.25"/>
    <row r="66" s="22" customFormat="1" ht="15" x14ac:dyDescent="0.25"/>
    <row r="67" s="22" customFormat="1" ht="15" x14ac:dyDescent="0.25"/>
    <row r="68" s="22" customFormat="1" ht="15" x14ac:dyDescent="0.25"/>
    <row r="69" s="22" customFormat="1" ht="15" x14ac:dyDescent="0.25"/>
    <row r="70" s="22" customFormat="1" ht="15" x14ac:dyDescent="0.25"/>
    <row r="71" s="22" customFormat="1" ht="15" x14ac:dyDescent="0.25"/>
    <row r="72" s="22" customFormat="1" ht="15" x14ac:dyDescent="0.25"/>
    <row r="73" s="22" customFormat="1" ht="15" x14ac:dyDescent="0.25"/>
    <row r="74" s="22" customFormat="1" ht="15" x14ac:dyDescent="0.25"/>
    <row r="75" s="22" customFormat="1" ht="15" x14ac:dyDescent="0.25"/>
    <row r="76" s="22" customFormat="1" ht="15" x14ac:dyDescent="0.25"/>
    <row r="77" s="22" customFormat="1" ht="15" x14ac:dyDescent="0.25"/>
    <row r="78" s="22" customFormat="1" ht="15" x14ac:dyDescent="0.25"/>
    <row r="79" s="22" customFormat="1" ht="15" x14ac:dyDescent="0.25"/>
    <row r="80" s="22" customFormat="1" ht="15" x14ac:dyDescent="0.25"/>
    <row r="81" s="22" customFormat="1" ht="15" x14ac:dyDescent="0.25"/>
    <row r="82" s="22" customFormat="1" ht="15" x14ac:dyDescent="0.25"/>
    <row r="83" s="22" customFormat="1" ht="15" x14ac:dyDescent="0.25"/>
    <row r="84" s="22" customFormat="1" ht="15" x14ac:dyDescent="0.25"/>
    <row r="85" s="22" customFormat="1" ht="15" x14ac:dyDescent="0.25"/>
    <row r="86" s="22" customFormat="1" ht="15" x14ac:dyDescent="0.25"/>
    <row r="87" s="22" customFormat="1" ht="15" x14ac:dyDescent="0.25"/>
    <row r="88" s="22" customFormat="1" ht="15" x14ac:dyDescent="0.25"/>
    <row r="89" s="22" customFormat="1" ht="15" x14ac:dyDescent="0.25"/>
    <row r="90" s="22" customFormat="1" ht="15" x14ac:dyDescent="0.25"/>
    <row r="91" s="22" customFormat="1" ht="15" x14ac:dyDescent="0.25"/>
    <row r="92" s="22" customFormat="1" ht="15" x14ac:dyDescent="0.25"/>
    <row r="93" s="22" customFormat="1" ht="15" x14ac:dyDescent="0.25"/>
    <row r="94" s="22" customFormat="1" ht="15" x14ac:dyDescent="0.25"/>
    <row r="95" s="22" customFormat="1" ht="15" x14ac:dyDescent="0.25"/>
    <row r="96" s="22" customFormat="1" ht="15" x14ac:dyDescent="0.25"/>
    <row r="97" s="22" customFormat="1" ht="15" x14ac:dyDescent="0.25"/>
    <row r="98" s="22" customFormat="1" ht="15" x14ac:dyDescent="0.25"/>
    <row r="99" s="22" customFormat="1" ht="15" x14ac:dyDescent="0.25"/>
    <row r="100" s="22" customFormat="1" ht="15" x14ac:dyDescent="0.25"/>
    <row r="101" s="22" customFormat="1" ht="15" x14ac:dyDescent="0.25"/>
    <row r="102" s="22" customFormat="1" ht="15" x14ac:dyDescent="0.25"/>
    <row r="103" s="22" customFormat="1" ht="15" x14ac:dyDescent="0.25"/>
    <row r="104" s="22" customFormat="1" ht="15" x14ac:dyDescent="0.25"/>
    <row r="105" s="22" customFormat="1" ht="15" x14ac:dyDescent="0.25"/>
    <row r="106" s="22" customFormat="1" ht="15" x14ac:dyDescent="0.25"/>
    <row r="107" s="22" customFormat="1" ht="15" x14ac:dyDescent="0.25"/>
    <row r="108" s="22" customFormat="1" ht="15" x14ac:dyDescent="0.25"/>
    <row r="109" s="22" customFormat="1" ht="15" x14ac:dyDescent="0.25"/>
    <row r="110" s="22" customFormat="1" ht="15" x14ac:dyDescent="0.25"/>
    <row r="111" s="22" customFormat="1" ht="15" x14ac:dyDescent="0.25"/>
    <row r="112" s="22" customFormat="1" ht="15" x14ac:dyDescent="0.25"/>
    <row r="113" s="22" customFormat="1" ht="15" x14ac:dyDescent="0.25"/>
    <row r="114" s="22" customFormat="1" ht="15" x14ac:dyDescent="0.25"/>
    <row r="115" s="22" customFormat="1" ht="15" x14ac:dyDescent="0.25"/>
    <row r="116" s="22" customFormat="1" ht="15" x14ac:dyDescent="0.25"/>
    <row r="117" s="22" customFormat="1" ht="15" x14ac:dyDescent="0.25"/>
    <row r="118" s="22" customFormat="1" ht="15" x14ac:dyDescent="0.25"/>
    <row r="119" s="22" customFormat="1" ht="15" x14ac:dyDescent="0.25"/>
    <row r="120" s="22" customFormat="1" ht="15" x14ac:dyDescent="0.25"/>
    <row r="121" s="22" customFormat="1" ht="15" x14ac:dyDescent="0.25"/>
    <row r="122" s="22" customFormat="1" ht="15" x14ac:dyDescent="0.25"/>
    <row r="123" s="22" customFormat="1" ht="15" x14ac:dyDescent="0.25"/>
    <row r="124" s="22" customFormat="1" ht="15" x14ac:dyDescent="0.25"/>
    <row r="125" s="22" customFormat="1" ht="15" x14ac:dyDescent="0.25"/>
    <row r="126" s="22" customFormat="1" ht="15" x14ac:dyDescent="0.25"/>
    <row r="127" s="22" customFormat="1" ht="15" x14ac:dyDescent="0.25"/>
    <row r="128" s="22" customFormat="1" ht="15" x14ac:dyDescent="0.25"/>
    <row r="129" s="22" customFormat="1" ht="15" x14ac:dyDescent="0.25"/>
    <row r="130" s="22" customFormat="1" ht="15" x14ac:dyDescent="0.25"/>
    <row r="131" s="22" customFormat="1" ht="15" x14ac:dyDescent="0.25"/>
    <row r="132" s="22" customFormat="1" ht="15" x14ac:dyDescent="0.25"/>
    <row r="133" s="22" customFormat="1" ht="15" x14ac:dyDescent="0.25"/>
    <row r="134" s="22" customFormat="1" ht="15" x14ac:dyDescent="0.25"/>
    <row r="135" s="22" customFormat="1" ht="15" x14ac:dyDescent="0.25"/>
    <row r="136" s="22" customFormat="1" ht="15" x14ac:dyDescent="0.25"/>
    <row r="137" s="22" customFormat="1" ht="15" x14ac:dyDescent="0.25"/>
    <row r="138" s="22" customFormat="1" ht="15" x14ac:dyDescent="0.25"/>
    <row r="139" s="22" customFormat="1" ht="15" x14ac:dyDescent="0.25"/>
    <row r="140" s="22" customFormat="1" ht="15" x14ac:dyDescent="0.25"/>
    <row r="141" s="22" customFormat="1" ht="15" x14ac:dyDescent="0.25"/>
    <row r="142" s="22" customFormat="1" ht="15" x14ac:dyDescent="0.25"/>
    <row r="143" s="22" customFormat="1" ht="15" x14ac:dyDescent="0.25"/>
    <row r="144" s="22" customFormat="1" ht="15" x14ac:dyDescent="0.25"/>
    <row r="145" s="22" customFormat="1" ht="15" x14ac:dyDescent="0.25"/>
    <row r="146" s="22" customFormat="1" ht="15" x14ac:dyDescent="0.25"/>
    <row r="147" s="22" customFormat="1" ht="15" x14ac:dyDescent="0.25"/>
    <row r="148" s="22" customFormat="1" ht="15" x14ac:dyDescent="0.25"/>
    <row r="149" s="22" customFormat="1" ht="15" x14ac:dyDescent="0.25"/>
    <row r="150" s="22" customFormat="1" ht="15" x14ac:dyDescent="0.25"/>
    <row r="151" s="22" customFormat="1" ht="15" x14ac:dyDescent="0.25"/>
    <row r="152" s="22" customFormat="1" ht="15" x14ac:dyDescent="0.25"/>
    <row r="153" s="22" customFormat="1" ht="15" x14ac:dyDescent="0.25"/>
    <row r="154" s="22" customFormat="1" ht="15" x14ac:dyDescent="0.25"/>
    <row r="155" s="22" customFormat="1" ht="15" x14ac:dyDescent="0.25"/>
    <row r="156" s="22" customFormat="1" ht="15" x14ac:dyDescent="0.25"/>
    <row r="157" s="22" customFormat="1" ht="15" x14ac:dyDescent="0.25"/>
    <row r="158" s="22" customFormat="1" ht="15" x14ac:dyDescent="0.25"/>
    <row r="159" s="22" customFormat="1" ht="15" x14ac:dyDescent="0.25"/>
    <row r="160" s="22" customFormat="1" ht="15" x14ac:dyDescent="0.25"/>
    <row r="161" spans="1:34" s="22" customFormat="1" ht="15" x14ac:dyDescent="0.25"/>
    <row r="162" spans="1:34" s="22" customFormat="1" ht="15" x14ac:dyDescent="0.25"/>
    <row r="163" spans="1:34" s="22" customFormat="1" ht="15" x14ac:dyDescent="0.25"/>
    <row r="164" spans="1:34" s="22" customFormat="1" ht="15" x14ac:dyDescent="0.25"/>
    <row r="165" spans="1:34" s="22" customFormat="1" ht="15" x14ac:dyDescent="0.25"/>
    <row r="166" spans="1:34" s="22" customFormat="1" ht="15" x14ac:dyDescent="0.25"/>
    <row r="167" spans="1:34" s="22" customFormat="1" ht="15" x14ac:dyDescent="0.25"/>
    <row r="168" spans="1:34" s="22" customFormat="1" ht="15" x14ac:dyDescent="0.25"/>
    <row r="169" spans="1:34" s="22" customFormat="1" ht="15" x14ac:dyDescent="0.25"/>
    <row r="170" spans="1:34" s="22" customFormat="1" ht="15" x14ac:dyDescent="0.25"/>
    <row r="171" spans="1:34" s="22" customFormat="1" ht="15" x14ac:dyDescent="0.25"/>
    <row r="172" spans="1:34" s="22" customFormat="1" ht="15" x14ac:dyDescent="0.25"/>
    <row r="173" spans="1:34" s="22" customFormat="1" ht="15" x14ac:dyDescent="0.25"/>
    <row r="174" spans="1:34" x14ac:dyDescent="0.25">
      <c r="A174" s="22"/>
      <c r="AG174" s="22"/>
      <c r="AH174" s="22"/>
    </row>
    <row r="175" spans="1:34" x14ac:dyDescent="0.25">
      <c r="A175" s="22"/>
      <c r="AG175" s="22"/>
      <c r="AH175" s="22"/>
    </row>
    <row r="176" spans="1:34" x14ac:dyDescent="0.25">
      <c r="A176" s="22"/>
      <c r="AG176" s="22"/>
      <c r="AH176" s="22"/>
    </row>
    <row r="177" spans="1:34" x14ac:dyDescent="0.25">
      <c r="A177" s="22"/>
      <c r="AG177" s="22"/>
      <c r="AH177" s="22"/>
    </row>
    <row r="178" spans="1:34" x14ac:dyDescent="0.25">
      <c r="A178" s="22"/>
      <c r="AG178" s="22"/>
      <c r="AH178" s="22"/>
    </row>
    <row r="179" spans="1:34" x14ac:dyDescent="0.25">
      <c r="A179" s="22"/>
      <c r="AG179" s="22"/>
      <c r="AH179" s="22"/>
    </row>
    <row r="180" spans="1:34" x14ac:dyDescent="0.25">
      <c r="A180" s="22"/>
      <c r="AG180" s="22"/>
      <c r="AH180" s="22"/>
    </row>
    <row r="181" spans="1:34" x14ac:dyDescent="0.25">
      <c r="A181" s="22"/>
      <c r="AG181" s="22"/>
      <c r="AH181" s="22"/>
    </row>
    <row r="182" spans="1:34" x14ac:dyDescent="0.25">
      <c r="A182" s="22"/>
      <c r="AG182" s="22"/>
      <c r="AH182" s="22"/>
    </row>
    <row r="183" spans="1:34" x14ac:dyDescent="0.25">
      <c r="A183" s="22"/>
      <c r="AG183" s="22"/>
      <c r="AH183" s="22"/>
    </row>
    <row r="184" spans="1:34" x14ac:dyDescent="0.25">
      <c r="A184" s="22"/>
      <c r="AG184" s="22"/>
      <c r="AH184" s="22"/>
    </row>
    <row r="185" spans="1:34" x14ac:dyDescent="0.25">
      <c r="A185" s="22"/>
      <c r="AG185" s="22"/>
      <c r="AH185" s="22"/>
    </row>
    <row r="186" spans="1:34" x14ac:dyDescent="0.25">
      <c r="A186" s="22"/>
      <c r="AG186" s="22"/>
      <c r="AH186" s="22"/>
    </row>
  </sheetData>
  <sheetProtection formatCells="0" formatColumns="0" formatRows="0" insertColumns="0" insertRows="0" insertHyperlinks="0" deleteColumns="0" deleteRows="0" sort="0" autoFilter="0" pivotTables="0"/>
  <phoneticPr fontId="9" type="noConversion"/>
  <conditionalFormatting sqref="E2:AG37">
    <cfRule type="notContainsBlanks" dxfId="42" priority="2">
      <formula>LEN(TRIM(E2))&gt;0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H25"/>
  <sheetViews>
    <sheetView tabSelected="1" zoomScale="67" zoomScaleNormal="67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3" sqref="B13"/>
    </sheetView>
  </sheetViews>
  <sheetFormatPr baseColWidth="10" defaultColWidth="21.25" defaultRowHeight="36" customHeight="1" x14ac:dyDescent="0.25"/>
  <cols>
    <col min="1" max="1" width="17.875" style="1" customWidth="1"/>
    <col min="2" max="6" width="29.375" style="2" customWidth="1"/>
    <col min="7" max="7" width="3.875" style="1" customWidth="1"/>
    <col min="8" max="13" width="7.75" style="1" hidden="1" customWidth="1"/>
    <col min="14" max="14" width="5.75" style="1" hidden="1" customWidth="1"/>
    <col min="15" max="1022" width="21.25" style="1"/>
  </cols>
  <sheetData>
    <row r="1" spans="1:17" ht="36" customHeight="1" thickTop="1" thickBot="1" x14ac:dyDescent="0.3">
      <c r="A1" s="12"/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H1" s="30" t="s">
        <v>28</v>
      </c>
      <c r="I1" s="4" t="str">
        <f t="shared" ref="I1" si="0">B1</f>
        <v>Période 1</v>
      </c>
      <c r="J1" s="4" t="str">
        <f t="shared" ref="J1" si="1">C1</f>
        <v>Période 2</v>
      </c>
      <c r="K1" s="4" t="str">
        <f t="shared" ref="K1" si="2">D1</f>
        <v>Période 3</v>
      </c>
      <c r="L1" s="4" t="str">
        <f t="shared" ref="L1" si="3">E1</f>
        <v>Période 4</v>
      </c>
      <c r="M1" s="4" t="str">
        <f t="shared" ref="M1" si="4">F1</f>
        <v>Période 5</v>
      </c>
      <c r="O1" s="33" t="s">
        <v>63</v>
      </c>
      <c r="P1" s="34"/>
      <c r="Q1" s="45">
        <f ca="1">COUNTIF(INDIRECT("Submissions!$A$2:$A$"&amp;COUNTA(Submissions!$C:$C)),P1)</f>
        <v>0</v>
      </c>
    </row>
    <row r="2" spans="1:17" ht="36" customHeight="1" thickTop="1" thickBot="1" x14ac:dyDescent="0.3">
      <c r="A2" s="63" t="s">
        <v>9</v>
      </c>
      <c r="B2" s="5" t="str">
        <f>IFERROR(IF(AND(IFERROR(VLOOKUP(B$1,Submissions[[iPad]:[École2]],28,FALSE),"")&lt;&gt;"",VLOOKUP(B$1,Submissions[[iPad]:[Option Marbotic]],29,FALSE)&lt;&gt;"")=TRUE,VLOOKUP(B$1,Submissions[[iPad]:[École2]],28,FALSE)&amp;"*",VLOOKUP(B$1,Submissions[[iPad]:[École2]],28,FALSE)),"")</f>
        <v/>
      </c>
      <c r="C2" s="5" t="str">
        <f>IFERROR(IF(AND(IFERROR(VLOOKUP(C$1,Submissions[[iPad]:[École2]],28,FALSE),"")&lt;&gt;"",VLOOKUP(C$1,Submissions[[iPad]:[Option Marbotic]],29,FALSE)&lt;&gt;"")=TRUE,VLOOKUP(C$1,Submissions[[iPad]:[École2]],28,FALSE)&amp;"*",VLOOKUP(C$1,Submissions[[iPad]:[École2]],28,FALSE)),"")</f>
        <v>Lobg fv Gufieshr*</v>
      </c>
      <c r="D2" s="5" t="str">
        <f>IFERROR(IF(AND(IFERROR(VLOOKUP(D$1,Submissions[[iPad]:[École2]],28,FALSE),"")&lt;&gt;"",VLOOKUP(D$1,Submissions[[iPad]:[Option Marbotic]],29,FALSE)&lt;&gt;"")=TRUE,VLOOKUP(D$1,Submissions[[iPad]:[École2]],28,FALSE)&amp;"*",VLOOKUP(D$1,Submissions[[iPad]:[École2]],28,FALSE)),"")</f>
        <v>Xmuf bj Qojsmipp*</v>
      </c>
      <c r="E2" s="5" t="str">
        <f>IFERROR(IF(AND(IFERROR(VLOOKUP(E$1,Submissions[[iPad]:[École2]],28,FALSE),"")&lt;&gt;"",VLOOKUP(E$1,Submissions[[iPad]:[Option Marbotic]],29,FALSE)&lt;&gt;"")=TRUE,VLOOKUP(E$1,Submissions[[iPad]:[École2]],28,FALSE)&amp;"*",VLOOKUP(E$1,Submissions[[iPad]:[École2]],28,FALSE)),"")</f>
        <v/>
      </c>
      <c r="F2" s="6" t="str">
        <f>IFERROR(IF(AND(IFERROR(VLOOKUP(F$1,Submissions[[iPad]:[École2]],28,FALSE),"")&lt;&gt;"",VLOOKUP(F$1,Submissions[[iPad]:[Option Marbotic]],29,FALSE)&lt;&gt;"")=TRUE,VLOOKUP(F$1,Submissions[[iPad]:[École2]],28,FALSE)&amp;"*",VLOOKUP(F$1,Submissions[[iPad]:[École2]],28,FALSE)),"")</f>
        <v/>
      </c>
      <c r="H2" s="63" t="str">
        <f t="shared" ref="H2:H24" si="5">A2</f>
        <v>iPad</v>
      </c>
      <c r="I2" s="36" t="b">
        <v>0</v>
      </c>
      <c r="J2" s="37" t="b">
        <v>1</v>
      </c>
      <c r="K2" s="37" t="b">
        <v>0</v>
      </c>
      <c r="L2" s="37" t="b">
        <v>0</v>
      </c>
      <c r="M2" s="37" t="b">
        <v>0</v>
      </c>
    </row>
    <row r="3" spans="1:17" ht="36" customHeight="1" thickBot="1" x14ac:dyDescent="0.3">
      <c r="A3" s="64"/>
      <c r="B3" s="16" t="str" cm="1">
        <f t="array" aca="1" ref="B3" ca="1">IFERROR(IF(AND(IFERROR(INDIRECT("Submissions!$AF" &amp; SMALL((Submissions[iPad]=B$1)*ROW(Submissions[iPad]),2+COUNTIF(Submissions[iPad],"&lt;&gt;"&amp;B$1))),"")&lt;&gt;"",IFERROR(INDIRECT("Submissions!$AG" &amp; SMALL((Submissions[iPad]=B$1)*ROW(Submissions[iPad]),2+COUNTIF(Submissions[iPad],"&lt;&gt;"&amp;B$1))),"")&lt;&gt; "")=TRUE,INDIRECT("Submissions!$AF" &amp; SMALL((Submissions[iPad]=B$1)*ROW(Submissions[iPad]),2+COUNTIF(Submissions[iPad],"&lt;&gt;"&amp;B$1)))&amp;"*",IFERROR(INDIRECT("Submissions!$AF" &amp; SMALL((Submissions[iPad]=B$1)*ROW(Submissions[iPad]),2+COUNTIF(Submissions[iPad],"&lt;&gt;"&amp;B$1))),"")),"")</f>
        <v/>
      </c>
      <c r="C3" s="8" t="str" cm="1">
        <f t="array" aca="1" ref="C3" ca="1">IFERROR(IF(AND(IFERROR(INDIRECT("Submissions!$AF" &amp; SMALL((Submissions[iPad]=C$1)*ROW(Submissions[iPad]),2+COUNTIF(Submissions[iPad],"&lt;&gt;"&amp;C$1))),"")&lt;&gt;"",IFERROR(INDIRECT("Submissions!$AG" &amp; SMALL((Submissions[iPad]=C$1)*ROW(Submissions[iPad]),2+COUNTIF(Submissions[iPad],"&lt;&gt;"&amp;C$1))),"")&lt;&gt; "")=TRUE,INDIRECT("Submissions!$AF" &amp; SMALL((Submissions[iPad]=C$1)*ROW(Submissions[iPad]),2+COUNTIF(Submissions[iPad],"&lt;&gt;"&amp;C$1)))&amp;"*",IFERROR(INDIRECT("Submissions!$AF" &amp; SMALL((Submissions[iPad]=C$1)*ROW(Submissions[iPad]),2+COUNTIF(Submissions[iPad],"&lt;&gt;"&amp;C$1))),"")),"")</f>
        <v/>
      </c>
      <c r="D3" s="8" t="str" cm="1">
        <f t="array" aca="1" ref="D3" ca="1">IFERROR(IF(AND(IFERROR(INDIRECT("Submissions!$AF" &amp; SMALL((Submissions[iPad]=D$1)*ROW(Submissions[iPad]),2+COUNTIF(Submissions[iPad],"&lt;&gt;"&amp;D$1))),"")&lt;&gt;"",IFERROR(INDIRECT("Submissions!$AG" &amp; SMALL((Submissions[iPad]=D$1)*ROW(Submissions[iPad]),2+COUNTIF(Submissions[iPad],"&lt;&gt;"&amp;D$1))),"")&lt;&gt; "")=TRUE,INDIRECT("Submissions!$AF" &amp; SMALL((Submissions[iPad]=D$1)*ROW(Submissions[iPad]),2+COUNTIF(Submissions[iPad],"&lt;&gt;"&amp;D$1)))&amp;"*",IFERROR(INDIRECT("Submissions!$AF" &amp; SMALL((Submissions[iPad]=D$1)*ROW(Submissions[iPad]),2+COUNTIF(Submissions[iPad],"&lt;&gt;"&amp;D$1))),"")),"")</f>
        <v>Uq Zybdadmll Ken Pcnqpqc</v>
      </c>
      <c r="E3" s="8" t="str" cm="1">
        <f t="array" aca="1" ref="E3" ca="1">IFERROR(IF(AND(IFERROR(INDIRECT("Submissions!$AF" &amp; SMALL((Submissions[iPad]=E$1)*ROW(Submissions[iPad]),2+COUNTIF(Submissions[iPad],"&lt;&gt;"&amp;E$1))),"")&lt;&gt;"",IFERROR(INDIRECT("Submissions!$AG" &amp; SMALL((Submissions[iPad]=E$1)*ROW(Submissions[iPad]),2+COUNTIF(Submissions[iPad],"&lt;&gt;"&amp;E$1))),"")&lt;&gt; "")=TRUE,INDIRECT("Submissions!$AF" &amp; SMALL((Submissions[iPad]=E$1)*ROW(Submissions[iPad]),2+COUNTIF(Submissions[iPad],"&lt;&gt;"&amp;E$1)))&amp;"*",IFERROR(INDIRECT("Submissions!$AF" &amp; SMALL((Submissions[iPad]=E$1)*ROW(Submissions[iPad]),2+COUNTIF(Submissions[iPad],"&lt;&gt;"&amp;E$1))),"")),"")</f>
        <v/>
      </c>
      <c r="F3" s="9" t="str" cm="1">
        <f t="array" aca="1" ref="F3" ca="1">IFERROR(IF(AND(IFERROR(INDIRECT("Submissions!$AF" &amp; SMALL((Submissions[iPad]=F$1)*ROW(Submissions[iPad]),2+COUNTIF(Submissions[iPad],"&lt;&gt;"&amp;F$1))),"")&lt;&gt;"",IFERROR(INDIRECT("Submissions!$AG" &amp; SMALL((Submissions[iPad]=F$1)*ROW(Submissions[iPad]),2+COUNTIF(Submissions[iPad],"&lt;&gt;"&amp;F$1))),"")&lt;&gt; "")=TRUE,INDIRECT("Submissions!$AF" &amp; SMALL((Submissions[iPad]=F$1)*ROW(Submissions[iPad]),2+COUNTIF(Submissions[iPad],"&lt;&gt;"&amp;F$1)))&amp;"*",IFERROR(INDIRECT("Submissions!$AF" &amp; SMALL((Submissions[iPad]=F$1)*ROW(Submissions[iPad]),2+COUNTIF(Submissions[iPad],"&lt;&gt;"&amp;F$1))),"")),"")</f>
        <v/>
      </c>
      <c r="H3" s="64">
        <f t="shared" si="5"/>
        <v>0</v>
      </c>
      <c r="I3" s="37"/>
      <c r="J3" s="37"/>
      <c r="K3" s="37" t="b">
        <v>0</v>
      </c>
      <c r="L3" s="37" t="b">
        <v>0</v>
      </c>
      <c r="M3" s="37" t="b">
        <v>0</v>
      </c>
      <c r="O3" s="35"/>
    </row>
    <row r="4" spans="1:17" ht="36" customHeight="1" thickBot="1" x14ac:dyDescent="0.3">
      <c r="A4" s="63" t="s">
        <v>8</v>
      </c>
      <c r="B4" s="15" t="str">
        <f>IFERROR(VLOOKUP(B$1,Submissions[[Android]:[École2]],22,FALSE),"")</f>
        <v/>
      </c>
      <c r="C4" s="5" t="str">
        <f>IFERROR(VLOOKUP(C$1,Submissions[[Android]:[École2]],22,FALSE),"")</f>
        <v>Rikfw cu GSZL</v>
      </c>
      <c r="D4" s="5" t="str">
        <f>IFERROR(VLOOKUP(D$1,Submissions[[Android]:[École2]],22,FALSE),"")</f>
        <v/>
      </c>
      <c r="E4" s="5" t="str">
        <f>IFERROR(VLOOKUP(E$1,Submissions[[Android]:[École2]],22,FALSE),"")</f>
        <v/>
      </c>
      <c r="F4" s="6" t="str">
        <f>IFERROR(VLOOKUP(F$1,Submissions[[Android]:[École2]],22,FALSE),"")</f>
        <v/>
      </c>
      <c r="H4" s="63" t="str">
        <f t="shared" si="5"/>
        <v>Android</v>
      </c>
      <c r="I4" s="37"/>
      <c r="J4" s="37" t="b">
        <v>1</v>
      </c>
      <c r="K4" s="37"/>
      <c r="L4" s="37"/>
      <c r="M4" s="37"/>
    </row>
    <row r="5" spans="1:17" ht="36" customHeight="1" thickBot="1" x14ac:dyDescent="0.3">
      <c r="A5" s="64"/>
      <c r="B5" s="16" t="str" cm="1">
        <f t="array" aca="1" ref="B5" ca="1">IFERROR(INDIRECT("Submissions!$AF" &amp; SMALL((Submissions[Android]=B$1)*ROW(Submissions[Android]),2+COUNTIF(Submissions[Android],"&lt;&gt;"&amp;B$1))),"")</f>
        <v/>
      </c>
      <c r="C5" s="8" t="str" cm="1">
        <f t="array" aca="1" ref="C5" ca="1">IFERROR(INDIRECT("Submissions!$AF" &amp; SMALL((Submissions[Android]=C$1)*ROW(Submissions[Android]),2+COUNTIF(Submissions[Android],"&lt;&gt;"&amp;C$1))),"")</f>
        <v>hvqgey</v>
      </c>
      <c r="D5" s="8" t="str" cm="1">
        <f t="array" aca="1" ref="D5" ca="1">IFERROR(INDIRECT("Submissions!$AF" &amp; SMALL((Submissions[Android]=D$1)*ROW(Submissions[Android]),2+COUNTIF(Submissions[Android],"&lt;&gt;"&amp;D$1))),"")</f>
        <v/>
      </c>
      <c r="E5" s="8" t="str" cm="1">
        <f t="array" aca="1" ref="E5" ca="1">IFERROR(INDIRECT("Submissions!$AF" &amp; SMALL((Submissions[Android]=E$1)*ROW(Submissions[Android]),2+COUNTIF(Submissions[Android],"&lt;&gt;"&amp;E$1))),"")</f>
        <v/>
      </c>
      <c r="F5" s="9" t="str" cm="1">
        <f t="array" aca="1" ref="F5" ca="1">IFERROR(INDIRECT("Submissions!$AF" &amp; SMALL((Submissions[Android]=F$1)*ROW(Submissions[Android]),2+COUNTIF(Submissions[Android],"&lt;&gt;"&amp;F$1))),"")</f>
        <v/>
      </c>
      <c r="H5" s="64">
        <f t="shared" si="5"/>
        <v>0</v>
      </c>
      <c r="I5" s="37"/>
      <c r="J5" s="37"/>
      <c r="K5" s="37"/>
      <c r="L5" s="37"/>
      <c r="M5" s="37" t="b">
        <v>0</v>
      </c>
    </row>
    <row r="6" spans="1:17" ht="36" customHeight="1" thickBot="1" x14ac:dyDescent="0.3">
      <c r="A6" s="63" t="s">
        <v>13</v>
      </c>
      <c r="B6" s="15" t="str">
        <f>IFERROR(VLOOKUP(B$1,Submissions[[Casque-micro]:[École2]],COLUMNS(Submissions[[Casque-micro]:[École2]]),FALSE)&amp;" ("&amp;VLOOKUP(B$1,Submissions[[Casque-micro]:[École2]],COLUMN(B6),FALSE)&amp;")","")</f>
        <v>Yelvu Yeroshr sx Kecjwzhc (9)</v>
      </c>
      <c r="C6" s="5" t="str">
        <f>IFERROR(VLOOKUP(C$1,Submissions[[Casque-micro]:[École2]],COLUMNS(Submissions[[Casque-micro]:[École2]]),FALSE)&amp;" ("&amp;VLOOKUP(C$1,Submissions[[Casque-micro]:[École2]],COLUMN(C6),FALSE)&amp;")","")</f>
        <v/>
      </c>
      <c r="D6" s="5" t="str">
        <f>IFERROR(VLOOKUP(D$1,Submissions[[Casque-micro]:[École2]],COLUMNS(Submissions[[Casque-micro]:[École2]]),FALSE)&amp;" ("&amp;VLOOKUP(D$1,Submissions[[Casque-micro]:[École2]],COLUMN(D6),FALSE)&amp;")","")</f>
        <v/>
      </c>
      <c r="E6" s="5" t="str">
        <f>IFERROR(VLOOKUP(E$1,Submissions[[Casque-micro]:[École2]],COLUMNS(Submissions[[Casque-micro]:[École2]]),FALSE)&amp;" ("&amp;VLOOKUP(E$1,Submissions[[Casque-micro]:[École2]],COLUMN(E6),FALSE)&amp;")","")</f>
        <v/>
      </c>
      <c r="F6" s="6" t="str">
        <f>IFERROR(VLOOKUP(F$1,Submissions[[Casque-micro]:[École2]],COLUMNS(Submissions[[Casque-micro]:[École2]]),FALSE)&amp;" ("&amp;VLOOKUP(F$1,Submissions[[Casque-micro]:[École2]],COLUMN(F6),FALSE)&amp;")","")</f>
        <v/>
      </c>
      <c r="H6" s="63" t="str">
        <f t="shared" si="5"/>
        <v>Casque/micro</v>
      </c>
      <c r="I6" s="37" t="b">
        <v>0</v>
      </c>
      <c r="J6" s="37" t="b">
        <v>0</v>
      </c>
      <c r="K6" s="37"/>
      <c r="L6" s="37"/>
      <c r="M6" s="37"/>
    </row>
    <row r="7" spans="1:17" ht="36" customHeight="1" thickBot="1" x14ac:dyDescent="0.3">
      <c r="A7" s="65"/>
      <c r="B7" s="17" t="str" cm="1">
        <f t="array" aca="1" ref="B7" ca="1">IFERROR(INDIRECT("Submissions!$"&amp;LEFT(ADDRESS(1,MATCH("École2",Submissions!$1:$1,0),4),LEN(ADDRESS(1,MATCH("École2",Submissions!$1:$1,0),4))-1) &amp; SMALL((Submissions[Casque-micro]=B$1)*ROW(Submissions[Casque-micro]),ROW(B7)-5+COUNTIF(Submissions[Casque-micro],"&lt;&gt;"&amp;B$1)))&amp;" ("&amp;INDIRECT("Submissions!"&amp;LEFT(ADDRESS(1,MATCH("*"&amp;B$1,Submissions!$1:$1,0),4),LEN(ADDRESS(1,MATCH("*"&amp;B$1,Submissions!$1:$1,0),4))-1) &amp; SMALL((Submissions[Casque-micro]=B$1)*ROW(Submissions[Casque-micro]),ROW(B7)-5+COUNTIF(Submissions[Casque-micro],"&lt;&gt;"&amp;B$1)))&amp;")","")</f>
        <v/>
      </c>
      <c r="C7" s="3" t="str" cm="1">
        <f t="array" aca="1" ref="C7" ca="1">IFERROR(INDIRECT("Submissions!$"&amp;LEFT(ADDRESS(1,MATCH("École2",Submissions!$1:$1,0),4),LEN(ADDRESS(1,MATCH("École2",Submissions!$1:$1,0),4))-1) &amp; SMALL((Submissions[Casque-micro]=C$1)*ROW(Submissions[Casque-micro]),ROW(C7)-5+COUNTIF(Submissions[Casque-micro],"&lt;&gt;"&amp;C$1)))&amp;" ("&amp;INDIRECT("Submissions!"&amp;LEFT(ADDRESS(1,MATCH("*"&amp;C$1,Submissions!$1:$1,0),4),LEN(ADDRESS(1,MATCH("*"&amp;C$1,Submissions!$1:$1,0),4))-1) &amp; SMALL((Submissions[Casque-micro]=C$1)*ROW(Submissions[Casque-micro]),ROW(C7)-5+COUNTIF(Submissions[Casque-micro],"&lt;&gt;"&amp;C$1)))&amp;")","")</f>
        <v/>
      </c>
      <c r="D7" s="3" t="str" cm="1">
        <f t="array" aca="1" ref="D7" ca="1">IFERROR(INDIRECT("Submissions!$"&amp;LEFT(ADDRESS(1,MATCH("École2",Submissions!$1:$1,0),4),LEN(ADDRESS(1,MATCH("École2",Submissions!$1:$1,0),4))-1) &amp; SMALL((Submissions[Casque-micro]=D$1)*ROW(Submissions[Casque-micro]),ROW(D7)-5+COUNTIF(Submissions[Casque-micro],"&lt;&gt;"&amp;D$1)))&amp;" ("&amp;INDIRECT("Submissions!"&amp;LEFT(ADDRESS(1,MATCH("*"&amp;D$1,Submissions!$1:$1,0),4),LEN(ADDRESS(1,MATCH("*"&amp;D$1,Submissions!$1:$1,0),4))-1) &amp; SMALL((Submissions[Casque-micro]=D$1)*ROW(Submissions[Casque-micro]),ROW(D7)-5+COUNTIF(Submissions[Casque-micro],"&lt;&gt;"&amp;D$1)))&amp;")","")</f>
        <v/>
      </c>
      <c r="E7" s="3" t="str" cm="1">
        <f t="array" aca="1" ref="E7" ca="1">IFERROR(INDIRECT("Submissions!$"&amp;LEFT(ADDRESS(1,MATCH("École2",Submissions!$1:$1,0),4),LEN(ADDRESS(1,MATCH("École2",Submissions!$1:$1,0),4))-1) &amp; SMALL((Submissions[Casque-micro]=E$1)*ROW(Submissions[Casque-micro]),ROW(E7)-5+COUNTIF(Submissions[Casque-micro],"&lt;&gt;"&amp;E$1)))&amp;" ("&amp;INDIRECT("Submissions!"&amp;LEFT(ADDRESS(1,MATCH("*"&amp;E$1,Submissions!$1:$1,0),4),LEN(ADDRESS(1,MATCH("*"&amp;E$1,Submissions!$1:$1,0),4))-1) &amp; SMALL((Submissions[Casque-micro]=E$1)*ROW(Submissions[Casque-micro]),ROW(E7)-5+COUNTIF(Submissions[Casque-micro],"&lt;&gt;"&amp;E$1)))&amp;")","")</f>
        <v/>
      </c>
      <c r="F7" s="7" t="str" cm="1">
        <f t="array" aca="1" ref="F7" ca="1">IFERROR(INDIRECT("Submissions!$"&amp;LEFT(ADDRESS(1,MATCH("École2",Submissions!$1:$1,0),4),LEN(ADDRESS(1,MATCH("École2",Submissions!$1:$1,0),4))-1) &amp; SMALL((Submissions[Casque-micro]=F$1)*ROW(Submissions[Casque-micro]),ROW(F7)-5+COUNTIF(Submissions[Casque-micro],"&lt;&gt;"&amp;F$1)))&amp;" ("&amp;INDIRECT("Submissions!"&amp;LEFT(ADDRESS(1,MATCH("*"&amp;F$1,Submissions!$1:$1,0),4),LEN(ADDRESS(1,MATCH("*"&amp;F$1,Submissions!$1:$1,0),4))-1) &amp; SMALL((Submissions[Casque-micro]=F$1)*ROW(Submissions[Casque-micro]),ROW(F7)-5+COUNTIF(Submissions[Casque-micro],"&lt;&gt;"&amp;F$1)))&amp;")","")</f>
        <v/>
      </c>
      <c r="H7" s="65">
        <f t="shared" si="5"/>
        <v>0</v>
      </c>
      <c r="I7" s="37"/>
      <c r="J7" s="37"/>
      <c r="K7" s="37"/>
      <c r="L7" s="37"/>
      <c r="M7" s="37"/>
    </row>
    <row r="8" spans="1:17" ht="36" customHeight="1" thickBot="1" x14ac:dyDescent="0.3">
      <c r="A8" s="64"/>
      <c r="B8" s="51" t="str" cm="1">
        <f t="array" aca="1" ref="B8" ca="1">IFERROR(INDIRECT("Submissions!$"&amp;LEFT(ADDRESS(1,MATCH("École2",Submissions!$1:$1,0),4),LEN(ADDRESS(1,MATCH("École2",Submissions!$1:$1,0),4))-1) &amp; SMALL((Submissions[Casque-micro]=B$1)*ROW(Submissions[Casque-micro]),ROW(B8)-5+COUNTIF(Submissions[Casque-micro],"&lt;&gt;"&amp;B$1)))&amp;" ("&amp;INDIRECT("Submissions!"&amp;LEFT(ADDRESS(1,MATCH("*"&amp;B$1,Submissions!$1:$1,0),4),LEN(ADDRESS(1,MATCH("*"&amp;B$1,Submissions!$1:$1,0),4))-1) &amp; SMALL((Submissions[Casque-micro]=B$1)*ROW(Submissions[Casque-micro]),ROW(B8)-5+COUNTIF(Submissions[Casque-micro],"&lt;&gt;"&amp;B$1)))&amp;")","")</f>
        <v/>
      </c>
      <c r="C8" s="8" t="str" cm="1">
        <f t="array" aca="1" ref="C8" ca="1">IFERROR(INDIRECT("Submissions!$"&amp;LEFT(ADDRESS(1,MATCH("École2",Submissions!$1:$1,0),4),LEN(ADDRESS(1,MATCH("École2",Submissions!$1:$1,0),4))-1) &amp; SMALL((Submissions[Casque-micro]=C$1)*ROW(Submissions[Casque-micro]),ROW(C8)-5+COUNTIF(Submissions[Casque-micro],"&lt;&gt;"&amp;C$1)))&amp;" ("&amp;INDIRECT("Submissions!"&amp;LEFT(ADDRESS(1,MATCH("*"&amp;C$1,Submissions!$1:$1,0),4),LEN(ADDRESS(1,MATCH("*"&amp;C$1,Submissions!$1:$1,0),4))-1) &amp; SMALL((Submissions[Casque-micro]=C$1)*ROW(Submissions[Casque-micro]),ROW(C8)-5+COUNTIF(Submissions[Casque-micro],"&lt;&gt;"&amp;C$1)))&amp;")","")</f>
        <v/>
      </c>
      <c r="D8" s="8" t="str" cm="1">
        <f t="array" aca="1" ref="D8" ca="1">IFERROR(INDIRECT("Submissions!$"&amp;LEFT(ADDRESS(1,MATCH("École2",Submissions!$1:$1,0),4),LEN(ADDRESS(1,MATCH("École2",Submissions!$1:$1,0),4))-1) &amp; SMALL((Submissions[Casque-micro]=D$1)*ROW(Submissions[Casque-micro]),ROW(D8)-5+COUNTIF(Submissions[Casque-micro],"&lt;&gt;"&amp;D$1)))&amp;" ("&amp;INDIRECT("Submissions!"&amp;LEFT(ADDRESS(1,MATCH("*"&amp;D$1,Submissions!$1:$1,0),4),LEN(ADDRESS(1,MATCH("*"&amp;D$1,Submissions!$1:$1,0),4))-1) &amp; SMALL((Submissions[Casque-micro]=D$1)*ROW(Submissions[Casque-micro]),ROW(D8)-5+COUNTIF(Submissions[Casque-micro],"&lt;&gt;"&amp;D$1)))&amp;")","")</f>
        <v/>
      </c>
      <c r="E8" s="8" t="str" cm="1">
        <f t="array" aca="1" ref="E8" ca="1">IFERROR(INDIRECT("Submissions!$"&amp;LEFT(ADDRESS(1,MATCH("École2",Submissions!$1:$1,0),4),LEN(ADDRESS(1,MATCH("École2",Submissions!$1:$1,0),4))-1) &amp; SMALL((Submissions[Casque-micro]=E$1)*ROW(Submissions[Casque-micro]),ROW(E8)-5+COUNTIF(Submissions[Casque-micro],"&lt;&gt;"&amp;E$1)))&amp;" ("&amp;INDIRECT("Submissions!"&amp;LEFT(ADDRESS(1,MATCH("*"&amp;E$1,Submissions!$1:$1,0),4),LEN(ADDRESS(1,MATCH("*"&amp;E$1,Submissions!$1:$1,0),4))-1) &amp; SMALL((Submissions[Casque-micro]=E$1)*ROW(Submissions[Casque-micro]),ROW(E8)-5+COUNTIF(Submissions[Casque-micro],"&lt;&gt;"&amp;E$1)))&amp;")","")</f>
        <v/>
      </c>
      <c r="F8" s="9" t="str" cm="1">
        <f t="array" aca="1" ref="F8" ca="1">IFERROR(INDIRECT("Submissions!$"&amp;LEFT(ADDRESS(1,MATCH("École2",Submissions!$1:$1,0),4),LEN(ADDRESS(1,MATCH("École2",Submissions!$1:$1,0),4))-1) &amp; SMALL((Submissions[Casque-micro]=F$1)*ROW(Submissions[Casque-micro]),ROW(F8)-5+COUNTIF(Submissions[Casque-micro],"&lt;&gt;"&amp;F$1)))&amp;" ("&amp;INDIRECT("Submissions!"&amp;LEFT(ADDRESS(1,MATCH("*"&amp;F$1,Submissions!$1:$1,0),4),LEN(ADDRESS(1,MATCH("*"&amp;F$1,Submissions!$1:$1,0),4))-1) &amp; SMALL((Submissions[Casque-micro]=F$1)*ROW(Submissions[Casque-micro]),ROW(F8)-5+COUNTIF(Submissions[Casque-micro],"&lt;&gt;"&amp;F$1)))&amp;")","")</f>
        <v/>
      </c>
      <c r="H8" s="64">
        <f t="shared" si="5"/>
        <v>0</v>
      </c>
      <c r="I8" s="37"/>
      <c r="J8" s="37"/>
      <c r="K8" s="37"/>
      <c r="L8" s="37"/>
      <c r="M8" s="37"/>
    </row>
    <row r="9" spans="1:17" ht="36" customHeight="1" thickBot="1" x14ac:dyDescent="0.3">
      <c r="A9" s="63" t="s">
        <v>10</v>
      </c>
      <c r="B9" s="15" t="str">
        <f>IFERROR(VLOOKUP(B$1,Submissions[[Blue-Bot (lot de 2 robots)]:[École2]],COLUMNS(Submissions[[Blue-Bot (lot de 2 robots)]:[École2]]),FALSE),"")</f>
        <v>Mcnyd Hv Zqradkb</v>
      </c>
      <c r="C9" s="5" t="str">
        <f>IFERROR(VLOOKUP(C$1,Submissions[[Blue-Bot (lot de 2 robots)]:[École2]],COLUMNS(Submissions[[Blue-Bot (lot de 2 robots)]:[École2]]),FALSE),"")</f>
        <v>iooo fj kqllskkv mqe vqda lgjqjr</v>
      </c>
      <c r="D9" s="5" t="str">
        <f>IFERROR(VLOOKUP(D$1,Submissions[[Blue-Bot (lot de 2 robots)]:[École2]],COLUMNS(Submissions[[Blue-Bot (lot de 2 robots)]:[École2]]),FALSE),"")</f>
        <v>orwmt zia zomdhfpn</v>
      </c>
      <c r="E9" s="5" t="str">
        <f>IFERROR(VLOOKUP(E$1,Submissions[[Blue-Bot (lot de 2 robots)]:[École2]],COLUMNS(Submissions[[Blue-Bot (lot de 2 robots)]:[École2]]),FALSE),"")</f>
        <v>MIDJCVA43</v>
      </c>
      <c r="F9" s="6" t="str">
        <f>IFERROR(VLOOKUP(F$1,Submissions[[Blue-Bot (lot de 2 robots)]:[École2]],COLUMNS(Submissions[[Blue-Bot (lot de 2 robots)]:[École2]]),FALSE),"")</f>
        <v>Kk Axtyit wf Cpkh</v>
      </c>
      <c r="H9" s="63" t="str">
        <f t="shared" si="5"/>
        <v>Blue-Bot</v>
      </c>
      <c r="I9" s="37" t="b">
        <v>0</v>
      </c>
      <c r="J9" s="37" t="b">
        <v>1</v>
      </c>
      <c r="K9" s="37" t="b">
        <v>0</v>
      </c>
      <c r="L9" s="37"/>
      <c r="M9" s="37" t="b">
        <v>0</v>
      </c>
      <c r="P9" s="60"/>
    </row>
    <row r="10" spans="1:17" ht="36" customHeight="1" thickBot="1" x14ac:dyDescent="0.3">
      <c r="A10" s="64"/>
      <c r="B10" s="16" t="str" cm="1">
        <f t="array" aca="1" ref="B10" ca="1">IFERROR(INDIRECT("Submissions!$"&amp;LEFT(ADDRESS(1,MATCH("École2",Submissions!$1:$1,0),4),LEN(ADDRESS(1,MATCH("École2",Submissions!$1:$1,0),4))-1) &amp; SMALL((Submissions[Blue-Bot (lot de 2 robots)]=B$1)*ROW(Submissions[Blue-Bot (lot de 2 robots)]),2+COUNTIF(Submissions[Blue-Bot (lot de 2 robots)],"&lt;&gt;"&amp;B$1))),"")</f>
        <v/>
      </c>
      <c r="C10" s="8" t="str" cm="1">
        <f t="array" aca="1" ref="C10" ca="1">IFERROR(INDIRECT("Submissions!$"&amp;LEFT(ADDRESS(1,MATCH("École2",Submissions!$1:$1,0),4),LEN(ADDRESS(1,MATCH("École2",Submissions!$1:$1,0),4))-1) &amp; SMALL((Submissions[Blue-Bot (lot de 2 robots)]=C$1)*ROW(Submissions[Blue-Bot (lot de 2 robots)]),2+COUNTIF(Submissions[Blue-Bot (lot de 2 robots)],"&lt;&gt;"&amp;C$1))),"")</f>
        <v>Cq ojpkavxjp</v>
      </c>
      <c r="D10" s="8" t="str" cm="1">
        <f t="array" aca="1" ref="D10" ca="1">IFERROR(INDIRECT("Submissions!$"&amp;LEFT(ADDRESS(1,MATCH("École2",Submissions!$1:$1,0),4),LEN(ADDRESS(1,MATCH("École2",Submissions!$1:$1,0),4))-1) &amp; SMALL((Submissions[Blue-Bot (lot de 2 robots)]=D$1)*ROW(Submissions[Blue-Bot (lot de 2 robots)]),2+COUNTIF(Submissions[Blue-Bot (lot de 2 robots)],"&lt;&gt;"&amp;D$1))),"")</f>
        <v>Rekms Zvalnnj Nitsfcua</v>
      </c>
      <c r="E10" s="8" t="str" cm="1">
        <f t="array" aca="1" ref="E10" ca="1">IFERROR(INDIRECT("Submissions!$"&amp;LEFT(ADDRESS(1,MATCH("École2",Submissions!$1:$1,0),4),LEN(ADDRESS(1,MATCH("École2",Submissions!$1:$1,0),4))-1) &amp; SMALL((Submissions[Blue-Bot (lot de 2 robots)]=E$1)*ROW(Submissions[Blue-Bot (lot de 2 robots)]),2+COUNTIF(Submissions[Blue-Bot (lot de 2 robots)],"&lt;&gt;"&amp;E$1))),"")</f>
        <v>QUROMFT02</v>
      </c>
      <c r="F10" s="9" t="str" cm="1">
        <f t="array" aca="1" ref="F10" ca="1">IFERROR(INDIRECT("Submissions!$"&amp;LEFT(ADDRESS(1,MATCH("École2",Submissions!$1:$1,0),4),LEN(ADDRESS(1,MATCH("École2",Submissions!$1:$1,0),4))-1) &amp; SMALL((Submissions[Blue-Bot (lot de 2 robots)]=F$1)*ROW(Submissions[Blue-Bot (lot de 2 robots)]),2+COUNTIF(Submissions[Blue-Bot (lot de 2 robots)],"&lt;&gt;"&amp;F$1))),"")</f>
        <v>Si Eqjrnq id Zebr</v>
      </c>
      <c r="H10" s="64">
        <f t="shared" si="5"/>
        <v>0</v>
      </c>
      <c r="I10" s="37" t="b">
        <v>0</v>
      </c>
      <c r="J10" s="37" t="b">
        <v>0</v>
      </c>
      <c r="K10" s="37"/>
      <c r="L10" s="37"/>
      <c r="M10" s="37"/>
      <c r="P10" s="60"/>
    </row>
    <row r="11" spans="1:17" ht="36" customHeight="1" thickBot="1" x14ac:dyDescent="0.3">
      <c r="A11" s="14" t="s">
        <v>11</v>
      </c>
      <c r="B11" s="18" t="str">
        <f>IFERROR(VLOOKUP(B$1,Submissions[[Thymio]:[École2]],COLUMNS(Submissions[[Thymio]:[École2]]),FALSE),"")</f>
        <v/>
      </c>
      <c r="C11" s="10" t="str">
        <f>IFERROR(VLOOKUP(C$1,Submissions[[Thymio]:[École2]],COLUMNS(Submissions[[Thymio]:[École2]]),FALSE),"")</f>
        <v>Cq ojpkavxjp</v>
      </c>
      <c r="D11" s="10" t="str">
        <f>IFERROR(VLOOKUP(D$1,Submissions[[Thymio]:[École2]],COLUMNS(Submissions[[Thymio]:[École2]]),FALSE),"")</f>
        <v/>
      </c>
      <c r="E11" s="10" t="str">
        <f>IFERROR(VLOOKUP(E$1,Submissions[[Thymio]:[École2]],COLUMNS(Submissions[[Thymio]:[École2]]),FALSE),"")</f>
        <v/>
      </c>
      <c r="F11" s="11" t="str">
        <f>IFERROR(VLOOKUP(F$1,Submissions[[Thymio]:[École2]],COLUMNS(Submissions[[Thymio]:[École2]]),FALSE),"")</f>
        <v/>
      </c>
      <c r="H11" s="14" t="str">
        <f t="shared" si="5"/>
        <v>Thymio</v>
      </c>
      <c r="I11" s="37"/>
      <c r="J11" s="37" t="b">
        <v>0</v>
      </c>
      <c r="K11" s="37" t="b">
        <v>0</v>
      </c>
      <c r="L11" s="37" t="b">
        <v>0</v>
      </c>
      <c r="M11" s="37"/>
    </row>
    <row r="12" spans="1:17" ht="36" customHeight="1" thickBot="1" x14ac:dyDescent="0.3">
      <c r="A12" s="63" t="s">
        <v>12</v>
      </c>
      <c r="B12" s="15" t="str">
        <f>IFERROR(VLOOKUP(B$1,Submissions[[Mallette élec]:[École2]],COLUMNS(Submissions[[Mallette élec]:[École2]]),FALSE)&amp;VLOOKUP(B$1,Submissions[[Mallette élec]:[Mallette élec Cycle]],COLUMNS(Submissions[[Mallette élec]:[Mallette élec Cycle]]),FALSE),"")</f>
        <v>Rikfw cu GSZL - Cycle 3</v>
      </c>
      <c r="C12" s="5" t="str">
        <f>IFERROR(VLOOKUP(C$1,Submissions[[Mallette élec]:[École2]],COLUMNS(Submissions[[Mallette élec]:[École2]]),FALSE)&amp;VLOOKUP(C$1,Submissions[[Mallette élec]:[Mallette élec Cycle]],COLUMNS(Submissions[[Mallette élec]:[Mallette élec Cycle]]),FALSE),"")</f>
        <v>Eqmee Jopfixp Agvzza - Pqeevh - Cycle 3</v>
      </c>
      <c r="D12" s="5" t="str">
        <f>IFERROR(VLOOKUP(D$1,Submissions[[Mallette élec]:[École2]],COLUMNS(Submissions[[Mallette élec]:[École2]]),FALSE)&amp;VLOOKUP(D$1,Submissions[[Mallette élec]:[Mallette élec Cycle]],COLUMNS(Submissions[[Mallette élec]:[Mallette élec Cycle]]),FALSE),"")</f>
        <v>Sk Gztdbo jt Risb - Cycle 3</v>
      </c>
      <c r="E12" s="5" t="str">
        <f>IFERROR(VLOOKUP(E$1,Submissions[[Mallette élec]:[École2]],COLUMNS(Submissions[[Mallette élec]:[École2]]),FALSE)&amp;VLOOKUP(E$1,Submissions[[Mallette élec]:[Mallette élec Cycle]],COLUMNS(Submissions[[Mallette élec]:[Mallette élec Cycle]]),FALSE),"")</f>
        <v/>
      </c>
      <c r="F12" s="6" t="str">
        <f>IFERROR(VLOOKUP(F$1,Submissions[[Mallette élec]:[École2]],COLUMNS(Submissions[[Mallette élec]:[École2]]),FALSE)&amp;VLOOKUP(F$1,Submissions[[Mallette élec]:[Mallette élec Cycle]],COLUMNS(Submissions[[Mallette élec]:[Mallette élec Cycle]]),FALSE),"")</f>
        <v/>
      </c>
      <c r="H12" s="63" t="str">
        <f t="shared" si="5"/>
        <v>Mallette électricité</v>
      </c>
      <c r="I12" s="37" t="b">
        <v>1</v>
      </c>
      <c r="J12" s="37" t="b">
        <v>1</v>
      </c>
      <c r="K12" s="37" t="b">
        <v>0</v>
      </c>
      <c r="L12" s="37"/>
      <c r="M12" s="37"/>
    </row>
    <row r="13" spans="1:17" ht="36" customHeight="1" thickBot="1" x14ac:dyDescent="0.3">
      <c r="A13" s="65"/>
      <c r="B13" s="17" t="str" cm="1">
        <f t="array" aca="1" ref="B13" ca="1">IFERROR(INDIRECT("Submissions!"&amp;LEFT(ADDRESS(1,MATCH("École2",Submissions!$1:$1,0),4),LEN(ADDRESS(1,MATCH("École2",Submissions!$1:$1,0),4))-1) &amp; SMALL((Submissions[Mallette élec]=B$1)*ROW(Submissions[Mallette élec]),ROW(B13)-11+COUNTIF(Submissions[Mallette élec],"&lt;&gt;"&amp;B$1)))&amp;INDIRECT("Submissions!$"&amp;LEFT(ADDRESS(1,MATCH("Mallette élec Cycle",Submissions!$1:$1,0),4),LEN(ADDRESS(1,MATCH("École2",Submissions!$1:$1,0),4))-1) &amp; SMALL((Submissions[Mallette élec]=B$1)*ROW(Submissions[Mallette élec]),ROW(B13)-11+COUNTIF(Submissions[Mallette élec],"&lt;&gt;"&amp;B$1))),"")</f>
        <v>dcno - Cycle 2</v>
      </c>
      <c r="C13" s="3" t="str" cm="1">
        <f t="array" aca="1" ref="C13" ca="1">IFERROR(INDIRECT("Submissions!"&amp;LEFT(ADDRESS(1,MATCH("École2",Submissions!$1:$1,0),4),LEN(ADDRESS(1,MATCH("École2",Submissions!$1:$1,0),4))-1) &amp; SMALL((Submissions[Mallette élec]=C$1)*ROW(Submissions[Mallette élec]),ROW(C13)-11+COUNTIF(Submissions[Mallette élec],"&lt;&gt;"&amp;C$1)))&amp;INDIRECT("Submissions!$"&amp;LEFT(ADDRESS(1,MATCH("Mallette élec Cycle",Submissions!$1:$1,0),4),LEN(ADDRESS(1,MATCH("École2",Submissions!$1:$1,0),4))-1) &amp; SMALL((Submissions[Mallette élec]=C$1)*ROW(Submissions[Mallette élec]),ROW(C13)-11+COUNTIF(Submissions[Mallette élec],"&lt;&gt;"&amp;C$1))),"")</f>
        <v>Yelvu Yeroshr sx Kecjwzhc - Cycle 3</v>
      </c>
      <c r="D13" s="3" t="str" cm="1">
        <f t="array" aca="1" ref="D13" ca="1">IFERROR(INDIRECT("Submissions!"&amp;LEFT(ADDRESS(1,MATCH("École2",Submissions!$1:$1,0),4),LEN(ADDRESS(1,MATCH("École2",Submissions!$1:$1,0),4))-1) &amp; SMALL((Submissions[Mallette élec]=D$1)*ROW(Submissions[Mallette élec]),ROW(D13)-11+COUNTIF(Submissions[Mallette élec],"&lt;&gt;"&amp;D$1)))&amp;INDIRECT("Submissions!$"&amp;LEFT(ADDRESS(1,MATCH("Mallette élec Cycle",Submissions!$1:$1,0),4),LEN(ADDRESS(1,MATCH("École2",Submissions!$1:$1,0),4))-1) &amp; SMALL((Submissions[Mallette élec]=D$1)*ROW(Submissions[Mallette élec]),ROW(D13)-11+COUNTIF(Submissions[Mallette élec],"&lt;&gt;"&amp;D$1))),"")</f>
        <v>iooo fj kqllskkv mqe vqda lgjqjr - Cycle 2</v>
      </c>
      <c r="E13" s="3" t="str" cm="1">
        <f t="array" aca="1" ref="E13" ca="1">IFERROR(INDIRECT("Submissions!"&amp;LEFT(ADDRESS(1,MATCH("École2",Submissions!$1:$1,0),4),LEN(ADDRESS(1,MATCH("École2",Submissions!$1:$1,0),4))-1) &amp; SMALL((Submissions[Mallette élec]=E$1)*ROW(Submissions[Mallette élec]),ROW(E13)-11+COUNTIF(Submissions[Mallette élec],"&lt;&gt;"&amp;E$1)))&amp;INDIRECT("Submissions!$"&amp;LEFT(ADDRESS(1,MATCH("Mallette élec Cycle",Submissions!$1:$1,0),4),LEN(ADDRESS(1,MATCH("École2",Submissions!$1:$1,0),4))-1) &amp; SMALL((Submissions[Mallette élec]=E$1)*ROW(Submissions[Mallette élec]),ROW(E13)-11+COUNTIF(Submissions[Mallette élec],"&lt;&gt;"&amp;E$1))),"")</f>
        <v/>
      </c>
      <c r="F13" s="7" t="str" cm="1">
        <f t="array" aca="1" ref="F13" ca="1">IFERROR(INDIRECT("Submissions!"&amp;LEFT(ADDRESS(1,MATCH("École2",Submissions!$1:$1,0),4),LEN(ADDRESS(1,MATCH("École2",Submissions!$1:$1,0),4))-1) &amp; SMALL((Submissions[Mallette élec]=F$1)*ROW(Submissions[Mallette élec]),ROW(F13)-11+COUNTIF(Submissions[Mallette élec],"&lt;&gt;"&amp;F$1)))&amp;INDIRECT("Submissions!$"&amp;LEFT(ADDRESS(1,MATCH("Mallette élec Cycle",Submissions!$1:$1,0),4),LEN(ADDRESS(1,MATCH("École2",Submissions!$1:$1,0),4))-1) &amp; SMALL((Submissions[Mallette élec]=F$1)*ROW(Submissions[Mallette élec]),ROW(F13)-11+COUNTIF(Submissions[Mallette élec],"&lt;&gt;"&amp;F$1))),"")</f>
        <v/>
      </c>
      <c r="H13" s="65">
        <f t="shared" si="5"/>
        <v>0</v>
      </c>
      <c r="I13" s="37" t="b">
        <v>1</v>
      </c>
      <c r="J13" s="37" t="b">
        <v>0</v>
      </c>
      <c r="K13" s="37"/>
      <c r="L13" s="37"/>
      <c r="M13" s="37"/>
    </row>
    <row r="14" spans="1:17" ht="36" customHeight="1" thickBot="1" x14ac:dyDescent="0.3">
      <c r="A14" s="65"/>
      <c r="B14" s="17" t="str" cm="1">
        <f t="array" aca="1" ref="B14" ca="1">IFERROR(INDIRECT("Submissions!"&amp;LEFT(ADDRESS(1,MATCH("École2",Submissions!$1:$1,0),4),LEN(ADDRESS(1,MATCH("École2",Submissions!$1:$1,0),4))-1) &amp; SMALL((Submissions[Mallette élec]=B$1)*ROW(Submissions[Mallette élec]),ROW(B14)-11+COUNTIF(Submissions[Mallette élec],"&lt;&gt;"&amp;B$1)))&amp;INDIRECT("Submissions!$"&amp;LEFT(ADDRESS(1,MATCH("Mallette élec Cycle",Submissions!$1:$1,0),4),LEN(ADDRESS(1,MATCH("École2",Submissions!$1:$1,0),4))-1) &amp; SMALL((Submissions[Mallette élec]=B$1)*ROW(Submissions[Mallette élec]),ROW(B14)-11+COUNTIF(Submissions[Mallette élec],"&lt;&gt;"&amp;B$1))),"")</f>
        <v/>
      </c>
      <c r="C14" s="3" t="str" cm="1">
        <f t="array" aca="1" ref="C14" ca="1">IFERROR(INDIRECT("Submissions!"&amp;LEFT(ADDRESS(1,MATCH("École2",Submissions!$1:$1,0),4),LEN(ADDRESS(1,MATCH("École2",Submissions!$1:$1,0),4))-1) &amp; SMALL((Submissions[Mallette élec]=C$1)*ROW(Submissions[Mallette élec]),ROW(C14)-11+COUNTIF(Submissions[Mallette élec],"&lt;&gt;"&amp;C$1)))&amp;INDIRECT("Submissions!$"&amp;LEFT(ADDRESS(1,MATCH("Mallette élec Cycle",Submissions!$1:$1,0),4),LEN(ADDRESS(1,MATCH("École2",Submissions!$1:$1,0),4))-1) &amp; SMALL((Submissions[Mallette élec]=C$1)*ROW(Submissions[Mallette élec]),ROW(C14)-11+COUNTIF(Submissions[Mallette élec],"&lt;&gt;"&amp;C$1))),"")</f>
        <v>Xslxkicpcxau - Cycle 2</v>
      </c>
      <c r="D14" s="3" t="str" cm="1">
        <f t="array" aca="1" ref="D14" ca="1">IFERROR(INDIRECT("Submissions!"&amp;LEFT(ADDRESS(1,MATCH("École2",Submissions!$1:$1,0),4),LEN(ADDRESS(1,MATCH("École2",Submissions!$1:$1,0),4))-1) &amp; SMALL((Submissions[Mallette élec]=D$1)*ROW(Submissions[Mallette élec]),ROW(D14)-11+COUNTIF(Submissions[Mallette élec],"&lt;&gt;"&amp;D$1)))&amp;INDIRECT("Submissions!$"&amp;LEFT(ADDRESS(1,MATCH("Mallette élec Cycle",Submissions!$1:$1,0),4),LEN(ADDRESS(1,MATCH("École2",Submissions!$1:$1,0),4))-1) &amp; SMALL((Submissions[Mallette élec]=D$1)*ROW(Submissions[Mallette élec]),ROW(D14)-11+COUNTIF(Submissions[Mallette élec],"&lt;&gt;"&amp;D$1))),"")</f>
        <v/>
      </c>
      <c r="E14" s="3" t="str" cm="1">
        <f t="array" aca="1" ref="E14" ca="1">IFERROR(INDIRECT("Submissions!"&amp;LEFT(ADDRESS(1,MATCH("École2",Submissions!$1:$1,0),4),LEN(ADDRESS(1,MATCH("École2",Submissions!$1:$1,0),4))-1) &amp; SMALL((Submissions[Mallette élec]=E$1)*ROW(Submissions[Mallette élec]),ROW(E14)-11+COUNTIF(Submissions[Mallette élec],"&lt;&gt;"&amp;E$1)))&amp;INDIRECT("Submissions!$"&amp;LEFT(ADDRESS(1,MATCH("Mallette élec Cycle",Submissions!$1:$1,0),4),LEN(ADDRESS(1,MATCH("École2",Submissions!$1:$1,0),4))-1) &amp; SMALL((Submissions[Mallette élec]=E$1)*ROW(Submissions[Mallette élec]),ROW(E14)-11+COUNTIF(Submissions[Mallette élec],"&lt;&gt;"&amp;E$1))),"")</f>
        <v/>
      </c>
      <c r="F14" s="7" t="str" cm="1">
        <f t="array" aca="1" ref="F14" ca="1">IFERROR(INDIRECT("Submissions!"&amp;LEFT(ADDRESS(1,MATCH("École2",Submissions!$1:$1,0),4),LEN(ADDRESS(1,MATCH("École2",Submissions!$1:$1,0),4))-1) &amp; SMALL((Submissions[Mallette élec]=F$1)*ROW(Submissions[Mallette élec]),ROW(F14)-11+COUNTIF(Submissions[Mallette élec],"&lt;&gt;"&amp;F$1)))&amp;INDIRECT("Submissions!$"&amp;LEFT(ADDRESS(1,MATCH("Mallette élec Cycle",Submissions!$1:$1,0),4),LEN(ADDRESS(1,MATCH("École2",Submissions!$1:$1,0),4))-1) &amp; SMALL((Submissions[Mallette élec]=F$1)*ROW(Submissions[Mallette élec]),ROW(F14)-11+COUNTIF(Submissions[Mallette élec],"&lt;&gt;"&amp;F$1))),"")</f>
        <v/>
      </c>
      <c r="H14" s="65">
        <f t="shared" si="5"/>
        <v>0</v>
      </c>
      <c r="I14" s="37"/>
      <c r="J14" s="37"/>
      <c r="K14" s="37"/>
      <c r="L14" s="37"/>
      <c r="M14" s="37"/>
    </row>
    <row r="15" spans="1:17" ht="36" customHeight="1" thickBot="1" x14ac:dyDescent="0.3">
      <c r="A15" s="65"/>
      <c r="B15" s="17" t="str" cm="1">
        <f t="array" aca="1" ref="B15" ca="1">IFERROR(INDIRECT("Submissions!"&amp;LEFT(ADDRESS(1,MATCH("École2",Submissions!$1:$1,0),4),LEN(ADDRESS(1,MATCH("École2",Submissions!$1:$1,0),4))-1) &amp; SMALL((Submissions[Mallette élec]=B$1)*ROW(Submissions[Mallette élec]),ROW(B15)-11+COUNTIF(Submissions[Mallette élec],"&lt;&gt;"&amp;B$1)))&amp;INDIRECT("Submissions!$"&amp;LEFT(ADDRESS(1,MATCH("Mallette élec Cycle",Submissions!$1:$1,0),4),LEN(ADDRESS(1,MATCH("École2",Submissions!$1:$1,0),4))-1) &amp; SMALL((Submissions[Mallette élec]=B$1)*ROW(Submissions[Mallette élec]),ROW(B15)-11+COUNTIF(Submissions[Mallette élec],"&lt;&gt;"&amp;B$1))),"")</f>
        <v/>
      </c>
      <c r="C15" s="3" t="str" cm="1">
        <f t="array" aca="1" ref="C15" ca="1">IFERROR(INDIRECT("Submissions!"&amp;LEFT(ADDRESS(1,MATCH("École2",Submissions!$1:$1,0),4),LEN(ADDRESS(1,MATCH("École2",Submissions!$1:$1,0),4))-1) &amp; SMALL((Submissions[Mallette élec]=C$1)*ROW(Submissions[Mallette élec]),ROW(C15)-11+COUNTIF(Submissions[Mallette élec],"&lt;&gt;"&amp;C$1)))&amp;INDIRECT("Submissions!$"&amp;LEFT(ADDRESS(1,MATCH("Mallette élec Cycle",Submissions!$1:$1,0),4),LEN(ADDRESS(1,MATCH("École2",Submissions!$1:$1,0),4))-1) &amp; SMALL((Submissions[Mallette élec]=C$1)*ROW(Submissions[Mallette élec]),ROW(C15)-11+COUNTIF(Submissions[Mallette élec],"&lt;&gt;"&amp;C$1))),"")</f>
        <v/>
      </c>
      <c r="D15" s="3" t="str" cm="1">
        <f t="array" aca="1" ref="D15" ca="1">IFERROR(INDIRECT("Submissions!"&amp;LEFT(ADDRESS(1,MATCH("École2",Submissions!$1:$1,0),4),LEN(ADDRESS(1,MATCH("École2",Submissions!$1:$1,0),4))-1) &amp; SMALL((Submissions[Mallette élec]=D$1)*ROW(Submissions[Mallette élec]),ROW(D15)-11+COUNTIF(Submissions[Mallette élec],"&lt;&gt;"&amp;D$1)))&amp;INDIRECT("Submissions!$"&amp;LEFT(ADDRESS(1,MATCH("Mallette élec Cycle",Submissions!$1:$1,0),4),LEN(ADDRESS(1,MATCH("École2",Submissions!$1:$1,0),4))-1) &amp; SMALL((Submissions[Mallette élec]=D$1)*ROW(Submissions[Mallette élec]),ROW(D15)-11+COUNTIF(Submissions[Mallette élec],"&lt;&gt;"&amp;D$1))),"")</f>
        <v/>
      </c>
      <c r="E15" s="3" t="str" cm="1">
        <f t="array" aca="1" ref="E15" ca="1">IFERROR(INDIRECT("Submissions!"&amp;LEFT(ADDRESS(1,MATCH("École2",Submissions!$1:$1,0),4),LEN(ADDRESS(1,MATCH("École2",Submissions!$1:$1,0),4))-1) &amp; SMALL((Submissions[Mallette élec]=E$1)*ROW(Submissions[Mallette élec]),ROW(E15)-11+COUNTIF(Submissions[Mallette élec],"&lt;&gt;"&amp;E$1)))&amp;INDIRECT("Submissions!$"&amp;LEFT(ADDRESS(1,MATCH("Mallette élec Cycle",Submissions!$1:$1,0),4),LEN(ADDRESS(1,MATCH("École2",Submissions!$1:$1,0),4))-1) &amp; SMALL((Submissions[Mallette élec]=E$1)*ROW(Submissions[Mallette élec]),ROW(E15)-11+COUNTIF(Submissions[Mallette élec],"&lt;&gt;"&amp;E$1))),"")</f>
        <v/>
      </c>
      <c r="F15" s="7" t="str" cm="1">
        <f t="array" aca="1" ref="F15" ca="1">IFERROR(INDIRECT("Submissions!"&amp;LEFT(ADDRESS(1,MATCH("École2",Submissions!$1:$1,0),4),LEN(ADDRESS(1,MATCH("École2",Submissions!$1:$1,0),4))-1) &amp; SMALL((Submissions[Mallette élec]=F$1)*ROW(Submissions[Mallette élec]),ROW(F15)-11+COUNTIF(Submissions[Mallette élec],"&lt;&gt;"&amp;F$1)))&amp;INDIRECT("Submissions!$"&amp;LEFT(ADDRESS(1,MATCH("Mallette élec Cycle",Submissions!$1:$1,0),4),LEN(ADDRESS(1,MATCH("École2",Submissions!$1:$1,0),4))-1) &amp; SMALL((Submissions[Mallette élec]=F$1)*ROW(Submissions[Mallette élec]),ROW(F15)-11+COUNTIF(Submissions[Mallette élec],"&lt;&gt;"&amp;F$1))),"")</f>
        <v/>
      </c>
      <c r="H15" s="65">
        <f t="shared" si="5"/>
        <v>0</v>
      </c>
      <c r="I15" s="37"/>
      <c r="J15" s="37"/>
      <c r="K15" s="37"/>
      <c r="L15" s="37"/>
      <c r="M15" s="37"/>
    </row>
    <row r="16" spans="1:17" ht="36" customHeight="1" thickBot="1" x14ac:dyDescent="0.3">
      <c r="A16" s="64"/>
      <c r="B16" s="17" t="str" cm="1">
        <f t="array" aca="1" ref="B16" ca="1">IFERROR(INDIRECT("Submissions!"&amp;LEFT(ADDRESS(1,MATCH("École2",Submissions!$1:$1,0),4),LEN(ADDRESS(1,MATCH("École2",Submissions!$1:$1,0),4))-1) &amp; SMALL((Submissions[Mallette élec]=B$1)*ROW(Submissions[Mallette élec]),ROW(B16)-11+COUNTIF(Submissions[Mallette élec],"&lt;&gt;"&amp;B$1)))&amp;INDIRECT("Submissions!$"&amp;LEFT(ADDRESS(1,MATCH("Mallette élec Cycle",Submissions!$1:$1,0),4),LEN(ADDRESS(1,MATCH("École2",Submissions!$1:$1,0),4))-1) &amp; SMALL((Submissions[Mallette élec]=B$1)*ROW(Submissions[Mallette élec]),ROW(B16)-11+COUNTIF(Submissions[Mallette élec],"&lt;&gt;"&amp;B$1))),"")</f>
        <v/>
      </c>
      <c r="C16" s="8" t="str" cm="1">
        <f t="array" aca="1" ref="C16" ca="1">IFERROR(INDIRECT("Submissions!"&amp;LEFT(ADDRESS(1,MATCH("École2",Submissions!$1:$1,0),4),LEN(ADDRESS(1,MATCH("École2",Submissions!$1:$1,0),4))-1) &amp; SMALL((Submissions[Mallette élec]=C$1)*ROW(Submissions[Mallette élec]),ROW(C16)-11+COUNTIF(Submissions[Mallette élec],"&lt;&gt;"&amp;C$1)))&amp;INDIRECT("Submissions!$"&amp;LEFT(ADDRESS(1,MATCH("Mallette élec Cycle",Submissions!$1:$1,0),4),LEN(ADDRESS(1,MATCH("École2",Submissions!$1:$1,0),4))-1) &amp; SMALL((Submissions[Mallette élec]=C$1)*ROW(Submissions[Mallette élec]),ROW(C16)-11+COUNTIF(Submissions[Mallette élec],"&lt;&gt;"&amp;C$1))),"")</f>
        <v/>
      </c>
      <c r="D16" s="8" t="str" cm="1">
        <f t="array" aca="1" ref="D16" ca="1">IFERROR(INDIRECT("Submissions!"&amp;LEFT(ADDRESS(1,MATCH("École2",Submissions!$1:$1,0),4),LEN(ADDRESS(1,MATCH("École2",Submissions!$1:$1,0),4))-1) &amp; SMALL((Submissions[Mallette élec]=D$1)*ROW(Submissions[Mallette élec]),ROW(D16)-11+COUNTIF(Submissions[Mallette élec],"&lt;&gt;"&amp;D$1)))&amp;INDIRECT("Submissions!$"&amp;LEFT(ADDRESS(1,MATCH("Mallette élec Cycle",Submissions!$1:$1,0),4),LEN(ADDRESS(1,MATCH("École2",Submissions!$1:$1,0),4))-1) &amp; SMALL((Submissions[Mallette élec]=D$1)*ROW(Submissions[Mallette élec]),ROW(D16)-11+COUNTIF(Submissions[Mallette élec],"&lt;&gt;"&amp;D$1))),"")</f>
        <v/>
      </c>
      <c r="E16" s="8" t="str" cm="1">
        <f t="array" aca="1" ref="E16" ca="1">IFERROR(INDIRECT("Submissions!"&amp;LEFT(ADDRESS(1,MATCH("École2",Submissions!$1:$1,0),4),LEN(ADDRESS(1,MATCH("École2",Submissions!$1:$1,0),4))-1) &amp; SMALL((Submissions[Mallette élec]=E$1)*ROW(Submissions[Mallette élec]),ROW(E16)-11+COUNTIF(Submissions[Mallette élec],"&lt;&gt;"&amp;E$1)))&amp;INDIRECT("Submissions!$"&amp;LEFT(ADDRESS(1,MATCH("Mallette élec Cycle",Submissions!$1:$1,0),4),LEN(ADDRESS(1,MATCH("École2",Submissions!$1:$1,0),4))-1) &amp; SMALL((Submissions[Mallette élec]=E$1)*ROW(Submissions[Mallette élec]),ROW(E16)-11+COUNTIF(Submissions[Mallette élec],"&lt;&gt;"&amp;E$1))),"")</f>
        <v/>
      </c>
      <c r="F16" s="9" t="str" cm="1">
        <f t="array" aca="1" ref="F16" ca="1">IFERROR(INDIRECT("Submissions!"&amp;LEFT(ADDRESS(1,MATCH("École2",Submissions!$1:$1,0),4),LEN(ADDRESS(1,MATCH("École2",Submissions!$1:$1,0),4))-1) &amp; SMALL((Submissions[Mallette élec]=F$1)*ROW(Submissions[Mallette élec]),ROW(F16)-11+COUNTIF(Submissions[Mallette élec],"&lt;&gt;"&amp;F$1)))&amp;INDIRECT("Submissions!$"&amp;LEFT(ADDRESS(1,MATCH("Mallette élec Cycle",Submissions!$1:$1,0),4),LEN(ADDRESS(1,MATCH("École2",Submissions!$1:$1,0),4))-1) &amp; SMALL((Submissions[Mallette élec]=F$1)*ROW(Submissions[Mallette élec]),ROW(F16)-11+COUNTIF(Submissions[Mallette élec],"&lt;&gt;"&amp;F$1))),"")</f>
        <v/>
      </c>
      <c r="H16" s="64">
        <f t="shared" si="5"/>
        <v>0</v>
      </c>
      <c r="I16" s="37"/>
      <c r="J16" s="37"/>
      <c r="K16" s="37"/>
      <c r="L16" s="37"/>
      <c r="M16" s="37"/>
    </row>
    <row r="17" spans="1:13" ht="36" customHeight="1" thickBot="1" x14ac:dyDescent="0.3">
      <c r="A17" s="14" t="s">
        <v>0</v>
      </c>
      <c r="B17" s="18" t="str">
        <f>IFERROR(VLOOKUP(B$1,Submissions[[Enregistreur numérique Zoom H1n]:[École2]],COLUMNS(Submissions[[Enregistreur numérique Zoom H1n]:[École2]]),FALSE),"")</f>
        <v>hvqgey</v>
      </c>
      <c r="C17" s="10" t="str">
        <f>IFERROR(VLOOKUP(C$1,Submissions[[Enregistreur numérique Zoom H1n]:[École2]],COLUMNS(Submissions[[Enregistreur numérique Zoom H1n]:[École2]]),FALSE),"")</f>
        <v>Xt Msjbtizx</v>
      </c>
      <c r="D17" s="10" t="str">
        <f>IFERROR(VLOOKUP(D$1,Submissions[[Enregistreur numérique Zoom H1n]:[École2]],COLUMNS(Submissions[[Enregistreur numérique Zoom H1n]:[École2]]),FALSE),"")</f>
        <v/>
      </c>
      <c r="E17" s="10" t="str">
        <f>IFERROR(VLOOKUP(E$1,Submissions[[Enregistreur numérique Zoom H1n]:[École2]],COLUMNS(Submissions[[Enregistreur numérique Zoom H1n]:[École2]]),FALSE),"")</f>
        <v/>
      </c>
      <c r="F17" s="11" t="str">
        <f>IFERROR(VLOOKUP(F$1,Submissions[[Enregistreur numérique Zoom H1n]:[École2]],COLUMNS(Submissions[[Enregistreur numérique Zoom H1n]:[École2]]),FALSE),"")</f>
        <v>Hlvqq vln Xdyrvxch</v>
      </c>
      <c r="H17" s="14" t="str">
        <f t="shared" si="5"/>
        <v>Enregistreur numérique</v>
      </c>
      <c r="I17" s="37" t="b">
        <v>0</v>
      </c>
      <c r="J17" s="37" t="b">
        <v>1</v>
      </c>
      <c r="K17" s="37"/>
      <c r="L17" s="37"/>
      <c r="M17" s="37"/>
    </row>
    <row r="18" spans="1:13" ht="36" customHeight="1" thickBot="1" x14ac:dyDescent="0.3">
      <c r="A18" s="14" t="s">
        <v>1</v>
      </c>
      <c r="B18" s="18" t="str">
        <f>IFERROR(VLOOKUP(B$1,Submissions[[Torse humain (50 cm)]:[École2]],COLUMNS(Submissions[[Torse humain (50 cm)]:[École2]]),FALSE),"")</f>
        <v/>
      </c>
      <c r="C18" s="10" t="str">
        <f>IFERROR(VLOOKUP(C$1,Submissions[[Torse humain (50 cm)]:[École2]],COLUMNS(Submissions[[Torse humain (50 cm)]:[École2]]),FALSE),"")</f>
        <v>Rekms Zvalnnj Nitsfcua</v>
      </c>
      <c r="D18" s="10" t="str">
        <f>IFERROR(VLOOKUP(D$1,Submissions[[Torse humain (50 cm)]:[École2]],COLUMNS(Submissions[[Torse humain (50 cm)]:[École2]]),FALSE),"")</f>
        <v>seezb jqqpxxyr jy Ddkbftr-Wkeudnq</v>
      </c>
      <c r="E18" s="10" t="str">
        <f>IFERROR(VLOOKUP(E$1,Submissions[[Torse humain (50 cm)]:[École2]],COLUMNS(Submissions[[Torse humain (50 cm)]:[École2]]),FALSE),"")</f>
        <v>Uq Zybdadmll Ken Pcnqpqc</v>
      </c>
      <c r="F18" s="11" t="str">
        <f>IFERROR(VLOOKUP(F$1,Submissions[[Torse humain (50 cm)]:[École2]],COLUMNS(Submissions[[Torse humain (50 cm)]:[École2]]),FALSE),"")</f>
        <v/>
      </c>
      <c r="H18" s="14" t="str">
        <f t="shared" si="5"/>
        <v>Torse humain</v>
      </c>
      <c r="I18" s="37"/>
      <c r="J18" s="37" t="b">
        <v>1</v>
      </c>
      <c r="K18" s="37"/>
      <c r="L18" s="37"/>
      <c r="M18" s="37"/>
    </row>
    <row r="19" spans="1:13" ht="36" customHeight="1" thickBot="1" x14ac:dyDescent="0.3">
      <c r="A19" s="61" t="s">
        <v>7</v>
      </c>
      <c r="B19" s="15" t="str">
        <f t="array" ref="B19">IFERROR(VLOOKUP(B$1,Submissions[[Microscope USB]:[École2]],8,FALSE),"")</f>
        <v>Islnjbr Lsidfs Zzrxmnzl WF3 PQ1</v>
      </c>
      <c r="C19" s="5" t="str">
        <f t="array" ref="C19">IFERROR(VLOOKUP(C$1,Submissions[[Microscope USB]:[École2]],8,FALSE),"")</f>
        <v/>
      </c>
      <c r="D19" s="5" t="str">
        <f t="array" ref="D19">IFERROR(VLOOKUP(D$1,Submissions[[Microscope USB]:[École2]],8,FALSE),"")</f>
        <v/>
      </c>
      <c r="E19" s="5" t="str">
        <f t="array" ref="E19">IFERROR(VLOOKUP(E$1,Submissions[[Microscope USB]:[École2]],8,FALSE),"")</f>
        <v>seezb jqqpxxyr jy Ddkbftr-Wkeudnq</v>
      </c>
      <c r="F19" s="6" t="str">
        <f t="array" ref="F19">IFERROR(VLOOKUP(F$1,Submissions[[Microscope USB]:[École2]],8,FALSE),"")</f>
        <v>Eqmee Jopfixp Agvzza - Pqeevh</v>
      </c>
      <c r="H19" s="61" t="str">
        <f t="shared" si="5"/>
        <v>Microscope USB</v>
      </c>
      <c r="I19" s="37" t="b">
        <v>1</v>
      </c>
      <c r="J19" s="37"/>
      <c r="K19" s="37"/>
      <c r="L19" s="37"/>
      <c r="M19" s="37"/>
    </row>
    <row r="20" spans="1:13" ht="36" customHeight="1" thickBot="1" x14ac:dyDescent="0.3">
      <c r="A20" s="62"/>
      <c r="B20" s="19" t="str" cm="1">
        <f t="array" aca="1" ref="B20" ca="1">IFERROR(INDIRECT("Submissions!$"&amp;LEFT(ADDRESS(1,MATCH("École2",Submissions!$1:$1,0),4),LEN(ADDRESS(1,MATCH("École2",Submissions!$1:$1,0),4))-1) &amp; SMALL((Submissions[Microscope USB]=B$1)*ROW(Submissions[Microscope USB]),2+COUNTIF(Submissions[Microscope USB],"&lt;&gt;"&amp;B$1))),"")</f>
        <v/>
      </c>
      <c r="C20" s="13" t="str" cm="1">
        <f t="array" aca="1" ref="C20" ca="1">IFERROR(INDIRECT("Submissions!$"&amp;LEFT(ADDRESS(1,MATCH("École2",Submissions!$1:$1,0),4),LEN(ADDRESS(1,MATCH("École2",Submissions!$1:$1,0),4))-1) &amp; SMALL((Submissions[Microscope USB]=C$1)*ROW(Submissions[Microscope USB]),2+COUNTIF(Submissions[Microscope USB],"&lt;&gt;"&amp;C$1))),"")</f>
        <v/>
      </c>
      <c r="D20" s="13" t="str" cm="1">
        <f t="array" aca="1" ref="D20" ca="1">IFERROR(INDIRECT("Submissions!$"&amp;LEFT(ADDRESS(1,MATCH("École2",Submissions!$1:$1,0),4),LEN(ADDRESS(1,MATCH("École2",Submissions!$1:$1,0),4))-1) &amp; SMALL((Submissions[Microscope USB]=D$1)*ROW(Submissions[Microscope USB]),2+COUNTIF(Submissions[Microscope USB],"&lt;&gt;"&amp;D$1))),"")</f>
        <v/>
      </c>
      <c r="E20" s="13" t="str" cm="1">
        <f t="array" aca="1" ref="E20" ca="1">IFERROR(INDIRECT("Submissions!$"&amp;LEFT(ADDRESS(1,MATCH("École2",Submissions!$1:$1,0),4),LEN(ADDRESS(1,MATCH("École2",Submissions!$1:$1,0),4))-1) &amp; SMALL((Submissions[Microscope USB]=E$1)*ROW(Submissions[Microscope USB]),2+COUNTIF(Submissions[Microscope USB],"&lt;&gt;"&amp;E$1))),"")</f>
        <v/>
      </c>
      <c r="F20" s="20" t="str" cm="1">
        <f t="array" aca="1" ref="F20" ca="1">IFERROR(INDIRECT("Submissions!$"&amp;LEFT(ADDRESS(1,MATCH("École2",Submissions!$1:$1,0),4),LEN(ADDRESS(1,MATCH("École2",Submissions!$1:$1,0),4))-1) &amp; SMALL((Submissions[Microscope USB]=F$1)*ROW(Submissions[Microscope USB]),2+COUNTIF(Submissions[Microscope USB],"&lt;&gt;"&amp;F$1))),"")</f>
        <v>Hlvqq vln Xdyrvxch</v>
      </c>
      <c r="H20" s="62">
        <f t="shared" si="5"/>
        <v>0</v>
      </c>
      <c r="I20" s="37"/>
      <c r="J20" s="37"/>
      <c r="K20" s="37"/>
      <c r="L20" s="37"/>
      <c r="M20" s="37"/>
    </row>
    <row r="21" spans="1:13" ht="36" customHeight="1" thickBot="1" x14ac:dyDescent="0.3">
      <c r="A21" s="31" t="s">
        <v>49</v>
      </c>
      <c r="B21" s="15" t="str">
        <f>IFERROR(VLOOKUP(B$1,Submissions[[Mur sonore]:[École2]],COLUMNS(Submissions[[Mur sonore]:[École2]]),FALSE),"")</f>
        <v>xhrtw lwl xatvgnia</v>
      </c>
      <c r="C21" s="10" t="str">
        <f>IFERROR(VLOOKUP(C$1,Submissions[[Mur sonore]:[École2]],COLUMNS(Submissions[[Mur sonore]:[École2]]),FALSE),"")</f>
        <v>Mnujfvf ity Jqnkz</v>
      </c>
      <c r="D21" s="10" t="str">
        <f>IFERROR(VLOOKUP(D$1,Submissions[[Mur sonore]:[École2]],COLUMNS(Submissions[[Mur sonore]:[École2]]),FALSE),"")</f>
        <v>iemusb</v>
      </c>
      <c r="E21" s="10" t="str">
        <f>IFERROR(VLOOKUP(E$1,Submissions[[Mur sonore]:[École2]],COLUMNS(Submissions[[Mur sonore]:[École2]]),FALSE),"")</f>
        <v>Ctr Hkpjfklfmlm</v>
      </c>
      <c r="F21" s="11" t="str">
        <f>IFERROR(VLOOKUP(F$1,Submissions[[Mur sonore]:[École2]],COLUMNS(Submissions[[Mur sonore]:[École2]]),FALSE),"")</f>
        <v/>
      </c>
      <c r="H21" s="31" t="str">
        <f t="shared" si="5"/>
        <v>Mur sonore</v>
      </c>
      <c r="I21" s="37" t="b">
        <v>0</v>
      </c>
      <c r="J21" s="37" t="b">
        <v>1</v>
      </c>
      <c r="K21" s="37"/>
      <c r="L21" s="37"/>
      <c r="M21" s="37"/>
    </row>
    <row r="22" spans="1:13" ht="36" customHeight="1" thickBot="1" x14ac:dyDescent="0.3">
      <c r="A22" s="59" t="s">
        <v>33</v>
      </c>
      <c r="B22" s="15" t="str">
        <f>IFERROR(VLOOKUP(B$1,Submissions[[Tableau bavard]:[École2]],COLUMNS(Submissions[[Tableau bavard]:[École2]]),FALSE),"")</f>
        <v>Tfyd kw Ynamrxjt</v>
      </c>
      <c r="C22" s="10" t="str">
        <f>IFERROR(VLOOKUP(C$1,Submissions[[Tableau bavard]:[École2]],COLUMNS(Submissions[[Tableau bavard]:[École2]]),FALSE),"")</f>
        <v>Rttpi rfz Nfbbnxap</v>
      </c>
      <c r="D22" s="10" t="str">
        <f>IFERROR(VLOOKUP(D$1,Submissions[[Tableau bavard]:[École2]],COLUMNS(Submissions[[Tableau bavard]:[École2]]),FALSE),"")</f>
        <v>Ctr Hkpjfklfmlm</v>
      </c>
      <c r="E22" s="10" t="str">
        <f>IFERROR(VLOOKUP(E$1,Submissions[[Tableau bavard]:[École2]],COLUMNS(Submissions[[Tableau bavard]:[École2]]),FALSE),"")</f>
        <v>agqxsj</v>
      </c>
      <c r="F22" s="11" t="str">
        <f>IFERROR(VLOOKUP(F$1,Submissions[[Tableau bavard]:[École2]],COLUMNS(Submissions[[Tableau bavard]:[École2]]),FALSE),"")</f>
        <v/>
      </c>
      <c r="H22" s="32" t="str">
        <f t="shared" si="5"/>
        <v>Tableau bavard</v>
      </c>
      <c r="I22" s="37" t="b">
        <v>0</v>
      </c>
      <c r="J22" s="37" t="b">
        <v>1</v>
      </c>
      <c r="K22" s="37"/>
      <c r="L22" s="37"/>
      <c r="M22" s="37"/>
    </row>
    <row r="23" spans="1:13" ht="36" customHeight="1" thickBot="1" x14ac:dyDescent="0.3">
      <c r="A23" s="31" t="s">
        <v>35</v>
      </c>
      <c r="B23" s="18" t="str">
        <f>IFERROR(VLOOKUP(B$1,Submissions[[Matatalab]:[École2]],COLUMNS(Submissions[[Matatalab]:[École2]]),FALSE),"")</f>
        <v>sffyc Wienhnb Hjqjfs</v>
      </c>
      <c r="C23" s="10" t="str">
        <f>IFERROR(VLOOKUP(C$1,Submissions[[Matatalab]:[École2]],COLUMNS(Submissions[[Matatalab]:[École2]]),FALSE),"")</f>
        <v>hytgan</v>
      </c>
      <c r="D23" s="10" t="str">
        <f>IFERROR(VLOOKUP(D$1,Submissions[[Matatalab]:[École2]],COLUMNS(Submissions[[Matatalab]:[École2]]),FALSE),"")</f>
        <v>Xslxkicpcxau</v>
      </c>
      <c r="E23" s="10" t="str">
        <f>IFERROR(VLOOKUP(E$1,Submissions[[Matatalab]:[École2]],COLUMNS(Submissions[[Matatalab]:[École2]]),FALSE),"")</f>
        <v>Islnjbr Lsidfs Zzrxmnzl WF3 PQ1</v>
      </c>
      <c r="F23" s="11" t="str">
        <f>IFERROR(VLOOKUP(F$1,Submissions[[Matatalab]:[École2]],COLUMNS(Submissions[[Matatalab]:[École2]]),FALSE),"")</f>
        <v>agqxsj</v>
      </c>
      <c r="H23" s="31" t="str">
        <f t="shared" si="5"/>
        <v>Matatalab</v>
      </c>
      <c r="I23" s="37" t="b">
        <v>0</v>
      </c>
      <c r="J23" s="37" t="b">
        <v>1</v>
      </c>
      <c r="K23" s="37" t="b">
        <v>1</v>
      </c>
      <c r="L23" s="37"/>
      <c r="M23" s="37"/>
    </row>
    <row r="24" spans="1:13" ht="36" customHeight="1" thickBot="1" x14ac:dyDescent="0.3">
      <c r="A24" s="31" t="s">
        <v>70</v>
      </c>
      <c r="B24" s="18" t="str">
        <f>IFERROR(VLOOKUP(B$1,Submissions[[Pinces enregistreuses (lot de 6)]:[École2]],COLUMNS(Submissions[[Pinces enregistreuses (lot de 6)]:[École2]]),FALSE),"")</f>
        <v>Imjphhp Vawknpx</v>
      </c>
      <c r="C24" s="10" t="str">
        <f>IFERROR(VLOOKUP(C$1,Submissions[[Pinces enregistreuses (lot de 6)]:[École2]],COLUMNS(Submissions[[Pinces enregistreuses (lot de 6)]:[École2]]),FALSE),"")</f>
        <v>Tfyd kw Ynamrxjt</v>
      </c>
      <c r="D24" s="10" t="str">
        <f>IFERROR(VLOOKUP(D$1,Submissions[[Pinces enregistreuses (lot de 6)]:[École2]],COLUMNS(Submissions[[Pinces enregistreuses (lot de 6)]:[École2]]),FALSE),"")</f>
        <v>Vkya qh Cdglsvwd</v>
      </c>
      <c r="E24" s="10" t="str">
        <f>IFERROR(VLOOKUP(E$1,Submissions[[Pinces enregistreuses (lot de 6)]:[École2]],COLUMNS(Submissions[[Pinces enregistreuses (lot de 6)]:[École2]]),FALSE),"")</f>
        <v>Xt Msjbtizx</v>
      </c>
      <c r="F24" s="11" t="str">
        <f>IFERROR(VLOOKUP(F$1,Submissions[[Pinces enregistreuses (lot de 6)]:[École2]],COLUMNS(Submissions[[Pinces enregistreuses (lot de 6)]:[École2]]),FALSE),"")</f>
        <v/>
      </c>
      <c r="H24" s="31" t="str">
        <f t="shared" si="5"/>
        <v>Pinces enregistreuses</v>
      </c>
      <c r="I24" s="37" t="b">
        <v>0</v>
      </c>
      <c r="J24" s="37" t="b">
        <v>1</v>
      </c>
      <c r="K24" s="37"/>
      <c r="L24" s="37"/>
      <c r="M24" s="37"/>
    </row>
    <row r="25" spans="1:13" ht="36" customHeight="1" x14ac:dyDescent="0.25">
      <c r="B25" s="2" t="str">
        <f>LEFT(ADDRESS(1,MATCH("*"&amp;B$1,Submissions!$1:$1,0),4),LEN(ADDRESS(1,MATCH("*"&amp;B$1,Submissions!$1:$1,0),4))-1)</f>
        <v>M</v>
      </c>
      <c r="C25" s="2" t="str">
        <f>LEFT(ADDRESS(1,MATCH("École2",Submissions!$1:$1,0),4),LEN(ADDRESS(1,MATCH("École2",Submissions!$1:$1,0),4))-1)</f>
        <v>AF</v>
      </c>
    </row>
  </sheetData>
  <mergeCells count="13">
    <mergeCell ref="P9:P10"/>
    <mergeCell ref="H19:H20"/>
    <mergeCell ref="A2:A3"/>
    <mergeCell ref="A4:A5"/>
    <mergeCell ref="A9:A10"/>
    <mergeCell ref="A12:A16"/>
    <mergeCell ref="A6:A8"/>
    <mergeCell ref="A19:A20"/>
    <mergeCell ref="H2:H3"/>
    <mergeCell ref="H4:H5"/>
    <mergeCell ref="H6:H8"/>
    <mergeCell ref="H9:H10"/>
    <mergeCell ref="H12:H16"/>
  </mergeCells>
  <conditionalFormatting sqref="I2:M24">
    <cfRule type="expression" dxfId="8" priority="22">
      <formula>IF(B2&lt;&gt;"",I2,0)</formula>
    </cfRule>
  </conditionalFormatting>
  <conditionalFormatting sqref="B2:F24">
    <cfRule type="expression" dxfId="7" priority="2">
      <formula>LEN(TRIM(B2))=0</formula>
    </cfRule>
    <cfRule type="expression" dxfId="6" priority="23" stopIfTrue="1">
      <formula>IF($P$1&lt;&gt;"",COUNTIF(B2,$P$1&amp;"*"),"")</formula>
    </cfRule>
    <cfRule type="expression" dxfId="5" priority="24">
      <formula>I2</formula>
    </cfRule>
  </conditionalFormatting>
  <dataValidations count="1">
    <dataValidation type="list" allowBlank="1" showInputMessage="1" showErrorMessage="1" sqref="P1" xr:uid="{00000000-0002-0000-0100-000000000000}">
      <formula1>sansblanc</formula1>
    </dataValidation>
  </dataValidations>
  <printOptions horizontalCentered="1" verticalCentered="1"/>
  <pageMargins left="0.70833333333333304" right="0.70833333333333304" top="0.74791666666666701" bottom="0.74791666666666701" header="0.51180555555555496" footer="0.51180555555555496"/>
  <pageSetup paperSize="9" scale="57" firstPageNumber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68" r:id="rId4" name="case-$C$2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0</xdr:row>
                    <xdr:rowOff>457200</xdr:rowOff>
                  </from>
                  <to>
                    <xdr:col>3</xdr:col>
                    <xdr:colOff>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5" name="case-$D$2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0</xdr:row>
                    <xdr:rowOff>457200</xdr:rowOff>
                  </from>
                  <to>
                    <xdr:col>4</xdr:col>
                    <xdr:colOff>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" name="case-$D$3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</xdr:row>
                    <xdr:rowOff>457200</xdr:rowOff>
                  </from>
                  <to>
                    <xdr:col>4</xdr:col>
                    <xdr:colOff>0</xdr:colOff>
                    <xdr:row>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7" name="case-$C$4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2</xdr:row>
                    <xdr:rowOff>457200</xdr:rowOff>
                  </from>
                  <to>
                    <xdr:col>3</xdr:col>
                    <xdr:colOff>0</xdr:colOff>
                    <xdr:row>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8" name="case-$C$5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3</xdr:row>
                    <xdr:rowOff>457200</xdr:rowOff>
                  </from>
                  <to>
                    <xdr:col>3</xdr:col>
                    <xdr:colOff>0</xdr:colOff>
                    <xdr:row>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9" name="case-$B$6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4</xdr:row>
                    <xdr:rowOff>457200</xdr:rowOff>
                  </from>
                  <to>
                    <xdr:col>2</xdr:col>
                    <xdr:colOff>0</xdr:colOff>
                    <xdr:row>5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0" name="case-$B$9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7</xdr:row>
                    <xdr:rowOff>457200</xdr:rowOff>
                  </from>
                  <to>
                    <xdr:col>2</xdr:col>
                    <xdr:colOff>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1" name="case-$C$9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7</xdr:row>
                    <xdr:rowOff>457200</xdr:rowOff>
                  </from>
                  <to>
                    <xdr:col>3</xdr:col>
                    <xdr:colOff>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2" name="case-$D$9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457200</xdr:rowOff>
                  </from>
                  <to>
                    <xdr:col>4</xdr:col>
                    <xdr:colOff>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3" name="case-$E$9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457200</xdr:rowOff>
                  </from>
                  <to>
                    <xdr:col>5</xdr:col>
                    <xdr:colOff>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4" name="case-$F$9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457200</xdr:rowOff>
                  </from>
                  <to>
                    <xdr:col>6</xdr:col>
                    <xdr:colOff>0</xdr:colOff>
                    <xdr:row>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" name="case-$C$10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8</xdr:row>
                    <xdr:rowOff>457200</xdr:rowOff>
                  </from>
                  <to>
                    <xdr:col>3</xdr:col>
                    <xdr:colOff>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6" name="case-$D$10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457200</xdr:rowOff>
                  </from>
                  <to>
                    <xdr:col>4</xdr:col>
                    <xdr:colOff>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7" name="case-$E$10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457200</xdr:rowOff>
                  </from>
                  <to>
                    <xdr:col>5</xdr:col>
                    <xdr:colOff>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8" name="case-$F$10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457200</xdr:rowOff>
                  </from>
                  <to>
                    <xdr:col>6</xdr:col>
                    <xdr:colOff>0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9" name="case-$C$11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457200</xdr:rowOff>
                  </from>
                  <to>
                    <xdr:col>3</xdr:col>
                    <xdr:colOff>0</xdr:colOff>
                    <xdr:row>10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20" name="case-$B$12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10</xdr:row>
                    <xdr:rowOff>457200</xdr:rowOff>
                  </from>
                  <to>
                    <xdr:col>2</xdr:col>
                    <xdr:colOff>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21" name="case-$C$12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457200</xdr:rowOff>
                  </from>
                  <to>
                    <xdr:col>3</xdr:col>
                    <xdr:colOff>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2" name="case-$D$12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10</xdr:row>
                    <xdr:rowOff>457200</xdr:rowOff>
                  </from>
                  <to>
                    <xdr:col>4</xdr:col>
                    <xdr:colOff>0</xdr:colOff>
                    <xdr:row>11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23" name="case-$B$13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11</xdr:row>
                    <xdr:rowOff>457200</xdr:rowOff>
                  </from>
                  <to>
                    <xdr:col>2</xdr:col>
                    <xdr:colOff>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24" name="case-$C$13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457200</xdr:rowOff>
                  </from>
                  <to>
                    <xdr:col>3</xdr:col>
                    <xdr:colOff>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25" name="case-$D$13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11</xdr:row>
                    <xdr:rowOff>457200</xdr:rowOff>
                  </from>
                  <to>
                    <xdr:col>4</xdr:col>
                    <xdr:colOff>0</xdr:colOff>
                    <xdr:row>12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26" name="case-$C$14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457200</xdr:rowOff>
                  </from>
                  <to>
                    <xdr:col>3</xdr:col>
                    <xdr:colOff>0</xdr:colOff>
                    <xdr:row>13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27" name="case-$B$17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15</xdr:row>
                    <xdr:rowOff>457200</xdr:rowOff>
                  </from>
                  <to>
                    <xdr:col>2</xdr:col>
                    <xdr:colOff>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28" name="case-$C$17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457200</xdr:rowOff>
                  </from>
                  <to>
                    <xdr:col>3</xdr:col>
                    <xdr:colOff>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29" name="case-$F$17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457200</xdr:rowOff>
                  </from>
                  <to>
                    <xdr:col>6</xdr:col>
                    <xdr:colOff>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30" name="case-$C$18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457200</xdr:rowOff>
                  </from>
                  <to>
                    <xdr:col>3</xdr:col>
                    <xdr:colOff>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31" name="case-$D$18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16</xdr:row>
                    <xdr:rowOff>457200</xdr:rowOff>
                  </from>
                  <to>
                    <xdr:col>4</xdr:col>
                    <xdr:colOff>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32" name="case-$E$18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457200</xdr:rowOff>
                  </from>
                  <to>
                    <xdr:col>5</xdr:col>
                    <xdr:colOff>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33" name="case-$B$19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17</xdr:row>
                    <xdr:rowOff>457200</xdr:rowOff>
                  </from>
                  <to>
                    <xdr:col>2</xdr:col>
                    <xdr:colOff>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34" name="case-$E$19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457200</xdr:rowOff>
                  </from>
                  <to>
                    <xdr:col>5</xdr:col>
                    <xdr:colOff>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35" name="case-$F$19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457200</xdr:rowOff>
                  </from>
                  <to>
                    <xdr:col>6</xdr:col>
                    <xdr:colOff>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36" name="case-$F$20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457200</xdr:rowOff>
                  </from>
                  <to>
                    <xdr:col>6</xdr:col>
                    <xdr:colOff>0</xdr:colOff>
                    <xdr:row>19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7" name="case-$B$21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19</xdr:row>
                    <xdr:rowOff>457200</xdr:rowOff>
                  </from>
                  <to>
                    <xdr:col>2</xdr:col>
                    <xdr:colOff>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38" name="case-$C$21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19</xdr:row>
                    <xdr:rowOff>457200</xdr:rowOff>
                  </from>
                  <to>
                    <xdr:col>3</xdr:col>
                    <xdr:colOff>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39" name="case-$D$21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457200</xdr:rowOff>
                  </from>
                  <to>
                    <xdr:col>4</xdr:col>
                    <xdr:colOff>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40" name="case-$E$21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457200</xdr:rowOff>
                  </from>
                  <to>
                    <xdr:col>5</xdr:col>
                    <xdr:colOff>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41" name="case-$B$22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20</xdr:row>
                    <xdr:rowOff>457200</xdr:rowOff>
                  </from>
                  <to>
                    <xdr:col>2</xdr:col>
                    <xdr:colOff>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42" name="case-$C$22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20</xdr:row>
                    <xdr:rowOff>457200</xdr:rowOff>
                  </from>
                  <to>
                    <xdr:col>3</xdr:col>
                    <xdr:colOff>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43" name="case-$D$22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20</xdr:row>
                    <xdr:rowOff>457200</xdr:rowOff>
                  </from>
                  <to>
                    <xdr:col>4</xdr:col>
                    <xdr:colOff>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44" name="case-$E$22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457200</xdr:rowOff>
                  </from>
                  <to>
                    <xdr:col>5</xdr:col>
                    <xdr:colOff>0</xdr:colOff>
                    <xdr:row>21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45" name="case-$B$23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21</xdr:row>
                    <xdr:rowOff>457200</xdr:rowOff>
                  </from>
                  <to>
                    <xdr:col>2</xdr:col>
                    <xdr:colOff>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46" name="case-$C$23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21</xdr:row>
                    <xdr:rowOff>457200</xdr:rowOff>
                  </from>
                  <to>
                    <xdr:col>3</xdr:col>
                    <xdr:colOff>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47" name="case-$D$23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21</xdr:row>
                    <xdr:rowOff>457200</xdr:rowOff>
                  </from>
                  <to>
                    <xdr:col>4</xdr:col>
                    <xdr:colOff>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48" name="case-$E$23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457200</xdr:rowOff>
                  </from>
                  <to>
                    <xdr:col>5</xdr:col>
                    <xdr:colOff>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49" name="case-$F$23">
              <controlPr locked="0" defaultSize="0" autoFill="0" autoLine="0" autoPict="0">
                <anchor moveWithCells="1">
                  <from>
                    <xdr:col>5</xdr:col>
                    <xdr:colOff>0</xdr:colOff>
                    <xdr:row>21</xdr:row>
                    <xdr:rowOff>457200</xdr:rowOff>
                  </from>
                  <to>
                    <xdr:col>6</xdr:col>
                    <xdr:colOff>0</xdr:colOff>
                    <xdr:row>22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50" name="case-$B$24">
              <controlPr locked="0" defaultSize="0" autoFill="0" autoLine="0" autoPict="0">
                <anchor moveWithCells="1">
                  <from>
                    <xdr:col>1</xdr:col>
                    <xdr:colOff>0</xdr:colOff>
                    <xdr:row>22</xdr:row>
                    <xdr:rowOff>457200</xdr:rowOff>
                  </from>
                  <to>
                    <xdr:col>2</xdr:col>
                    <xdr:colOff>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51" name="case-$C$24">
              <controlPr locked="0" defaultSize="0" autoFill="0" autoLine="0" autoPict="0">
                <anchor moveWithCells="1">
                  <from>
                    <xdr:col>2</xdr:col>
                    <xdr:colOff>0</xdr:colOff>
                    <xdr:row>22</xdr:row>
                    <xdr:rowOff>457200</xdr:rowOff>
                  </from>
                  <to>
                    <xdr:col>3</xdr:col>
                    <xdr:colOff>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52" name="case-$D$24">
              <controlPr locked="0" defaultSize="0" autoFill="0" autoLine="0" autoPict="0">
                <anchor moveWithCells="1">
                  <from>
                    <xdr:col>3</xdr:col>
                    <xdr:colOff>0</xdr:colOff>
                    <xdr:row>22</xdr:row>
                    <xdr:rowOff>457200</xdr:rowOff>
                  </from>
                  <to>
                    <xdr:col>4</xdr:col>
                    <xdr:colOff>0</xdr:colOff>
                    <xdr:row>23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53" name="case-$E$24">
              <controlPr locked="0"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457200</xdr:rowOff>
                  </from>
                  <to>
                    <xdr:col>5</xdr:col>
                    <xdr:colOff>0</xdr:colOff>
                    <xdr:row>23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24"/>
  <sheetViews>
    <sheetView workbookViewId="0">
      <selection activeCell="C12" sqref="C12"/>
    </sheetView>
  </sheetViews>
  <sheetFormatPr baseColWidth="10" defaultColWidth="12.75" defaultRowHeight="18" customHeight="1" x14ac:dyDescent="0.2"/>
  <cols>
    <col min="1" max="1" width="12.75" style="54"/>
    <col min="2" max="6" width="25.25" style="54" customWidth="1"/>
    <col min="7" max="16384" width="12.75" style="54"/>
  </cols>
  <sheetData>
    <row r="1" spans="1:11" ht="18" customHeight="1" thickBot="1" x14ac:dyDescent="0.25">
      <c r="A1" s="52"/>
      <c r="B1" s="53" t="s">
        <v>2</v>
      </c>
      <c r="C1" s="53" t="s">
        <v>3</v>
      </c>
      <c r="D1" s="53" t="s">
        <v>4</v>
      </c>
      <c r="E1" s="53" t="s">
        <v>5</v>
      </c>
      <c r="F1" s="53" t="s">
        <v>6</v>
      </c>
    </row>
    <row r="2" spans="1:11" ht="18" customHeight="1" thickBot="1" x14ac:dyDescent="0.25">
      <c r="A2" s="68" t="s">
        <v>9</v>
      </c>
      <c r="B2" s="55" t="str">
        <f>IFERROR(VLOOKUP(Planning!B2,Submissions[[École]:[Adresse e-mail]],2,FALSE),"")</f>
        <v/>
      </c>
      <c r="C2" s="55" t="str">
        <f>IFERROR(VLOOKUP(Planning!C2,Submissions[[École]:[Adresse e-mail]],2,FALSE),"")</f>
        <v>xidojs.oadkrtw@vo-jahciecfbfu.ff</v>
      </c>
      <c r="D2" s="55" t="str">
        <f>IFERROR(VLOOKUP(Planning!D2,Submissions[[École]:[Adresse e-mail]],2,FALSE),"")</f>
        <v>kgvjzc.ikqirwn@aa-fnhnejaivla.cj</v>
      </c>
      <c r="E2" s="55" t="str">
        <f>IFERROR(VLOOKUP(Planning!E2,Submissions[[École]:[Adresse e-mail]],2,FALSE),"")</f>
        <v/>
      </c>
      <c r="F2" s="55" t="str">
        <f>IFERROR(VLOOKUP(Planning!F2,Submissions[[École]:[Adresse e-mail]],2,FALSE),"")</f>
        <v/>
      </c>
    </row>
    <row r="3" spans="1:11" ht="18" customHeight="1" thickBot="1" x14ac:dyDescent="0.25">
      <c r="A3" s="69"/>
      <c r="B3" s="55" t="str">
        <f ca="1">IFERROR(VLOOKUP(Planning!B3,Submissions[[École]:[Adresse e-mail]],2,FALSE),"")</f>
        <v/>
      </c>
      <c r="C3" s="55" t="str">
        <f ca="1">IFERROR(VLOOKUP(Planning!C3,Submissions[[École]:[Adresse e-mail]],2,FALSE),"")</f>
        <v/>
      </c>
      <c r="D3" s="55" t="str">
        <f ca="1">IFERROR(VLOOKUP(Planning!D3,Submissions[[École]:[Adresse e-mail]],2,FALSE),"")</f>
        <v>utmrnacs.Riin2@yn-vcxrofcavqz.tp</v>
      </c>
      <c r="E3" s="55" t="str">
        <f ca="1">IFERROR(VLOOKUP(Planning!E3,Submissions[[École]:[Adresse e-mail]],2,FALSE),"")</f>
        <v/>
      </c>
      <c r="F3" s="55" t="str">
        <f ca="1">IFERROR(VLOOKUP(Planning!F3,Submissions[[École]:[Adresse e-mail]],2,FALSE),"")</f>
        <v/>
      </c>
    </row>
    <row r="4" spans="1:11" ht="18" customHeight="1" thickBot="1" x14ac:dyDescent="0.25">
      <c r="A4" s="68" t="s">
        <v>8</v>
      </c>
      <c r="B4" s="55" t="str">
        <f>IFERROR(VLOOKUP(Planning!B4,Submissions[[École]:[Adresse e-mail]],2,FALSE),"")</f>
        <v/>
      </c>
      <c r="C4" s="55" t="str">
        <f>IFERROR(VLOOKUP(Planning!C4,Submissions[[École]:[Adresse e-mail]],2,FALSE),"")</f>
        <v>rbzogbfwihhal.glkbul@lm-qvgwxcpnxca.xp</v>
      </c>
      <c r="D4" s="55" t="str">
        <f>IFERROR(VLOOKUP(Planning!D4,Submissions[[École]:[Adresse e-mail]],2,FALSE),"")</f>
        <v/>
      </c>
      <c r="E4" s="55" t="str">
        <f>IFERROR(VLOOKUP(Planning!E4,Submissions[[École]:[Adresse e-mail]],2,FALSE),"")</f>
        <v/>
      </c>
      <c r="F4" s="55" t="str">
        <f>IFERROR(VLOOKUP(Planning!F4,Submissions[[École]:[Adresse e-mail]],2,FALSE),"")</f>
        <v/>
      </c>
    </row>
    <row r="5" spans="1:11" ht="18" customHeight="1" thickBot="1" x14ac:dyDescent="0.25">
      <c r="A5" s="69"/>
      <c r="B5" s="55" t="str">
        <f ca="1">IFERROR(VLOOKUP(Planning!B5,Submissions[[École]:[Adresse e-mail]],2,FALSE),"")</f>
        <v/>
      </c>
      <c r="C5" s="55" t="str">
        <f ca="1">IFERROR(VLOOKUP(Planning!C5,Submissions[[École]:[Adresse e-mail]],2,FALSE),"")</f>
        <v>xkvlui52@oe-tbzwhltqgmf.bz</v>
      </c>
      <c r="D5" s="55" t="str">
        <f ca="1">IFERROR(VLOOKUP(Planning!D5,Submissions[[École]:[Adresse e-mail]],2,FALSE),"")</f>
        <v/>
      </c>
      <c r="E5" s="55" t="str">
        <f ca="1">IFERROR(VLOOKUP(Planning!E5,Submissions[[École]:[Adresse e-mail]],2,FALSE),"")</f>
        <v/>
      </c>
      <c r="F5" s="55" t="str">
        <f ca="1">IFERROR(VLOOKUP(Planning!F5,Submissions[[École]:[Adresse e-mail]],2,FALSE),"")</f>
        <v/>
      </c>
    </row>
    <row r="6" spans="1:11" ht="18" customHeight="1" thickBot="1" x14ac:dyDescent="0.25">
      <c r="A6" s="68" t="s">
        <v>13</v>
      </c>
      <c r="B6" s="55" t="str">
        <f>IFERROR(VLOOKUP(Planning!B6,Submissions[[École]:[Adresse e-mail]],2,FALSE),"")</f>
        <v/>
      </c>
      <c r="C6" s="55" t="str">
        <f>IFERROR(VLOOKUP(Planning!C6,Submissions[[École]:[Adresse e-mail]],2,FALSE),"")</f>
        <v/>
      </c>
      <c r="D6" s="55" t="str">
        <f>IFERROR(VLOOKUP(Planning!D6,Submissions[[École]:[Adresse e-mail]],2,FALSE),"")</f>
        <v/>
      </c>
      <c r="E6" s="55" t="str">
        <f>IFERROR(VLOOKUP(Planning!E6,Submissions[[École]:[Adresse e-mail]],2,FALSE),"")</f>
        <v/>
      </c>
      <c r="F6" s="55" t="str">
        <f>IFERROR(VLOOKUP(Planning!F6,Submissions[[École]:[Adresse e-mail]],2,FALSE),"")</f>
        <v/>
      </c>
    </row>
    <row r="7" spans="1:11" ht="18" customHeight="1" thickBot="1" x14ac:dyDescent="0.25">
      <c r="A7" s="70"/>
      <c r="B7" s="55" t="str">
        <f ca="1">IFERROR(VLOOKUP(Planning!B7,Submissions[[École]:[Adresse e-mail]],2,FALSE),"")</f>
        <v/>
      </c>
      <c r="C7" s="55" t="str">
        <f ca="1">IFERROR(VLOOKUP(Planning!C7,Submissions[[École]:[Adresse e-mail]],2,FALSE),"")</f>
        <v/>
      </c>
      <c r="D7" s="55" t="str">
        <f ca="1">IFERROR(VLOOKUP(Planning!D7,Submissions[[École]:[Adresse e-mail]],2,FALSE),"")</f>
        <v/>
      </c>
      <c r="E7" s="55" t="str">
        <f ca="1">IFERROR(VLOOKUP(Planning!E7,Submissions[[École]:[Adresse e-mail]],2,FALSE),"")</f>
        <v/>
      </c>
      <c r="F7" s="55" t="str">
        <f ca="1">IFERROR(VLOOKUP(Planning!F7,Submissions[[École]:[Adresse e-mail]],2,FALSE),"")</f>
        <v/>
      </c>
    </row>
    <row r="8" spans="1:11" ht="18" customHeight="1" thickBot="1" x14ac:dyDescent="0.25">
      <c r="A8" s="69"/>
      <c r="B8" s="55" t="str">
        <f ca="1">IFERROR(VLOOKUP(Planning!B8,Submissions[[École]:[Adresse e-mail]],2,FALSE),"")</f>
        <v/>
      </c>
      <c r="C8" s="55" t="str">
        <f ca="1">IFERROR(VLOOKUP(Planning!C8,Submissions[[École]:[Adresse e-mail]],2,FALSE),"")</f>
        <v/>
      </c>
      <c r="D8" s="55" t="str">
        <f ca="1">IFERROR(VLOOKUP(Planning!D8,Submissions[[École]:[Adresse e-mail]],2,FALSE),"")</f>
        <v/>
      </c>
      <c r="E8" s="55" t="str">
        <f ca="1">IFERROR(VLOOKUP(Planning!E8,Submissions[[École]:[Adresse e-mail]],2,FALSE),"")</f>
        <v/>
      </c>
      <c r="F8" s="55" t="str">
        <f ca="1">IFERROR(VLOOKUP(Planning!F8,Submissions[[École]:[Adresse e-mail]],2,FALSE),"")</f>
        <v/>
      </c>
    </row>
    <row r="9" spans="1:11" ht="18" customHeight="1" thickBot="1" x14ac:dyDescent="0.25">
      <c r="A9" s="68" t="s">
        <v>10</v>
      </c>
      <c r="B9" s="55" t="str">
        <f>IFERROR(VLOOKUP(Planning!B9,Submissions[[École]:[Adresse e-mail]],2,FALSE),"")</f>
        <v>vb.zcmmlyzmh@ab-qgyctexlipe.vb</v>
      </c>
      <c r="C9" s="55" t="str">
        <f>IFERROR(VLOOKUP(Planning!C9,Submissions[[École]:[Adresse e-mail]],2,FALSE),"")</f>
        <v>Juxawbtv.Gycqvoa@zc-znmywpflqay.cb</v>
      </c>
      <c r="D9" s="55" t="str">
        <f>IFERROR(VLOOKUP(Planning!D9,Submissions[[École]:[Adresse e-mail]],2,FALSE),"")</f>
        <v>We.5611855A@yz-meeoteqxcot.lt</v>
      </c>
      <c r="E9" s="55">
        <f>IFERROR(VLOOKUP(Planning!E9,Submissions[[École]:[Adresse e-mail]],2,FALSE),"")</f>
        <v>0</v>
      </c>
      <c r="F9" s="55" t="str">
        <f>IFERROR(VLOOKUP(Planning!F9,Submissions[[École]:[Adresse e-mail]],2,FALSE),"")</f>
        <v>glfappl.mjjld7@cg-zrursixtpau.cea</v>
      </c>
    </row>
    <row r="10" spans="1:11" ht="18" customHeight="1" thickBot="1" x14ac:dyDescent="0.25">
      <c r="A10" s="69"/>
      <c r="B10" s="55" t="str">
        <f ca="1">IFERROR(VLOOKUP(Planning!B10,Submissions[[École]:[Adresse e-mail]],2,FALSE),"")</f>
        <v/>
      </c>
      <c r="C10" s="55" t="str">
        <f ca="1">IFERROR(VLOOKUP(Planning!C10,Submissions[[École]:[Adresse e-mail]],2,FALSE),"")</f>
        <v>eoppsznsdif99@so-qzncxwitpzj.kj</v>
      </c>
      <c r="D10" s="55" t="str">
        <f ca="1">IFERROR(VLOOKUP(Planning!D10,Submissions[[École]:[Adresse e-mail]],2,FALSE),"")</f>
        <v>ocoelbuj-z@uynsauu.ua</v>
      </c>
      <c r="E10" s="55">
        <f ca="1">IFERROR(VLOOKUP(Planning!E10,Submissions[[École]:[Adresse e-mail]],2,FALSE),"")</f>
        <v>0</v>
      </c>
      <c r="F10" s="55" t="str">
        <f ca="1">IFERROR(VLOOKUP(Planning!F10,Submissions[[École]:[Adresse e-mail]],2,FALSE),"")</f>
        <v>dcopfti.hrkge2@aj-pozjuwixfmj.fer</v>
      </c>
    </row>
    <row r="11" spans="1:11" ht="18" customHeight="1" thickBot="1" x14ac:dyDescent="0.25">
      <c r="A11" s="56" t="s">
        <v>11</v>
      </c>
      <c r="B11" s="55" t="str">
        <f>IFERROR(VLOOKUP(Planning!B11,Submissions[[École]:[Adresse e-mail]],2,FALSE),"")</f>
        <v/>
      </c>
      <c r="C11" s="55" t="str">
        <f>IFERROR(VLOOKUP(Planning!C11,Submissions[[École]:[Adresse e-mail]],2,FALSE),"")</f>
        <v>eoppsznsdif99@so-qzncxwitpzj.kj</v>
      </c>
      <c r="D11" s="55" t="str">
        <f>IFERROR(VLOOKUP(Planning!D11,Submissions[[École]:[Adresse e-mail]],2,FALSE),"")</f>
        <v/>
      </c>
      <c r="E11" s="55" t="str">
        <f>IFERROR(VLOOKUP(Planning!E11,Submissions[[École]:[Adresse e-mail]],2,FALSE),"")</f>
        <v/>
      </c>
      <c r="F11" s="55" t="str">
        <f>IFERROR(VLOOKUP(Planning!F11,Submissions[[École]:[Adresse e-mail]],2,FALSE),"")</f>
        <v/>
      </c>
    </row>
    <row r="12" spans="1:11" ht="18" customHeight="1" thickBot="1" x14ac:dyDescent="0.25">
      <c r="A12" s="68" t="s">
        <v>12</v>
      </c>
      <c r="B12" s="55" t="str">
        <f>IFERROR(VLOOKUP(LEFT(Planning!B12,FIND(" - Cycle",Planning!B12)-1),Submissions[[École]:[Adresse e-mail]],2,FALSE),"")</f>
        <v>rbzogbfwihhal.glkbul@lm-qvgwxcpnxca.xp</v>
      </c>
      <c r="C12" s="55" t="str">
        <f>IFERROR(VLOOKUP(LEFT(Planning!C12,FIND(" - Cycle",Planning!C12)-1),Submissions[[École]:[Adresse e-mail]],2,FALSE),"")</f>
        <v>buerosvhtu.pjolwye@xo-aumummhrlnv.bl</v>
      </c>
      <c r="D12" s="55" t="str">
        <f>IFERROR(VLOOKUP(LEFT(Planning!D12,FIND(" - Cycle",Planning!D12)-1),Submissions[[École]:[Adresse e-mail]],2,FALSE),"")</f>
        <v>ojvvf.ongvcnb@eq-yuydvssvqcy.xk</v>
      </c>
      <c r="E12" s="55" t="str">
        <f>IFERROR(VLOOKUP(LEFT(Planning!E12,FIND(" - Cycle",Planning!E12)-1),Submissions[[École]:[Adresse e-mail]],2,FALSE),"")</f>
        <v/>
      </c>
      <c r="F12" s="55" t="str">
        <f>IFERROR(VLOOKUP(LEFT(Planning!F12,FIND(" - Cycle",Planning!F12)-1),Submissions[[École]:[Adresse e-mail]],2,FALSE),"")</f>
        <v/>
      </c>
      <c r="K12" s="54" t="b">
        <v>1</v>
      </c>
    </row>
    <row r="13" spans="1:11" ht="18" customHeight="1" thickBot="1" x14ac:dyDescent="0.25">
      <c r="A13" s="70"/>
      <c r="B13" s="55">
        <f ca="1">IFERROR(VLOOKUP(LEFT(Planning!B13,FIND(" - Cycle",Planning!B13)-1),Submissions[[École]:[Adresse e-mail]],2,FALSE),"")</f>
        <v>0</v>
      </c>
      <c r="C13" s="55" t="str">
        <f ca="1">IFERROR(VLOOKUP(LEFT(Planning!C13,FIND(" - Cycle",Planning!C13)-1),Submissions[[École]:[Adresse e-mail]],2,FALSE),"")</f>
        <v>vtggq.ulvmnw@dq-mvwdkwirvcj.wn</v>
      </c>
      <c r="D13" s="55" t="str">
        <f ca="1">IFERROR(VLOOKUP(LEFT(Planning!D13,FIND(" - Cycle",Planning!D13)-1),Submissions[[École]:[Adresse e-mail]],2,FALSE),"")</f>
        <v>Juxawbtv.Gycqvoa@zc-znmywpflqay.cb</v>
      </c>
      <c r="E13" s="55" t="str">
        <f ca="1">IFERROR(VLOOKUP(LEFT(Planning!E13,FIND(" - Cycle",Planning!E13)-1),Submissions[[École]:[Adresse e-mail]],2,FALSE),"")</f>
        <v/>
      </c>
      <c r="F13" s="55" t="str">
        <f ca="1">IFERROR(VLOOKUP(LEFT(Planning!F13,FIND(" - Cycle",Planning!F13)-1),Submissions[[École]:[Adresse e-mail]],2,FALSE),"")</f>
        <v/>
      </c>
    </row>
    <row r="14" spans="1:11" ht="18" customHeight="1" thickBot="1" x14ac:dyDescent="0.25">
      <c r="A14" s="70"/>
      <c r="B14" s="55" t="str">
        <f ca="1">IFERROR(VLOOKUP(LEFT(Planning!B14,FIND(" - Cycle",Planning!B14)-1),Submissions[[École]:[Adresse e-mail]],2,FALSE),"")</f>
        <v/>
      </c>
      <c r="C14" s="55" t="str">
        <f ca="1">IFERROR(VLOOKUP(LEFT(Planning!C14,FIND(" - Cycle",Planning!C14)-1),Submissions[[École]:[Adresse e-mail]],2,FALSE),"")</f>
        <v>xrbampzbphku03@lr-xvvkhszmzui.aw</v>
      </c>
      <c r="D14" s="55" t="str">
        <f ca="1">IFERROR(VLOOKUP(LEFT(Planning!D14,FIND(" - Cycle",Planning!D14)-1),Submissions[[École]:[Adresse e-mail]],2,FALSE),"")</f>
        <v/>
      </c>
      <c r="E14" s="55" t="str">
        <f ca="1">IFERROR(VLOOKUP(LEFT(Planning!E14,FIND(" - Cycle",Planning!E14)-1),Submissions[[École]:[Adresse e-mail]],2,FALSE),"")</f>
        <v/>
      </c>
      <c r="F14" s="55" t="str">
        <f ca="1">IFERROR(VLOOKUP(LEFT(Planning!F14,FIND(" - Cycle",Planning!F14)-1),Submissions[[École]:[Adresse e-mail]],2,FALSE),"")</f>
        <v/>
      </c>
    </row>
    <row r="15" spans="1:11" ht="18" customHeight="1" thickBot="1" x14ac:dyDescent="0.25">
      <c r="A15" s="70"/>
      <c r="B15" s="55" t="str">
        <f ca="1">IFERROR(VLOOKUP(LEFT(Planning!B15,FIND(" - Cycle",Planning!B15)-1),Submissions[[École]:[Adresse e-mail]],2,FALSE),"")</f>
        <v/>
      </c>
      <c r="C15" s="55" t="str">
        <f ca="1">IFERROR(VLOOKUP(LEFT(Planning!C15,FIND(" - Cycle",Planning!C15)-1),Submissions[[École]:[Adresse e-mail]],2,FALSE),"")</f>
        <v/>
      </c>
      <c r="D15" s="55" t="str">
        <f ca="1">IFERROR(VLOOKUP(LEFT(Planning!D15,FIND(" - Cycle",Planning!D15)-1),Submissions[[École]:[Adresse e-mail]],2,FALSE),"")</f>
        <v/>
      </c>
      <c r="E15" s="55" t="str">
        <f ca="1">IFERROR(VLOOKUP(LEFT(Planning!E15,FIND(" - Cycle",Planning!E15)-1),Submissions[[École]:[Adresse e-mail]],2,FALSE),"")</f>
        <v/>
      </c>
      <c r="F15" s="55" t="str">
        <f ca="1">IFERROR(VLOOKUP(LEFT(Planning!F15,FIND(" - Cycle",Planning!F15)-1),Submissions[[École]:[Adresse e-mail]],2,FALSE),"")</f>
        <v/>
      </c>
    </row>
    <row r="16" spans="1:11" ht="18" customHeight="1" thickBot="1" x14ac:dyDescent="0.25">
      <c r="A16" s="69"/>
      <c r="B16" s="55" t="str">
        <f ca="1">IFERROR(VLOOKUP(LEFT(Planning!B16,FIND(" - Cycle",Planning!B16)-1),Submissions[[École]:[Adresse e-mail]],2,FALSE),"")</f>
        <v/>
      </c>
      <c r="C16" s="55" t="str">
        <f ca="1">IFERROR(VLOOKUP(LEFT(Planning!C16,FIND(" - Cycle",Planning!C16)-1),Submissions[[École]:[Adresse e-mail]],2,FALSE),"")</f>
        <v/>
      </c>
      <c r="D16" s="55" t="str">
        <f ca="1">IFERROR(VLOOKUP(LEFT(Planning!D16,FIND(" - Cycle",Planning!D16)-1),Submissions[[École]:[Adresse e-mail]],2,FALSE),"")</f>
        <v/>
      </c>
      <c r="E16" s="55" t="str">
        <f ca="1">IFERROR(VLOOKUP(LEFT(Planning!E16,FIND(" - Cycle",Planning!E16)-1),Submissions[[École]:[Adresse e-mail]],2,FALSE),"")</f>
        <v/>
      </c>
      <c r="F16" s="55" t="str">
        <f ca="1">IFERROR(VLOOKUP(LEFT(Planning!F16,FIND(" - Cycle",Planning!F16)-1),Submissions[[École]:[Adresse e-mail]],2,FALSE),"")</f>
        <v/>
      </c>
    </row>
    <row r="17" spans="1:6" ht="18" customHeight="1" thickBot="1" x14ac:dyDescent="0.25">
      <c r="A17" s="56" t="s">
        <v>0</v>
      </c>
      <c r="B17" s="55" t="str">
        <f>IFERROR(VLOOKUP(Planning!B17,Submissions[[École]:[Adresse e-mail]],2,FALSE),"")</f>
        <v>xkvlui52@oe-tbzwhltqgmf.bz</v>
      </c>
      <c r="C17" s="55" t="str">
        <f>IFERROR(VLOOKUP(Planning!C17,Submissions[[École]:[Adresse e-mail]],2,FALSE),"")</f>
        <v>plghx.wmiphapoo@hz-lcjywzqbvpw.hx</v>
      </c>
      <c r="D17" s="55" t="str">
        <f>IFERROR(VLOOKUP(Planning!D17,Submissions[[École]:[Adresse e-mail]],2,FALSE),"")</f>
        <v/>
      </c>
      <c r="E17" s="55" t="str">
        <f>IFERROR(VLOOKUP(Planning!E17,Submissions[[École]:[Adresse e-mail]],2,FALSE),"")</f>
        <v/>
      </c>
      <c r="F17" s="55" t="str">
        <f>IFERROR(VLOOKUP(Planning!F17,Submissions[[École]:[Adresse e-mail]],2,FALSE),"")</f>
        <v>Mvupncwa.Ekuep@uv-nrozojngzpg.xa</v>
      </c>
    </row>
    <row r="18" spans="1:6" ht="18" customHeight="1" thickBot="1" x14ac:dyDescent="0.25">
      <c r="A18" s="56" t="s">
        <v>1</v>
      </c>
      <c r="B18" s="55" t="str">
        <f>IFERROR(VLOOKUP(Planning!B18,Submissions[[École]:[Adresse e-mail]],2,FALSE),"")</f>
        <v/>
      </c>
      <c r="C18" s="55" t="str">
        <f>IFERROR(VLOOKUP(Planning!C18,Submissions[[École]:[Adresse e-mail]],2,FALSE),"")</f>
        <v>ocoelbuj-z@uynsauu.ua</v>
      </c>
      <c r="D18" s="55" t="str">
        <f>IFERROR(VLOOKUP(Planning!D18,Submissions[[École]:[Adresse e-mail]],2,FALSE),"")</f>
        <v>ix.6149679l@nb-rdjehnjalob.if</v>
      </c>
      <c r="E18" s="55" t="str">
        <f>IFERROR(VLOOKUP(Planning!E18,Submissions[[École]:[Adresse e-mail]],2,FALSE),"")</f>
        <v>utmrnacs.Riin2@yn-vcxrofcavqz.tp</v>
      </c>
      <c r="F18" s="55" t="str">
        <f>IFERROR(VLOOKUP(Planning!F18,Submissions[[École]:[Adresse e-mail]],2,FALSE),"")</f>
        <v/>
      </c>
    </row>
    <row r="19" spans="1:6" ht="18" customHeight="1" thickBot="1" x14ac:dyDescent="0.25">
      <c r="A19" s="66" t="s">
        <v>7</v>
      </c>
      <c r="B19" s="55" t="str">
        <f>IFERROR(VLOOKUP(Planning!B19,Submissions[[École]:[Adresse e-mail]],2,FALSE),"")</f>
        <v>onopekpr.vyymd@bf-waxbqssftja.fv</v>
      </c>
      <c r="C19" s="55" t="str">
        <f>IFERROR(VLOOKUP(Planning!C19,Submissions[[École]:[Adresse e-mail]],2,FALSE),"")</f>
        <v/>
      </c>
      <c r="D19" s="55" t="str">
        <f>IFERROR(VLOOKUP(Planning!D19,Submissions[[École]:[Adresse e-mail]],2,FALSE),"")</f>
        <v/>
      </c>
      <c r="E19" s="55" t="str">
        <f>IFERROR(VLOOKUP(Planning!E19,Submissions[[École]:[Adresse e-mail]],2,FALSE),"")</f>
        <v>ix.6149679l@nb-rdjehnjalob.if</v>
      </c>
      <c r="F19" s="55" t="str">
        <f>IFERROR(VLOOKUP(Planning!F19,Submissions[[École]:[Adresse e-mail]],2,FALSE),"")</f>
        <v>buerosvhtu.pjolwye@xo-aumummhrlnv.bl</v>
      </c>
    </row>
    <row r="20" spans="1:6" ht="18" customHeight="1" thickBot="1" x14ac:dyDescent="0.25">
      <c r="A20" s="67"/>
      <c r="B20" s="55" t="str">
        <f ca="1">IFERROR(VLOOKUP(Planning!B20,Submissions[[École]:[Adresse e-mail]],2,FALSE),"")</f>
        <v/>
      </c>
      <c r="C20" s="55" t="str">
        <f ca="1">IFERROR(VLOOKUP(Planning!C20,Submissions[[École]:[Adresse e-mail]],2,FALSE),"")</f>
        <v/>
      </c>
      <c r="D20" s="55" t="str">
        <f ca="1">IFERROR(VLOOKUP(Planning!D20,Submissions[[École]:[Adresse e-mail]],2,FALSE),"")</f>
        <v/>
      </c>
      <c r="E20" s="55" t="str">
        <f ca="1">IFERROR(VLOOKUP(Planning!E20,Submissions[[École]:[Adresse e-mail]],2,FALSE),"")</f>
        <v/>
      </c>
      <c r="F20" s="55" t="str">
        <f ca="1">IFERROR(VLOOKUP(Planning!F20,Submissions[[École]:[Adresse e-mail]],2,FALSE),"")</f>
        <v>Mvupncwa.Ekuep@uv-nrozojngzpg.xa</v>
      </c>
    </row>
    <row r="21" spans="1:6" ht="18" customHeight="1" thickBot="1" x14ac:dyDescent="0.25">
      <c r="A21" s="57" t="s">
        <v>49</v>
      </c>
      <c r="B21" s="55" t="str">
        <f>IFERROR(VLOOKUP(Planning!B21,Submissions[[École]:[Adresse e-mail]],2,FALSE),"")</f>
        <v>Hl.7760483R@kx-jakqmssedfm.wf</v>
      </c>
      <c r="C21" s="55" t="str">
        <f>IFERROR(VLOOKUP(Planning!C21,Submissions[[École]:[Adresse e-mail]],2,FALSE),"")</f>
        <v>uoovuy.nexdxk@hi-ecagzvwciho.oy</v>
      </c>
      <c r="D21" s="55" t="str">
        <f>IFERROR(VLOOKUP(Planning!D21,Submissions[[École]:[Adresse e-mail]],2,FALSE),"")</f>
        <v>cdneyu03@hu-lrydgquzzju.fj</v>
      </c>
      <c r="E21" s="55" t="str">
        <f>IFERROR(VLOOKUP(Planning!E21,Submissions[[École]:[Adresse e-mail]],2,FALSE),"")</f>
        <v>eubdjuch98@mk-jlqdhuigkym.jn</v>
      </c>
      <c r="F21" s="55" t="str">
        <f>IFERROR(VLOOKUP(Planning!F21,Submissions[[École]:[Adresse e-mail]],2,FALSE),"")</f>
        <v/>
      </c>
    </row>
    <row r="22" spans="1:6" ht="18" customHeight="1" thickBot="1" x14ac:dyDescent="0.25">
      <c r="A22" s="58" t="s">
        <v>33</v>
      </c>
      <c r="B22" s="55" t="str">
        <f>IFERROR(VLOOKUP(Planning!B22,Submissions[[École]:[Adresse e-mail]],2,FALSE),"")</f>
        <v>xltbam.cdajufy@pq-dpkwlnesoux.vd</v>
      </c>
      <c r="C22" s="55">
        <f>IFERROR(VLOOKUP(Planning!C22,Submissions[[École]:[Adresse e-mail]],2,FALSE),"")</f>
        <v>0</v>
      </c>
      <c r="D22" s="55" t="str">
        <f>IFERROR(VLOOKUP(Planning!D22,Submissions[[École]:[Adresse e-mail]],2,FALSE),"")</f>
        <v>eubdjuch98@mk-jlqdhuigkym.jn</v>
      </c>
      <c r="E22" s="55" t="str">
        <f>IFERROR(VLOOKUP(Planning!E22,Submissions[[École]:[Adresse e-mail]],2,FALSE),"")</f>
        <v>qxiamb32@ps-tehjjailcil.ox</v>
      </c>
      <c r="F22" s="55" t="str">
        <f>IFERROR(VLOOKUP(Planning!F22,Submissions[[École]:[Adresse e-mail]],2,FALSE),"")</f>
        <v/>
      </c>
    </row>
    <row r="23" spans="1:6" ht="18" customHeight="1" thickBot="1" x14ac:dyDescent="0.25">
      <c r="A23" s="57" t="s">
        <v>35</v>
      </c>
      <c r="B23" s="55" t="str">
        <f>IFERROR(VLOOKUP(Planning!B23,Submissions[[École]:[Adresse e-mail]],2,FALSE),"")</f>
        <v>fzkvbvdcc.udjseor@ra-dlbcuzaeasz.wi</v>
      </c>
      <c r="C23" s="55" t="str">
        <f>IFERROR(VLOOKUP(Planning!C23,Submissions[[École]:[Adresse e-mail]],2,FALSE),"")</f>
        <v>gz.5065438X@wp-qvvneuvfrdj.fe</v>
      </c>
      <c r="D23" s="55" t="str">
        <f>IFERROR(VLOOKUP(Planning!D23,Submissions[[École]:[Adresse e-mail]],2,FALSE),"")</f>
        <v>xrbampzbphku03@lr-xvvkhszmzui.aw</v>
      </c>
      <c r="E23" s="55" t="str">
        <f>IFERROR(VLOOKUP(Planning!E23,Submissions[[École]:[Adresse e-mail]],2,FALSE),"")</f>
        <v>onopekpr.vyymd@bf-waxbqssftja.fv</v>
      </c>
      <c r="F23" s="55" t="str">
        <f>IFERROR(VLOOKUP(Planning!F23,Submissions[[École]:[Adresse e-mail]],2,FALSE),"")</f>
        <v>qxiamb32@ps-tehjjailcil.ox</v>
      </c>
    </row>
    <row r="24" spans="1:6" ht="18" customHeight="1" thickBot="1" x14ac:dyDescent="0.25">
      <c r="A24" s="57" t="s">
        <v>70</v>
      </c>
      <c r="B24" s="55" t="str">
        <f>IFERROR(VLOOKUP(Planning!B24,Submissions[[École]:[Adresse e-mail]],2,FALSE),"")</f>
        <v>hhrbma.ulrjmn@ku-ueplngjhppb.qu</v>
      </c>
      <c r="C24" s="55" t="str">
        <f>IFERROR(VLOOKUP(Planning!C24,Submissions[[École]:[Adresse e-mail]],2,FALSE),"")</f>
        <v>xltbam.cdajufy@pq-dpkwlnesoux.vd</v>
      </c>
      <c r="D24" s="55" t="str">
        <f>IFERROR(VLOOKUP(Planning!D24,Submissions[[École]:[Adresse e-mail]],2,FALSE),"")</f>
        <v>aasvac.dazlarj@us-ddnmetdkqld.uk</v>
      </c>
      <c r="E24" s="55" t="str">
        <f>IFERROR(VLOOKUP(Planning!E24,Submissions[[École]:[Adresse e-mail]],2,FALSE),"")</f>
        <v>plghx.wmiphapoo@hz-lcjywzqbvpw.hx</v>
      </c>
      <c r="F24" s="55" t="str">
        <f>IFERROR(VLOOKUP(Planning!F24,Submissions[[École]:[Adresse e-mail]],2,FALSE),"")</f>
        <v/>
      </c>
    </row>
  </sheetData>
  <mergeCells count="6">
    <mergeCell ref="A19:A20"/>
    <mergeCell ref="A2:A3"/>
    <mergeCell ref="A4:A5"/>
    <mergeCell ref="A6:A8"/>
    <mergeCell ref="A9:A10"/>
    <mergeCell ref="A12:A16"/>
  </mergeCells>
  <conditionalFormatting sqref="B2:F24">
    <cfRule type="expression" dxfId="4" priority="1">
      <formula>LEN(TRIM(B2))=0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87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Submissions</vt:lpstr>
      <vt:lpstr>Planning</vt:lpstr>
      <vt:lpstr>mail</vt:lpstr>
      <vt:lpstr>ecoles</vt:lpstr>
      <vt:lpstr>sansdoublon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RUQUET</dc:creator>
  <dc:description/>
  <cp:lastModifiedBy>Gabriel</cp:lastModifiedBy>
  <cp:revision>1</cp:revision>
  <cp:lastPrinted>2022-11-28T22:37:07Z</cp:lastPrinted>
  <dcterms:created xsi:type="dcterms:W3CDTF">2019-10-11T13:59:28Z</dcterms:created>
  <dcterms:modified xsi:type="dcterms:W3CDTF">2022-11-28T23:06:42Z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