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llejeune.SGXS\Downloads\"/>
    </mc:Choice>
  </mc:AlternateContent>
  <xr:revisionPtr revIDLastSave="0" documentId="13_ncr:1_{983939B7-9B48-4446-AFFC-B944922CD282}" xr6:coauthVersionLast="47" xr6:coauthVersionMax="47" xr10:uidLastSave="{00000000-0000-0000-0000-000000000000}"/>
  <bookViews>
    <workbookView xWindow="-120" yWindow="-120" windowWidth="38640" windowHeight="21120" tabRatio="500" activeTab="3" xr2:uid="{00000000-000D-0000-FFFF-FFFF00000000}"/>
  </bookViews>
  <sheets>
    <sheet name="PLANNING GLOBAL" sheetId="21" r:id="rId1"/>
    <sheet name="TABLEAU MACHINE" sheetId="12" r:id="rId2"/>
    <sheet name="TABLEAU PERSONNEL" sheetId="15" r:id="rId3"/>
    <sheet name="TABLEAU PERSONNEL D ETAT" sheetId="22" r:id="rId4"/>
  </sheets>
  <externalReferences>
    <externalReference r:id="rId5"/>
    <externalReference r:id="rId6"/>
  </externalReferences>
  <definedNames>
    <definedName name="AprSun1">DATE(CalendarYear,4,1)-WEEKDAY(DATE(CalendarYear,4,1))</definedName>
    <definedName name="AugSun1">DATE(CalendarYear,8,1)-WEEKDAY(DATE(CalendarYear,8,1))</definedName>
    <definedName name="CalendarYear">'PLANNING GLOBAL'!$AG$1</definedName>
    <definedName name="DecSun1">DATE(CalendarYear,12,1)-WEEKDAY(DATE(CalendarYear,12,1))</definedName>
    <definedName name="FebSun1">DATE(CalendarYear,2,1)-WEEKDAY(DATE(CalendarYear,2,1))</definedName>
    <definedName name="JanSun1">DATE(CalendarYear,1,1)-WEEKDAY(DATE(CalendarYear,1,1))</definedName>
    <definedName name="Job1_Pattern">'[1]Travaux et shifts'!$D$26</definedName>
    <definedName name="Job1_Shift1_Code">'[1]Travaux et shifts'!$D$8</definedName>
    <definedName name="Job1_Shift2_Code">'[1]Travaux et shifts'!$D$14</definedName>
    <definedName name="Job1_Shift3_Code">'[1]Travaux et shifts'!$D$20</definedName>
    <definedName name="Job1_StartDate">'[1]Travaux et shifts'!$D$25</definedName>
    <definedName name="Job2_Pattern">'[1]Travaux et shifts'!$E$26</definedName>
    <definedName name="Job2_Shift1_Code">'[1]Travaux et shifts'!$E$8</definedName>
    <definedName name="Job2_Shift2_Code">'[1]Travaux et shifts'!$E$14</definedName>
    <definedName name="Job2_Shift3_Code">'[1]Travaux et shifts'!$E$20</definedName>
    <definedName name="Job2_StartDate">'[1]Travaux et shifts'!$E$25</definedName>
    <definedName name="Job3_Pattern">'[1]Travaux et shifts'!$F$26</definedName>
    <definedName name="Job3_Shift1_Code">'[1]Travaux et shifts'!$F$8</definedName>
    <definedName name="Job3_Shift2_Code">'[1]Travaux et shifts'!$F$14</definedName>
    <definedName name="Job3_Shift3_Code">'[1]Travaux et shifts'!$F$20</definedName>
    <definedName name="Job3_StartDate">'[1]Travaux et shifts'!$F$25</definedName>
    <definedName name="JulSun1">DATE(CalendarYear,7,1)-WEEKDAY(DATE(CalendarYear,7,1))</definedName>
    <definedName name="JunSun1">DATE(CalendarYear,6,1)-WEEKDAY(DATE(CalendarYear,6,1))</definedName>
    <definedName name="MarSun1">DATE(CalendarYear,3,1)-WEEKDAY(DATE(CalendarYear,3,1))</definedName>
    <definedName name="MaySun1">DATE(CalendarYear,5,1)-WEEKDAY(DATE(CalendarYear,5,1))</definedName>
    <definedName name="NovSun1">DATE(CalendarYear,11,1)-WEEKDAY(DATE(CalendarYear,11,1))</definedName>
    <definedName name="OctSun1">DATE(CalendarYear,10,1)-WEEKDAY(DATE(CalendarYear,10,1))</definedName>
    <definedName name="_xlnm.Print_Area" localSheetId="0">'PLANNING GLOBAL'!$A$1:$AL$63</definedName>
    <definedName name="_xlnm.Print_Area" localSheetId="1">'TABLEAU MACHINE'!$B$2:$G$39</definedName>
    <definedName name="_xlnm.Print_Area" localSheetId="2">'TABLEAU PERSONNEL'!$B$2:$F$37</definedName>
    <definedName name="Priority">#REF!</definedName>
    <definedName name="SepSun1">DATE(CalendarYear,9,1)-WEEKDAY(DATE(CalendarYear,9,1))</definedName>
    <definedName name="Status">#REF!</definedName>
    <definedName name="Type">'[2]Maintenance Work Order'!#REF!</definedName>
    <definedName name="YesN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7" i="15" l="1"/>
  <c r="F36" i="15"/>
  <c r="F35" i="15"/>
  <c r="F34" i="15"/>
  <c r="F33" i="15"/>
  <c r="F32" i="15"/>
  <c r="F31" i="15"/>
  <c r="F30" i="15"/>
  <c r="F29" i="15"/>
  <c r="F28" i="15"/>
  <c r="F27" i="15"/>
  <c r="F26" i="15"/>
  <c r="F25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2" i="15"/>
  <c r="F11" i="15"/>
  <c r="F10" i="15"/>
  <c r="F9" i="15"/>
  <c r="F8" i="15"/>
  <c r="F7" i="15"/>
  <c r="F6" i="15"/>
  <c r="F5" i="15"/>
  <c r="F4" i="15"/>
  <c r="AG1" i="22" l="1"/>
  <c r="AL71" i="22"/>
  <c r="AL75" i="22" s="1"/>
  <c r="AK71" i="22"/>
  <c r="AK75" i="22" s="1"/>
  <c r="AJ71" i="22"/>
  <c r="AJ75" i="22" s="1"/>
  <c r="AI71" i="22"/>
  <c r="AI75" i="22" s="1"/>
  <c r="AH71" i="22"/>
  <c r="AH75" i="22" s="1"/>
  <c r="AG71" i="22"/>
  <c r="AG75" i="22" s="1"/>
  <c r="AF71" i="22"/>
  <c r="AF75" i="22" s="1"/>
  <c r="AE71" i="22"/>
  <c r="AE75" i="22" s="1"/>
  <c r="AD71" i="22"/>
  <c r="AD75" i="22" s="1"/>
  <c r="AC71" i="22"/>
  <c r="AC75" i="22" s="1"/>
  <c r="AB71" i="22"/>
  <c r="AB75" i="22" s="1"/>
  <c r="AA71" i="22"/>
  <c r="Z71" i="22"/>
  <c r="Z75" i="22" s="1"/>
  <c r="Y71" i="22"/>
  <c r="Y75" i="22" s="1"/>
  <c r="X71" i="22"/>
  <c r="X75" i="22" s="1"/>
  <c r="W71" i="22"/>
  <c r="W75" i="22" s="1"/>
  <c r="V71" i="22"/>
  <c r="V75" i="22" s="1"/>
  <c r="U71" i="22"/>
  <c r="U75" i="22" s="1"/>
  <c r="T71" i="22"/>
  <c r="T75" i="22" s="1"/>
  <c r="S71" i="22"/>
  <c r="S75" i="22" s="1"/>
  <c r="R71" i="22"/>
  <c r="R75" i="22" s="1"/>
  <c r="Q71" i="22"/>
  <c r="Q75" i="22" s="1"/>
  <c r="P71" i="22"/>
  <c r="P75" i="22" s="1"/>
  <c r="O71" i="22"/>
  <c r="O75" i="22" s="1"/>
  <c r="N71" i="22"/>
  <c r="N75" i="22" s="1"/>
  <c r="M71" i="22"/>
  <c r="M75" i="22" s="1"/>
  <c r="L71" i="22"/>
  <c r="L75" i="22" s="1"/>
  <c r="K71" i="22"/>
  <c r="K75" i="22" s="1"/>
  <c r="J71" i="22"/>
  <c r="J75" i="22" s="1"/>
  <c r="I71" i="22"/>
  <c r="I75" i="22" s="1"/>
  <c r="H71" i="22"/>
  <c r="H75" i="22" s="1"/>
  <c r="G71" i="22"/>
  <c r="G75" i="22" s="1"/>
  <c r="F71" i="22"/>
  <c r="F75" i="22" s="1"/>
  <c r="E71" i="22"/>
  <c r="E75" i="22" s="1"/>
  <c r="D71" i="22"/>
  <c r="D75" i="22" s="1"/>
  <c r="C71" i="22"/>
  <c r="C75" i="22" s="1"/>
  <c r="B71" i="22"/>
  <c r="B75" i="22" s="1"/>
  <c r="A70" i="22"/>
  <c r="AL65" i="22"/>
  <c r="AL69" i="22" s="1"/>
  <c r="AK65" i="22"/>
  <c r="AK69" i="22" s="1"/>
  <c r="AJ65" i="22"/>
  <c r="AJ69" i="22" s="1"/>
  <c r="AI65" i="22"/>
  <c r="AI69" i="22" s="1"/>
  <c r="AH65" i="22"/>
  <c r="AH69" i="22" s="1"/>
  <c r="AG65" i="22"/>
  <c r="AG69" i="22" s="1"/>
  <c r="AF65" i="22"/>
  <c r="AF69" i="22" s="1"/>
  <c r="AE65" i="22"/>
  <c r="AD65" i="22"/>
  <c r="AD69" i="22" s="1"/>
  <c r="AC65" i="22"/>
  <c r="AC69" i="22" s="1"/>
  <c r="AB65" i="22"/>
  <c r="AB69" i="22" s="1"/>
  <c r="AA65" i="22"/>
  <c r="AA69" i="22" s="1"/>
  <c r="Z65" i="22"/>
  <c r="Z69" i="22" s="1"/>
  <c r="Y65" i="22"/>
  <c r="Y69" i="22" s="1"/>
  <c r="X65" i="22"/>
  <c r="X69" i="22" s="1"/>
  <c r="W65" i="22"/>
  <c r="W69" i="22" s="1"/>
  <c r="V65" i="22"/>
  <c r="V69" i="22" s="1"/>
  <c r="U65" i="22"/>
  <c r="U69" i="22" s="1"/>
  <c r="T65" i="22"/>
  <c r="T69" i="22" s="1"/>
  <c r="S65" i="22"/>
  <c r="S69" i="22" s="1"/>
  <c r="R65" i="22"/>
  <c r="R69" i="22" s="1"/>
  <c r="Q65" i="22"/>
  <c r="Q69" i="22" s="1"/>
  <c r="P65" i="22"/>
  <c r="O65" i="22"/>
  <c r="O69" i="22" s="1"/>
  <c r="N65" i="22"/>
  <c r="N69" i="22" s="1"/>
  <c r="M65" i="22"/>
  <c r="M69" i="22" s="1"/>
  <c r="L65" i="22"/>
  <c r="L69" i="22" s="1"/>
  <c r="K65" i="22"/>
  <c r="K69" i="22" s="1"/>
  <c r="J65" i="22"/>
  <c r="J69" i="22" s="1"/>
  <c r="I65" i="22"/>
  <c r="I69" i="22" s="1"/>
  <c r="H65" i="22"/>
  <c r="H69" i="22" s="1"/>
  <c r="G65" i="22"/>
  <c r="G69" i="22" s="1"/>
  <c r="F65" i="22"/>
  <c r="F69" i="22" s="1"/>
  <c r="E65" i="22"/>
  <c r="E69" i="22" s="1"/>
  <c r="D65" i="22"/>
  <c r="D69" i="22" s="1"/>
  <c r="C65" i="22"/>
  <c r="C69" i="22" s="1"/>
  <c r="B65" i="22"/>
  <c r="B69" i="22" s="1"/>
  <c r="A64" i="22"/>
  <c r="AL59" i="22"/>
  <c r="AL63" i="22" s="1"/>
  <c r="AK59" i="22"/>
  <c r="AK63" i="22" s="1"/>
  <c r="AJ59" i="22"/>
  <c r="AJ63" i="22" s="1"/>
  <c r="AI59" i="22"/>
  <c r="AI63" i="22" s="1"/>
  <c r="AH59" i="22"/>
  <c r="AH63" i="22" s="1"/>
  <c r="AG59" i="22"/>
  <c r="AG63" i="22" s="1"/>
  <c r="AF59" i="22"/>
  <c r="AF63" i="22" s="1"/>
  <c r="AE59" i="22"/>
  <c r="AE63" i="22" s="1"/>
  <c r="AD59" i="22"/>
  <c r="AD63" i="22" s="1"/>
  <c r="AC59" i="22"/>
  <c r="AC63" i="22" s="1"/>
  <c r="AB59" i="22"/>
  <c r="AB63" i="22" s="1"/>
  <c r="AA59" i="22"/>
  <c r="AA63" i="22" s="1"/>
  <c r="Z59" i="22"/>
  <c r="Z63" i="22" s="1"/>
  <c r="Y59" i="22"/>
  <c r="Y63" i="22" s="1"/>
  <c r="X59" i="22"/>
  <c r="X63" i="22" s="1"/>
  <c r="W59" i="22"/>
  <c r="W63" i="22" s="1"/>
  <c r="V59" i="22"/>
  <c r="V63" i="22" s="1"/>
  <c r="U59" i="22"/>
  <c r="U63" i="22" s="1"/>
  <c r="T59" i="22"/>
  <c r="T63" i="22" s="1"/>
  <c r="S59" i="22"/>
  <c r="S63" i="22" s="1"/>
  <c r="R59" i="22"/>
  <c r="R63" i="22" s="1"/>
  <c r="Q59" i="22"/>
  <c r="Q63" i="22" s="1"/>
  <c r="P59" i="22"/>
  <c r="P63" i="22" s="1"/>
  <c r="O59" i="22"/>
  <c r="O63" i="22" s="1"/>
  <c r="N59" i="22"/>
  <c r="N63" i="22" s="1"/>
  <c r="M59" i="22"/>
  <c r="M63" i="22" s="1"/>
  <c r="L59" i="22"/>
  <c r="L63" i="22" s="1"/>
  <c r="K59" i="22"/>
  <c r="K63" i="22" s="1"/>
  <c r="J59" i="22"/>
  <c r="J63" i="22" s="1"/>
  <c r="I59" i="22"/>
  <c r="I63" i="22" s="1"/>
  <c r="H59" i="22"/>
  <c r="H63" i="22" s="1"/>
  <c r="G59" i="22"/>
  <c r="G63" i="22" s="1"/>
  <c r="F59" i="22"/>
  <c r="F63" i="22" s="1"/>
  <c r="E59" i="22"/>
  <c r="E63" i="22" s="1"/>
  <c r="D59" i="22"/>
  <c r="D63" i="22" s="1"/>
  <c r="C59" i="22"/>
  <c r="C63" i="22" s="1"/>
  <c r="B59" i="22"/>
  <c r="B63" i="22" s="1"/>
  <c r="A58" i="22"/>
  <c r="AL53" i="22"/>
  <c r="AL57" i="22" s="1"/>
  <c r="AK53" i="22"/>
  <c r="AK57" i="22" s="1"/>
  <c r="AJ53" i="22"/>
  <c r="AJ57" i="22" s="1"/>
  <c r="AI53" i="22"/>
  <c r="AI57" i="22" s="1"/>
  <c r="AH53" i="22"/>
  <c r="AH57" i="22" s="1"/>
  <c r="AG53" i="22"/>
  <c r="AG57" i="22" s="1"/>
  <c r="AF53" i="22"/>
  <c r="AF57" i="22" s="1"/>
  <c r="AE53" i="22"/>
  <c r="AE57" i="22" s="1"/>
  <c r="AD53" i="22"/>
  <c r="AD57" i="22" s="1"/>
  <c r="AC53" i="22"/>
  <c r="AC57" i="22" s="1"/>
  <c r="AB53" i="22"/>
  <c r="AB57" i="22" s="1"/>
  <c r="AA53" i="22"/>
  <c r="AA57" i="22" s="1"/>
  <c r="Z53" i="22"/>
  <c r="Z57" i="22" s="1"/>
  <c r="Y53" i="22"/>
  <c r="Y57" i="22" s="1"/>
  <c r="X53" i="22"/>
  <c r="X57" i="22" s="1"/>
  <c r="W53" i="22"/>
  <c r="W57" i="22" s="1"/>
  <c r="V53" i="22"/>
  <c r="V57" i="22" s="1"/>
  <c r="U53" i="22"/>
  <c r="U57" i="22" s="1"/>
  <c r="T53" i="22"/>
  <c r="T57" i="22" s="1"/>
  <c r="S53" i="22"/>
  <c r="S57" i="22" s="1"/>
  <c r="R53" i="22"/>
  <c r="R57" i="22" s="1"/>
  <c r="Q53" i="22"/>
  <c r="Q57" i="22" s="1"/>
  <c r="P53" i="22"/>
  <c r="P57" i="22" s="1"/>
  <c r="O53" i="22"/>
  <c r="N53" i="22"/>
  <c r="N57" i="22" s="1"/>
  <c r="M53" i="22"/>
  <c r="M57" i="22" s="1"/>
  <c r="L53" i="22"/>
  <c r="L57" i="22" s="1"/>
  <c r="K53" i="22"/>
  <c r="K57" i="22" s="1"/>
  <c r="J53" i="22"/>
  <c r="J57" i="22" s="1"/>
  <c r="I53" i="22"/>
  <c r="I57" i="22" s="1"/>
  <c r="H53" i="22"/>
  <c r="H57" i="22" s="1"/>
  <c r="G53" i="22"/>
  <c r="G57" i="22" s="1"/>
  <c r="F53" i="22"/>
  <c r="F57" i="22" s="1"/>
  <c r="E53" i="22"/>
  <c r="E57" i="22" s="1"/>
  <c r="D53" i="22"/>
  <c r="D57" i="22" s="1"/>
  <c r="C53" i="22"/>
  <c r="C57" i="22" s="1"/>
  <c r="B53" i="22"/>
  <c r="B57" i="22" s="1"/>
  <c r="A52" i="22"/>
  <c r="AL47" i="22"/>
  <c r="AL51" i="22" s="1"/>
  <c r="AK47" i="22"/>
  <c r="AJ47" i="22"/>
  <c r="AI47" i="22"/>
  <c r="AI51" i="22" s="1"/>
  <c r="AH47" i="22"/>
  <c r="AH51" i="22" s="1"/>
  <c r="AG47" i="22"/>
  <c r="AG51" i="22" s="1"/>
  <c r="AF47" i="22"/>
  <c r="AF51" i="22" s="1"/>
  <c r="AE47" i="22"/>
  <c r="AE51" i="22" s="1"/>
  <c r="AD47" i="22"/>
  <c r="AD51" i="22" s="1"/>
  <c r="AC47" i="22"/>
  <c r="AC51" i="22" s="1"/>
  <c r="AB47" i="22"/>
  <c r="AB51" i="22" s="1"/>
  <c r="AA47" i="22"/>
  <c r="AA51" i="22" s="1"/>
  <c r="Z47" i="22"/>
  <c r="Z51" i="22" s="1"/>
  <c r="Y47" i="22"/>
  <c r="Y51" i="22" s="1"/>
  <c r="X47" i="22"/>
  <c r="X51" i="22" s="1"/>
  <c r="W47" i="22"/>
  <c r="W51" i="22" s="1"/>
  <c r="V47" i="22"/>
  <c r="V51" i="22" s="1"/>
  <c r="U47" i="22"/>
  <c r="U51" i="22" s="1"/>
  <c r="T47" i="22"/>
  <c r="T51" i="22" s="1"/>
  <c r="S47" i="22"/>
  <c r="R47" i="22"/>
  <c r="R51" i="22" s="1"/>
  <c r="Q47" i="22"/>
  <c r="Q51" i="22" s="1"/>
  <c r="P47" i="22"/>
  <c r="P51" i="22" s="1"/>
  <c r="O47" i="22"/>
  <c r="O51" i="22" s="1"/>
  <c r="N47" i="22"/>
  <c r="N51" i="22" s="1"/>
  <c r="M47" i="22"/>
  <c r="M51" i="22" s="1"/>
  <c r="L47" i="22"/>
  <c r="L51" i="22" s="1"/>
  <c r="K47" i="22"/>
  <c r="K51" i="22" s="1"/>
  <c r="J47" i="22"/>
  <c r="J51" i="22" s="1"/>
  <c r="I47" i="22"/>
  <c r="I51" i="22" s="1"/>
  <c r="H47" i="22"/>
  <c r="H51" i="22" s="1"/>
  <c r="G47" i="22"/>
  <c r="G51" i="22" s="1"/>
  <c r="F47" i="22"/>
  <c r="F51" i="22" s="1"/>
  <c r="E47" i="22"/>
  <c r="E51" i="22" s="1"/>
  <c r="D47" i="22"/>
  <c r="D51" i="22" s="1"/>
  <c r="C47" i="22"/>
  <c r="C51" i="22" s="1"/>
  <c r="B47" i="22"/>
  <c r="B51" i="22" s="1"/>
  <c r="A46" i="22"/>
  <c r="AL41" i="22"/>
  <c r="AL45" i="22" s="1"/>
  <c r="AK41" i="22"/>
  <c r="AK45" i="22" s="1"/>
  <c r="AJ41" i="22"/>
  <c r="AI41" i="22"/>
  <c r="AH41" i="22"/>
  <c r="AH45" i="22" s="1"/>
  <c r="AG41" i="22"/>
  <c r="AG45" i="22" s="1"/>
  <c r="AF41" i="22"/>
  <c r="AF45" i="22" s="1"/>
  <c r="AE41" i="22"/>
  <c r="AE45" i="22" s="1"/>
  <c r="AD41" i="22"/>
  <c r="AD45" i="22" s="1"/>
  <c r="AC41" i="22"/>
  <c r="AC45" i="22" s="1"/>
  <c r="AB41" i="22"/>
  <c r="AB45" i="22" s="1"/>
  <c r="AA41" i="22"/>
  <c r="AA45" i="22" s="1"/>
  <c r="Z41" i="22"/>
  <c r="Z45" i="22" s="1"/>
  <c r="Y41" i="22"/>
  <c r="Y45" i="22" s="1"/>
  <c r="X41" i="22"/>
  <c r="W41" i="22"/>
  <c r="W45" i="22" s="1"/>
  <c r="V41" i="22"/>
  <c r="V45" i="22" s="1"/>
  <c r="U41" i="22"/>
  <c r="U45" i="22" s="1"/>
  <c r="T41" i="22"/>
  <c r="T45" i="22" s="1"/>
  <c r="S41" i="22"/>
  <c r="S45" i="22" s="1"/>
  <c r="R41" i="22"/>
  <c r="R45" i="22" s="1"/>
  <c r="Q41" i="22"/>
  <c r="Q45" i="22" s="1"/>
  <c r="P41" i="22"/>
  <c r="P45" i="22" s="1"/>
  <c r="O41" i="22"/>
  <c r="O45" i="22" s="1"/>
  <c r="N41" i="22"/>
  <c r="N45" i="22" s="1"/>
  <c r="M41" i="22"/>
  <c r="M45" i="22" s="1"/>
  <c r="L41" i="22"/>
  <c r="K41" i="22"/>
  <c r="K45" i="22" s="1"/>
  <c r="J41" i="22"/>
  <c r="J45" i="22" s="1"/>
  <c r="I41" i="22"/>
  <c r="I45" i="22" s="1"/>
  <c r="H41" i="22"/>
  <c r="H45" i="22" s="1"/>
  <c r="G41" i="22"/>
  <c r="G45" i="22" s="1"/>
  <c r="F41" i="22"/>
  <c r="F45" i="22" s="1"/>
  <c r="E41" i="22"/>
  <c r="E45" i="22" s="1"/>
  <c r="D41" i="22"/>
  <c r="D45" i="22" s="1"/>
  <c r="C41" i="22"/>
  <c r="C45" i="22" s="1"/>
  <c r="B41" i="22"/>
  <c r="B45" i="22" s="1"/>
  <c r="A40" i="22"/>
  <c r="AL35" i="22"/>
  <c r="AL39" i="22" s="1"/>
  <c r="AK35" i="22"/>
  <c r="AK39" i="22" s="1"/>
  <c r="AJ35" i="22"/>
  <c r="AJ39" i="22" s="1"/>
  <c r="AI35" i="22"/>
  <c r="AI39" i="22" s="1"/>
  <c r="AH35" i="22"/>
  <c r="AH39" i="22" s="1"/>
  <c r="AG35" i="22"/>
  <c r="AG39" i="22" s="1"/>
  <c r="AF35" i="22"/>
  <c r="AF39" i="22" s="1"/>
  <c r="AE35" i="22"/>
  <c r="AE39" i="22" s="1"/>
  <c r="AD35" i="22"/>
  <c r="AD39" i="22" s="1"/>
  <c r="AC35" i="22"/>
  <c r="AC39" i="22" s="1"/>
  <c r="AB35" i="22"/>
  <c r="AA35" i="22"/>
  <c r="AA39" i="22" s="1"/>
  <c r="Z35" i="22"/>
  <c r="Z39" i="22" s="1"/>
  <c r="Y35" i="22"/>
  <c r="Y39" i="22" s="1"/>
  <c r="X35" i="22"/>
  <c r="X39" i="22" s="1"/>
  <c r="W35" i="22"/>
  <c r="W39" i="22" s="1"/>
  <c r="V35" i="22"/>
  <c r="V39" i="22" s="1"/>
  <c r="U35" i="22"/>
  <c r="U39" i="22" s="1"/>
  <c r="T35" i="22"/>
  <c r="T39" i="22" s="1"/>
  <c r="S35" i="22"/>
  <c r="S39" i="22" s="1"/>
  <c r="R35" i="22"/>
  <c r="R39" i="22" s="1"/>
  <c r="Q35" i="22"/>
  <c r="Q39" i="22" s="1"/>
  <c r="P35" i="22"/>
  <c r="O35" i="22"/>
  <c r="O39" i="22" s="1"/>
  <c r="N35" i="22"/>
  <c r="N39" i="22" s="1"/>
  <c r="M35" i="22"/>
  <c r="M39" i="22" s="1"/>
  <c r="L35" i="22"/>
  <c r="L39" i="22" s="1"/>
  <c r="K35" i="22"/>
  <c r="K39" i="22" s="1"/>
  <c r="J35" i="22"/>
  <c r="J39" i="22" s="1"/>
  <c r="I35" i="22"/>
  <c r="I39" i="22" s="1"/>
  <c r="H35" i="22"/>
  <c r="H39" i="22" s="1"/>
  <c r="G35" i="22"/>
  <c r="G39" i="22" s="1"/>
  <c r="F35" i="22"/>
  <c r="F39" i="22" s="1"/>
  <c r="E35" i="22"/>
  <c r="E39" i="22" s="1"/>
  <c r="D35" i="22"/>
  <c r="C35" i="22"/>
  <c r="C39" i="22" s="1"/>
  <c r="B35" i="22"/>
  <c r="B39" i="22" s="1"/>
  <c r="A34" i="22"/>
  <c r="AL29" i="22"/>
  <c r="AL33" i="22" s="1"/>
  <c r="AK29" i="22"/>
  <c r="AK33" i="22" s="1"/>
  <c r="AJ29" i="22"/>
  <c r="AJ33" i="22" s="1"/>
  <c r="AI29" i="22"/>
  <c r="AH29" i="22"/>
  <c r="AH33" i="22" s="1"/>
  <c r="AG29" i="22"/>
  <c r="AG33" i="22" s="1"/>
  <c r="AF29" i="22"/>
  <c r="AF33" i="22" s="1"/>
  <c r="AE29" i="22"/>
  <c r="AD29" i="22"/>
  <c r="AC29" i="22"/>
  <c r="AB29" i="22"/>
  <c r="AA29" i="22"/>
  <c r="Z29" i="22"/>
  <c r="Z33" i="22" s="1"/>
  <c r="Y29" i="22"/>
  <c r="Y33" i="22" s="1"/>
  <c r="X29" i="22"/>
  <c r="X33" i="22" s="1"/>
  <c r="W29" i="22"/>
  <c r="W33" i="22" s="1"/>
  <c r="V29" i="22"/>
  <c r="V33" i="22" s="1"/>
  <c r="U29" i="22"/>
  <c r="U33" i="22" s="1"/>
  <c r="T29" i="22"/>
  <c r="T33" i="22" s="1"/>
  <c r="S29" i="22"/>
  <c r="S33" i="22" s="1"/>
  <c r="R29" i="22"/>
  <c r="R33" i="22" s="1"/>
  <c r="Q29" i="22"/>
  <c r="Q33" i="22" s="1"/>
  <c r="P29" i="22"/>
  <c r="O29" i="22"/>
  <c r="O33" i="22" s="1"/>
  <c r="N29" i="22"/>
  <c r="N33" i="22" s="1"/>
  <c r="M29" i="22"/>
  <c r="L29" i="22"/>
  <c r="L33" i="22" s="1"/>
  <c r="K29" i="22"/>
  <c r="K33" i="22" s="1"/>
  <c r="J29" i="22"/>
  <c r="J33" i="22" s="1"/>
  <c r="I29" i="22"/>
  <c r="I33" i="22" s="1"/>
  <c r="H29" i="22"/>
  <c r="H33" i="22" s="1"/>
  <c r="G29" i="22"/>
  <c r="F29" i="22"/>
  <c r="E29" i="22"/>
  <c r="D29" i="22"/>
  <c r="C29" i="22"/>
  <c r="B29" i="22"/>
  <c r="B33" i="22" s="1"/>
  <c r="AK28" i="22"/>
  <c r="A28" i="22"/>
  <c r="AL23" i="22"/>
  <c r="AL27" i="22" s="1"/>
  <c r="AK23" i="22"/>
  <c r="AJ23" i="22"/>
  <c r="AJ27" i="22" s="1"/>
  <c r="AI23" i="22"/>
  <c r="AH23" i="22"/>
  <c r="AH27" i="22" s="1"/>
  <c r="AG23" i="22"/>
  <c r="AG27" i="22" s="1"/>
  <c r="AF23" i="22"/>
  <c r="AE23" i="22"/>
  <c r="AE27" i="22" s="1"/>
  <c r="AD23" i="22"/>
  <c r="AC23" i="22"/>
  <c r="AC27" i="22" s="1"/>
  <c r="AB23" i="22"/>
  <c r="AB27" i="22" s="1"/>
  <c r="AA23" i="22"/>
  <c r="AA27" i="22" s="1"/>
  <c r="Z23" i="22"/>
  <c r="Z27" i="22" s="1"/>
  <c r="Y23" i="22"/>
  <c r="Y27" i="22" s="1"/>
  <c r="X23" i="22"/>
  <c r="X27" i="22" s="1"/>
  <c r="W23" i="22"/>
  <c r="W27" i="22" s="1"/>
  <c r="V23" i="22"/>
  <c r="V27" i="22" s="1"/>
  <c r="U23" i="22"/>
  <c r="T23" i="22"/>
  <c r="S23" i="22"/>
  <c r="S27" i="22" s="1"/>
  <c r="R23" i="22"/>
  <c r="R27" i="22" s="1"/>
  <c r="Q23" i="22"/>
  <c r="Q27" i="22" s="1"/>
  <c r="P23" i="22"/>
  <c r="P27" i="22" s="1"/>
  <c r="O23" i="22"/>
  <c r="O27" i="22" s="1"/>
  <c r="N23" i="22"/>
  <c r="N27" i="22" s="1"/>
  <c r="M23" i="22"/>
  <c r="M27" i="22" s="1"/>
  <c r="L23" i="22"/>
  <c r="L27" i="22" s="1"/>
  <c r="K23" i="22"/>
  <c r="K27" i="22" s="1"/>
  <c r="J23" i="22"/>
  <c r="J27" i="22" s="1"/>
  <c r="I23" i="22"/>
  <c r="I27" i="22" s="1"/>
  <c r="H23" i="22"/>
  <c r="G23" i="22"/>
  <c r="G27" i="22" s="1"/>
  <c r="F23" i="22"/>
  <c r="F27" i="22" s="1"/>
  <c r="E23" i="22"/>
  <c r="E27" i="22" s="1"/>
  <c r="D23" i="22"/>
  <c r="C23" i="22"/>
  <c r="C27" i="22" s="1"/>
  <c r="B23" i="22"/>
  <c r="B27" i="22" s="1"/>
  <c r="A22" i="22"/>
  <c r="AL17" i="22"/>
  <c r="AK17" i="22"/>
  <c r="AK21" i="22" s="1"/>
  <c r="AJ17" i="22"/>
  <c r="AJ21" i="22" s="1"/>
  <c r="AI17" i="22"/>
  <c r="AI21" i="22" s="1"/>
  <c r="AH17" i="22"/>
  <c r="AH21" i="22" s="1"/>
  <c r="AG17" i="22"/>
  <c r="AF17" i="22"/>
  <c r="AF21" i="22" s="1"/>
  <c r="AE17" i="22"/>
  <c r="AD17" i="22"/>
  <c r="AD21" i="22" s="1"/>
  <c r="AC17" i="22"/>
  <c r="AC21" i="22" s="1"/>
  <c r="AB17" i="22"/>
  <c r="AB21" i="22" s="1"/>
  <c r="AA17" i="22"/>
  <c r="AA21" i="22" s="1"/>
  <c r="Z17" i="22"/>
  <c r="Z21" i="22" s="1"/>
  <c r="Y17" i="22"/>
  <c r="Y21" i="22" s="1"/>
  <c r="X17" i="22"/>
  <c r="X21" i="22" s="1"/>
  <c r="W17" i="22"/>
  <c r="W21" i="22" s="1"/>
  <c r="V17" i="22"/>
  <c r="V21" i="22" s="1"/>
  <c r="U17" i="22"/>
  <c r="U21" i="22" s="1"/>
  <c r="T17" i="22"/>
  <c r="T21" i="22" s="1"/>
  <c r="S17" i="22"/>
  <c r="R17" i="22"/>
  <c r="R21" i="22" s="1"/>
  <c r="Q17" i="22"/>
  <c r="P17" i="22"/>
  <c r="O17" i="22"/>
  <c r="N17" i="22"/>
  <c r="M17" i="22"/>
  <c r="M21" i="22" s="1"/>
  <c r="L17" i="22"/>
  <c r="L21" i="22" s="1"/>
  <c r="K17" i="22"/>
  <c r="K21" i="22" s="1"/>
  <c r="J17" i="22"/>
  <c r="J21" i="22" s="1"/>
  <c r="I17" i="22"/>
  <c r="I21" i="22" s="1"/>
  <c r="H17" i="22"/>
  <c r="H21" i="22" s="1"/>
  <c r="G17" i="22"/>
  <c r="F17" i="22"/>
  <c r="F21" i="22" s="1"/>
  <c r="E17" i="22"/>
  <c r="E21" i="22" s="1"/>
  <c r="D17" i="22"/>
  <c r="C17" i="22"/>
  <c r="B17" i="22"/>
  <c r="B21" i="22" s="1"/>
  <c r="A16" i="22"/>
  <c r="AL11" i="22"/>
  <c r="AK11" i="22"/>
  <c r="AJ11" i="22"/>
  <c r="AJ15" i="22" s="1"/>
  <c r="AI11" i="22"/>
  <c r="AI15" i="22" s="1"/>
  <c r="AH11" i="22"/>
  <c r="AG11" i="22"/>
  <c r="AF11" i="22"/>
  <c r="AE11" i="22"/>
  <c r="AD11" i="22"/>
  <c r="AC11" i="22"/>
  <c r="AB11" i="22"/>
  <c r="AA11" i="22"/>
  <c r="Z11" i="22"/>
  <c r="Y11" i="22"/>
  <c r="X11" i="22"/>
  <c r="W11" i="22"/>
  <c r="V11" i="22"/>
  <c r="U11" i="22"/>
  <c r="T11" i="22"/>
  <c r="S11" i="22"/>
  <c r="R11" i="22"/>
  <c r="Q11" i="22"/>
  <c r="P11" i="22"/>
  <c r="O11" i="22"/>
  <c r="N11" i="22"/>
  <c r="N15" i="22" s="1"/>
  <c r="M11" i="22"/>
  <c r="M15" i="22" s="1"/>
  <c r="L11" i="22"/>
  <c r="K11" i="22"/>
  <c r="J11" i="22"/>
  <c r="I11" i="22"/>
  <c r="I15" i="22" s="1"/>
  <c r="H11" i="22"/>
  <c r="H15" i="22" s="1"/>
  <c r="G11" i="22"/>
  <c r="F11" i="22"/>
  <c r="E11" i="22"/>
  <c r="D11" i="22"/>
  <c r="C11" i="22"/>
  <c r="B11" i="22"/>
  <c r="A10" i="22"/>
  <c r="AL5" i="22"/>
  <c r="AL9" i="22" s="1"/>
  <c r="AK5" i="22"/>
  <c r="AK9" i="22" s="1"/>
  <c r="AJ5" i="22"/>
  <c r="AJ9" i="22" s="1"/>
  <c r="AI5" i="22"/>
  <c r="AH5" i="22"/>
  <c r="AH9" i="22" s="1"/>
  <c r="AG5" i="22"/>
  <c r="AG9" i="22" s="1"/>
  <c r="AF5" i="22"/>
  <c r="AF9" i="22" s="1"/>
  <c r="AE5" i="22"/>
  <c r="AE9" i="22" s="1"/>
  <c r="AD5" i="22"/>
  <c r="AD9" i="22" s="1"/>
  <c r="AC5" i="22"/>
  <c r="AB5" i="22"/>
  <c r="AB9" i="22" s="1"/>
  <c r="AA5" i="22"/>
  <c r="AA9" i="22" s="1"/>
  <c r="Z5" i="22"/>
  <c r="Z9" i="22" s="1"/>
  <c r="Y5" i="22"/>
  <c r="Y9" i="22" s="1"/>
  <c r="X5" i="22"/>
  <c r="W5" i="22"/>
  <c r="W9" i="22" s="1"/>
  <c r="V5" i="22"/>
  <c r="V9" i="22" s="1"/>
  <c r="U5" i="22"/>
  <c r="T5" i="22"/>
  <c r="S5" i="22"/>
  <c r="R5" i="22"/>
  <c r="Q5" i="22"/>
  <c r="P5" i="22"/>
  <c r="O5" i="22"/>
  <c r="N5" i="22"/>
  <c r="M5" i="22"/>
  <c r="L5" i="22"/>
  <c r="K5" i="22"/>
  <c r="J5" i="22"/>
  <c r="J9" i="22" s="1"/>
  <c r="I5" i="22"/>
  <c r="I9" i="22" s="1"/>
  <c r="H5" i="22"/>
  <c r="H9" i="22" s="1"/>
  <c r="G5" i="22"/>
  <c r="F5" i="22"/>
  <c r="E5" i="22"/>
  <c r="E9" i="22" s="1"/>
  <c r="D5" i="22"/>
  <c r="C5" i="22"/>
  <c r="C9" i="22" s="1"/>
  <c r="B5" i="22"/>
  <c r="B9" i="22" s="1"/>
  <c r="A4" i="22"/>
  <c r="E10" i="21"/>
  <c r="E15" i="21"/>
  <c r="E20" i="21"/>
  <c r="E22" i="21" s="1"/>
  <c r="E25" i="21"/>
  <c r="AL60" i="21"/>
  <c r="AK60" i="21"/>
  <c r="AJ60" i="21"/>
  <c r="AI60" i="21"/>
  <c r="AH60" i="21"/>
  <c r="AG60" i="21"/>
  <c r="AF60" i="21"/>
  <c r="AF62" i="21" s="1"/>
  <c r="AE60" i="21"/>
  <c r="AE62" i="21" s="1"/>
  <c r="AD60" i="21"/>
  <c r="AD62" i="21" s="1"/>
  <c r="AC60" i="21"/>
  <c r="AC62" i="21" s="1"/>
  <c r="AB60" i="21"/>
  <c r="AB62" i="21" s="1"/>
  <c r="AA60" i="21"/>
  <c r="AA62" i="21" s="1"/>
  <c r="Z60" i="21"/>
  <c r="Y60" i="21"/>
  <c r="X60" i="21"/>
  <c r="W60" i="21"/>
  <c r="V60" i="21"/>
  <c r="U60" i="21"/>
  <c r="T60" i="21"/>
  <c r="T62" i="21" s="1"/>
  <c r="S60" i="21"/>
  <c r="S62" i="21" s="1"/>
  <c r="R60" i="21"/>
  <c r="R62" i="21" s="1"/>
  <c r="Q60" i="21"/>
  <c r="Q62" i="21" s="1"/>
  <c r="P60" i="21"/>
  <c r="P62" i="21" s="1"/>
  <c r="O60" i="21"/>
  <c r="O62" i="21" s="1"/>
  <c r="N60" i="21"/>
  <c r="M60" i="21"/>
  <c r="L60" i="21"/>
  <c r="K60" i="21"/>
  <c r="J60" i="21"/>
  <c r="I60" i="21"/>
  <c r="H60" i="21"/>
  <c r="G60" i="21"/>
  <c r="G62" i="21" s="1"/>
  <c r="F60" i="21"/>
  <c r="F62" i="21" s="1"/>
  <c r="E60" i="21"/>
  <c r="E62" i="21" s="1"/>
  <c r="D60" i="21"/>
  <c r="D62" i="21" s="1"/>
  <c r="C60" i="21"/>
  <c r="C62" i="21" s="1"/>
  <c r="B60" i="21"/>
  <c r="A59" i="21"/>
  <c r="AL55" i="21"/>
  <c r="AK55" i="21"/>
  <c r="AJ55" i="21"/>
  <c r="AI55" i="21"/>
  <c r="AH55" i="21"/>
  <c r="AG55" i="21"/>
  <c r="AF55" i="21"/>
  <c r="AE55" i="21"/>
  <c r="AD55" i="21"/>
  <c r="AC55" i="21"/>
  <c r="AB55" i="21"/>
  <c r="AA55" i="21"/>
  <c r="Z55" i="21"/>
  <c r="Y55" i="21"/>
  <c r="X55" i="21"/>
  <c r="W55" i="21"/>
  <c r="V55" i="21"/>
  <c r="U55" i="21"/>
  <c r="T55" i="21"/>
  <c r="S55" i="21"/>
  <c r="R55" i="21"/>
  <c r="R57" i="21" s="1"/>
  <c r="Q55" i="21"/>
  <c r="Q57" i="21" s="1"/>
  <c r="P55" i="21"/>
  <c r="P57" i="21" s="1"/>
  <c r="O55" i="21"/>
  <c r="O57" i="21" s="1"/>
  <c r="N55" i="21"/>
  <c r="M55" i="21"/>
  <c r="L55" i="21"/>
  <c r="K55" i="21"/>
  <c r="J55" i="21"/>
  <c r="I55" i="21"/>
  <c r="I57" i="21" s="1"/>
  <c r="H55" i="21"/>
  <c r="G55" i="21"/>
  <c r="F55" i="21"/>
  <c r="E55" i="21"/>
  <c r="D55" i="21"/>
  <c r="C55" i="21"/>
  <c r="B55" i="21"/>
  <c r="A54" i="21"/>
  <c r="AL50" i="21"/>
  <c r="AK50" i="21"/>
  <c r="AJ50" i="21"/>
  <c r="AI50" i="21"/>
  <c r="AH50" i="21"/>
  <c r="AG50" i="21"/>
  <c r="AF50" i="21"/>
  <c r="AE50" i="21"/>
  <c r="AD50" i="21"/>
  <c r="AC50" i="21"/>
  <c r="AB50" i="21"/>
  <c r="AA50" i="21"/>
  <c r="Z50" i="21"/>
  <c r="Y50" i="21"/>
  <c r="X50" i="21"/>
  <c r="W50" i="21"/>
  <c r="V50" i="21"/>
  <c r="U50" i="21"/>
  <c r="T50" i="21"/>
  <c r="S50" i="21"/>
  <c r="R50" i="21"/>
  <c r="Q50" i="21"/>
  <c r="P50" i="21"/>
  <c r="O50" i="21"/>
  <c r="N50" i="21"/>
  <c r="M50" i="21"/>
  <c r="L50" i="21"/>
  <c r="K50" i="21"/>
  <c r="J50" i="21"/>
  <c r="I50" i="21"/>
  <c r="H50" i="21"/>
  <c r="G50" i="21"/>
  <c r="F50" i="21"/>
  <c r="E50" i="21"/>
  <c r="D50" i="21"/>
  <c r="C50" i="21"/>
  <c r="B50" i="21"/>
  <c r="A49" i="21"/>
  <c r="AL45" i="21"/>
  <c r="AK45" i="21"/>
  <c r="AJ45" i="21"/>
  <c r="AI45" i="21"/>
  <c r="AH45" i="21"/>
  <c r="AG45" i="21"/>
  <c r="AF45" i="21"/>
  <c r="AE45" i="21"/>
  <c r="AD45" i="21"/>
  <c r="AC45" i="21"/>
  <c r="AB45" i="21"/>
  <c r="AA45" i="21"/>
  <c r="Z45" i="21"/>
  <c r="Y45" i="21"/>
  <c r="X45" i="21"/>
  <c r="W45" i="21"/>
  <c r="V45" i="21"/>
  <c r="U45" i="21"/>
  <c r="T45" i="21"/>
  <c r="S45" i="21"/>
  <c r="R45" i="21"/>
  <c r="Q45" i="21"/>
  <c r="P45" i="21"/>
  <c r="O45" i="21"/>
  <c r="N45" i="21"/>
  <c r="M45" i="21"/>
  <c r="L45" i="21"/>
  <c r="K45" i="21"/>
  <c r="J45" i="21"/>
  <c r="I45" i="21"/>
  <c r="H45" i="21"/>
  <c r="G45" i="21"/>
  <c r="F45" i="21"/>
  <c r="E45" i="21"/>
  <c r="D45" i="21"/>
  <c r="C45" i="21"/>
  <c r="B45" i="21"/>
  <c r="A44" i="21"/>
  <c r="AL40" i="21"/>
  <c r="AK40" i="21"/>
  <c r="AJ40" i="21"/>
  <c r="AI40" i="21"/>
  <c r="AH40" i="21"/>
  <c r="AG40" i="21"/>
  <c r="AG42" i="21" s="1"/>
  <c r="AF40" i="21"/>
  <c r="AE40" i="21"/>
  <c r="AD40" i="21"/>
  <c r="AC40" i="21"/>
  <c r="AB40" i="21"/>
  <c r="AA40" i="21"/>
  <c r="AA42" i="21" s="1"/>
  <c r="Z40" i="21"/>
  <c r="Y40" i="21"/>
  <c r="X40" i="21"/>
  <c r="W40" i="21"/>
  <c r="V40" i="21"/>
  <c r="U40" i="21"/>
  <c r="T40" i="21"/>
  <c r="S40" i="21"/>
  <c r="R40" i="21"/>
  <c r="Q40" i="21"/>
  <c r="P40" i="21"/>
  <c r="O40" i="21"/>
  <c r="N40" i="21"/>
  <c r="M40" i="21"/>
  <c r="L40" i="21"/>
  <c r="K40" i="21"/>
  <c r="J40" i="21"/>
  <c r="I40" i="21"/>
  <c r="H40" i="21"/>
  <c r="G40" i="21"/>
  <c r="F40" i="21"/>
  <c r="E40" i="21"/>
  <c r="D40" i="21"/>
  <c r="C40" i="21"/>
  <c r="B40" i="21"/>
  <c r="A39" i="21"/>
  <c r="AL35" i="21"/>
  <c r="AK35" i="21"/>
  <c r="AK37" i="21" s="1"/>
  <c r="AJ35" i="21"/>
  <c r="AI35" i="21"/>
  <c r="AI37" i="21" s="1"/>
  <c r="AH35" i="21"/>
  <c r="AH37" i="21" s="1"/>
  <c r="AG35" i="21"/>
  <c r="AG37" i="21" s="1"/>
  <c r="AF35" i="21"/>
  <c r="AE35" i="21"/>
  <c r="AD35" i="21"/>
  <c r="AC35" i="21"/>
  <c r="AB35" i="21"/>
  <c r="AA35" i="21"/>
  <c r="Z35" i="21"/>
  <c r="Z37" i="21" s="1"/>
  <c r="Y35" i="21"/>
  <c r="Y37" i="21" s="1"/>
  <c r="X35" i="21"/>
  <c r="W35" i="21"/>
  <c r="V35" i="21"/>
  <c r="U35" i="21"/>
  <c r="T35" i="21"/>
  <c r="S35" i="21"/>
  <c r="R35" i="21"/>
  <c r="Q35" i="21"/>
  <c r="P35" i="21"/>
  <c r="O35" i="21"/>
  <c r="N35" i="21"/>
  <c r="N37" i="21" s="1"/>
  <c r="M35" i="21"/>
  <c r="M37" i="21" s="1"/>
  <c r="L35" i="21"/>
  <c r="K35" i="21"/>
  <c r="K37" i="21" s="1"/>
  <c r="J35" i="21"/>
  <c r="J37" i="21" s="1"/>
  <c r="I35" i="21"/>
  <c r="H35" i="21"/>
  <c r="G35" i="21"/>
  <c r="F35" i="21"/>
  <c r="E35" i="21"/>
  <c r="D35" i="21"/>
  <c r="C35" i="21"/>
  <c r="B35" i="21"/>
  <c r="B37" i="21" s="1"/>
  <c r="A34" i="21"/>
  <c r="AL30" i="21"/>
  <c r="AL32" i="21" s="1"/>
  <c r="AK30" i="21"/>
  <c r="AK32" i="21" s="1"/>
  <c r="AJ30" i="21"/>
  <c r="AJ32" i="21" s="1"/>
  <c r="AI30" i="21"/>
  <c r="AI32" i="21" s="1"/>
  <c r="AH30" i="21"/>
  <c r="AH32" i="21" s="1"/>
  <c r="AG30" i="21"/>
  <c r="AF30" i="21"/>
  <c r="AE30" i="21"/>
  <c r="AD30" i="21"/>
  <c r="AC30" i="21"/>
  <c r="AB30" i="21"/>
  <c r="AA30" i="21"/>
  <c r="Z30" i="21"/>
  <c r="Z32" i="21" s="1"/>
  <c r="Y30" i="21"/>
  <c r="Y32" i="21" s="1"/>
  <c r="X30" i="21"/>
  <c r="X32" i="21" s="1"/>
  <c r="W30" i="21"/>
  <c r="W32" i="21" s="1"/>
  <c r="V30" i="21"/>
  <c r="V32" i="21" s="1"/>
  <c r="U30" i="21"/>
  <c r="T30" i="21"/>
  <c r="S30" i="21"/>
  <c r="R30" i="21"/>
  <c r="Q30" i="21"/>
  <c r="P30" i="21"/>
  <c r="O30" i="21"/>
  <c r="O32" i="21" s="1"/>
  <c r="N30" i="21"/>
  <c r="N32" i="21" s="1"/>
  <c r="M30" i="21"/>
  <c r="M32" i="21" s="1"/>
  <c r="L30" i="21"/>
  <c r="L32" i="21" s="1"/>
  <c r="K30" i="21"/>
  <c r="K32" i="21" s="1"/>
  <c r="J30" i="21"/>
  <c r="J32" i="21" s="1"/>
  <c r="I30" i="21"/>
  <c r="H30" i="21"/>
  <c r="G30" i="21"/>
  <c r="F30" i="21"/>
  <c r="E30" i="21"/>
  <c r="D30" i="21"/>
  <c r="C30" i="21"/>
  <c r="C32" i="21" s="1"/>
  <c r="B30" i="21"/>
  <c r="B32" i="21" s="1"/>
  <c r="A29" i="21"/>
  <c r="AL25" i="21"/>
  <c r="AL27" i="21" s="1"/>
  <c r="AK25" i="21"/>
  <c r="AK27" i="21" s="1"/>
  <c r="AJ25" i="21"/>
  <c r="AJ27" i="21" s="1"/>
  <c r="AI25" i="21"/>
  <c r="AI27" i="21" s="1"/>
  <c r="AH25" i="21"/>
  <c r="AH27" i="21" s="1"/>
  <c r="AG25" i="21"/>
  <c r="AG27" i="21" s="1"/>
  <c r="AF25" i="21"/>
  <c r="AF27" i="21" s="1"/>
  <c r="AE25" i="21"/>
  <c r="AE27" i="21" s="1"/>
  <c r="AD25" i="21"/>
  <c r="AD27" i="21" s="1"/>
  <c r="AC25" i="21"/>
  <c r="AC27" i="21" s="1"/>
  <c r="AB25" i="21"/>
  <c r="AB27" i="21" s="1"/>
  <c r="AA25" i="21"/>
  <c r="AA27" i="21" s="1"/>
  <c r="Z25" i="21"/>
  <c r="Z27" i="21" s="1"/>
  <c r="Y25" i="21"/>
  <c r="Y27" i="21" s="1"/>
  <c r="X25" i="21"/>
  <c r="X27" i="21" s="1"/>
  <c r="W25" i="21"/>
  <c r="W27" i="21" s="1"/>
  <c r="V25" i="21"/>
  <c r="V27" i="21" s="1"/>
  <c r="U25" i="21"/>
  <c r="U27" i="21" s="1"/>
  <c r="T25" i="21"/>
  <c r="T27" i="21" s="1"/>
  <c r="S25" i="21"/>
  <c r="S27" i="21" s="1"/>
  <c r="R25" i="21"/>
  <c r="R27" i="21" s="1"/>
  <c r="Q25" i="21"/>
  <c r="Q27" i="21" s="1"/>
  <c r="P25" i="21"/>
  <c r="P27" i="21" s="1"/>
  <c r="O25" i="21"/>
  <c r="O27" i="21" s="1"/>
  <c r="N25" i="21"/>
  <c r="N27" i="21" s="1"/>
  <c r="M25" i="21"/>
  <c r="M27" i="21" s="1"/>
  <c r="L25" i="21"/>
  <c r="L27" i="21" s="1"/>
  <c r="K25" i="21"/>
  <c r="K27" i="21" s="1"/>
  <c r="J25" i="21"/>
  <c r="J27" i="21" s="1"/>
  <c r="I25" i="21"/>
  <c r="I27" i="21" s="1"/>
  <c r="H25" i="21"/>
  <c r="H27" i="21" s="1"/>
  <c r="G25" i="21"/>
  <c r="G27" i="21" s="1"/>
  <c r="F25" i="21"/>
  <c r="F27" i="21" s="1"/>
  <c r="D25" i="21"/>
  <c r="D27" i="21" s="1"/>
  <c r="C25" i="21"/>
  <c r="C27" i="21" s="1"/>
  <c r="B25" i="21"/>
  <c r="B27" i="21" s="1"/>
  <c r="A24" i="21"/>
  <c r="AL20" i="21"/>
  <c r="AL22" i="21" s="1"/>
  <c r="AK20" i="21"/>
  <c r="AK22" i="21" s="1"/>
  <c r="AJ20" i="21"/>
  <c r="AJ22" i="21" s="1"/>
  <c r="AI20" i="21"/>
  <c r="AI22" i="21" s="1"/>
  <c r="AH20" i="21"/>
  <c r="AH22" i="21" s="1"/>
  <c r="AG20" i="21"/>
  <c r="AG22" i="21" s="1"/>
  <c r="AF20" i="21"/>
  <c r="AF22" i="21" s="1"/>
  <c r="AE20" i="21"/>
  <c r="AE22" i="21" s="1"/>
  <c r="AD20" i="21"/>
  <c r="AD22" i="21" s="1"/>
  <c r="AC20" i="21"/>
  <c r="AC22" i="21" s="1"/>
  <c r="AB20" i="21"/>
  <c r="AB22" i="21" s="1"/>
  <c r="AA20" i="21"/>
  <c r="AA22" i="21" s="1"/>
  <c r="Z20" i="21"/>
  <c r="Z22" i="21" s="1"/>
  <c r="Y20" i="21"/>
  <c r="Y22" i="21" s="1"/>
  <c r="X20" i="21"/>
  <c r="X22" i="21" s="1"/>
  <c r="W20" i="21"/>
  <c r="W22" i="21" s="1"/>
  <c r="V20" i="21"/>
  <c r="V22" i="21" s="1"/>
  <c r="U20" i="21"/>
  <c r="U22" i="21" s="1"/>
  <c r="T20" i="21"/>
  <c r="T22" i="21" s="1"/>
  <c r="S20" i="21"/>
  <c r="S22" i="21" s="1"/>
  <c r="R20" i="21"/>
  <c r="R22" i="21" s="1"/>
  <c r="Q20" i="21"/>
  <c r="Q22" i="21" s="1"/>
  <c r="P20" i="21"/>
  <c r="P22" i="21" s="1"/>
  <c r="O20" i="21"/>
  <c r="O22" i="21" s="1"/>
  <c r="N20" i="21"/>
  <c r="N22" i="21" s="1"/>
  <c r="M20" i="21"/>
  <c r="M22" i="21" s="1"/>
  <c r="L20" i="21"/>
  <c r="L22" i="21" s="1"/>
  <c r="K20" i="21"/>
  <c r="K22" i="21" s="1"/>
  <c r="J20" i="21"/>
  <c r="J22" i="21" s="1"/>
  <c r="I20" i="21"/>
  <c r="I22" i="21" s="1"/>
  <c r="H20" i="21"/>
  <c r="H22" i="21" s="1"/>
  <c r="G20" i="21"/>
  <c r="G22" i="21" s="1"/>
  <c r="F20" i="21"/>
  <c r="F22" i="21" s="1"/>
  <c r="D20" i="21"/>
  <c r="D22" i="21" s="1"/>
  <c r="C20" i="21"/>
  <c r="C22" i="21" s="1"/>
  <c r="B20" i="21"/>
  <c r="B22" i="21" s="1"/>
  <c r="A19" i="21"/>
  <c r="AL15" i="21"/>
  <c r="AL17" i="21" s="1"/>
  <c r="AK15" i="21"/>
  <c r="AK17" i="21" s="1"/>
  <c r="AJ15" i="21"/>
  <c r="AJ17" i="21" s="1"/>
  <c r="AI15" i="21"/>
  <c r="AI17" i="21" s="1"/>
  <c r="AH15" i="21"/>
  <c r="AH17" i="21" s="1"/>
  <c r="AG15" i="21"/>
  <c r="AG17" i="21" s="1"/>
  <c r="AF15" i="21"/>
  <c r="AF17" i="21" s="1"/>
  <c r="AE15" i="21"/>
  <c r="AE17" i="21" s="1"/>
  <c r="AD15" i="21"/>
  <c r="AD17" i="21" s="1"/>
  <c r="AC15" i="21"/>
  <c r="AC17" i="21" s="1"/>
  <c r="AB15" i="21"/>
  <c r="AB17" i="21" s="1"/>
  <c r="AA15" i="21"/>
  <c r="AA17" i="21" s="1"/>
  <c r="Z15" i="21"/>
  <c r="Z17" i="21" s="1"/>
  <c r="Y15" i="21"/>
  <c r="Y17" i="21" s="1"/>
  <c r="X15" i="21"/>
  <c r="X17" i="21" s="1"/>
  <c r="W15" i="21"/>
  <c r="W17" i="21" s="1"/>
  <c r="V15" i="21"/>
  <c r="V17" i="21" s="1"/>
  <c r="U15" i="21"/>
  <c r="U17" i="21" s="1"/>
  <c r="T15" i="21"/>
  <c r="T17" i="21" s="1"/>
  <c r="S15" i="21"/>
  <c r="S17" i="21" s="1"/>
  <c r="R15" i="21"/>
  <c r="R17" i="21" s="1"/>
  <c r="Q15" i="21"/>
  <c r="Q17" i="21" s="1"/>
  <c r="P15" i="21"/>
  <c r="P17" i="21" s="1"/>
  <c r="O15" i="21"/>
  <c r="O17" i="21" s="1"/>
  <c r="N15" i="21"/>
  <c r="N17" i="21" s="1"/>
  <c r="M15" i="21"/>
  <c r="M17" i="21" s="1"/>
  <c r="L15" i="21"/>
  <c r="L17" i="21" s="1"/>
  <c r="K15" i="21"/>
  <c r="K17" i="21" s="1"/>
  <c r="J15" i="21"/>
  <c r="J17" i="21" s="1"/>
  <c r="I15" i="21"/>
  <c r="I17" i="21" s="1"/>
  <c r="H15" i="21"/>
  <c r="H17" i="21" s="1"/>
  <c r="G15" i="21"/>
  <c r="G17" i="21" s="1"/>
  <c r="F15" i="21"/>
  <c r="F17" i="21" s="1"/>
  <c r="D15" i="21"/>
  <c r="D17" i="21" s="1"/>
  <c r="C15" i="21"/>
  <c r="C17" i="21" s="1"/>
  <c r="B15" i="21"/>
  <c r="B17" i="21" s="1"/>
  <c r="A14" i="21"/>
  <c r="AL10" i="21"/>
  <c r="AL12" i="21" s="1"/>
  <c r="AK10" i="21"/>
  <c r="AK12" i="21" s="1"/>
  <c r="AJ10" i="21"/>
  <c r="AJ12" i="21" s="1"/>
  <c r="AI10" i="21"/>
  <c r="AI12" i="21" s="1"/>
  <c r="AH10" i="21"/>
  <c r="AH12" i="21" s="1"/>
  <c r="AG10" i="21"/>
  <c r="AG12" i="21" s="1"/>
  <c r="AF10" i="21"/>
  <c r="AF12" i="21" s="1"/>
  <c r="AE10" i="21"/>
  <c r="AE12" i="21" s="1"/>
  <c r="AD10" i="21"/>
  <c r="AD12" i="21" s="1"/>
  <c r="AC10" i="21"/>
  <c r="AC12" i="21" s="1"/>
  <c r="AB10" i="21"/>
  <c r="AB12" i="21" s="1"/>
  <c r="AA10" i="21"/>
  <c r="AA12" i="21" s="1"/>
  <c r="Z10" i="21"/>
  <c r="Z12" i="21" s="1"/>
  <c r="Y10" i="21"/>
  <c r="Y12" i="21" s="1"/>
  <c r="X10" i="21"/>
  <c r="X12" i="21" s="1"/>
  <c r="W10" i="21"/>
  <c r="W12" i="21" s="1"/>
  <c r="V10" i="21"/>
  <c r="V12" i="21" s="1"/>
  <c r="U10" i="21"/>
  <c r="U12" i="21" s="1"/>
  <c r="T10" i="21"/>
  <c r="T12" i="21" s="1"/>
  <c r="S10" i="21"/>
  <c r="S12" i="21" s="1"/>
  <c r="R10" i="21"/>
  <c r="R12" i="21" s="1"/>
  <c r="Q10" i="21"/>
  <c r="Q12" i="21" s="1"/>
  <c r="P10" i="21"/>
  <c r="P12" i="21" s="1"/>
  <c r="O10" i="21"/>
  <c r="O12" i="21" s="1"/>
  <c r="N10" i="21"/>
  <c r="N12" i="21" s="1"/>
  <c r="M10" i="21"/>
  <c r="M12" i="21" s="1"/>
  <c r="L10" i="21"/>
  <c r="L12" i="21" s="1"/>
  <c r="K10" i="21"/>
  <c r="K12" i="21" s="1"/>
  <c r="J10" i="21"/>
  <c r="J12" i="21" s="1"/>
  <c r="I10" i="21"/>
  <c r="I12" i="21" s="1"/>
  <c r="H10" i="21"/>
  <c r="H12" i="21" s="1"/>
  <c r="G10" i="21"/>
  <c r="G12" i="21" s="1"/>
  <c r="F10" i="21"/>
  <c r="F12" i="21" s="1"/>
  <c r="D10" i="21"/>
  <c r="D12" i="21" s="1"/>
  <c r="C10" i="21"/>
  <c r="C12" i="21" s="1"/>
  <c r="B10" i="21"/>
  <c r="B12" i="21" s="1"/>
  <c r="A9" i="21"/>
  <c r="AL5" i="21"/>
  <c r="AL7" i="21" s="1"/>
  <c r="AK5" i="21"/>
  <c r="AK7" i="21" s="1"/>
  <c r="AJ5" i="21"/>
  <c r="AJ7" i="21" s="1"/>
  <c r="AI5" i="21"/>
  <c r="AI7" i="21" s="1"/>
  <c r="AH5" i="21"/>
  <c r="AH7" i="21" s="1"/>
  <c r="AG5" i="21"/>
  <c r="AG7" i="21" s="1"/>
  <c r="AF5" i="21"/>
  <c r="AF7" i="21" s="1"/>
  <c r="AE5" i="21"/>
  <c r="AE7" i="21" s="1"/>
  <c r="AD5" i="21"/>
  <c r="AD7" i="21" s="1"/>
  <c r="AC5" i="21"/>
  <c r="AC7" i="21" s="1"/>
  <c r="AB5" i="21"/>
  <c r="AB7" i="21" s="1"/>
  <c r="AA5" i="21"/>
  <c r="AA7" i="21" s="1"/>
  <c r="Z5" i="21"/>
  <c r="Z7" i="21" s="1"/>
  <c r="Y5" i="21"/>
  <c r="Y7" i="21" s="1"/>
  <c r="X5" i="21"/>
  <c r="X7" i="21" s="1"/>
  <c r="W5" i="21"/>
  <c r="W7" i="21" s="1"/>
  <c r="V5" i="21"/>
  <c r="V7" i="21" s="1"/>
  <c r="U5" i="21"/>
  <c r="U7" i="21" s="1"/>
  <c r="T5" i="21"/>
  <c r="T7" i="21" s="1"/>
  <c r="S5" i="21"/>
  <c r="S7" i="21" s="1"/>
  <c r="R5" i="21"/>
  <c r="R7" i="21" s="1"/>
  <c r="Q5" i="21"/>
  <c r="Q7" i="21" s="1"/>
  <c r="P5" i="21"/>
  <c r="P7" i="21" s="1"/>
  <c r="O5" i="21"/>
  <c r="O7" i="21" s="1"/>
  <c r="N5" i="21"/>
  <c r="N7" i="21" s="1"/>
  <c r="M5" i="21"/>
  <c r="M7" i="21" s="1"/>
  <c r="L5" i="21"/>
  <c r="L7" i="21" s="1"/>
  <c r="K5" i="21"/>
  <c r="K7" i="21" s="1"/>
  <c r="J5" i="21"/>
  <c r="J7" i="21" s="1"/>
  <c r="I5" i="21"/>
  <c r="I7" i="21" s="1"/>
  <c r="H5" i="21"/>
  <c r="H7" i="21" s="1"/>
  <c r="G5" i="21"/>
  <c r="G7" i="21" s="1"/>
  <c r="F5" i="21"/>
  <c r="F7" i="21" s="1"/>
  <c r="E5" i="21"/>
  <c r="E7" i="21" s="1"/>
  <c r="D5" i="21"/>
  <c r="D7" i="21" s="1"/>
  <c r="C5" i="21"/>
  <c r="C7" i="21" s="1"/>
  <c r="B5" i="21"/>
  <c r="B7" i="21" s="1"/>
  <c r="A4" i="21"/>
  <c r="I29" i="21" l="1"/>
  <c r="I32" i="21"/>
  <c r="U29" i="21"/>
  <c r="U32" i="21"/>
  <c r="AG29" i="21"/>
  <c r="AG32" i="21"/>
  <c r="G34" i="21"/>
  <c r="G37" i="21"/>
  <c r="S34" i="21"/>
  <c r="S37" i="21"/>
  <c r="AE34" i="21"/>
  <c r="AE37" i="21"/>
  <c r="E39" i="21"/>
  <c r="E42" i="21"/>
  <c r="Q39" i="21"/>
  <c r="Q42" i="21"/>
  <c r="AC39" i="21"/>
  <c r="AC42" i="21"/>
  <c r="C44" i="21"/>
  <c r="C47" i="21"/>
  <c r="O44" i="21"/>
  <c r="O47" i="21"/>
  <c r="AA44" i="21"/>
  <c r="AA47" i="21"/>
  <c r="M49" i="21"/>
  <c r="M52" i="21"/>
  <c r="Y49" i="21"/>
  <c r="Y52" i="21"/>
  <c r="AK49" i="21"/>
  <c r="AK52" i="21"/>
  <c r="K54" i="21"/>
  <c r="K57" i="21"/>
  <c r="W54" i="21"/>
  <c r="W57" i="21"/>
  <c r="AI54" i="21"/>
  <c r="AI57" i="21"/>
  <c r="I59" i="21"/>
  <c r="I62" i="21"/>
  <c r="U59" i="21"/>
  <c r="U62" i="21"/>
  <c r="AG59" i="21"/>
  <c r="AG62" i="21"/>
  <c r="O4" i="22"/>
  <c r="O9" i="22"/>
  <c r="Y13" i="21"/>
  <c r="Y15" i="22"/>
  <c r="AK15" i="22"/>
  <c r="AK13" i="21" s="1"/>
  <c r="U22" i="22"/>
  <c r="U27" i="22"/>
  <c r="F28" i="22"/>
  <c r="F33" i="22"/>
  <c r="AD28" i="22"/>
  <c r="AD33" i="22"/>
  <c r="D34" i="22"/>
  <c r="D39" i="22"/>
  <c r="P34" i="22"/>
  <c r="P39" i="22"/>
  <c r="AB34" i="22"/>
  <c r="AB39" i="22"/>
  <c r="AJ46" i="22"/>
  <c r="AJ51" i="22"/>
  <c r="H34" i="21"/>
  <c r="H37" i="21"/>
  <c r="T34" i="21"/>
  <c r="T37" i="21"/>
  <c r="AF34" i="21"/>
  <c r="AF37" i="21"/>
  <c r="F39" i="21"/>
  <c r="F42" i="21"/>
  <c r="R39" i="21"/>
  <c r="R42" i="21"/>
  <c r="AD39" i="21"/>
  <c r="AD42" i="21"/>
  <c r="D44" i="21"/>
  <c r="D47" i="21"/>
  <c r="P44" i="21"/>
  <c r="P47" i="21"/>
  <c r="AB44" i="21"/>
  <c r="AB47" i="21"/>
  <c r="B49" i="21"/>
  <c r="B52" i="21"/>
  <c r="N49" i="21"/>
  <c r="N52" i="21"/>
  <c r="Z49" i="21"/>
  <c r="Z52" i="21"/>
  <c r="AL49" i="21"/>
  <c r="AL52" i="21"/>
  <c r="L54" i="21"/>
  <c r="L57" i="21"/>
  <c r="X54" i="21"/>
  <c r="X57" i="21"/>
  <c r="AJ54" i="21"/>
  <c r="AJ57" i="21"/>
  <c r="J59" i="21"/>
  <c r="J62" i="21"/>
  <c r="V59" i="21"/>
  <c r="V62" i="21"/>
  <c r="AH59" i="21"/>
  <c r="AH62" i="21"/>
  <c r="D4" i="22"/>
  <c r="D9" i="22"/>
  <c r="P4" i="22"/>
  <c r="P9" i="22"/>
  <c r="B10" i="22"/>
  <c r="B15" i="22"/>
  <c r="Z15" i="22"/>
  <c r="Z13" i="21" s="1"/>
  <c r="AL10" i="22"/>
  <c r="AL15" i="22"/>
  <c r="G28" i="22"/>
  <c r="G33" i="22"/>
  <c r="AE28" i="22"/>
  <c r="AE33" i="22"/>
  <c r="AK46" i="22"/>
  <c r="AK51" i="22"/>
  <c r="AE64" i="22"/>
  <c r="AE69" i="22"/>
  <c r="I34" i="21"/>
  <c r="I37" i="21"/>
  <c r="U34" i="21"/>
  <c r="U37" i="21"/>
  <c r="G39" i="21"/>
  <c r="G42" i="21"/>
  <c r="S39" i="21"/>
  <c r="S42" i="21"/>
  <c r="AE39" i="21"/>
  <c r="AE42" i="21"/>
  <c r="E44" i="21"/>
  <c r="E47" i="21"/>
  <c r="Q44" i="21"/>
  <c r="Q47" i="21"/>
  <c r="AC44" i="21"/>
  <c r="AC47" i="21"/>
  <c r="C49" i="21"/>
  <c r="C52" i="21"/>
  <c r="O49" i="21"/>
  <c r="O52" i="21"/>
  <c r="AA49" i="21"/>
  <c r="AA52" i="21"/>
  <c r="M54" i="21"/>
  <c r="M57" i="21"/>
  <c r="Y54" i="21"/>
  <c r="Y57" i="21"/>
  <c r="AK54" i="21"/>
  <c r="AK57" i="21"/>
  <c r="K59" i="21"/>
  <c r="K62" i="21"/>
  <c r="W59" i="21"/>
  <c r="W62" i="21"/>
  <c r="AI59" i="21"/>
  <c r="AI62" i="21"/>
  <c r="Q4" i="22"/>
  <c r="Q9" i="22"/>
  <c r="AC4" i="22"/>
  <c r="AC9" i="22"/>
  <c r="C10" i="22"/>
  <c r="C15" i="22"/>
  <c r="O10" i="22"/>
  <c r="O15" i="22"/>
  <c r="AA15" i="22"/>
  <c r="AA13" i="21" s="1"/>
  <c r="AI22" i="22"/>
  <c r="AI27" i="22"/>
  <c r="V34" i="21"/>
  <c r="V37" i="21"/>
  <c r="H39" i="21"/>
  <c r="H42" i="21"/>
  <c r="T39" i="21"/>
  <c r="T42" i="21"/>
  <c r="AF39" i="21"/>
  <c r="AF42" i="21"/>
  <c r="F44" i="21"/>
  <c r="F47" i="21"/>
  <c r="R44" i="21"/>
  <c r="R47" i="21"/>
  <c r="AD44" i="21"/>
  <c r="AD47" i="21"/>
  <c r="D49" i="21"/>
  <c r="D52" i="21"/>
  <c r="P49" i="21"/>
  <c r="P52" i="21"/>
  <c r="AB49" i="21"/>
  <c r="AB52" i="21"/>
  <c r="B54" i="21"/>
  <c r="B57" i="21"/>
  <c r="N54" i="21"/>
  <c r="N57" i="21"/>
  <c r="Z54" i="21"/>
  <c r="Z57" i="21"/>
  <c r="AL54" i="21"/>
  <c r="AL57" i="21"/>
  <c r="L59" i="21"/>
  <c r="L62" i="21"/>
  <c r="X59" i="21"/>
  <c r="X62" i="21"/>
  <c r="AJ59" i="21"/>
  <c r="AJ62" i="21"/>
  <c r="F4" i="22"/>
  <c r="F9" i="22"/>
  <c r="R4" i="22"/>
  <c r="R9" i="22"/>
  <c r="D15" i="22"/>
  <c r="D13" i="21" s="1"/>
  <c r="P10" i="22"/>
  <c r="P15" i="22"/>
  <c r="AB15" i="22"/>
  <c r="AB13" i="21" s="1"/>
  <c r="N16" i="22"/>
  <c r="N21" i="22"/>
  <c r="AL16" i="22"/>
  <c r="AL21" i="22"/>
  <c r="W34" i="21"/>
  <c r="W37" i="21"/>
  <c r="I39" i="21"/>
  <c r="I42" i="21"/>
  <c r="U39" i="21"/>
  <c r="U42" i="21"/>
  <c r="G44" i="21"/>
  <c r="G47" i="21"/>
  <c r="S44" i="21"/>
  <c r="S47" i="21"/>
  <c r="AE44" i="21"/>
  <c r="AE47" i="21"/>
  <c r="E49" i="21"/>
  <c r="E52" i="21"/>
  <c r="Q49" i="21"/>
  <c r="Q52" i="21"/>
  <c r="AC49" i="21"/>
  <c r="AC52" i="21"/>
  <c r="C54" i="21"/>
  <c r="C57" i="21"/>
  <c r="AA54" i="21"/>
  <c r="AA57" i="21"/>
  <c r="M59" i="21"/>
  <c r="M62" i="21"/>
  <c r="Y59" i="21"/>
  <c r="Y62" i="21"/>
  <c r="AK59" i="21"/>
  <c r="AK62" i="21"/>
  <c r="G4" i="22"/>
  <c r="G9" i="22"/>
  <c r="S4" i="22"/>
  <c r="S9" i="22"/>
  <c r="E10" i="22"/>
  <c r="E15" i="22"/>
  <c r="Q15" i="22"/>
  <c r="Q13" i="21" s="1"/>
  <c r="AC15" i="22"/>
  <c r="AC13" i="21" s="1"/>
  <c r="C16" i="22"/>
  <c r="C21" i="22"/>
  <c r="O16" i="22"/>
  <c r="O21" i="22"/>
  <c r="AK22" i="22"/>
  <c r="AK27" i="22"/>
  <c r="L34" i="21"/>
  <c r="L37" i="21"/>
  <c r="X34" i="21"/>
  <c r="X37" i="21"/>
  <c r="AJ34" i="21"/>
  <c r="AJ37" i="21"/>
  <c r="J39" i="21"/>
  <c r="J42" i="21"/>
  <c r="V39" i="21"/>
  <c r="V42" i="21"/>
  <c r="AH39" i="21"/>
  <c r="AH42" i="21"/>
  <c r="H44" i="21"/>
  <c r="H47" i="21"/>
  <c r="T44" i="21"/>
  <c r="T47" i="21"/>
  <c r="AF44" i="21"/>
  <c r="AF47" i="21"/>
  <c r="F49" i="21"/>
  <c r="F52" i="21"/>
  <c r="R49" i="21"/>
  <c r="R52" i="21"/>
  <c r="AD49" i="21"/>
  <c r="AD52" i="21"/>
  <c r="D54" i="21"/>
  <c r="D57" i="21"/>
  <c r="AB54" i="21"/>
  <c r="AB57" i="21"/>
  <c r="B59" i="21"/>
  <c r="B62" i="21"/>
  <c r="N59" i="21"/>
  <c r="N62" i="21"/>
  <c r="Z59" i="21"/>
  <c r="Z62" i="21"/>
  <c r="AL59" i="21"/>
  <c r="AL62" i="21"/>
  <c r="T4" i="22"/>
  <c r="T9" i="22"/>
  <c r="F15" i="22"/>
  <c r="F13" i="21" s="1"/>
  <c r="R13" i="21"/>
  <c r="R15" i="22"/>
  <c r="AD15" i="22"/>
  <c r="AD13" i="21" s="1"/>
  <c r="D16" i="22"/>
  <c r="D21" i="22"/>
  <c r="P16" i="22"/>
  <c r="P21" i="22"/>
  <c r="AI28" i="22"/>
  <c r="AI33" i="22"/>
  <c r="O52" i="22"/>
  <c r="O57" i="22"/>
  <c r="AA29" i="21"/>
  <c r="AA32" i="21"/>
  <c r="K39" i="21"/>
  <c r="K42" i="21"/>
  <c r="W39" i="21"/>
  <c r="W42" i="21"/>
  <c r="AI39" i="21"/>
  <c r="AI42" i="21"/>
  <c r="I44" i="21"/>
  <c r="I47" i="21"/>
  <c r="U44" i="21"/>
  <c r="U47" i="21"/>
  <c r="AG44" i="21"/>
  <c r="AG47" i="21"/>
  <c r="G49" i="21"/>
  <c r="G52" i="21"/>
  <c r="S49" i="21"/>
  <c r="S52" i="21"/>
  <c r="AE49" i="21"/>
  <c r="AE52" i="21"/>
  <c r="E54" i="21"/>
  <c r="E57" i="21"/>
  <c r="AC54" i="21"/>
  <c r="AC57" i="21"/>
  <c r="E24" i="21"/>
  <c r="E27" i="21"/>
  <c r="U4" i="22"/>
  <c r="U9" i="22"/>
  <c r="G15" i="22"/>
  <c r="G13" i="21" s="1"/>
  <c r="S15" i="22"/>
  <c r="S13" i="21" s="1"/>
  <c r="AE15" i="22"/>
  <c r="AE13" i="21" s="1"/>
  <c r="Q16" i="22"/>
  <c r="Q21" i="22"/>
  <c r="D29" i="21"/>
  <c r="D32" i="21"/>
  <c r="P29" i="21"/>
  <c r="P32" i="21"/>
  <c r="AB29" i="21"/>
  <c r="AB32" i="21"/>
  <c r="AL34" i="21"/>
  <c r="AL37" i="21"/>
  <c r="L39" i="21"/>
  <c r="L42" i="21"/>
  <c r="X39" i="21"/>
  <c r="X42" i="21"/>
  <c r="AJ39" i="21"/>
  <c r="AJ42" i="21"/>
  <c r="J44" i="21"/>
  <c r="J47" i="21"/>
  <c r="V44" i="21"/>
  <c r="V47" i="21"/>
  <c r="AH44" i="21"/>
  <c r="AH47" i="21"/>
  <c r="H49" i="21"/>
  <c r="H52" i="21"/>
  <c r="T49" i="21"/>
  <c r="T52" i="21"/>
  <c r="AF49" i="21"/>
  <c r="AF52" i="21"/>
  <c r="F54" i="21"/>
  <c r="F57" i="21"/>
  <c r="AD54" i="21"/>
  <c r="AD57" i="21"/>
  <c r="T15" i="22"/>
  <c r="T13" i="21" s="1"/>
  <c r="AF10" i="22"/>
  <c r="AF15" i="22"/>
  <c r="AF13" i="21" s="1"/>
  <c r="D22" i="22"/>
  <c r="D27" i="22"/>
  <c r="M28" i="22"/>
  <c r="M33" i="22"/>
  <c r="S46" i="22"/>
  <c r="S51" i="22"/>
  <c r="E29" i="21"/>
  <c r="E32" i="21"/>
  <c r="Q29" i="21"/>
  <c r="Q32" i="21"/>
  <c r="AC29" i="21"/>
  <c r="AC32" i="21"/>
  <c r="C34" i="21"/>
  <c r="C37" i="21"/>
  <c r="O34" i="21"/>
  <c r="O37" i="21"/>
  <c r="AA34" i="21"/>
  <c r="AA37" i="21"/>
  <c r="M39" i="21"/>
  <c r="M42" i="21"/>
  <c r="Y39" i="21"/>
  <c r="Y42" i="21"/>
  <c r="AK39" i="21"/>
  <c r="AK42" i="21"/>
  <c r="K44" i="21"/>
  <c r="K47" i="21"/>
  <c r="W44" i="21"/>
  <c r="W47" i="21"/>
  <c r="AI44" i="21"/>
  <c r="AI47" i="21"/>
  <c r="I49" i="21"/>
  <c r="I52" i="21"/>
  <c r="U49" i="21"/>
  <c r="U52" i="21"/>
  <c r="AG49" i="21"/>
  <c r="AG52" i="21"/>
  <c r="G54" i="21"/>
  <c r="G57" i="21"/>
  <c r="S54" i="21"/>
  <c r="S57" i="21"/>
  <c r="AE54" i="21"/>
  <c r="AE57" i="21"/>
  <c r="E14" i="21"/>
  <c r="E17" i="21"/>
  <c r="K4" i="22"/>
  <c r="K9" i="22"/>
  <c r="AI4" i="22"/>
  <c r="AI9" i="22"/>
  <c r="U15" i="22"/>
  <c r="U13" i="21" s="1"/>
  <c r="AG13" i="21"/>
  <c r="AG15" i="22"/>
  <c r="G16" i="22"/>
  <c r="G21" i="22"/>
  <c r="S16" i="22"/>
  <c r="S21" i="22"/>
  <c r="AE16" i="22"/>
  <c r="AE21" i="22"/>
  <c r="F29" i="21"/>
  <c r="F32" i="21"/>
  <c r="R29" i="21"/>
  <c r="R32" i="21"/>
  <c r="AD29" i="21"/>
  <c r="AD32" i="21"/>
  <c r="D34" i="21"/>
  <c r="D37" i="21"/>
  <c r="P34" i="21"/>
  <c r="P37" i="21"/>
  <c r="AB34" i="21"/>
  <c r="AB37" i="21"/>
  <c r="B39" i="21"/>
  <c r="B42" i="21"/>
  <c r="N39" i="21"/>
  <c r="N42" i="21"/>
  <c r="Z39" i="21"/>
  <c r="Z42" i="21"/>
  <c r="AL39" i="21"/>
  <c r="AL42" i="21"/>
  <c r="L44" i="21"/>
  <c r="L47" i="21"/>
  <c r="X44" i="21"/>
  <c r="X47" i="21"/>
  <c r="AJ44" i="21"/>
  <c r="AJ47" i="21"/>
  <c r="J49" i="21"/>
  <c r="J52" i="21"/>
  <c r="V49" i="21"/>
  <c r="V52" i="21"/>
  <c r="AH49" i="21"/>
  <c r="AH52" i="21"/>
  <c r="H54" i="21"/>
  <c r="H57" i="21"/>
  <c r="T54" i="21"/>
  <c r="T57" i="21"/>
  <c r="AF54" i="21"/>
  <c r="AF57" i="21"/>
  <c r="E9" i="21"/>
  <c r="E12" i="21"/>
  <c r="L4" i="22"/>
  <c r="L9" i="22"/>
  <c r="X4" i="22"/>
  <c r="X9" i="22"/>
  <c r="J10" i="22"/>
  <c r="J15" i="22"/>
  <c r="V15" i="22"/>
  <c r="V13" i="21" s="1"/>
  <c r="AH15" i="22"/>
  <c r="AH13" i="21" s="1"/>
  <c r="AD22" i="22"/>
  <c r="AD27" i="22"/>
  <c r="C28" i="22"/>
  <c r="C33" i="22"/>
  <c r="AA28" i="22"/>
  <c r="AA33" i="22"/>
  <c r="AI40" i="22"/>
  <c r="AI45" i="22"/>
  <c r="G29" i="21"/>
  <c r="G32" i="21"/>
  <c r="S29" i="21"/>
  <c r="S32" i="21"/>
  <c r="AE29" i="21"/>
  <c r="AE32" i="21"/>
  <c r="E34" i="21"/>
  <c r="E37" i="21"/>
  <c r="Q34" i="21"/>
  <c r="Q37" i="21"/>
  <c r="AC34" i="21"/>
  <c r="AC37" i="21"/>
  <c r="C39" i="21"/>
  <c r="C42" i="21"/>
  <c r="O39" i="21"/>
  <c r="O42" i="21"/>
  <c r="M44" i="21"/>
  <c r="M47" i="21"/>
  <c r="Y44" i="21"/>
  <c r="Y47" i="21"/>
  <c r="AK44" i="21"/>
  <c r="AK47" i="21"/>
  <c r="K49" i="21"/>
  <c r="K52" i="21"/>
  <c r="W49" i="21"/>
  <c r="W52" i="21"/>
  <c r="AI49" i="21"/>
  <c r="AI52" i="21"/>
  <c r="U54" i="21"/>
  <c r="U57" i="21"/>
  <c r="AG54" i="21"/>
  <c r="AG57" i="21"/>
  <c r="M4" i="22"/>
  <c r="M9" i="22"/>
  <c r="K10" i="22"/>
  <c r="K15" i="22"/>
  <c r="W15" i="22"/>
  <c r="W13" i="21" s="1"/>
  <c r="AG16" i="22"/>
  <c r="AG21" i="22"/>
  <c r="D28" i="22"/>
  <c r="D33" i="22"/>
  <c r="P28" i="22"/>
  <c r="P33" i="22"/>
  <c r="AB28" i="22"/>
  <c r="AB33" i="22"/>
  <c r="L40" i="22"/>
  <c r="L45" i="22"/>
  <c r="X40" i="22"/>
  <c r="X45" i="22"/>
  <c r="AJ40" i="22"/>
  <c r="AJ45" i="22"/>
  <c r="P64" i="22"/>
  <c r="P69" i="22"/>
  <c r="H29" i="21"/>
  <c r="H32" i="21"/>
  <c r="T29" i="21"/>
  <c r="T32" i="21"/>
  <c r="AF29" i="21"/>
  <c r="AF32" i="21"/>
  <c r="F34" i="21"/>
  <c r="F37" i="21"/>
  <c r="R34" i="21"/>
  <c r="R37" i="21"/>
  <c r="AD34" i="21"/>
  <c r="AD37" i="21"/>
  <c r="D39" i="21"/>
  <c r="D42" i="21"/>
  <c r="P39" i="21"/>
  <c r="P42" i="21"/>
  <c r="AB39" i="21"/>
  <c r="AB42" i="21"/>
  <c r="B44" i="21"/>
  <c r="B47" i="21"/>
  <c r="N44" i="21"/>
  <c r="N47" i="21"/>
  <c r="Z44" i="21"/>
  <c r="Z47" i="21"/>
  <c r="AL44" i="21"/>
  <c r="AL47" i="21"/>
  <c r="L49" i="21"/>
  <c r="L52" i="21"/>
  <c r="X49" i="21"/>
  <c r="X52" i="21"/>
  <c r="AJ49" i="21"/>
  <c r="AJ52" i="21"/>
  <c r="J54" i="21"/>
  <c r="J57" i="21"/>
  <c r="V54" i="21"/>
  <c r="V57" i="21"/>
  <c r="AH54" i="21"/>
  <c r="AH57" i="21"/>
  <c r="H59" i="21"/>
  <c r="H62" i="21"/>
  <c r="N4" i="22"/>
  <c r="N9" i="22"/>
  <c r="L10" i="22"/>
  <c r="L15" i="22"/>
  <c r="X10" i="22"/>
  <c r="X15" i="22"/>
  <c r="X13" i="21" s="1"/>
  <c r="H22" i="22"/>
  <c r="H27" i="22"/>
  <c r="T22" i="22"/>
  <c r="T27" i="22"/>
  <c r="AF22" i="22"/>
  <c r="AF27" i="22"/>
  <c r="E28" i="22"/>
  <c r="E33" i="22"/>
  <c r="AC28" i="22"/>
  <c r="AC33" i="22"/>
  <c r="AA70" i="22"/>
  <c r="AA75" i="22"/>
  <c r="AK40" i="22"/>
  <c r="AK10" i="22"/>
  <c r="E13" i="21"/>
  <c r="B13" i="21"/>
  <c r="AL13" i="21"/>
  <c r="C13" i="21"/>
  <c r="AC70" i="22"/>
  <c r="AD70" i="22"/>
  <c r="AI70" i="22"/>
  <c r="AE70" i="22"/>
  <c r="AG70" i="22"/>
  <c r="AH70" i="22"/>
  <c r="AJ70" i="22"/>
  <c r="I52" i="22"/>
  <c r="AF70" i="22"/>
  <c r="AE52" i="22"/>
  <c r="AL70" i="22"/>
  <c r="AG52" i="22"/>
  <c r="AH52" i="22"/>
  <c r="W40" i="22"/>
  <c r="AJ52" i="22"/>
  <c r="AF58" i="22"/>
  <c r="B28" i="22"/>
  <c r="N28" i="22"/>
  <c r="Z28" i="22"/>
  <c r="AJ64" i="22"/>
  <c r="AG46" i="22"/>
  <c r="AD34" i="22"/>
  <c r="J52" i="22"/>
  <c r="AH64" i="22"/>
  <c r="K52" i="22"/>
  <c r="W52" i="22"/>
  <c r="M40" i="22"/>
  <c r="J58" i="22"/>
  <c r="AI10" i="22"/>
  <c r="V58" i="22"/>
  <c r="AD40" i="22"/>
  <c r="AF52" i="22"/>
  <c r="J64" i="22"/>
  <c r="W46" i="22"/>
  <c r="AI52" i="22"/>
  <c r="S70" i="22"/>
  <c r="E16" i="22"/>
  <c r="AE34" i="22"/>
  <c r="AB16" i="22"/>
  <c r="AL34" i="22"/>
  <c r="AD52" i="22"/>
  <c r="AE46" i="22"/>
  <c r="J40" i="22"/>
  <c r="D64" i="22"/>
  <c r="P22" i="22"/>
  <c r="M10" i="22"/>
  <c r="Q40" i="22"/>
  <c r="C34" i="22"/>
  <c r="AH40" i="22"/>
  <c r="W34" i="22"/>
  <c r="AC34" i="22"/>
  <c r="H58" i="22"/>
  <c r="C70" i="22"/>
  <c r="I22" i="22"/>
  <c r="G64" i="22"/>
  <c r="C4" i="22"/>
  <c r="P40" i="22"/>
  <c r="D46" i="22"/>
  <c r="AG64" i="22"/>
  <c r="AA4" i="22"/>
  <c r="O46" i="22"/>
  <c r="V40" i="22"/>
  <c r="P46" i="22"/>
  <c r="AC52" i="22"/>
  <c r="O58" i="22"/>
  <c r="Y40" i="22"/>
  <c r="AA58" i="22"/>
  <c r="J28" i="22"/>
  <c r="AB58" i="22"/>
  <c r="Y10" i="22"/>
  <c r="AL64" i="22"/>
  <c r="M46" i="22"/>
  <c r="M64" i="22"/>
  <c r="S64" i="22"/>
  <c r="Y64" i="22"/>
  <c r="Z64" i="22"/>
  <c r="F70" i="22"/>
  <c r="U16" i="22"/>
  <c r="R28" i="22"/>
  <c r="AH34" i="22"/>
  <c r="AJ16" i="22"/>
  <c r="AL28" i="22"/>
  <c r="N34" i="22"/>
  <c r="C40" i="22"/>
  <c r="AE40" i="22"/>
  <c r="Y46" i="22"/>
  <c r="L52" i="22"/>
  <c r="AL52" i="22"/>
  <c r="AH58" i="22"/>
  <c r="O70" i="22"/>
  <c r="W4" i="22"/>
  <c r="AJ10" i="22"/>
  <c r="AG34" i="22"/>
  <c r="AI34" i="22"/>
  <c r="AG28" i="22"/>
  <c r="AB40" i="22"/>
  <c r="AH28" i="22"/>
  <c r="J34" i="22"/>
  <c r="AC40" i="22"/>
  <c r="K34" i="22"/>
  <c r="S34" i="22"/>
  <c r="D40" i="22"/>
  <c r="AB46" i="22"/>
  <c r="V52" i="22"/>
  <c r="AI58" i="22"/>
  <c r="Q70" i="22"/>
  <c r="AD46" i="22"/>
  <c r="R70" i="22"/>
  <c r="X52" i="22"/>
  <c r="G58" i="22"/>
  <c r="AK64" i="22"/>
  <c r="T70" i="22"/>
  <c r="H4" i="22"/>
  <c r="Q10" i="22"/>
  <c r="W58" i="22"/>
  <c r="E40" i="22"/>
  <c r="Z46" i="22"/>
  <c r="B64" i="22"/>
  <c r="AD64" i="22"/>
  <c r="Z4" i="22"/>
  <c r="AC10" i="22"/>
  <c r="I16" i="22"/>
  <c r="O34" i="22"/>
  <c r="G40" i="22"/>
  <c r="AA40" i="22"/>
  <c r="B46" i="22"/>
  <c r="AA46" i="22"/>
  <c r="Z52" i="22"/>
  <c r="E70" i="22"/>
  <c r="C46" i="22"/>
  <c r="B52" i="22"/>
  <c r="F58" i="22"/>
  <c r="AD58" i="22"/>
  <c r="F64" i="22"/>
  <c r="H52" i="22"/>
  <c r="AK16" i="22"/>
  <c r="AF34" i="22"/>
  <c r="N40" i="22"/>
  <c r="L46" i="22"/>
  <c r="AB4" i="22"/>
  <c r="V34" i="22"/>
  <c r="O40" i="22"/>
  <c r="AJ34" i="22"/>
  <c r="T34" i="22"/>
  <c r="AC16" i="22"/>
  <c r="AB22" i="22"/>
  <c r="X34" i="22"/>
  <c r="N46" i="22"/>
  <c r="AI46" i="22"/>
  <c r="N58" i="22"/>
  <c r="AL58" i="22"/>
  <c r="R64" i="22"/>
  <c r="AE10" i="22"/>
  <c r="AF4" i="22"/>
  <c r="S22" i="22"/>
  <c r="AH4" i="22"/>
  <c r="AG22" i="22"/>
  <c r="N52" i="22"/>
  <c r="S58" i="22"/>
  <c r="U64" i="22"/>
  <c r="W70" i="22"/>
  <c r="AG10" i="22"/>
  <c r="Y16" i="22"/>
  <c r="I28" i="22"/>
  <c r="AE4" i="22"/>
  <c r="AA16" i="22"/>
  <c r="K28" i="22"/>
  <c r="AG4" i="22"/>
  <c r="AF16" i="22"/>
  <c r="W28" i="22"/>
  <c r="R40" i="22"/>
  <c r="B4" i="22"/>
  <c r="AL4" i="22"/>
  <c r="G10" i="22"/>
  <c r="F34" i="22"/>
  <c r="B40" i="22"/>
  <c r="S40" i="22"/>
  <c r="AL40" i="22"/>
  <c r="U46" i="22"/>
  <c r="AL46" i="22"/>
  <c r="Q52" i="22"/>
  <c r="T58" i="22"/>
  <c r="V64" i="22"/>
  <c r="X70" i="22"/>
  <c r="AF40" i="22"/>
  <c r="AA52" i="22"/>
  <c r="Y58" i="22"/>
  <c r="W64" i="22"/>
  <c r="I4" i="22"/>
  <c r="S10" i="22"/>
  <c r="AD16" i="22"/>
  <c r="V22" i="22"/>
  <c r="R46" i="22"/>
  <c r="K58" i="22"/>
  <c r="Z58" i="22"/>
  <c r="I64" i="22"/>
  <c r="X64" i="22"/>
  <c r="U70" i="22"/>
  <c r="Z34" i="22"/>
  <c r="U10" i="22"/>
  <c r="H16" i="22"/>
  <c r="Z22" i="22"/>
  <c r="L34" i="22"/>
  <c r="AA34" i="22"/>
  <c r="F40" i="22"/>
  <c r="T40" i="22"/>
  <c r="AH46" i="22"/>
  <c r="M58" i="22"/>
  <c r="G70" i="22"/>
  <c r="V70" i="22"/>
  <c r="K64" i="22"/>
  <c r="I70" i="22"/>
  <c r="F46" i="22"/>
  <c r="V46" i="22"/>
  <c r="C52" i="22"/>
  <c r="R52" i="22"/>
  <c r="AC58" i="22"/>
  <c r="AA64" i="22"/>
  <c r="J70" i="22"/>
  <c r="AA22" i="22"/>
  <c r="R16" i="22"/>
  <c r="C22" i="22"/>
  <c r="H40" i="22"/>
  <c r="G46" i="22"/>
  <c r="E52" i="22"/>
  <c r="S52" i="22"/>
  <c r="P58" i="22"/>
  <c r="N64" i="22"/>
  <c r="AB64" i="22"/>
  <c r="K70" i="22"/>
  <c r="Z70" i="22"/>
  <c r="AD4" i="22"/>
  <c r="R10" i="22"/>
  <c r="F16" i="22"/>
  <c r="V10" i="22"/>
  <c r="B22" i="22"/>
  <c r="W10" i="22"/>
  <c r="U28" i="22"/>
  <c r="Q34" i="22"/>
  <c r="V4" i="22"/>
  <c r="AK4" i="22"/>
  <c r="D10" i="22"/>
  <c r="T16" i="22"/>
  <c r="G22" i="22"/>
  <c r="AE22" i="22"/>
  <c r="V28" i="22"/>
  <c r="R34" i="22"/>
  <c r="K40" i="22"/>
  <c r="Z40" i="22"/>
  <c r="J46" i="22"/>
  <c r="X46" i="22"/>
  <c r="F52" i="22"/>
  <c r="T52" i="22"/>
  <c r="B58" i="22"/>
  <c r="Q58" i="22"/>
  <c r="AE58" i="22"/>
  <c r="O64" i="22"/>
  <c r="L70" i="22"/>
  <c r="AH10" i="22"/>
  <c r="K46" i="22"/>
  <c r="G52" i="22"/>
  <c r="U52" i="22"/>
  <c r="C58" i="22"/>
  <c r="R58" i="22"/>
  <c r="N70" i="22"/>
  <c r="F10" i="22"/>
  <c r="AD10" i="22"/>
  <c r="J22" i="22"/>
  <c r="AH22" i="22"/>
  <c r="E58" i="22"/>
  <c r="Z16" i="22"/>
  <c r="B34" i="22"/>
  <c r="U34" i="22"/>
  <c r="C64" i="22"/>
  <c r="N22" i="22"/>
  <c r="O22" i="22"/>
  <c r="AL22" i="22"/>
  <c r="AK58" i="22"/>
  <c r="AI64" i="22"/>
  <c r="B70" i="22"/>
  <c r="B16" i="22"/>
  <c r="AJ22" i="22"/>
  <c r="S28" i="22"/>
  <c r="W16" i="22"/>
  <c r="AJ4" i="22"/>
  <c r="Z10" i="22"/>
  <c r="H28" i="22"/>
  <c r="Y4" i="22"/>
  <c r="N10" i="22"/>
  <c r="AA10" i="22"/>
  <c r="K16" i="22"/>
  <c r="W22" i="22"/>
  <c r="X16" i="22"/>
  <c r="AB10" i="22"/>
  <c r="L16" i="22"/>
  <c r="X22" i="22"/>
  <c r="Q28" i="22"/>
  <c r="G34" i="22"/>
  <c r="M16" i="22"/>
  <c r="Y22" i="22"/>
  <c r="H34" i="22"/>
  <c r="I34" i="22"/>
  <c r="H10" i="22"/>
  <c r="T10" i="22"/>
  <c r="K22" i="22"/>
  <c r="E22" i="22"/>
  <c r="Q22" i="22"/>
  <c r="AC22" i="22"/>
  <c r="AF28" i="22"/>
  <c r="I10" i="22"/>
  <c r="L22" i="22"/>
  <c r="F22" i="22"/>
  <c r="R22" i="22"/>
  <c r="T28" i="22"/>
  <c r="J4" i="22"/>
  <c r="E4" i="22"/>
  <c r="AI16" i="22"/>
  <c r="J16" i="22"/>
  <c r="V16" i="22"/>
  <c r="AH16" i="22"/>
  <c r="M22" i="22"/>
  <c r="O28" i="22"/>
  <c r="E34" i="22"/>
  <c r="D52" i="22"/>
  <c r="P52" i="22"/>
  <c r="AB52" i="22"/>
  <c r="H46" i="22"/>
  <c r="T46" i="22"/>
  <c r="AF46" i="22"/>
  <c r="I46" i="22"/>
  <c r="M34" i="22"/>
  <c r="Y34" i="22"/>
  <c r="AK34" i="22"/>
  <c r="D70" i="22"/>
  <c r="P70" i="22"/>
  <c r="AB70" i="22"/>
  <c r="L28" i="22"/>
  <c r="X28" i="22"/>
  <c r="AJ28" i="22"/>
  <c r="I40" i="22"/>
  <c r="U40" i="22"/>
  <c r="AG40" i="22"/>
  <c r="H64" i="22"/>
  <c r="T64" i="22"/>
  <c r="AF64" i="22"/>
  <c r="Y28" i="22"/>
  <c r="L58" i="22"/>
  <c r="X58" i="22"/>
  <c r="AJ58" i="22"/>
  <c r="D58" i="22"/>
  <c r="L64" i="22"/>
  <c r="H70" i="22"/>
  <c r="E46" i="22"/>
  <c r="Q46" i="22"/>
  <c r="AC46" i="22"/>
  <c r="M52" i="22"/>
  <c r="Y52" i="22"/>
  <c r="AK52" i="22"/>
  <c r="I58" i="22"/>
  <c r="U58" i="22"/>
  <c r="AG58" i="22"/>
  <c r="E64" i="22"/>
  <c r="Q64" i="22"/>
  <c r="AC64" i="22"/>
  <c r="M70" i="22"/>
  <c r="Y70" i="22"/>
  <c r="AK70" i="22"/>
  <c r="E19" i="21"/>
  <c r="AI24" i="21"/>
  <c r="K29" i="21"/>
  <c r="E59" i="21"/>
  <c r="S59" i="21"/>
  <c r="M29" i="21"/>
  <c r="Y9" i="21"/>
  <c r="Y29" i="21"/>
  <c r="AL29" i="21"/>
  <c r="AC14" i="21"/>
  <c r="C59" i="21"/>
  <c r="O19" i="21"/>
  <c r="G24" i="21"/>
  <c r="O59" i="21"/>
  <c r="K24" i="21"/>
  <c r="Q59" i="21"/>
  <c r="W24" i="21"/>
  <c r="X24" i="21"/>
  <c r="AG34" i="21"/>
  <c r="AA59" i="21"/>
  <c r="AE24" i="21"/>
  <c r="AC59" i="21"/>
  <c r="AJ19" i="21"/>
  <c r="AC9" i="21"/>
  <c r="AL14" i="21"/>
  <c r="AK19" i="21"/>
  <c r="AD9" i="21"/>
  <c r="C19" i="21"/>
  <c r="B24" i="21"/>
  <c r="Z24" i="21"/>
  <c r="N29" i="21"/>
  <c r="AK9" i="21"/>
  <c r="D19" i="21"/>
  <c r="C24" i="21"/>
  <c r="AA24" i="21"/>
  <c r="J34" i="21"/>
  <c r="AH34" i="21"/>
  <c r="T59" i="21"/>
  <c r="B14" i="21"/>
  <c r="L19" i="21"/>
  <c r="V29" i="21"/>
  <c r="D14" i="21"/>
  <c r="M19" i="21"/>
  <c r="J24" i="21"/>
  <c r="AH24" i="21"/>
  <c r="W29" i="21"/>
  <c r="M34" i="21"/>
  <c r="AK34" i="21"/>
  <c r="N14" i="21"/>
  <c r="P19" i="21"/>
  <c r="L24" i="21"/>
  <c r="AJ24" i="21"/>
  <c r="Z29" i="21"/>
  <c r="F9" i="21"/>
  <c r="P14" i="21"/>
  <c r="X19" i="21"/>
  <c r="N24" i="21"/>
  <c r="AL24" i="21"/>
  <c r="AG39" i="21"/>
  <c r="G59" i="21"/>
  <c r="AE59" i="21"/>
  <c r="M9" i="21"/>
  <c r="Q14" i="21"/>
  <c r="Y19" i="21"/>
  <c r="O24" i="21"/>
  <c r="B29" i="21"/>
  <c r="AH29" i="21"/>
  <c r="AF59" i="21"/>
  <c r="Q9" i="21"/>
  <c r="Z14" i="21"/>
  <c r="AA19" i="21"/>
  <c r="S24" i="21"/>
  <c r="AI29" i="21"/>
  <c r="R9" i="21"/>
  <c r="AB14" i="21"/>
  <c r="AB19" i="21"/>
  <c r="V24" i="21"/>
  <c r="J29" i="21"/>
  <c r="AK29" i="21"/>
  <c r="Y34" i="21"/>
  <c r="L14" i="21"/>
  <c r="X14" i="21"/>
  <c r="AJ14" i="21"/>
  <c r="K19" i="21"/>
  <c r="W19" i="21"/>
  <c r="AI19" i="21"/>
  <c r="P54" i="21"/>
  <c r="B9" i="21"/>
  <c r="N9" i="21"/>
  <c r="Z9" i="21"/>
  <c r="AL9" i="21"/>
  <c r="M14" i="21"/>
  <c r="Y14" i="21"/>
  <c r="AK14" i="21"/>
  <c r="Q54" i="21"/>
  <c r="D59" i="21"/>
  <c r="P59" i="21"/>
  <c r="AB59" i="21"/>
  <c r="C9" i="21"/>
  <c r="O9" i="21"/>
  <c r="AA9" i="21"/>
  <c r="R54" i="21"/>
  <c r="D9" i="21"/>
  <c r="P9" i="21"/>
  <c r="AB9" i="21"/>
  <c r="C14" i="21"/>
  <c r="O14" i="21"/>
  <c r="AA14" i="21"/>
  <c r="B19" i="21"/>
  <c r="N19" i="21"/>
  <c r="Z19" i="21"/>
  <c r="AL19" i="21"/>
  <c r="M24" i="21"/>
  <c r="Y24" i="21"/>
  <c r="AK24" i="21"/>
  <c r="L29" i="21"/>
  <c r="X29" i="21"/>
  <c r="AJ29" i="21"/>
  <c r="K34" i="21"/>
  <c r="AI34" i="21"/>
  <c r="F59" i="21"/>
  <c r="R59" i="21"/>
  <c r="AD59" i="21"/>
  <c r="I54" i="21"/>
  <c r="G9" i="21"/>
  <c r="S9" i="21"/>
  <c r="AE9" i="21"/>
  <c r="F14" i="21"/>
  <c r="R14" i="21"/>
  <c r="AD14" i="21"/>
  <c r="Q19" i="21"/>
  <c r="AC19" i="21"/>
  <c r="D24" i="21"/>
  <c r="P24" i="21"/>
  <c r="AB24" i="21"/>
  <c r="C29" i="21"/>
  <c r="O29" i="21"/>
  <c r="B34" i="21"/>
  <c r="N34" i="21"/>
  <c r="Z34" i="21"/>
  <c r="H9" i="21"/>
  <c r="T9" i="21"/>
  <c r="AF9" i="21"/>
  <c r="G14" i="21"/>
  <c r="S14" i="21"/>
  <c r="AE14" i="21"/>
  <c r="F19" i="21"/>
  <c r="R19" i="21"/>
  <c r="AD19" i="21"/>
  <c r="Q24" i="21"/>
  <c r="AC24" i="21"/>
  <c r="I9" i="21"/>
  <c r="U9" i="21"/>
  <c r="AG9" i="21"/>
  <c r="H14" i="21"/>
  <c r="T14" i="21"/>
  <c r="AF14" i="21"/>
  <c r="G19" i="21"/>
  <c r="S19" i="21"/>
  <c r="AE19" i="21"/>
  <c r="F24" i="21"/>
  <c r="R24" i="21"/>
  <c r="AD24" i="21"/>
  <c r="AA39" i="21"/>
  <c r="J9" i="21"/>
  <c r="V9" i="21"/>
  <c r="AH9" i="21"/>
  <c r="I14" i="21"/>
  <c r="U14" i="21"/>
  <c r="AG14" i="21"/>
  <c r="H19" i="21"/>
  <c r="T19" i="21"/>
  <c r="AF19" i="21"/>
  <c r="K9" i="21"/>
  <c r="W9" i="21"/>
  <c r="AI9" i="21"/>
  <c r="J14" i="21"/>
  <c r="V14" i="21"/>
  <c r="AH14" i="21"/>
  <c r="I19" i="21"/>
  <c r="U19" i="21"/>
  <c r="AG19" i="21"/>
  <c r="H24" i="21"/>
  <c r="T24" i="21"/>
  <c r="AF24" i="21"/>
  <c r="L9" i="21"/>
  <c r="X9" i="21"/>
  <c r="AJ9" i="21"/>
  <c r="K14" i="21"/>
  <c r="W14" i="21"/>
  <c r="AI14" i="21"/>
  <c r="J19" i="21"/>
  <c r="V19" i="21"/>
  <c r="AH19" i="21"/>
  <c r="I24" i="21"/>
  <c r="U24" i="21"/>
  <c r="AG24" i="21"/>
  <c r="O54" i="21"/>
  <c r="AL4" i="21"/>
  <c r="Z4" i="21"/>
  <c r="N4" i="21"/>
  <c r="AK4" i="21"/>
  <c r="Y4" i="21"/>
  <c r="M4" i="21"/>
  <c r="AJ4" i="21"/>
  <c r="X4" i="21"/>
  <c r="L4" i="21"/>
  <c r="AI4" i="21"/>
  <c r="W4" i="21"/>
  <c r="K4" i="21"/>
  <c r="AH4" i="21"/>
  <c r="V4" i="21"/>
  <c r="J4" i="21"/>
  <c r="AG4" i="21"/>
  <c r="U4" i="21"/>
  <c r="I4" i="21"/>
  <c r="AF4" i="21"/>
  <c r="T4" i="21"/>
  <c r="H4" i="21"/>
  <c r="AE4" i="21"/>
  <c r="S4" i="21"/>
  <c r="G4" i="21"/>
  <c r="AD4" i="21"/>
  <c r="R4" i="21"/>
  <c r="F4" i="21"/>
  <c r="AC4" i="21"/>
  <c r="Q4" i="21"/>
  <c r="E4" i="21"/>
  <c r="AB4" i="21"/>
  <c r="P4" i="21"/>
  <c r="D4" i="21"/>
  <c r="B4" i="21"/>
  <c r="AA4" i="21"/>
  <c r="O4" i="21"/>
  <c r="C4" i="21"/>
</calcChain>
</file>

<file path=xl/sharedStrings.xml><?xml version="1.0" encoding="utf-8"?>
<sst xmlns="http://schemas.openxmlformats.org/spreadsheetml/2006/main" count="1937" uniqueCount="56">
  <si>
    <t>PAYS / AGENT / CLIENT</t>
  </si>
  <si>
    <t>DEBUT</t>
  </si>
  <si>
    <t>FIN</t>
  </si>
  <si>
    <t>DUREE</t>
  </si>
  <si>
    <t>PLANNING GLOBAL</t>
  </si>
  <si>
    <t>MOTIF</t>
  </si>
  <si>
    <t>DATE</t>
  </si>
  <si>
    <t>Di</t>
  </si>
  <si>
    <t>Lu</t>
  </si>
  <si>
    <t>Ma</t>
  </si>
  <si>
    <t>Me</t>
  </si>
  <si>
    <t>Je</t>
  </si>
  <si>
    <t>Ve</t>
  </si>
  <si>
    <t>Sa</t>
  </si>
  <si>
    <t>C</t>
  </si>
  <si>
    <t>Congé</t>
  </si>
  <si>
    <t>Motif</t>
  </si>
  <si>
    <t>COM</t>
  </si>
  <si>
    <t>Télétravail</t>
  </si>
  <si>
    <t>T</t>
  </si>
  <si>
    <t>Déplacement</t>
  </si>
  <si>
    <t>REFERENCE</t>
  </si>
  <si>
    <t>N° SERIE</t>
  </si>
  <si>
    <t>TECH</t>
  </si>
  <si>
    <t>Y</t>
  </si>
  <si>
    <t>PAYS / VILLE</t>
  </si>
  <si>
    <t>MAD machine</t>
  </si>
  <si>
    <t>PLANNING ANNUEL DEPLACEMENT</t>
  </si>
  <si>
    <t>DEPLACEMENT 1</t>
  </si>
  <si>
    <t>DEPLACEMENT 2</t>
  </si>
  <si>
    <t>DEPLACEMENT 3</t>
  </si>
  <si>
    <t>DEPLACEMENT 4</t>
  </si>
  <si>
    <t>FRANCE / PARIS</t>
  </si>
  <si>
    <t>CHINE / SHANGHAI</t>
  </si>
  <si>
    <t>BRESIL / RIO</t>
  </si>
  <si>
    <t>ETATS UNIS / NEW YORK</t>
  </si>
  <si>
    <t>PLANNING ANNUEL DE VERIFICATION DE MACHINE</t>
  </si>
  <si>
    <t>000001</t>
  </si>
  <si>
    <t>000002</t>
  </si>
  <si>
    <t>000003</t>
  </si>
  <si>
    <t>000004</t>
  </si>
  <si>
    <t>COM 1</t>
  </si>
  <si>
    <t>COM 2</t>
  </si>
  <si>
    <t>COM 3</t>
  </si>
  <si>
    <t>COM 4</t>
  </si>
  <si>
    <t>TECH 1</t>
  </si>
  <si>
    <t>TECH 2</t>
  </si>
  <si>
    <t>TECH 3</t>
  </si>
  <si>
    <t>TECH 4</t>
  </si>
  <si>
    <t>Personnel</t>
  </si>
  <si>
    <t>Machine</t>
  </si>
  <si>
    <t>MACHINE 01</t>
  </si>
  <si>
    <t>MACHINE 02</t>
  </si>
  <si>
    <t>MACHINE 03</t>
  </si>
  <si>
    <t>MACHINE 04</t>
  </si>
  <si>
    <t>PLANNING PERSONNEL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</si>
</sst>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9]d\-mmm;@"/>
    <numFmt numFmtId="165" formatCode="mmmm\ yyyy"/>
    <numFmt numFmtId="166" formatCode="d"/>
    <numFmt numFmtId="167" formatCode=";;;"/>
    <numFmt numFmtId="168" formatCode="[$-40C]d\-mmm\-yyyy;@"/>
  </numFmts>
  <fonts count="20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color theme="2" tint="-0.499984740745262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color theme="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rgb="FF000000"/>
      </patternFill>
    </fill>
  </fills>
  <borders count="22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ck">
        <color theme="0" tint="-0.249977111117893"/>
      </top>
      <bottom style="thin">
        <color theme="0" tint="-0.249977111117893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/>
      <top/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8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/>
    <xf numFmtId="0" fontId="1" fillId="0" borderId="0"/>
    <xf numFmtId="0" fontId="1" fillId="0" borderId="0"/>
  </cellStyleXfs>
  <cellXfs count="86">
    <xf numFmtId="0" fontId="0" fillId="0" borderId="0" xfId="0"/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9" fillId="2" borderId="3" xfId="0" applyFont="1" applyFill="1" applyBorder="1" applyAlignment="1">
      <alignment horizontal="left" vertical="center" wrapText="1" readingOrder="1"/>
    </xf>
    <xf numFmtId="164" fontId="9" fillId="2" borderId="3" xfId="0" applyNumberFormat="1" applyFont="1" applyFill="1" applyBorder="1" applyAlignment="1">
      <alignment horizontal="center" vertical="center" wrapText="1" readingOrder="1"/>
    </xf>
    <xf numFmtId="0" fontId="12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 readingOrder="1"/>
    </xf>
    <xf numFmtId="0" fontId="11" fillId="0" borderId="0" xfId="0" applyFont="1" applyAlignment="1">
      <alignment horizontal="left" vertical="center"/>
    </xf>
    <xf numFmtId="0" fontId="11" fillId="2" borderId="0" xfId="0" applyFont="1" applyFill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0" fillId="4" borderId="2" xfId="0" applyFont="1" applyFill="1" applyBorder="1" applyAlignment="1">
      <alignment horizontal="left" vertical="center" wrapText="1"/>
    </xf>
    <xf numFmtId="166" fontId="15" fillId="7" borderId="5" xfId="0" applyNumberFormat="1" applyFont="1" applyFill="1" applyBorder="1" applyAlignment="1">
      <alignment horizontal="center" vertical="center"/>
    </xf>
    <xf numFmtId="0" fontId="15" fillId="8" borderId="5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3" borderId="0" xfId="0" applyFont="1" applyFill="1" applyAlignment="1">
      <alignment horizontal="center" vertical="center"/>
    </xf>
    <xf numFmtId="0" fontId="10" fillId="9" borderId="0" xfId="0" applyFont="1" applyFill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10" fillId="10" borderId="0" xfId="0" applyFont="1" applyFill="1" applyAlignment="1">
      <alignment horizontal="center" vertical="center"/>
    </xf>
    <xf numFmtId="0" fontId="12" fillId="0" borderId="0" xfId="0" applyFont="1" applyAlignment="1">
      <alignment vertical="center"/>
    </xf>
    <xf numFmtId="0" fontId="15" fillId="8" borderId="8" xfId="0" applyFont="1" applyFill="1" applyBorder="1" applyAlignment="1">
      <alignment horizontal="center" vertical="center"/>
    </xf>
    <xf numFmtId="0" fontId="15" fillId="7" borderId="5" xfId="0" applyFont="1" applyFill="1" applyBorder="1" applyAlignment="1">
      <alignment horizontal="center" vertical="center"/>
    </xf>
    <xf numFmtId="0" fontId="15" fillId="7" borderId="7" xfId="0" applyFont="1" applyFill="1" applyBorder="1" applyAlignment="1">
      <alignment horizontal="center" vertical="center"/>
    </xf>
    <xf numFmtId="166" fontId="15" fillId="7" borderId="7" xfId="0" applyNumberFormat="1" applyFont="1" applyFill="1" applyBorder="1" applyAlignment="1">
      <alignment horizontal="center" vertical="center"/>
    </xf>
    <xf numFmtId="0" fontId="15" fillId="8" borderId="1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 readingOrder="1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5" fillId="8" borderId="9" xfId="0" applyFont="1" applyFill="1" applyBorder="1" applyAlignment="1">
      <alignment horizontal="center" vertical="center"/>
    </xf>
    <xf numFmtId="0" fontId="15" fillId="8" borderId="11" xfId="0" applyFont="1" applyFill="1" applyBorder="1" applyAlignment="1">
      <alignment horizontal="center" vertical="center"/>
    </xf>
    <xf numFmtId="0" fontId="15" fillId="8" borderId="12" xfId="0" applyFont="1" applyFill="1" applyBorder="1" applyAlignment="1">
      <alignment horizontal="center" vertical="center"/>
    </xf>
    <xf numFmtId="167" fontId="5" fillId="0" borderId="8" xfId="0" applyNumberFormat="1" applyFont="1" applyBorder="1" applyAlignment="1">
      <alignment horizontal="center" vertical="center"/>
    </xf>
    <xf numFmtId="167" fontId="5" fillId="0" borderId="4" xfId="0" applyNumberFormat="1" applyFont="1" applyBorder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11" fillId="0" borderId="0" xfId="0" applyFont="1" applyAlignment="1">
      <alignment vertical="center" wrapText="1"/>
    </xf>
    <xf numFmtId="1" fontId="5" fillId="3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11" borderId="14" xfId="0" applyFont="1" applyFill="1" applyBorder="1" applyAlignment="1">
      <alignment horizontal="left" vertical="center" wrapText="1" readingOrder="1"/>
    </xf>
    <xf numFmtId="168" fontId="11" fillId="0" borderId="0" xfId="0" applyNumberFormat="1" applyFont="1" applyAlignment="1">
      <alignment horizontal="center" vertical="center"/>
    </xf>
    <xf numFmtId="168" fontId="10" fillId="4" borderId="2" xfId="0" applyNumberFormat="1" applyFont="1" applyFill="1" applyBorder="1" applyAlignment="1">
      <alignment horizontal="center" vertical="center" wrapText="1"/>
    </xf>
    <xf numFmtId="168" fontId="5" fillId="2" borderId="1" xfId="0" applyNumberFormat="1" applyFont="1" applyFill="1" applyBorder="1" applyAlignment="1">
      <alignment horizontal="center" vertical="center" wrapText="1"/>
    </xf>
    <xf numFmtId="168" fontId="5" fillId="0" borderId="0" xfId="0" applyNumberFormat="1" applyFont="1" applyAlignment="1">
      <alignment horizontal="center" vertical="center" wrapText="1"/>
    </xf>
    <xf numFmtId="168" fontId="5" fillId="11" borderId="14" xfId="0" applyNumberFormat="1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left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5" fillId="7" borderId="18" xfId="0" applyFont="1" applyFill="1" applyBorder="1" applyAlignment="1">
      <alignment horizontal="center" vertical="center"/>
    </xf>
    <xf numFmtId="166" fontId="15" fillId="7" borderId="18" xfId="0" applyNumberFormat="1" applyFont="1" applyFill="1" applyBorder="1" applyAlignment="1">
      <alignment horizontal="center" vertical="center"/>
    </xf>
    <xf numFmtId="0" fontId="15" fillId="8" borderId="19" xfId="0" applyFont="1" applyFill="1" applyBorder="1" applyAlignment="1">
      <alignment horizontal="center" vertical="center"/>
    </xf>
    <xf numFmtId="167" fontId="5" fillId="0" borderId="19" xfId="0" applyNumberFormat="1" applyFont="1" applyBorder="1" applyAlignment="1">
      <alignment horizontal="center" vertical="center"/>
    </xf>
    <xf numFmtId="167" fontId="5" fillId="0" borderId="20" xfId="0" applyNumberFormat="1" applyFont="1" applyBorder="1" applyAlignment="1">
      <alignment horizontal="center" vertical="center"/>
    </xf>
    <xf numFmtId="0" fontId="15" fillId="8" borderId="18" xfId="0" applyFont="1" applyFill="1" applyBorder="1" applyAlignment="1">
      <alignment horizontal="center" vertical="center"/>
    </xf>
    <xf numFmtId="167" fontId="5" fillId="0" borderId="13" xfId="0" applyNumberFormat="1" applyFont="1" applyBorder="1" applyAlignment="1">
      <alignment horizontal="center" vertical="center"/>
    </xf>
    <xf numFmtId="167" fontId="5" fillId="0" borderId="21" xfId="0" applyNumberFormat="1" applyFont="1" applyBorder="1" applyAlignment="1">
      <alignment horizontal="center" vertical="center"/>
    </xf>
    <xf numFmtId="0" fontId="15" fillId="8" borderId="7" xfId="0" applyFont="1" applyFill="1" applyBorder="1" applyAlignment="1">
      <alignment horizontal="center" vertical="center"/>
    </xf>
    <xf numFmtId="0" fontId="15" fillId="7" borderId="17" xfId="0" applyFont="1" applyFill="1" applyBorder="1" applyAlignment="1">
      <alignment horizontal="center" vertical="center"/>
    </xf>
    <xf numFmtId="166" fontId="15" fillId="7" borderId="17" xfId="0" applyNumberFormat="1" applyFont="1" applyFill="1" applyBorder="1" applyAlignment="1">
      <alignment horizontal="center" vertical="center"/>
    </xf>
    <xf numFmtId="0" fontId="15" fillId="8" borderId="17" xfId="0" applyFont="1" applyFill="1" applyBorder="1" applyAlignment="1">
      <alignment horizontal="center" vertical="center"/>
    </xf>
    <xf numFmtId="167" fontId="5" fillId="0" borderId="17" xfId="0" applyNumberFormat="1" applyFont="1" applyBorder="1" applyAlignment="1">
      <alignment horizontal="center" vertical="center"/>
    </xf>
    <xf numFmtId="0" fontId="15" fillId="8" borderId="6" xfId="0" applyFont="1" applyFill="1" applyBorder="1" applyAlignment="1">
      <alignment horizontal="center" vertical="center"/>
    </xf>
    <xf numFmtId="0" fontId="9" fillId="2" borderId="3" xfId="0" quotePrefix="1" applyFont="1" applyFill="1" applyBorder="1" applyAlignment="1">
      <alignment horizontal="left" vertical="center" wrapText="1" readingOrder="1"/>
    </xf>
    <xf numFmtId="165" fontId="15" fillId="7" borderId="10" xfId="0" applyNumberFormat="1" applyFont="1" applyFill="1" applyBorder="1" applyAlignment="1">
      <alignment horizontal="left" vertical="center" wrapText="1"/>
    </xf>
    <xf numFmtId="165" fontId="15" fillId="7" borderId="0" xfId="0" applyNumberFormat="1" applyFont="1" applyFill="1" applyAlignment="1">
      <alignment horizontal="left" vertical="center" wrapText="1"/>
    </xf>
    <xf numFmtId="165" fontId="15" fillId="7" borderId="6" xfId="0" applyNumberFormat="1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165" fontId="15" fillId="7" borderId="5" xfId="0" applyNumberFormat="1" applyFont="1" applyFill="1" applyBorder="1" applyAlignment="1">
      <alignment horizontal="left" vertical="center" wrapText="1"/>
    </xf>
    <xf numFmtId="165" fontId="15" fillId="7" borderId="5" xfId="0" applyNumberFormat="1" applyFont="1" applyFill="1" applyBorder="1" applyAlignment="1">
      <alignment horizontal="center" vertical="center" wrapText="1"/>
    </xf>
    <xf numFmtId="165" fontId="15" fillId="7" borderId="10" xfId="0" applyNumberFormat="1" applyFont="1" applyFill="1" applyBorder="1" applyAlignment="1">
      <alignment horizontal="center" vertical="center" wrapText="1"/>
    </xf>
    <xf numFmtId="165" fontId="15" fillId="7" borderId="0" xfId="0" applyNumberFormat="1" applyFont="1" applyFill="1" applyAlignment="1">
      <alignment horizontal="center" vertical="center" wrapText="1"/>
    </xf>
    <xf numFmtId="165" fontId="15" fillId="7" borderId="6" xfId="0" applyNumberFormat="1" applyFont="1" applyFill="1" applyBorder="1" applyAlignment="1">
      <alignment horizontal="center" vertical="center" wrapText="1"/>
    </xf>
  </cellXfs>
  <cellStyles count="8">
    <cellStyle name="Followed Hyperlink" xfId="2" builtinId="9" hidden="1"/>
    <cellStyle name="Followed Hyperlink" xfId="3" builtinId="9" hidden="1"/>
    <cellStyle name="Followed Hyperlink" xfId="4" builtinId="9" hidden="1"/>
    <cellStyle name="Hyperlink" xfId="1" builtinId="8" hidden="1"/>
    <cellStyle name="Normal" xfId="0" builtinId="0"/>
    <cellStyle name="Normal 2" xfId="5" xr:uid="{00000000-0005-0000-0000-000005000000}"/>
    <cellStyle name="Normal 2 2" xfId="7" xr:uid="{52FA2C56-1DC4-4D20-95B8-9676B8ADC7B5}"/>
    <cellStyle name="Normal 3" xfId="6" xr:uid="{811D543F-145B-4105-9982-32C6C838A7B6}"/>
  </cellStyles>
  <dxfs count="5"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Medium4"/>
  <colors>
    <mruColors>
      <color rgb="FFEED4C2"/>
      <color rgb="FFF5CDC1"/>
      <color rgb="FFE0E0E0"/>
      <color rgb="FFEDA828"/>
      <color rgb="FFEDAD52"/>
      <color rgb="FFEEC190"/>
      <color rgb="FFFBDEB7"/>
      <color rgb="FFF9B597"/>
      <color rgb="FFE88D75"/>
      <color rgb="FFB6FB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llejeune.SGXS\Downloads\Calendrier%20d&#8217;horaire%20de%20travail.xlsx" TargetMode="External"/><Relationship Id="rId1" Type="http://schemas.openxmlformats.org/officeDocument/2006/relationships/externalLinkPath" Target="https://sgxs-my.sharepoint.com/personal/a_lejeune_climats-tec_com/Documents/02%20-%20PRESENTATION/01%20-%20EXPORT/Calendrier%20d&#8217;horaire%20de%20travai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Disclaimer-Smartsheet-Templates_Solution1-Tab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lendrier d’horaire de travail"/>
      <sheetName val="Travaux et shifts"/>
    </sheetNames>
    <sheetDataSet>
      <sheetData sheetId="0" refreshError="1"/>
      <sheetData sheetId="1">
        <row r="8">
          <cell r="D8" t="str">
            <v>L</v>
          </cell>
          <cell r="E8" t="str">
            <v>L</v>
          </cell>
          <cell r="F8" t="str">
            <v>L</v>
          </cell>
        </row>
        <row r="14">
          <cell r="D14" t="str">
            <v>D</v>
          </cell>
          <cell r="E14" t="str">
            <v>D</v>
          </cell>
          <cell r="F14" t="str">
            <v>D</v>
          </cell>
        </row>
        <row r="20">
          <cell r="D20" t="str">
            <v>N</v>
          </cell>
          <cell r="E20" t="str">
            <v>N</v>
          </cell>
          <cell r="F20" t="str">
            <v>N</v>
          </cell>
        </row>
        <row r="25">
          <cell r="D25">
            <v>45296</v>
          </cell>
          <cell r="E25">
            <v>45306</v>
          </cell>
          <cell r="F25">
            <v>45310</v>
          </cell>
        </row>
        <row r="26">
          <cell r="D26" t="str">
            <v>xxxLxxxLxxxLxxxL</v>
          </cell>
          <cell r="E26" t="str">
            <v>DxxxDxxxDxxxDxxxDxxx</v>
          </cell>
          <cell r="F26" t="str">
            <v>xNxxxNxxxNxxxNxxxNxx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intenance Work Order"/>
      <sheetName val="BLANK - Maintenance Work Order "/>
      <sheetName val="- Disclaimer -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5E9B8-BE20-42D3-BBB7-225605716220}">
  <dimension ref="A1:AL63"/>
  <sheetViews>
    <sheetView view="pageBreakPreview" zoomScale="115" zoomScaleNormal="140" zoomScaleSheetLayoutView="115" workbookViewId="0">
      <selection activeCell="AG8" sqref="AG8"/>
    </sheetView>
  </sheetViews>
  <sheetFormatPr defaultColWidth="3.625" defaultRowHeight="15" customHeight="1" x14ac:dyDescent="0.25"/>
  <cols>
    <col min="1" max="1" width="15.625" style="26" customWidth="1"/>
    <col min="2" max="38" width="3.625" style="41" customWidth="1"/>
    <col min="39" max="16384" width="3.625" style="19"/>
  </cols>
  <sheetData>
    <row r="1" spans="1:38" s="22" customFormat="1" ht="15" customHeight="1" x14ac:dyDescent="0.25">
      <c r="A1" s="10" t="s">
        <v>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80">
        <v>2025</v>
      </c>
      <c r="AH1" s="80"/>
      <c r="AI1" s="48"/>
      <c r="AJ1" s="48"/>
      <c r="AK1" s="48"/>
      <c r="AL1" s="48"/>
    </row>
    <row r="2" spans="1:38" s="24" customFormat="1" ht="15" customHeight="1" x14ac:dyDescent="0.25">
      <c r="A2" s="26" t="s">
        <v>16</v>
      </c>
      <c r="B2" s="29" t="s">
        <v>14</v>
      </c>
      <c r="C2" s="25" t="s">
        <v>15</v>
      </c>
      <c r="F2" s="30" t="s">
        <v>19</v>
      </c>
      <c r="G2" s="25" t="s">
        <v>18</v>
      </c>
      <c r="J2" s="31" t="s">
        <v>24</v>
      </c>
      <c r="K2" s="25" t="s">
        <v>26</v>
      </c>
      <c r="N2" s="32"/>
      <c r="O2" s="25" t="s">
        <v>20</v>
      </c>
    </row>
    <row r="3" spans="1:38" s="23" customFormat="1" ht="15" customHeight="1" x14ac:dyDescent="0.25">
      <c r="A3" s="26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</row>
    <row r="4" spans="1:38" s="23" customFormat="1" ht="15" customHeight="1" x14ac:dyDescent="0.25">
      <c r="A4" s="81">
        <f>DATE(CalendarYear,1,1)</f>
        <v>45658</v>
      </c>
      <c r="B4" s="36" t="str">
        <f>IFERROR((WEEKNUM(B5)),"")</f>
        <v/>
      </c>
      <c r="C4" s="35" t="str">
        <f t="shared" ref="C4:AL4" si="0">IFERROR((WEEKNUM(C5)),"")</f>
        <v/>
      </c>
      <c r="D4" s="35" t="str">
        <f t="shared" si="0"/>
        <v/>
      </c>
      <c r="E4" s="35">
        <f t="shared" si="0"/>
        <v>1</v>
      </c>
      <c r="F4" s="35">
        <f t="shared" si="0"/>
        <v>1</v>
      </c>
      <c r="G4" s="62">
        <f t="shared" si="0"/>
        <v>1</v>
      </c>
      <c r="H4" s="71">
        <f t="shared" si="0"/>
        <v>1</v>
      </c>
      <c r="I4" s="71">
        <f t="shared" si="0"/>
        <v>2</v>
      </c>
      <c r="J4" s="36">
        <f t="shared" si="0"/>
        <v>2</v>
      </c>
      <c r="K4" s="35">
        <f t="shared" si="0"/>
        <v>2</v>
      </c>
      <c r="L4" s="35">
        <f t="shared" si="0"/>
        <v>2</v>
      </c>
      <c r="M4" s="35">
        <f t="shared" si="0"/>
        <v>2</v>
      </c>
      <c r="N4" s="62">
        <f t="shared" si="0"/>
        <v>2</v>
      </c>
      <c r="O4" s="71">
        <f t="shared" si="0"/>
        <v>2</v>
      </c>
      <c r="P4" s="71">
        <f t="shared" si="0"/>
        <v>3</v>
      </c>
      <c r="Q4" s="36">
        <f t="shared" si="0"/>
        <v>3</v>
      </c>
      <c r="R4" s="35">
        <f t="shared" si="0"/>
        <v>3</v>
      </c>
      <c r="S4" s="35">
        <f t="shared" si="0"/>
        <v>3</v>
      </c>
      <c r="T4" s="35">
        <f t="shared" si="0"/>
        <v>3</v>
      </c>
      <c r="U4" s="62">
        <f t="shared" si="0"/>
        <v>3</v>
      </c>
      <c r="V4" s="71">
        <f t="shared" si="0"/>
        <v>3</v>
      </c>
      <c r="W4" s="71">
        <f t="shared" si="0"/>
        <v>4</v>
      </c>
      <c r="X4" s="36">
        <f t="shared" si="0"/>
        <v>4</v>
      </c>
      <c r="Y4" s="35">
        <f t="shared" si="0"/>
        <v>4</v>
      </c>
      <c r="Z4" s="35">
        <f t="shared" si="0"/>
        <v>4</v>
      </c>
      <c r="AA4" s="35">
        <f t="shared" si="0"/>
        <v>4</v>
      </c>
      <c r="AB4" s="62">
        <f t="shared" si="0"/>
        <v>4</v>
      </c>
      <c r="AC4" s="71">
        <f t="shared" si="0"/>
        <v>4</v>
      </c>
      <c r="AD4" s="71">
        <f t="shared" si="0"/>
        <v>5</v>
      </c>
      <c r="AE4" s="36">
        <f t="shared" si="0"/>
        <v>5</v>
      </c>
      <c r="AF4" s="35">
        <f t="shared" si="0"/>
        <v>5</v>
      </c>
      <c r="AG4" s="35">
        <f t="shared" si="0"/>
        <v>5</v>
      </c>
      <c r="AH4" s="35">
        <f t="shared" si="0"/>
        <v>5</v>
      </c>
      <c r="AI4" s="62">
        <f t="shared" si="0"/>
        <v>5</v>
      </c>
      <c r="AJ4" s="71" t="str">
        <f t="shared" si="0"/>
        <v/>
      </c>
      <c r="AK4" s="71" t="str">
        <f t="shared" si="0"/>
        <v/>
      </c>
      <c r="AL4" s="36" t="str">
        <f t="shared" si="0"/>
        <v/>
      </c>
    </row>
    <row r="5" spans="1:38" s="21" customFormat="1" ht="15" customHeight="1" x14ac:dyDescent="0.25">
      <c r="A5" s="81"/>
      <c r="B5" s="37" t="str">
        <f>IF(DAY(JanSun1)=1,"",IF(AND(YEAR(JanSun1+1)=CalendarYear,MONTH(JanSun1+1)=1),JanSun1+1,""))</f>
        <v/>
      </c>
      <c r="C5" s="17" t="str">
        <f>IF(DAY(JanSun1)=1,"",IF(AND(YEAR(JanSun1+2)=CalendarYear,MONTH(JanSun1+2)=1),JanSun1+2,""))</f>
        <v/>
      </c>
      <c r="D5" s="17" t="str">
        <f>IF(DAY(JanSun1)=1,"",IF(AND(YEAR(JanSun1+3)=CalendarYear,MONTH(JanSun1+3)=1),JanSun1+3,""))</f>
        <v/>
      </c>
      <c r="E5" s="17">
        <f>IF(DAY(JanSun1)=1,"",IF(AND(YEAR(JanSun1+4)=CalendarYear,MONTH(JanSun1+4)=1),JanSun1+4,""))</f>
        <v>45658</v>
      </c>
      <c r="F5" s="17">
        <f>IF(DAY(JanSun1)=1,"",IF(AND(YEAR(JanSun1+5)=CalendarYear,MONTH(JanSun1+5)=1),JanSun1+5,""))</f>
        <v>45659</v>
      </c>
      <c r="G5" s="63">
        <f>IF(DAY(JanSun1)=1,"",IF(AND(YEAR(JanSun1+6)=CalendarYear,MONTH(JanSun1+6)=1),JanSun1+6,""))</f>
        <v>45660</v>
      </c>
      <c r="H5" s="72">
        <f>IF(DAY(JanSun1)=1,IF(AND(YEAR(JanSun1)=CalendarYear,MONTH(JanSun1)=1),JanSun1,""),IF(AND(YEAR(JanSun1+7)=CalendarYear,MONTH(JanSun1+7)=1),JanSun1+7,""))</f>
        <v>45661</v>
      </c>
      <c r="I5" s="72">
        <f>IF(DAY(JanSun1)=1,IF(AND(YEAR(JanSun1+1)=CalendarYear,MONTH(JanSun1+1)=1),JanSun1+1,""),IF(AND(YEAR(JanSun1+8)=CalendarYear,MONTH(JanSun1+8)=1),JanSun1+8,""))</f>
        <v>45662</v>
      </c>
      <c r="J5" s="37">
        <f>IF(DAY(JanSun1)=1,IF(AND(YEAR(JanSun1+2)=CalendarYear,MONTH(JanSun1+2)=1),JanSun1+2,""),IF(AND(YEAR(JanSun1+9)=CalendarYear,MONTH(JanSun1+9)=1),JanSun1+9,""))</f>
        <v>45663</v>
      </c>
      <c r="K5" s="17">
        <f>IF(DAY(JanSun1)=1,IF(AND(YEAR(JanSun1+3)=CalendarYear,MONTH(JanSun1+3)=1),JanSun1+3,""),IF(AND(YEAR(JanSun1+10)=CalendarYear,MONTH(JanSun1+10)=1),JanSun1+10,""))</f>
        <v>45664</v>
      </c>
      <c r="L5" s="17">
        <f>IF(DAY(JanSun1)=1,IF(AND(YEAR(JanSun1+4)=CalendarYear,MONTH(JanSun1+4)=1),JanSun1+4,""),IF(AND(YEAR(JanSun1+11)=CalendarYear,MONTH(JanSun1+11)=1),JanSun1+11,""))</f>
        <v>45665</v>
      </c>
      <c r="M5" s="17">
        <f>IF(DAY(JanSun1)=1,IF(AND(YEAR(JanSun1+5)=CalendarYear,MONTH(JanSun1+5)=1),JanSun1+5,""),IF(AND(YEAR(JanSun1+12)=CalendarYear,MONTH(JanSun1+12)=1),JanSun1+12,""))</f>
        <v>45666</v>
      </c>
      <c r="N5" s="63">
        <f>IF(DAY(JanSun1)=1,IF(AND(YEAR(JanSun1+6)=CalendarYear,MONTH(JanSun1+6)=1),JanSun1+6,""),IF(AND(YEAR(JanSun1+13)=CalendarYear,MONTH(JanSun1+13)=1),JanSun1+13,""))</f>
        <v>45667</v>
      </c>
      <c r="O5" s="72">
        <f>IF(DAY(JanSun1)=1,IF(AND(YEAR(JanSun1+7)=CalendarYear,MONTH(JanSun1+7)=1),JanSun1+7,""),IF(AND(YEAR(JanSun1+14)=CalendarYear,MONTH(JanSun1+14)=1),JanSun1+14,""))</f>
        <v>45668</v>
      </c>
      <c r="P5" s="72">
        <f>IF(DAY(JanSun1)=1,IF(AND(YEAR(JanSun1+8)=CalendarYear,MONTH(JanSun1+8)=1),JanSun1+8,""),IF(AND(YEAR(JanSun1+15)=CalendarYear,MONTH(JanSun1+15)=1),JanSun1+15,""))</f>
        <v>45669</v>
      </c>
      <c r="Q5" s="37">
        <f>IF(DAY(JanSun1)=1,IF(AND(YEAR(JanSun1+9)=CalendarYear,MONTH(JanSun1+9)=1),JanSun1+9,""),IF(AND(YEAR(JanSun1+16)=CalendarYear,MONTH(JanSun1+16)=1),JanSun1+16,""))</f>
        <v>45670</v>
      </c>
      <c r="R5" s="17">
        <f>IF(DAY(JanSun1)=1,IF(AND(YEAR(JanSun1+10)=CalendarYear,MONTH(JanSun1+10)=1),JanSun1+10,""),IF(AND(YEAR(JanSun1+17)=CalendarYear,MONTH(JanSun1+17)=1),JanSun1+17,""))</f>
        <v>45671</v>
      </c>
      <c r="S5" s="17">
        <f>IF(DAY(JanSun1)=1,IF(AND(YEAR(JanSun1+11)=CalendarYear,MONTH(JanSun1+11)=1),JanSun1+11,""),IF(AND(YEAR(JanSun1+18)=CalendarYear,MONTH(JanSun1+18)=1),JanSun1+18,""))</f>
        <v>45672</v>
      </c>
      <c r="T5" s="17">
        <f>IF(DAY(JanSun1)=1,IF(AND(YEAR(JanSun1+12)=CalendarYear,MONTH(JanSun1+12)=1),JanSun1+12,""),IF(AND(YEAR(JanSun1+19)=CalendarYear,MONTH(JanSun1+19)=1),JanSun1+19,""))</f>
        <v>45673</v>
      </c>
      <c r="U5" s="63">
        <f>IF(DAY(JanSun1)=1,IF(AND(YEAR(JanSun1+13)=CalendarYear,MONTH(JanSun1+13)=1),JanSun1+13,""),IF(AND(YEAR(JanSun1+20)=CalendarYear,MONTH(JanSun1+20)=1),JanSun1+20,""))</f>
        <v>45674</v>
      </c>
      <c r="V5" s="72">
        <f>IF(DAY(JanSun1)=1,IF(AND(YEAR(JanSun1+14)=CalendarYear,MONTH(JanSun1+14)=1),JanSun1+14,""),IF(AND(YEAR(JanSun1+21)=CalendarYear,MONTH(JanSun1+21)=1),JanSun1+21,""))</f>
        <v>45675</v>
      </c>
      <c r="W5" s="72">
        <f>IF(DAY(JanSun1)=1,IF(AND(YEAR(JanSun1+15)=CalendarYear,MONTH(JanSun1+15)=1),JanSun1+15,""),IF(AND(YEAR(JanSun1+22)=CalendarYear,MONTH(JanSun1+22)=1),JanSun1+22,""))</f>
        <v>45676</v>
      </c>
      <c r="X5" s="37">
        <f>IF(DAY(JanSun1)=1,IF(AND(YEAR(JanSun1+16)=CalendarYear,MONTH(JanSun1+16)=1),JanSun1+16,""),IF(AND(YEAR(JanSun1+23)=CalendarYear,MONTH(JanSun1+23)=1),JanSun1+23,""))</f>
        <v>45677</v>
      </c>
      <c r="Y5" s="17">
        <f>IF(DAY(JanSun1)=1,IF(AND(YEAR(JanSun1+17)=CalendarYear,MONTH(JanSun1+17)=1),JanSun1+17,""),IF(AND(YEAR(JanSun1+24)=CalendarYear,MONTH(JanSun1+24)=1),JanSun1+24,""))</f>
        <v>45678</v>
      </c>
      <c r="Z5" s="17">
        <f>IF(DAY(JanSun1)=1,IF(AND(YEAR(JanSun1+18)=CalendarYear,MONTH(JanSun1+18)=1),JanSun1+18,""),IF(AND(YEAR(JanSun1+25)=CalendarYear,MONTH(JanSun1+25)=1),JanSun1+25,""))</f>
        <v>45679</v>
      </c>
      <c r="AA5" s="17">
        <f>IF(DAY(JanSun1)=1,IF(AND(YEAR(JanSun1+19)=CalendarYear,MONTH(JanSun1+19)=1),JanSun1+19,""),IF(AND(YEAR(JanSun1+26)=CalendarYear,MONTH(JanSun1+26)=1),JanSun1+26,""))</f>
        <v>45680</v>
      </c>
      <c r="AB5" s="63">
        <f>IF(DAY(JanSun1)=1,IF(AND(YEAR(JanSun1+20)=CalendarYear,MONTH(JanSun1+20)=1),JanSun1+20,""),IF(AND(YEAR(JanSun1+27)=CalendarYear,MONTH(JanSun1+27)=1),JanSun1+27,""))</f>
        <v>45681</v>
      </c>
      <c r="AC5" s="72">
        <f>IF(DAY(JanSun1)=1,IF(AND(YEAR(JanSun1+21)=CalendarYear,MONTH(JanSun1+21)=1),JanSun1+21,""),IF(AND(YEAR(JanSun1+28)=CalendarYear,MONTH(JanSun1+28)=1),JanSun1+28,""))</f>
        <v>45682</v>
      </c>
      <c r="AD5" s="72">
        <f>IF(DAY(JanSun1)=1,IF(AND(YEAR(JanSun1+22)=CalendarYear,MONTH(JanSun1+22)=1),JanSun1+22,""),IF(AND(YEAR(JanSun1+29)=CalendarYear,MONTH(JanSun1+29)=1),JanSun1+29,""))</f>
        <v>45683</v>
      </c>
      <c r="AE5" s="37">
        <f>IF(DAY(JanSun1)=1,IF(AND(YEAR(JanSun1+23)=CalendarYear,MONTH(JanSun1+23)=1),JanSun1+23,""),IF(AND(YEAR(JanSun1+30)=CalendarYear,MONTH(JanSun1+30)=1),JanSun1+30,""))</f>
        <v>45684</v>
      </c>
      <c r="AF5" s="17">
        <f>IF(DAY(JanSun1)=1,IF(AND(YEAR(JanSun1+24)=CalendarYear,MONTH(JanSun1+24)=1),JanSun1+24,""),IF(AND(YEAR(JanSun1+31)=CalendarYear,MONTH(JanSun1+31)=1),JanSun1+31,""))</f>
        <v>45685</v>
      </c>
      <c r="AG5" s="17">
        <f>IF(DAY(JanSun1)=1,IF(AND(YEAR(JanSun1+25)=CalendarYear,MONTH(JanSun1+25)=1),JanSun1+25,""),IF(AND(YEAR(JanSun1+32)=CalendarYear,MONTH(JanSun1+32)=1),JanSun1+32,""))</f>
        <v>45686</v>
      </c>
      <c r="AH5" s="17">
        <f>IF(DAY(JanSun1)=1,IF(AND(YEAR(JanSun1+26)=CalendarYear,MONTH(JanSun1+26)=1),JanSun1+26,""),IF(AND(YEAR(JanSun1+33)=CalendarYear,MONTH(JanSun1+33)=1),JanSun1+33,""))</f>
        <v>45687</v>
      </c>
      <c r="AI5" s="63">
        <f>IF(DAY(JanSun1)=1,IF(AND(YEAR(JanSun1+27)=CalendarYear,MONTH(JanSun1+27)=1),JanSun1+27,""),IF(AND(YEAR(JanSun1+34)=CalendarYear,MONTH(JanSun1+34)=1),JanSun1+34,""))</f>
        <v>45688</v>
      </c>
      <c r="AJ5" s="72" t="str">
        <f>IF(DAY(JanSun1)=1,IF(AND(YEAR(JanSun1+28)=CalendarYear,MONTH(JanSun1+28)=1),JanSun1+28,""),IF(AND(YEAR(JanSun1+35)=CalendarYear,MONTH(JanSun1+35)=1),JanSun1+35,""))</f>
        <v/>
      </c>
      <c r="AK5" s="72" t="str">
        <f>IF(DAY(JanSun1)=1,IF(AND(YEAR(JanSun1+29)=CalendarYear,MONTH(JanSun1+29)=1),JanSun1+29,""),IF(AND(YEAR(JanSun1+36)=CalendarYear,MONTH(JanSun1+36)=1),JanSun1+36,""))</f>
        <v/>
      </c>
      <c r="AL5" s="37" t="str">
        <f>IF(DAY(JanSun1)=1,IF(AND(YEAR(JanSun1+30)=CalendarYear,MONTH(JanSun1+30)=1),JanSun1+30,""),IF(AND(YEAR(JanSun1+37)=CalendarYear,MONTH(JanSun1+37)=1),JanSun1+37,""))</f>
        <v/>
      </c>
    </row>
    <row r="6" spans="1:38" s="21" customFormat="1" ht="15" customHeight="1" x14ac:dyDescent="0.25">
      <c r="A6" s="81"/>
      <c r="B6" s="38" t="s">
        <v>7</v>
      </c>
      <c r="C6" s="34" t="s">
        <v>8</v>
      </c>
      <c r="D6" s="34" t="s">
        <v>9</v>
      </c>
      <c r="E6" s="34" t="s">
        <v>10</v>
      </c>
      <c r="F6" s="34" t="s">
        <v>11</v>
      </c>
      <c r="G6" s="64" t="s">
        <v>12</v>
      </c>
      <c r="H6" s="73" t="s">
        <v>13</v>
      </c>
      <c r="I6" s="73" t="s">
        <v>7</v>
      </c>
      <c r="J6" s="38" t="s">
        <v>8</v>
      </c>
      <c r="K6" s="34" t="s">
        <v>9</v>
      </c>
      <c r="L6" s="34" t="s">
        <v>10</v>
      </c>
      <c r="M6" s="34" t="s">
        <v>11</v>
      </c>
      <c r="N6" s="64" t="s">
        <v>12</v>
      </c>
      <c r="O6" s="73" t="s">
        <v>13</v>
      </c>
      <c r="P6" s="73" t="s">
        <v>7</v>
      </c>
      <c r="Q6" s="38" t="s">
        <v>8</v>
      </c>
      <c r="R6" s="34" t="s">
        <v>9</v>
      </c>
      <c r="S6" s="34" t="s">
        <v>10</v>
      </c>
      <c r="T6" s="34" t="s">
        <v>11</v>
      </c>
      <c r="U6" s="64" t="s">
        <v>12</v>
      </c>
      <c r="V6" s="73" t="s">
        <v>13</v>
      </c>
      <c r="W6" s="73" t="s">
        <v>7</v>
      </c>
      <c r="X6" s="38" t="s">
        <v>8</v>
      </c>
      <c r="Y6" s="34" t="s">
        <v>9</v>
      </c>
      <c r="Z6" s="34" t="s">
        <v>10</v>
      </c>
      <c r="AA6" s="34" t="s">
        <v>11</v>
      </c>
      <c r="AB6" s="64" t="s">
        <v>12</v>
      </c>
      <c r="AC6" s="73" t="s">
        <v>13</v>
      </c>
      <c r="AD6" s="73" t="s">
        <v>7</v>
      </c>
      <c r="AE6" s="38" t="s">
        <v>8</v>
      </c>
      <c r="AF6" s="34" t="s">
        <v>9</v>
      </c>
      <c r="AG6" s="42" t="s">
        <v>10</v>
      </c>
      <c r="AH6" s="43" t="s">
        <v>11</v>
      </c>
      <c r="AI6" s="44" t="s">
        <v>12</v>
      </c>
      <c r="AJ6" s="73" t="s">
        <v>13</v>
      </c>
      <c r="AK6" s="73" t="s">
        <v>7</v>
      </c>
      <c r="AL6" s="75" t="s">
        <v>8</v>
      </c>
    </row>
    <row r="7" spans="1:38" ht="15" customHeight="1" x14ac:dyDescent="0.25">
      <c r="A7" s="27" t="s">
        <v>50</v>
      </c>
      <c r="B7" s="45" t="str">
        <f>IFERROR(IF(VLOOKUP(B5,'TABLEAU MACHINE'!$E:$E,1,FALSE),"Y",0),"")</f>
        <v/>
      </c>
      <c r="C7" s="45" t="str">
        <f>IFERROR(IF(VLOOKUP(C5,'TABLEAU MACHINE'!$E:$E,1,FALSE),"Y",0),"")</f>
        <v/>
      </c>
      <c r="D7" s="45" t="str">
        <f>IFERROR(IF(VLOOKUP(D5,'TABLEAU MACHINE'!$E:$E,1,FALSE),"Y",0),"")</f>
        <v/>
      </c>
      <c r="E7" s="45" t="str">
        <f>IFERROR(IF(VLOOKUP(E5,'TABLEAU MACHINE'!$E:$E,1,FALSE),"Y",0),"")</f>
        <v/>
      </c>
      <c r="F7" s="45" t="str">
        <f>IFERROR(IF(VLOOKUP(F5,'TABLEAU MACHINE'!$E:$E,1,FALSE),"Y",0),"")</f>
        <v/>
      </c>
      <c r="G7" s="65" t="str">
        <f>IFERROR(IF(VLOOKUP(G5,'TABLEAU MACHINE'!$E:$E,1,FALSE),"Y",0),"")</f>
        <v/>
      </c>
      <c r="H7" s="74" t="str">
        <f>IFERROR(IF(VLOOKUP(H5,'TABLEAU MACHINE'!$E:$E,1,FALSE),"Y",0),"")</f>
        <v/>
      </c>
      <c r="I7" s="74" t="str">
        <f>IFERROR(IF(VLOOKUP(I5,'TABLEAU MACHINE'!$E:$E,1,FALSE),"Y",0),"")</f>
        <v/>
      </c>
      <c r="J7" s="68" t="str">
        <f>IFERROR(IF(VLOOKUP(J5,'TABLEAU MACHINE'!$E:$E,1,FALSE),"Y",0),"")</f>
        <v>Y</v>
      </c>
      <c r="K7" s="45" t="str">
        <f>IFERROR(IF(VLOOKUP(K5,'TABLEAU MACHINE'!$E:$E,1,FALSE),"Y",0),"")</f>
        <v/>
      </c>
      <c r="L7" s="45" t="str">
        <f>IFERROR(IF(VLOOKUP(L5,'TABLEAU MACHINE'!$E:$E,1,FALSE),"Y",0),"")</f>
        <v/>
      </c>
      <c r="M7" s="45" t="str">
        <f>IFERROR(IF(VLOOKUP(M5,'TABLEAU MACHINE'!$E:$E,1,FALSE),"Y",0),"")</f>
        <v/>
      </c>
      <c r="N7" s="65" t="str">
        <f>IFERROR(IF(VLOOKUP(N5,'TABLEAU MACHINE'!$E:$E,1,FALSE),"Y",0),"")</f>
        <v/>
      </c>
      <c r="O7" s="74" t="str">
        <f>IFERROR(IF(VLOOKUP(O5,'TABLEAU MACHINE'!$E:$E,1,FALSE),"Y",0),"")</f>
        <v/>
      </c>
      <c r="P7" s="74" t="str">
        <f>IFERROR(IF(VLOOKUP(P5,'TABLEAU MACHINE'!$E:$E,1,FALSE),"Y",0),"")</f>
        <v/>
      </c>
      <c r="Q7" s="68" t="str">
        <f>IFERROR(IF(VLOOKUP(Q5,'TABLEAU MACHINE'!$E:$E,1,FALSE),"Y",0),"")</f>
        <v/>
      </c>
      <c r="R7" s="45" t="str">
        <f>IFERROR(IF(VLOOKUP(R5,'TABLEAU MACHINE'!$E:$E,1,FALSE),"Y",0),"")</f>
        <v/>
      </c>
      <c r="S7" s="45" t="str">
        <f>IFERROR(IF(VLOOKUP(S5,'TABLEAU MACHINE'!$E:$E,1,FALSE),"Y",0),"")</f>
        <v/>
      </c>
      <c r="T7" s="45" t="str">
        <f>IFERROR(IF(VLOOKUP(T5,'TABLEAU MACHINE'!$E:$E,1,FALSE),"Y",0),"")</f>
        <v/>
      </c>
      <c r="U7" s="65" t="str">
        <f>IFERROR(IF(VLOOKUP(U5,'TABLEAU MACHINE'!$E:$E,1,FALSE),"Y",0),"")</f>
        <v/>
      </c>
      <c r="V7" s="74" t="str">
        <f>IFERROR(IF(VLOOKUP(V5,'TABLEAU MACHINE'!$E:$E,1,FALSE),"Y",0),"")</f>
        <v/>
      </c>
      <c r="W7" s="74" t="str">
        <f>IFERROR(IF(VLOOKUP(W5,'TABLEAU MACHINE'!$E:$E,1,FALSE),"Y",0),"")</f>
        <v/>
      </c>
      <c r="X7" s="68" t="str">
        <f>IFERROR(IF(VLOOKUP(X5,'TABLEAU MACHINE'!$E:$E,1,FALSE),"Y",0),"")</f>
        <v>Y</v>
      </c>
      <c r="Y7" s="45" t="str">
        <f>IFERROR(IF(VLOOKUP(Y5,'TABLEAU MACHINE'!$E:$E,1,FALSE),"Y",0),"")</f>
        <v>Y</v>
      </c>
      <c r="Z7" s="45" t="str">
        <f>IFERROR(IF(VLOOKUP(Z5,'TABLEAU MACHINE'!$E:$E,1,FALSE),"Y",0),"")</f>
        <v/>
      </c>
      <c r="AA7" s="45" t="str">
        <f>IFERROR(IF(VLOOKUP(AA5,'TABLEAU MACHINE'!$E:$E,1,FALSE),"Y",0),"")</f>
        <v/>
      </c>
      <c r="AB7" s="65" t="str">
        <f>IFERROR(IF(VLOOKUP(AB5,'TABLEAU MACHINE'!$E:$E,1,FALSE),"Y",0),"")</f>
        <v/>
      </c>
      <c r="AC7" s="74" t="str">
        <f>IFERROR(IF(VLOOKUP(AC5,'TABLEAU MACHINE'!$E:$E,1,FALSE),"Y",0),"")</f>
        <v/>
      </c>
      <c r="AD7" s="74" t="str">
        <f>IFERROR(IF(VLOOKUP(AD5,'TABLEAU MACHINE'!$E:$E,1,FALSE),"Y",0),"")</f>
        <v/>
      </c>
      <c r="AE7" s="68" t="str">
        <f>IFERROR(IF(VLOOKUP(AE5,'TABLEAU MACHINE'!$E:$E,1,FALSE),"Y",0),"")</f>
        <v/>
      </c>
      <c r="AF7" s="45" t="str">
        <f>IFERROR(IF(VLOOKUP(AF5,'TABLEAU MACHINE'!$E:$E,1,FALSE),"Y",0),"")</f>
        <v/>
      </c>
      <c r="AG7" s="45" t="str">
        <f>IFERROR(IF(VLOOKUP(AG5,'TABLEAU MACHINE'!$E:$E,1,FALSE),"Y",0),"")</f>
        <v/>
      </c>
      <c r="AH7" s="45" t="str">
        <f>IFERROR(IF(VLOOKUP(AH5,'TABLEAU MACHINE'!$E:$E,1,FALSE),"Y",0),"")</f>
        <v/>
      </c>
      <c r="AI7" s="65" t="str">
        <f>IFERROR(IF(VLOOKUP(AI5,'TABLEAU MACHINE'!$E:$E,1,FALSE),"Y",0),"")</f>
        <v/>
      </c>
      <c r="AJ7" s="74" t="str">
        <f>IFERROR(IF(VLOOKUP(AJ5,'TABLEAU MACHINE'!$E:$E,1,FALSE),"Y",0),"")</f>
        <v/>
      </c>
      <c r="AK7" s="74" t="str">
        <f>IFERROR(IF(VLOOKUP(AK5,'TABLEAU MACHINE'!$E:$E,1,FALSE),"Y",0),"")</f>
        <v/>
      </c>
      <c r="AL7" s="68" t="str">
        <f>IFERROR(IF(VLOOKUP(AL5,'TABLEAU MACHINE'!$E:$E,1,FALSE),"Y",0),"")</f>
        <v/>
      </c>
    </row>
    <row r="8" spans="1:38" ht="15" customHeight="1" x14ac:dyDescent="0.25">
      <c r="A8" s="28" t="s">
        <v>49</v>
      </c>
      <c r="B8" s="46">
        <v>1300</v>
      </c>
      <c r="C8" s="46"/>
      <c r="D8" s="46"/>
      <c r="E8" s="46" t="s">
        <v>14</v>
      </c>
      <c r="F8" s="46" t="s">
        <v>14</v>
      </c>
      <c r="G8" s="66" t="s">
        <v>14</v>
      </c>
      <c r="H8" s="74">
        <v>0</v>
      </c>
      <c r="I8" s="74">
        <v>0</v>
      </c>
      <c r="J8" s="69">
        <v>0</v>
      </c>
      <c r="K8" s="46">
        <v>0</v>
      </c>
      <c r="L8" s="46">
        <v>0</v>
      </c>
      <c r="M8" s="46">
        <v>0</v>
      </c>
      <c r="N8" s="66">
        <v>0</v>
      </c>
      <c r="O8" s="74">
        <v>0</v>
      </c>
      <c r="P8" s="74">
        <v>0</v>
      </c>
      <c r="Q8" s="69">
        <v>0</v>
      </c>
      <c r="R8" s="46">
        <v>0</v>
      </c>
      <c r="S8" s="46">
        <v>0</v>
      </c>
      <c r="T8" s="46">
        <v>0</v>
      </c>
      <c r="U8" s="66">
        <v>0</v>
      </c>
      <c r="V8" s="74">
        <v>0</v>
      </c>
      <c r="W8" s="74">
        <v>0</v>
      </c>
      <c r="X8" s="69">
        <v>0</v>
      </c>
      <c r="Y8" s="46">
        <v>0</v>
      </c>
      <c r="Z8" s="46">
        <v>100</v>
      </c>
      <c r="AA8" s="46">
        <v>100</v>
      </c>
      <c r="AB8" s="66"/>
      <c r="AC8" s="74">
        <v>0</v>
      </c>
      <c r="AD8" s="74">
        <v>0</v>
      </c>
      <c r="AE8" s="69">
        <v>0</v>
      </c>
      <c r="AF8" s="46">
        <v>0</v>
      </c>
      <c r="AG8" s="46">
        <v>0</v>
      </c>
      <c r="AH8" s="46">
        <v>0</v>
      </c>
      <c r="AI8" s="66">
        <v>0</v>
      </c>
      <c r="AJ8" s="74">
        <v>1300</v>
      </c>
      <c r="AK8" s="74">
        <v>1300</v>
      </c>
      <c r="AL8" s="69">
        <v>1300</v>
      </c>
    </row>
    <row r="9" spans="1:38" s="23" customFormat="1" ht="15" customHeight="1" x14ac:dyDescent="0.25">
      <c r="A9" s="81">
        <f>DATE(CalendarYear,2,1)</f>
        <v>45689</v>
      </c>
      <c r="B9" s="35" t="str">
        <f>IFERROR((WEEKNUM(B10)),"")</f>
        <v/>
      </c>
      <c r="C9" s="35" t="str">
        <f t="shared" ref="C9" si="1">IFERROR((WEEKNUM(C10)),"")</f>
        <v/>
      </c>
      <c r="D9" s="35" t="str">
        <f t="shared" ref="D9" si="2">IFERROR((WEEKNUM(D10)),"")</f>
        <v/>
      </c>
      <c r="E9" s="35" t="str">
        <f t="shared" ref="E9" si="3">IFERROR((WEEKNUM(E10)),"")</f>
        <v/>
      </c>
      <c r="F9" s="35" t="str">
        <f t="shared" ref="F9" si="4">IFERROR((WEEKNUM(F10)),"")</f>
        <v/>
      </c>
      <c r="G9" s="62" t="str">
        <f t="shared" ref="G9" si="5">IFERROR((WEEKNUM(G10)),"")</f>
        <v/>
      </c>
      <c r="H9" s="71">
        <f t="shared" ref="H9" si="6">IFERROR((WEEKNUM(H10)),"")</f>
        <v>5</v>
      </c>
      <c r="I9" s="71">
        <f t="shared" ref="I9" si="7">IFERROR((WEEKNUM(I10)),"")</f>
        <v>6</v>
      </c>
      <c r="J9" s="36">
        <f t="shared" ref="J9" si="8">IFERROR((WEEKNUM(J10)),"")</f>
        <v>6</v>
      </c>
      <c r="K9" s="35">
        <f t="shared" ref="K9" si="9">IFERROR((WEEKNUM(K10)),"")</f>
        <v>6</v>
      </c>
      <c r="L9" s="35">
        <f t="shared" ref="L9" si="10">IFERROR((WEEKNUM(L10)),"")</f>
        <v>6</v>
      </c>
      <c r="M9" s="35">
        <f t="shared" ref="M9" si="11">IFERROR((WEEKNUM(M10)),"")</f>
        <v>6</v>
      </c>
      <c r="N9" s="62">
        <f t="shared" ref="N9" si="12">IFERROR((WEEKNUM(N10)),"")</f>
        <v>6</v>
      </c>
      <c r="O9" s="71">
        <f t="shared" ref="O9" si="13">IFERROR((WEEKNUM(O10)),"")</f>
        <v>6</v>
      </c>
      <c r="P9" s="71">
        <f t="shared" ref="P9" si="14">IFERROR((WEEKNUM(P10)),"")</f>
        <v>7</v>
      </c>
      <c r="Q9" s="36">
        <f t="shared" ref="Q9" si="15">IFERROR((WEEKNUM(Q10)),"")</f>
        <v>7</v>
      </c>
      <c r="R9" s="35">
        <f t="shared" ref="R9" si="16">IFERROR((WEEKNUM(R10)),"")</f>
        <v>7</v>
      </c>
      <c r="S9" s="35">
        <f t="shared" ref="S9" si="17">IFERROR((WEEKNUM(S10)),"")</f>
        <v>7</v>
      </c>
      <c r="T9" s="35">
        <f t="shared" ref="T9" si="18">IFERROR((WEEKNUM(T10)),"")</f>
        <v>7</v>
      </c>
      <c r="U9" s="62">
        <f t="shared" ref="U9" si="19">IFERROR((WEEKNUM(U10)),"")</f>
        <v>7</v>
      </c>
      <c r="V9" s="71">
        <f t="shared" ref="V9" si="20">IFERROR((WEEKNUM(V10)),"")</f>
        <v>7</v>
      </c>
      <c r="W9" s="71">
        <f t="shared" ref="W9" si="21">IFERROR((WEEKNUM(W10)),"")</f>
        <v>8</v>
      </c>
      <c r="X9" s="36">
        <f t="shared" ref="X9" si="22">IFERROR((WEEKNUM(X10)),"")</f>
        <v>8</v>
      </c>
      <c r="Y9" s="35">
        <f t="shared" ref="Y9" si="23">IFERROR((WEEKNUM(Y10)),"")</f>
        <v>8</v>
      </c>
      <c r="Z9" s="35">
        <f t="shared" ref="Z9" si="24">IFERROR((WEEKNUM(Z10)),"")</f>
        <v>8</v>
      </c>
      <c r="AA9" s="35">
        <f t="shared" ref="AA9" si="25">IFERROR((WEEKNUM(AA10)),"")</f>
        <v>8</v>
      </c>
      <c r="AB9" s="62">
        <f t="shared" ref="AB9" si="26">IFERROR((WEEKNUM(AB10)),"")</f>
        <v>8</v>
      </c>
      <c r="AC9" s="71">
        <f t="shared" ref="AC9" si="27">IFERROR((WEEKNUM(AC10)),"")</f>
        <v>8</v>
      </c>
      <c r="AD9" s="71">
        <f t="shared" ref="AD9" si="28">IFERROR((WEEKNUM(AD10)),"")</f>
        <v>9</v>
      </c>
      <c r="AE9" s="36">
        <f t="shared" ref="AE9" si="29">IFERROR((WEEKNUM(AE10)),"")</f>
        <v>9</v>
      </c>
      <c r="AF9" s="35">
        <f t="shared" ref="AF9" si="30">IFERROR((WEEKNUM(AF10)),"")</f>
        <v>9</v>
      </c>
      <c r="AG9" s="35">
        <f t="shared" ref="AG9" si="31">IFERROR((WEEKNUM(AG10)),"")</f>
        <v>9</v>
      </c>
      <c r="AH9" s="35">
        <f t="shared" ref="AH9" si="32">IFERROR((WEEKNUM(AH10)),"")</f>
        <v>9</v>
      </c>
      <c r="AI9" s="62">
        <f t="shared" ref="AI9" si="33">IFERROR((WEEKNUM(AI10)),"")</f>
        <v>9</v>
      </c>
      <c r="AJ9" s="71" t="str">
        <f t="shared" ref="AJ9" si="34">IFERROR((WEEKNUM(AJ10)),"")</f>
        <v/>
      </c>
      <c r="AK9" s="71" t="str">
        <f t="shared" ref="AK9" si="35">IFERROR((WEEKNUM(AK10)),"")</f>
        <v/>
      </c>
      <c r="AL9" s="36" t="str">
        <f t="shared" ref="AL9" si="36">IFERROR((WEEKNUM(AL10)),"")</f>
        <v/>
      </c>
    </row>
    <row r="10" spans="1:38" s="20" customFormat="1" ht="15" customHeight="1" x14ac:dyDescent="0.25">
      <c r="A10" s="81"/>
      <c r="B10" s="17" t="str">
        <f>IF(DAY(FebSun1)=1,"",IF(AND(YEAR(FebSun1+1)=CalendarYear,MONTH(FebSun1+1)=2),FebSun1+1,""))</f>
        <v/>
      </c>
      <c r="C10" s="17" t="str">
        <f>IF(DAY(FebSun1)=1,"",IF(AND(YEAR(FebSun1+2)=CalendarYear,MONTH(FebSun1+2)=2),FebSun1+2,""))</f>
        <v/>
      </c>
      <c r="D10" s="17" t="str">
        <f>IF(DAY(FebSun1)=1,"",IF(AND(YEAR(FebSun1+3)=CalendarYear,MONTH(FebSun1+3)=2),FebSun1+3,""))</f>
        <v/>
      </c>
      <c r="E10" s="17" t="str">
        <f>IF(DAY(FebSun1)=1,"",IF(AND(YEAR(FebSun1+4)=CalendarYear,MONTH(FebSun1+4)=2),FebSun1+4,""))</f>
        <v/>
      </c>
      <c r="F10" s="17" t="str">
        <f>IF(DAY(FebSun1)=1,"",IF(AND(YEAR(FebSun1+5)=CalendarYear,MONTH(FebSun1+5)=2),FebSun1+5,""))</f>
        <v/>
      </c>
      <c r="G10" s="63" t="str">
        <f>IF(DAY(FebSun1)=1,"",IF(AND(YEAR(FebSun1+6)=CalendarYear,MONTH(FebSun1+6)=2),FebSun1+6,""))</f>
        <v/>
      </c>
      <c r="H10" s="72">
        <f>IF(DAY(FebSun1)=1,IF(AND(YEAR(FebSun1)=CalendarYear,MONTH(FebSun1)=2),FebSun1,""),IF(AND(YEAR(FebSun1+7)=CalendarYear,MONTH(FebSun1+7)=2),FebSun1+7,""))</f>
        <v>45689</v>
      </c>
      <c r="I10" s="72">
        <f>IF(DAY(FebSun1)=1,IF(AND(YEAR(FebSun1+1)=CalendarYear,MONTH(FebSun1+1)=2),FebSun1+1,""),IF(AND(YEAR(FebSun1+8)=CalendarYear,MONTH(FebSun1+8)=2),FebSun1+8,""))</f>
        <v>45690</v>
      </c>
      <c r="J10" s="37">
        <f>IF(DAY(FebSun1)=1,IF(AND(YEAR(FebSun1+2)=CalendarYear,MONTH(FebSun1+2)=2),FebSun1+2,""),IF(AND(YEAR(FebSun1+9)=CalendarYear,MONTH(FebSun1+9)=2),FebSun1+9,""))</f>
        <v>45691</v>
      </c>
      <c r="K10" s="17">
        <f>IF(DAY(FebSun1)=1,IF(AND(YEAR(FebSun1+3)=CalendarYear,MONTH(FebSun1+3)=2),FebSun1+3,""),IF(AND(YEAR(FebSun1+10)=CalendarYear,MONTH(FebSun1+10)=2),FebSun1+10,""))</f>
        <v>45692</v>
      </c>
      <c r="L10" s="17">
        <f>IF(DAY(FebSun1)=1,IF(AND(YEAR(FebSun1+4)=CalendarYear,MONTH(FebSun1+4)=2),FebSun1+4,""),IF(AND(YEAR(FebSun1+11)=CalendarYear,MONTH(FebSun1+11)=2),FebSun1+11,""))</f>
        <v>45693</v>
      </c>
      <c r="M10" s="17">
        <f>IF(DAY(FebSun1)=1,IF(AND(YEAR(FebSun1+5)=CalendarYear,MONTH(FebSun1+5)=2),FebSun1+5,""),IF(AND(YEAR(FebSun1+12)=CalendarYear,MONTH(FebSun1+12)=2),FebSun1+12,""))</f>
        <v>45694</v>
      </c>
      <c r="N10" s="63">
        <f>IF(DAY(FebSun1)=1,IF(AND(YEAR(FebSun1+6)=CalendarYear,MONTH(FebSun1+6)=2),FebSun1+6,""),IF(AND(YEAR(FebSun1+13)=CalendarYear,MONTH(FebSun1+13)=2),FebSun1+13,""))</f>
        <v>45695</v>
      </c>
      <c r="O10" s="72">
        <f>IF(DAY(FebSun1)=1,IF(AND(YEAR(FebSun1+7)=CalendarYear,MONTH(FebSun1+7)=2),FebSun1+7,""),IF(AND(YEAR(FebSun1+14)=CalendarYear,MONTH(FebSun1+14)=2),FebSun1+14,""))</f>
        <v>45696</v>
      </c>
      <c r="P10" s="72">
        <f>IF(DAY(FebSun1)=1,IF(AND(YEAR(FebSun1+8)=CalendarYear,MONTH(FebSun1+8)=2),FebSun1+8,""),IF(AND(YEAR(FebSun1+15)=CalendarYear,MONTH(FebSun1+15)=2),FebSun1+15,""))</f>
        <v>45697</v>
      </c>
      <c r="Q10" s="37">
        <f>IF(DAY(FebSun1)=1,IF(AND(YEAR(FebSun1+9)=CalendarYear,MONTH(FebSun1+9)=2),FebSun1+9,""),IF(AND(YEAR(FebSun1+16)=CalendarYear,MONTH(FebSun1+16)=2),FebSun1+16,""))</f>
        <v>45698</v>
      </c>
      <c r="R10" s="17">
        <f>IF(DAY(FebSun1)=1,IF(AND(YEAR(FebSun1+10)=CalendarYear,MONTH(FebSun1+10)=2),FebSun1+10,""),IF(AND(YEAR(FebSun1+17)=CalendarYear,MONTH(FebSun1+17)=2),FebSun1+17,""))</f>
        <v>45699</v>
      </c>
      <c r="S10" s="17">
        <f>IF(DAY(FebSun1)=1,IF(AND(YEAR(FebSun1+11)=CalendarYear,MONTH(FebSun1+11)=2),FebSun1+11,""),IF(AND(YEAR(FebSun1+18)=CalendarYear,MONTH(FebSun1+18)=2),FebSun1+18,""))</f>
        <v>45700</v>
      </c>
      <c r="T10" s="17">
        <f>IF(DAY(FebSun1)=1,IF(AND(YEAR(FebSun1+12)=CalendarYear,MONTH(FebSun1+12)=2),FebSun1+12,""),IF(AND(YEAR(FebSun1+19)=CalendarYear,MONTH(FebSun1+19)=2),FebSun1+19,""))</f>
        <v>45701</v>
      </c>
      <c r="U10" s="63">
        <f>IF(DAY(FebSun1)=1,IF(AND(YEAR(FebSun1+13)=CalendarYear,MONTH(FebSun1+13)=2),FebSun1+13,""),IF(AND(YEAR(FebSun1+20)=CalendarYear,MONTH(FebSun1+20)=2),FebSun1+20,""))</f>
        <v>45702</v>
      </c>
      <c r="V10" s="72">
        <f>IF(DAY(FebSun1)=1,IF(AND(YEAR(FebSun1+14)=CalendarYear,MONTH(FebSun1+14)=2),FebSun1+14,""),IF(AND(YEAR(FebSun1+21)=CalendarYear,MONTH(FebSun1+21)=2),FebSun1+21,""))</f>
        <v>45703</v>
      </c>
      <c r="W10" s="72">
        <f>IF(DAY(FebSun1)=1,IF(AND(YEAR(FebSun1+15)=CalendarYear,MONTH(FebSun1+15)=2),FebSun1+15,""),IF(AND(YEAR(FebSun1+22)=CalendarYear,MONTH(FebSun1+22)=2),FebSun1+22,""))</f>
        <v>45704</v>
      </c>
      <c r="X10" s="37">
        <f>IF(DAY(FebSun1)=1,IF(AND(YEAR(FebSun1+16)=CalendarYear,MONTH(FebSun1+16)=2),FebSun1+16,""),IF(AND(YEAR(FebSun1+23)=CalendarYear,MONTH(FebSun1+23)=2),FebSun1+23,""))</f>
        <v>45705</v>
      </c>
      <c r="Y10" s="17">
        <f>IF(DAY(FebSun1)=1,IF(AND(YEAR(FebSun1+17)=CalendarYear,MONTH(FebSun1+17)=2),FebSun1+17,""),IF(AND(YEAR(FebSun1+24)=CalendarYear,MONTH(FebSun1+24)=2),FebSun1+24,""))</f>
        <v>45706</v>
      </c>
      <c r="Z10" s="17">
        <f>IF(DAY(FebSun1)=1,IF(AND(YEAR(FebSun1+18)=CalendarYear,MONTH(FebSun1+18)=2),FebSun1+18,""),IF(AND(YEAR(FebSun1+25)=CalendarYear,MONTH(FebSun1+25)=2),FebSun1+25,""))</f>
        <v>45707</v>
      </c>
      <c r="AA10" s="17">
        <f>IF(DAY(FebSun1)=1,IF(AND(YEAR(FebSun1+19)=CalendarYear,MONTH(FebSun1+19)=2),FebSun1+19,""),IF(AND(YEAR(FebSun1+26)=CalendarYear,MONTH(FebSun1+26)=2),FebSun1+26,""))</f>
        <v>45708</v>
      </c>
      <c r="AB10" s="63">
        <f>IF(DAY(FebSun1)=1,IF(AND(YEAR(FebSun1+20)=CalendarYear,MONTH(FebSun1+20)=2),FebSun1+20,""),IF(AND(YEAR(FebSun1+27)=CalendarYear,MONTH(FebSun1+27)=2),FebSun1+27,""))</f>
        <v>45709</v>
      </c>
      <c r="AC10" s="72">
        <f>IF(DAY(FebSun1)=1,IF(AND(YEAR(FebSun1+21)=CalendarYear,MONTH(FebSun1+21)=2),FebSun1+21,""),IF(AND(YEAR(FebSun1+28)=CalendarYear,MONTH(FebSun1+28)=2),FebSun1+28,""))</f>
        <v>45710</v>
      </c>
      <c r="AD10" s="72">
        <f>IF(DAY(FebSun1)=1,IF(AND(YEAR(FebSun1+22)=CalendarYear,MONTH(FebSun1+22)=2),FebSun1+22,""),IF(AND(YEAR(FebSun1+29)=CalendarYear,MONTH(FebSun1+29)=2),FebSun1+29,""))</f>
        <v>45711</v>
      </c>
      <c r="AE10" s="37">
        <f>IF(DAY(FebSun1)=1,IF(AND(YEAR(FebSun1+23)=CalendarYear,MONTH(FebSun1+23)=2),FebSun1+23,""),IF(AND(YEAR(FebSun1+30)=CalendarYear,MONTH(FebSun1+30)=2),FebSun1+30,""))</f>
        <v>45712</v>
      </c>
      <c r="AF10" s="17">
        <f>IF(DAY(FebSun1)=1,IF(AND(YEAR(FebSun1+24)=CalendarYear,MONTH(FebSun1+24)=2),FebSun1+24,""),IF(AND(YEAR(FebSun1+31)=CalendarYear,MONTH(FebSun1+31)=2),FebSun1+31,""))</f>
        <v>45713</v>
      </c>
      <c r="AG10" s="17">
        <f>IF(DAY(FebSun1)=1,IF(AND(YEAR(FebSun1+25)=CalendarYear,MONTH(FebSun1+25)=2),FebSun1+25,""),IF(AND(YEAR(FebSun1+32)=CalendarYear,MONTH(FebSun1+32)=2),FebSun1+32,""))</f>
        <v>45714</v>
      </c>
      <c r="AH10" s="17">
        <f>IF(DAY(FebSun1)=1,IF(AND(YEAR(FebSun1+26)=CalendarYear,MONTH(FebSun1+26)=2),FebSun1+26,""),IF(AND(YEAR(FebSun1+33)=CalendarYear,MONTH(FebSun1+33)=2),FebSun1+33,""))</f>
        <v>45715</v>
      </c>
      <c r="AI10" s="63">
        <f>IF(DAY(FebSun1)=1,IF(AND(YEAR(FebSun1+27)=CalendarYear,MONTH(FebSun1+27)=2),FebSun1+27,""),IF(AND(YEAR(FebSun1+34)=CalendarYear,MONTH(FebSun1+34)=2),FebSun1+34,""))</f>
        <v>45716</v>
      </c>
      <c r="AJ10" s="72" t="str">
        <f>IF(DAY(FebSun1)=1,IF(AND(YEAR(FebSun1+28)=CalendarYear,MONTH(FebSun1+28)=2),FebSun1+28,""),IF(AND(YEAR(FebSun1+35)=CalendarYear,MONTH(FebSun1+35)=2),FebSun1+35,""))</f>
        <v/>
      </c>
      <c r="AK10" s="72" t="str">
        <f>IF(DAY(FebSun1)=1,IF(AND(YEAR(FebSun1+29)=CalendarYear,MONTH(FebSun1+29)=2),FebSun1+29,""),IF(AND(YEAR(FebSun1+36)=CalendarYear,MONTH(FebSun1+36)=2),FebSun1+36,""))</f>
        <v/>
      </c>
      <c r="AL10" s="37" t="str">
        <f>IF(DAY(FebSun1)=1,IF(AND(YEAR(FebSun1+30)=CalendarYear,MONTH(FebSun1+30)=2),FebSun1+30,""),IF(AND(YEAR(FebSun1+37)=CalendarYear,MONTH(FebSun1+37)=2),FebSun1+37,""))</f>
        <v/>
      </c>
    </row>
    <row r="11" spans="1:38" s="20" customFormat="1" ht="15" customHeight="1" x14ac:dyDescent="0.25">
      <c r="A11" s="81"/>
      <c r="B11" s="18" t="s">
        <v>7</v>
      </c>
      <c r="C11" s="18" t="s">
        <v>8</v>
      </c>
      <c r="D11" s="18" t="s">
        <v>9</v>
      </c>
      <c r="E11" s="18" t="s">
        <v>10</v>
      </c>
      <c r="F11" s="18" t="s">
        <v>11</v>
      </c>
      <c r="G11" s="67" t="s">
        <v>12</v>
      </c>
      <c r="H11" s="73" t="s">
        <v>13</v>
      </c>
      <c r="I11" s="73" t="s">
        <v>7</v>
      </c>
      <c r="J11" s="70" t="s">
        <v>8</v>
      </c>
      <c r="K11" s="18" t="s">
        <v>9</v>
      </c>
      <c r="L11" s="18" t="s">
        <v>10</v>
      </c>
      <c r="M11" s="18" t="s">
        <v>11</v>
      </c>
      <c r="N11" s="67" t="s">
        <v>12</v>
      </c>
      <c r="O11" s="73" t="s">
        <v>13</v>
      </c>
      <c r="P11" s="73" t="s">
        <v>7</v>
      </c>
      <c r="Q11" s="70" t="s">
        <v>8</v>
      </c>
      <c r="R11" s="18" t="s">
        <v>9</v>
      </c>
      <c r="S11" s="18" t="s">
        <v>10</v>
      </c>
      <c r="T11" s="18" t="s">
        <v>11</v>
      </c>
      <c r="U11" s="67" t="s">
        <v>12</v>
      </c>
      <c r="V11" s="73" t="s">
        <v>13</v>
      </c>
      <c r="W11" s="73" t="s">
        <v>7</v>
      </c>
      <c r="X11" s="70" t="s">
        <v>8</v>
      </c>
      <c r="Y11" s="18" t="s">
        <v>9</v>
      </c>
      <c r="Z11" s="18" t="s">
        <v>10</v>
      </c>
      <c r="AA11" s="18" t="s">
        <v>11</v>
      </c>
      <c r="AB11" s="67" t="s">
        <v>12</v>
      </c>
      <c r="AC11" s="73" t="s">
        <v>13</v>
      </c>
      <c r="AD11" s="73" t="s">
        <v>7</v>
      </c>
      <c r="AE11" s="70" t="s">
        <v>8</v>
      </c>
      <c r="AF11" s="18" t="s">
        <v>9</v>
      </c>
      <c r="AG11" s="18" t="s">
        <v>10</v>
      </c>
      <c r="AH11" s="18" t="s">
        <v>11</v>
      </c>
      <c r="AI11" s="67" t="s">
        <v>12</v>
      </c>
      <c r="AJ11" s="73" t="s">
        <v>13</v>
      </c>
      <c r="AK11" s="73" t="s">
        <v>7</v>
      </c>
      <c r="AL11" s="70" t="s">
        <v>8</v>
      </c>
    </row>
    <row r="12" spans="1:38" ht="15" customHeight="1" x14ac:dyDescent="0.25">
      <c r="A12" s="27" t="s">
        <v>50</v>
      </c>
      <c r="B12" s="45" t="str">
        <f>IFERROR(IF(VLOOKUP(B10,'TABLEAU MACHINE'!$E:$E,1,FALSE),"Y",0),"")</f>
        <v/>
      </c>
      <c r="C12" s="45" t="str">
        <f>IFERROR(IF(VLOOKUP(C10,'TABLEAU MACHINE'!$E:$E,1,FALSE),"Y",0),"")</f>
        <v/>
      </c>
      <c r="D12" s="45" t="str">
        <f>IFERROR(IF(VLOOKUP(D10,'TABLEAU MACHINE'!$E:$E,1,FALSE),"Y",0),"")</f>
        <v/>
      </c>
      <c r="E12" s="45" t="str">
        <f>IFERROR(IF(VLOOKUP(E10,'TABLEAU MACHINE'!$E:$E,1,FALSE),"Y",0),"")</f>
        <v/>
      </c>
      <c r="F12" s="45" t="str">
        <f>IFERROR(IF(VLOOKUP(F10,'TABLEAU MACHINE'!$E:$E,1,FALSE),"Y",0),"")</f>
        <v/>
      </c>
      <c r="G12" s="65" t="str">
        <f>IFERROR(IF(VLOOKUP(G10,'TABLEAU MACHINE'!$E:$E,1,FALSE),"Y",0),"")</f>
        <v/>
      </c>
      <c r="H12" s="74" t="str">
        <f>IFERROR(IF(VLOOKUP(H10,'TABLEAU MACHINE'!$E:$E,1,FALSE),"Y",0),"")</f>
        <v/>
      </c>
      <c r="I12" s="74" t="str">
        <f>IFERROR(IF(VLOOKUP(I10,'TABLEAU MACHINE'!$E:$E,1,FALSE),"Y",0),"")</f>
        <v/>
      </c>
      <c r="J12" s="68" t="str">
        <f>IFERROR(IF(VLOOKUP(J10,'TABLEAU MACHINE'!$E:$E,1,FALSE),"Y",0),"")</f>
        <v/>
      </c>
      <c r="K12" s="45" t="str">
        <f>IFERROR(IF(VLOOKUP(K10,'TABLEAU MACHINE'!$E:$E,1,FALSE),"Y",0),"")</f>
        <v/>
      </c>
      <c r="L12" s="45" t="str">
        <f>IFERROR(IF(VLOOKUP(L10,'TABLEAU MACHINE'!$E:$E,1,FALSE),"Y",0),"")</f>
        <v/>
      </c>
      <c r="M12" s="45" t="str">
        <f>IFERROR(IF(VLOOKUP(M10,'TABLEAU MACHINE'!$E:$E,1,FALSE),"Y",0),"")</f>
        <v/>
      </c>
      <c r="N12" s="65" t="str">
        <f>IFERROR(IF(VLOOKUP(N10,'TABLEAU MACHINE'!$E:$E,1,FALSE),"Y",0),"")</f>
        <v/>
      </c>
      <c r="O12" s="74" t="str">
        <f>IFERROR(IF(VLOOKUP(O10,'TABLEAU MACHINE'!$E:$E,1,FALSE),"Y",0),"")</f>
        <v/>
      </c>
      <c r="P12" s="74" t="str">
        <f>IFERROR(IF(VLOOKUP(P10,'TABLEAU MACHINE'!$E:$E,1,FALSE),"Y",0),"")</f>
        <v/>
      </c>
      <c r="Q12" s="68" t="str">
        <f>IFERROR(IF(VLOOKUP(Q10,'TABLEAU MACHINE'!$E:$E,1,FALSE),"Y",0),"")</f>
        <v/>
      </c>
      <c r="R12" s="45" t="str">
        <f>IFERROR(IF(VLOOKUP(R10,'TABLEAU MACHINE'!$E:$E,1,FALSE),"Y",0),"")</f>
        <v/>
      </c>
      <c r="S12" s="45" t="str">
        <f>IFERROR(IF(VLOOKUP(S10,'TABLEAU MACHINE'!$E:$E,1,FALSE),"Y",0),"")</f>
        <v/>
      </c>
      <c r="T12" s="45" t="str">
        <f>IFERROR(IF(VLOOKUP(T10,'TABLEAU MACHINE'!$E:$E,1,FALSE),"Y",0),"")</f>
        <v/>
      </c>
      <c r="U12" s="65" t="str">
        <f>IFERROR(IF(VLOOKUP(U10,'TABLEAU MACHINE'!$E:$E,1,FALSE),"Y",0),"")</f>
        <v/>
      </c>
      <c r="V12" s="74" t="str">
        <f>IFERROR(IF(VLOOKUP(V10,'TABLEAU MACHINE'!$E:$E,1,FALSE),"Y",0),"")</f>
        <v/>
      </c>
      <c r="W12" s="74" t="str">
        <f>IFERROR(IF(VLOOKUP(W10,'TABLEAU MACHINE'!$E:$E,1,FALSE),"Y",0),"")</f>
        <v/>
      </c>
      <c r="X12" s="68" t="str">
        <f>IFERROR(IF(VLOOKUP(X10,'TABLEAU MACHINE'!$E:$E,1,FALSE),"Y",0),"")</f>
        <v/>
      </c>
      <c r="Y12" s="45" t="str">
        <f>IFERROR(IF(VLOOKUP(Y10,'TABLEAU MACHINE'!$E:$E,1,FALSE),"Y",0),"")</f>
        <v/>
      </c>
      <c r="Z12" s="45" t="str">
        <f>IFERROR(IF(VLOOKUP(Z10,'TABLEAU MACHINE'!$E:$E,1,FALSE),"Y",0),"")</f>
        <v/>
      </c>
      <c r="AA12" s="45" t="str">
        <f>IFERROR(IF(VLOOKUP(AA10,'TABLEAU MACHINE'!$E:$E,1,FALSE),"Y",0),"")</f>
        <v/>
      </c>
      <c r="AB12" s="65" t="str">
        <f>IFERROR(IF(VLOOKUP(AB10,'TABLEAU MACHINE'!$E:$E,1,FALSE),"Y",0),"")</f>
        <v/>
      </c>
      <c r="AC12" s="74" t="str">
        <f>IFERROR(IF(VLOOKUP(AC10,'TABLEAU MACHINE'!$E:$E,1,FALSE),"Y",0),"")</f>
        <v/>
      </c>
      <c r="AD12" s="74" t="str">
        <f>IFERROR(IF(VLOOKUP(AD10,'TABLEAU MACHINE'!$E:$E,1,FALSE),"Y",0),"")</f>
        <v/>
      </c>
      <c r="AE12" s="68" t="str">
        <f>IFERROR(IF(VLOOKUP(AE10,'TABLEAU MACHINE'!$E:$E,1,FALSE),"Y",0),"")</f>
        <v/>
      </c>
      <c r="AF12" s="45" t="str">
        <f>IFERROR(IF(VLOOKUP(AF10,'TABLEAU MACHINE'!$E:$E,1,FALSE),"Y",0),"")</f>
        <v/>
      </c>
      <c r="AG12" s="45" t="str">
        <f>IFERROR(IF(VLOOKUP(AG10,'TABLEAU MACHINE'!$E:$E,1,FALSE),"Y",0),"")</f>
        <v/>
      </c>
      <c r="AH12" s="45" t="str">
        <f>IFERROR(IF(VLOOKUP(AH10,'TABLEAU MACHINE'!$E:$E,1,FALSE),"Y",0),"")</f>
        <v/>
      </c>
      <c r="AI12" s="65" t="str">
        <f>IFERROR(IF(VLOOKUP(AI10,'TABLEAU MACHINE'!$E:$E,1,FALSE),"Y",0),"")</f>
        <v/>
      </c>
      <c r="AJ12" s="74" t="str">
        <f>IFERROR(IF(VLOOKUP(AJ10,'TABLEAU MACHINE'!$E:$E,1,FALSE),"Y",0),"")</f>
        <v/>
      </c>
      <c r="AK12" s="74" t="str">
        <f>IFERROR(IF(VLOOKUP(AK10,'TABLEAU MACHINE'!$E:$E,1,FALSE),"Y",0),"")</f>
        <v/>
      </c>
      <c r="AL12" s="68" t="str">
        <f>IFERROR(IF(VLOOKUP(AL10,'TABLEAU MACHINE'!$E:$E,1,FALSE),"Y",0),"")</f>
        <v/>
      </c>
    </row>
    <row r="13" spans="1:38" ht="15" customHeight="1" x14ac:dyDescent="0.25">
      <c r="A13" s="28" t="s">
        <v>49</v>
      </c>
      <c r="B13" s="46">
        <f>'TABLEAU PERSONNEL D ETAT'!B15</f>
        <v>2700</v>
      </c>
      <c r="C13" s="46">
        <f>'TABLEAU PERSONNEL D ETAT'!C15</f>
        <v>2700</v>
      </c>
      <c r="D13" s="46">
        <f>'TABLEAU PERSONNEL D ETAT'!D15</f>
        <v>2700</v>
      </c>
      <c r="E13" s="46">
        <f>'TABLEAU PERSONNEL D ETAT'!E15</f>
        <v>2700</v>
      </c>
      <c r="F13" s="46">
        <f>'TABLEAU PERSONNEL D ETAT'!F15</f>
        <v>2700</v>
      </c>
      <c r="G13" s="66">
        <f>'TABLEAU PERSONNEL D ETAT'!G15</f>
        <v>2700</v>
      </c>
      <c r="H13" s="74" t="s">
        <v>14</v>
      </c>
      <c r="I13" s="74" t="s">
        <v>14</v>
      </c>
      <c r="J13" s="69" t="s">
        <v>14</v>
      </c>
      <c r="K13" s="46" t="s">
        <v>14</v>
      </c>
      <c r="L13" s="46" t="s">
        <v>14</v>
      </c>
      <c r="M13" s="46" t="s">
        <v>14</v>
      </c>
      <c r="N13" s="66" t="s">
        <v>14</v>
      </c>
      <c r="O13" s="74" t="s">
        <v>14</v>
      </c>
      <c r="P13" s="74" t="s">
        <v>14</v>
      </c>
      <c r="Q13" s="69">
        <f>'TABLEAU PERSONNEL D ETAT'!Q15</f>
        <v>0</v>
      </c>
      <c r="R13" s="46">
        <f>'TABLEAU PERSONNEL D ETAT'!R15</f>
        <v>0</v>
      </c>
      <c r="S13" s="46">
        <f>'TABLEAU PERSONNEL D ETAT'!S15</f>
        <v>0</v>
      </c>
      <c r="T13" s="46">
        <f>'TABLEAU PERSONNEL D ETAT'!T15</f>
        <v>0</v>
      </c>
      <c r="U13" s="66">
        <f>'TABLEAU PERSONNEL D ETAT'!U15</f>
        <v>0</v>
      </c>
      <c r="V13" s="74">
        <f>'TABLEAU PERSONNEL D ETAT'!V15</f>
        <v>0</v>
      </c>
      <c r="W13" s="74">
        <f>'TABLEAU PERSONNEL D ETAT'!W15</f>
        <v>0</v>
      </c>
      <c r="X13" s="69">
        <f>'TABLEAU PERSONNEL D ETAT'!X15</f>
        <v>0</v>
      </c>
      <c r="Y13" s="46">
        <f>'TABLEAU PERSONNEL D ETAT'!Y15</f>
        <v>0</v>
      </c>
      <c r="Z13" s="46">
        <f>'TABLEAU PERSONNEL D ETAT'!Z15</f>
        <v>0</v>
      </c>
      <c r="AA13" s="46">
        <f>'TABLEAU PERSONNEL D ETAT'!AA15</f>
        <v>0</v>
      </c>
      <c r="AB13" s="66">
        <f>'TABLEAU PERSONNEL D ETAT'!AB15</f>
        <v>0</v>
      </c>
      <c r="AC13" s="74">
        <f>'TABLEAU PERSONNEL D ETAT'!AC15</f>
        <v>100</v>
      </c>
      <c r="AD13" s="74">
        <f>'TABLEAU PERSONNEL D ETAT'!AD15</f>
        <v>100</v>
      </c>
      <c r="AE13" s="69">
        <f>'TABLEAU PERSONNEL D ETAT'!AE15</f>
        <v>100</v>
      </c>
      <c r="AF13" s="46">
        <f>'TABLEAU PERSONNEL D ETAT'!AF15</f>
        <v>100</v>
      </c>
      <c r="AG13" s="46">
        <f>'TABLEAU PERSONNEL D ETAT'!AG15</f>
        <v>100</v>
      </c>
      <c r="AH13" s="46">
        <f>'TABLEAU PERSONNEL D ETAT'!AH15</f>
        <v>100</v>
      </c>
      <c r="AI13" s="66">
        <v>100</v>
      </c>
      <c r="AJ13" s="74">
        <v>2500</v>
      </c>
      <c r="AK13" s="74">
        <f>'TABLEAU PERSONNEL D ETAT'!AK15</f>
        <v>2700</v>
      </c>
      <c r="AL13" s="69">
        <f>'TABLEAU PERSONNEL D ETAT'!AL15</f>
        <v>2700</v>
      </c>
    </row>
    <row r="14" spans="1:38" s="23" customFormat="1" ht="15" customHeight="1" x14ac:dyDescent="0.25">
      <c r="A14" s="81">
        <f>DATE(CalendarYear,3,1)</f>
        <v>45717</v>
      </c>
      <c r="B14" s="35" t="str">
        <f>IFERROR((WEEKNUM(B15)),"")</f>
        <v/>
      </c>
      <c r="C14" s="35" t="str">
        <f t="shared" ref="C14" si="37">IFERROR((WEEKNUM(C15)),"")</f>
        <v/>
      </c>
      <c r="D14" s="35" t="str">
        <f t="shared" ref="D14" si="38">IFERROR((WEEKNUM(D15)),"")</f>
        <v/>
      </c>
      <c r="E14" s="35" t="str">
        <f t="shared" ref="E14" si="39">IFERROR((WEEKNUM(E15)),"")</f>
        <v/>
      </c>
      <c r="F14" s="35" t="str">
        <f t="shared" ref="F14" si="40">IFERROR((WEEKNUM(F15)),"")</f>
        <v/>
      </c>
      <c r="G14" s="62" t="str">
        <f t="shared" ref="G14" si="41">IFERROR((WEEKNUM(G15)),"")</f>
        <v/>
      </c>
      <c r="H14" s="71">
        <f t="shared" ref="H14" si="42">IFERROR((WEEKNUM(H15)),"")</f>
        <v>9</v>
      </c>
      <c r="I14" s="71">
        <f t="shared" ref="I14" si="43">IFERROR((WEEKNUM(I15)),"")</f>
        <v>10</v>
      </c>
      <c r="J14" s="36">
        <f t="shared" ref="J14" si="44">IFERROR((WEEKNUM(J15)),"")</f>
        <v>10</v>
      </c>
      <c r="K14" s="35">
        <f t="shared" ref="K14" si="45">IFERROR((WEEKNUM(K15)),"")</f>
        <v>10</v>
      </c>
      <c r="L14" s="35">
        <f t="shared" ref="L14" si="46">IFERROR((WEEKNUM(L15)),"")</f>
        <v>10</v>
      </c>
      <c r="M14" s="35">
        <f t="shared" ref="M14" si="47">IFERROR((WEEKNUM(M15)),"")</f>
        <v>10</v>
      </c>
      <c r="N14" s="62">
        <f t="shared" ref="N14" si="48">IFERROR((WEEKNUM(N15)),"")</f>
        <v>10</v>
      </c>
      <c r="O14" s="71">
        <f t="shared" ref="O14" si="49">IFERROR((WEEKNUM(O15)),"")</f>
        <v>10</v>
      </c>
      <c r="P14" s="71">
        <f t="shared" ref="P14" si="50">IFERROR((WEEKNUM(P15)),"")</f>
        <v>11</v>
      </c>
      <c r="Q14" s="36">
        <f t="shared" ref="Q14" si="51">IFERROR((WEEKNUM(Q15)),"")</f>
        <v>11</v>
      </c>
      <c r="R14" s="35">
        <f t="shared" ref="R14" si="52">IFERROR((WEEKNUM(R15)),"")</f>
        <v>11</v>
      </c>
      <c r="S14" s="35">
        <f t="shared" ref="S14" si="53">IFERROR((WEEKNUM(S15)),"")</f>
        <v>11</v>
      </c>
      <c r="T14" s="35">
        <f t="shared" ref="T14" si="54">IFERROR((WEEKNUM(T15)),"")</f>
        <v>11</v>
      </c>
      <c r="U14" s="62">
        <f t="shared" ref="U14" si="55">IFERROR((WEEKNUM(U15)),"")</f>
        <v>11</v>
      </c>
      <c r="V14" s="71">
        <f t="shared" ref="V14" si="56">IFERROR((WEEKNUM(V15)),"")</f>
        <v>11</v>
      </c>
      <c r="W14" s="71">
        <f t="shared" ref="W14" si="57">IFERROR((WEEKNUM(W15)),"")</f>
        <v>12</v>
      </c>
      <c r="X14" s="36">
        <f t="shared" ref="X14" si="58">IFERROR((WEEKNUM(X15)),"")</f>
        <v>12</v>
      </c>
      <c r="Y14" s="35">
        <f t="shared" ref="Y14" si="59">IFERROR((WEEKNUM(Y15)),"")</f>
        <v>12</v>
      </c>
      <c r="Z14" s="35">
        <f t="shared" ref="Z14" si="60">IFERROR((WEEKNUM(Z15)),"")</f>
        <v>12</v>
      </c>
      <c r="AA14" s="35">
        <f t="shared" ref="AA14" si="61">IFERROR((WEEKNUM(AA15)),"")</f>
        <v>12</v>
      </c>
      <c r="AB14" s="62">
        <f t="shared" ref="AB14" si="62">IFERROR((WEEKNUM(AB15)),"")</f>
        <v>12</v>
      </c>
      <c r="AC14" s="71">
        <f t="shared" ref="AC14" si="63">IFERROR((WEEKNUM(AC15)),"")</f>
        <v>12</v>
      </c>
      <c r="AD14" s="71">
        <f t="shared" ref="AD14" si="64">IFERROR((WEEKNUM(AD15)),"")</f>
        <v>13</v>
      </c>
      <c r="AE14" s="36">
        <f t="shared" ref="AE14" si="65">IFERROR((WEEKNUM(AE15)),"")</f>
        <v>13</v>
      </c>
      <c r="AF14" s="35">
        <f t="shared" ref="AF14" si="66">IFERROR((WEEKNUM(AF15)),"")</f>
        <v>13</v>
      </c>
      <c r="AG14" s="35">
        <f t="shared" ref="AG14" si="67">IFERROR((WEEKNUM(AG15)),"")</f>
        <v>13</v>
      </c>
      <c r="AH14" s="35">
        <f t="shared" ref="AH14" si="68">IFERROR((WEEKNUM(AH15)),"")</f>
        <v>13</v>
      </c>
      <c r="AI14" s="62">
        <f t="shared" ref="AI14" si="69">IFERROR((WEEKNUM(AI15)),"")</f>
        <v>13</v>
      </c>
      <c r="AJ14" s="71">
        <f t="shared" ref="AJ14" si="70">IFERROR((WEEKNUM(AJ15)),"")</f>
        <v>13</v>
      </c>
      <c r="AK14" s="71">
        <f t="shared" ref="AK14" si="71">IFERROR((WEEKNUM(AK15)),"")</f>
        <v>14</v>
      </c>
      <c r="AL14" s="36">
        <f t="shared" ref="AL14" si="72">IFERROR((WEEKNUM(AL15)),"")</f>
        <v>14</v>
      </c>
    </row>
    <row r="15" spans="1:38" s="21" customFormat="1" ht="15" customHeight="1" x14ac:dyDescent="0.25">
      <c r="A15" s="81"/>
      <c r="B15" s="17" t="str">
        <f>IF(DAY(MarSun1)=1,"",IF(AND(YEAR(MarSun1+1)=CalendarYear,MONTH(MarSun1+1)=3),MarSun1+1,""))</f>
        <v/>
      </c>
      <c r="C15" s="17" t="str">
        <f>IF(DAY(MarSun1)=1,"",IF(AND(YEAR(MarSun1+2)=CalendarYear,MONTH(MarSun1+2)=3),MarSun1+2,""))</f>
        <v/>
      </c>
      <c r="D15" s="17" t="str">
        <f>IF(DAY(MarSun1)=1,"",IF(AND(YEAR(MarSun1+3)=CalendarYear,MONTH(MarSun1+3)=3),MarSun1+3,""))</f>
        <v/>
      </c>
      <c r="E15" s="17" t="str">
        <f>IF(DAY(MarSun1)=1,"",IF(AND(YEAR(MarSun1+4)=CalendarYear,MONTH(MarSun1+4)=3),MarSun1+4,""))</f>
        <v/>
      </c>
      <c r="F15" s="17" t="str">
        <f>IF(DAY(MarSun1)=1,"",IF(AND(YEAR(MarSun1+5)=CalendarYear,MONTH(MarSun1+5)=3),MarSun1+5,""))</f>
        <v/>
      </c>
      <c r="G15" s="63" t="str">
        <f>IF(DAY(MarSun1)=1,"",IF(AND(YEAR(MarSun1+6)=CalendarYear,MONTH(MarSun1+6)=3),MarSun1+6,""))</f>
        <v/>
      </c>
      <c r="H15" s="72">
        <f>IF(DAY(MarSun1)=1,IF(AND(YEAR(MarSun1)=CalendarYear,MONTH(MarSun1)=3),MarSun1,""),IF(AND(YEAR(MarSun1+7)=CalendarYear,MONTH(MarSun1+7)=3),MarSun1+7,""))</f>
        <v>45717</v>
      </c>
      <c r="I15" s="72">
        <f>IF(DAY(MarSun1)=1,IF(AND(YEAR(MarSun1+1)=CalendarYear,MONTH(MarSun1+1)=3),MarSun1+1,""),IF(AND(YEAR(MarSun1+8)=CalendarYear,MONTH(MarSun1+8)=3),MarSun1+8,""))</f>
        <v>45718</v>
      </c>
      <c r="J15" s="37">
        <f>IF(DAY(MarSun1)=1,IF(AND(YEAR(MarSun1+2)=CalendarYear,MONTH(MarSun1+2)=3),MarSun1+2,""),IF(AND(YEAR(MarSun1+9)=CalendarYear,MONTH(MarSun1+9)=3),MarSun1+9,""))</f>
        <v>45719</v>
      </c>
      <c r="K15" s="17">
        <f>IF(DAY(MarSun1)=1,IF(AND(YEAR(MarSun1+3)=CalendarYear,MONTH(MarSun1+3)=3),MarSun1+3,""),IF(AND(YEAR(MarSun1+10)=CalendarYear,MONTH(MarSun1+10)=3),MarSun1+10,""))</f>
        <v>45720</v>
      </c>
      <c r="L15" s="17">
        <f>IF(DAY(MarSun1)=1,IF(AND(YEAR(MarSun1+4)=CalendarYear,MONTH(MarSun1+4)=3),MarSun1+4,""),IF(AND(YEAR(MarSun1+11)=CalendarYear,MONTH(MarSun1+11)=3),MarSun1+11,""))</f>
        <v>45721</v>
      </c>
      <c r="M15" s="17">
        <f>IF(DAY(MarSun1)=1,IF(AND(YEAR(MarSun1+5)=CalendarYear,MONTH(MarSun1+5)=3),MarSun1+5,""),IF(AND(YEAR(MarSun1+12)=CalendarYear,MONTH(MarSun1+12)=3),MarSun1+12,""))</f>
        <v>45722</v>
      </c>
      <c r="N15" s="63">
        <f>IF(DAY(MarSun1)=1,IF(AND(YEAR(MarSun1+6)=CalendarYear,MONTH(MarSun1+6)=3),MarSun1+6,""),IF(AND(YEAR(MarSun1+13)=CalendarYear,MONTH(MarSun1+13)=3),MarSun1+13,""))</f>
        <v>45723</v>
      </c>
      <c r="O15" s="72">
        <f>IF(DAY(MarSun1)=1,IF(AND(YEAR(MarSun1+7)=CalendarYear,MONTH(MarSun1+7)=3),MarSun1+7,""),IF(AND(YEAR(MarSun1+14)=CalendarYear,MONTH(MarSun1+14)=3),MarSun1+14,""))</f>
        <v>45724</v>
      </c>
      <c r="P15" s="72">
        <f>IF(DAY(MarSun1)=1,IF(AND(YEAR(MarSun1+8)=CalendarYear,MONTH(MarSun1+8)=3),MarSun1+8,""),IF(AND(YEAR(MarSun1+15)=CalendarYear,MONTH(MarSun1+15)=3),MarSun1+15,""))</f>
        <v>45725</v>
      </c>
      <c r="Q15" s="37">
        <f>IF(DAY(MarSun1)=1,IF(AND(YEAR(MarSun1+9)=CalendarYear,MONTH(MarSun1+9)=3),MarSun1+9,""),IF(AND(YEAR(MarSun1+16)=CalendarYear,MONTH(MarSun1+16)=3),MarSun1+16,""))</f>
        <v>45726</v>
      </c>
      <c r="R15" s="17">
        <f>IF(DAY(MarSun1)=1,IF(AND(YEAR(MarSun1+10)=CalendarYear,MONTH(MarSun1+10)=3),MarSun1+10,""),IF(AND(YEAR(MarSun1+17)=CalendarYear,MONTH(MarSun1+17)=3),MarSun1+17,""))</f>
        <v>45727</v>
      </c>
      <c r="S15" s="17">
        <f>IF(DAY(MarSun1)=1,IF(AND(YEAR(MarSun1+11)=CalendarYear,MONTH(MarSun1+11)=3),MarSun1+11,""),IF(AND(YEAR(MarSun1+18)=CalendarYear,MONTH(MarSun1+18)=3),MarSun1+18,""))</f>
        <v>45728</v>
      </c>
      <c r="T15" s="17">
        <f>IF(DAY(MarSun1)=1,IF(AND(YEAR(MarSun1+12)=CalendarYear,MONTH(MarSun1+12)=3),MarSun1+12,""),IF(AND(YEAR(MarSun1+19)=CalendarYear,MONTH(MarSun1+19)=3),MarSun1+19,""))</f>
        <v>45729</v>
      </c>
      <c r="U15" s="63">
        <f>IF(DAY(MarSun1)=1,IF(AND(YEAR(MarSun1+13)=CalendarYear,MONTH(MarSun1+13)=3),MarSun1+13,""),IF(AND(YEAR(MarSun1+20)=CalendarYear,MONTH(MarSun1+20)=3),MarSun1+20,""))</f>
        <v>45730</v>
      </c>
      <c r="V15" s="72">
        <f>IF(DAY(MarSun1)=1,IF(AND(YEAR(MarSun1+14)=CalendarYear,MONTH(MarSun1+14)=3),MarSun1+14,""),IF(AND(YEAR(MarSun1+21)=CalendarYear,MONTH(MarSun1+21)=3),MarSun1+21,""))</f>
        <v>45731</v>
      </c>
      <c r="W15" s="72">
        <f>IF(DAY(MarSun1)=1,IF(AND(YEAR(MarSun1+15)=CalendarYear,MONTH(MarSun1+15)=3),MarSun1+15,""),IF(AND(YEAR(MarSun1+22)=CalendarYear,MONTH(MarSun1+22)=3),MarSun1+22,""))</f>
        <v>45732</v>
      </c>
      <c r="X15" s="37">
        <f>IF(DAY(MarSun1)=1,IF(AND(YEAR(MarSun1+16)=CalendarYear,MONTH(MarSun1+16)=3),MarSun1+16,""),IF(AND(YEAR(MarSun1+23)=CalendarYear,MONTH(MarSun1+23)=3),MarSun1+23,""))</f>
        <v>45733</v>
      </c>
      <c r="Y15" s="17">
        <f>IF(DAY(MarSun1)=1,IF(AND(YEAR(MarSun1+17)=CalendarYear,MONTH(MarSun1+17)=3),MarSun1+17,""),IF(AND(YEAR(MarSun1+24)=CalendarYear,MONTH(MarSun1+24)=3),MarSun1+24,""))</f>
        <v>45734</v>
      </c>
      <c r="Z15" s="17">
        <f>IF(DAY(MarSun1)=1,IF(AND(YEAR(MarSun1+18)=CalendarYear,MONTH(MarSun1+18)=3),MarSun1+18,""),IF(AND(YEAR(MarSun1+25)=CalendarYear,MONTH(MarSun1+25)=3),MarSun1+25,""))</f>
        <v>45735</v>
      </c>
      <c r="AA15" s="17">
        <f>IF(DAY(MarSun1)=1,IF(AND(YEAR(MarSun1+19)=CalendarYear,MONTH(MarSun1+19)=3),MarSun1+19,""),IF(AND(YEAR(MarSun1+26)=CalendarYear,MONTH(MarSun1+26)=3),MarSun1+26,""))</f>
        <v>45736</v>
      </c>
      <c r="AB15" s="63">
        <f>IF(DAY(MarSun1)=1,IF(AND(YEAR(MarSun1+20)=CalendarYear,MONTH(MarSun1+20)=3),MarSun1+20,""),IF(AND(YEAR(MarSun1+27)=CalendarYear,MONTH(MarSun1+27)=3),MarSun1+27,""))</f>
        <v>45737</v>
      </c>
      <c r="AC15" s="72">
        <f>IF(DAY(MarSun1)=1,IF(AND(YEAR(MarSun1+21)=CalendarYear,MONTH(MarSun1+21)=3),MarSun1+21,""),IF(AND(YEAR(MarSun1+28)=CalendarYear,MONTH(MarSun1+28)=3),MarSun1+28,""))</f>
        <v>45738</v>
      </c>
      <c r="AD15" s="72">
        <f>IF(DAY(MarSun1)=1,IF(AND(YEAR(MarSun1+22)=CalendarYear,MONTH(MarSun1+22)=3),MarSun1+22,""),IF(AND(YEAR(MarSun1+29)=CalendarYear,MONTH(MarSun1+29)=3),MarSun1+29,""))</f>
        <v>45739</v>
      </c>
      <c r="AE15" s="37">
        <f>IF(DAY(MarSun1)=1,IF(AND(YEAR(MarSun1+23)=CalendarYear,MONTH(MarSun1+23)=3),MarSun1+23,""),IF(AND(YEAR(MarSun1+30)=CalendarYear,MONTH(MarSun1+30)=3),MarSun1+30,""))</f>
        <v>45740</v>
      </c>
      <c r="AF15" s="17">
        <f>IF(DAY(MarSun1)=1,IF(AND(YEAR(MarSun1+24)=CalendarYear,MONTH(MarSun1+24)=3),MarSun1+24,""),IF(AND(YEAR(MarSun1+31)=CalendarYear,MONTH(MarSun1+31)=3),MarSun1+31,""))</f>
        <v>45741</v>
      </c>
      <c r="AG15" s="17">
        <f>IF(DAY(MarSun1)=1,IF(AND(YEAR(MarSun1+25)=CalendarYear,MONTH(MarSun1+25)=3),MarSun1+25,""),IF(AND(YEAR(MarSun1+32)=CalendarYear,MONTH(MarSun1+32)=3),MarSun1+32,""))</f>
        <v>45742</v>
      </c>
      <c r="AH15" s="17">
        <f>IF(DAY(MarSun1)=1,IF(AND(YEAR(MarSun1+26)=CalendarYear,MONTH(MarSun1+26)=3),MarSun1+26,""),IF(AND(YEAR(MarSun1+33)=CalendarYear,MONTH(MarSun1+33)=3),MarSun1+33,""))</f>
        <v>45743</v>
      </c>
      <c r="AI15" s="63">
        <f>IF(DAY(MarSun1)=1,IF(AND(YEAR(MarSun1+27)=CalendarYear,MONTH(MarSun1+27)=3),MarSun1+27,""),IF(AND(YEAR(MarSun1+34)=CalendarYear,MONTH(MarSun1+34)=3),MarSun1+34,""))</f>
        <v>45744</v>
      </c>
      <c r="AJ15" s="72">
        <f>IF(DAY(MarSun1)=1,IF(AND(YEAR(MarSun1+28)=CalendarYear,MONTH(MarSun1+28)=3),MarSun1+28,""),IF(AND(YEAR(MarSun1+35)=CalendarYear,MONTH(MarSun1+35)=3),MarSun1+35,""))</f>
        <v>45745</v>
      </c>
      <c r="AK15" s="72">
        <f>IF(DAY(MarSun1)=1,IF(AND(YEAR(MarSun1+29)=CalendarYear,MONTH(MarSun1+29)=3),MarSun1+29,""),IF(AND(YEAR(MarSun1+36)=CalendarYear,MONTH(MarSun1+36)=3),MarSun1+36,""))</f>
        <v>45746</v>
      </c>
      <c r="AL15" s="37">
        <f>IF(DAY(MarSun1)=1,IF(AND(YEAR(MarSun1+30)=CalendarYear,MONTH(MarSun1+30)=3),MarSun1+30,""),IF(AND(YEAR(MarSun1+37)=CalendarYear,MONTH(MarSun1+37)=3),MarSun1+37,""))</f>
        <v>45747</v>
      </c>
    </row>
    <row r="16" spans="1:38" s="21" customFormat="1" ht="15" customHeight="1" x14ac:dyDescent="0.25">
      <c r="A16" s="81"/>
      <c r="B16" s="18" t="s">
        <v>7</v>
      </c>
      <c r="C16" s="18" t="s">
        <v>8</v>
      </c>
      <c r="D16" s="18" t="s">
        <v>9</v>
      </c>
      <c r="E16" s="18" t="s">
        <v>10</v>
      </c>
      <c r="F16" s="18" t="s">
        <v>11</v>
      </c>
      <c r="G16" s="67" t="s">
        <v>12</v>
      </c>
      <c r="H16" s="73" t="s">
        <v>13</v>
      </c>
      <c r="I16" s="73" t="s">
        <v>7</v>
      </c>
      <c r="J16" s="70" t="s">
        <v>8</v>
      </c>
      <c r="K16" s="18" t="s">
        <v>9</v>
      </c>
      <c r="L16" s="18" t="s">
        <v>10</v>
      </c>
      <c r="M16" s="18" t="s">
        <v>11</v>
      </c>
      <c r="N16" s="67" t="s">
        <v>12</v>
      </c>
      <c r="O16" s="73" t="s">
        <v>13</v>
      </c>
      <c r="P16" s="73" t="s">
        <v>7</v>
      </c>
      <c r="Q16" s="70" t="s">
        <v>8</v>
      </c>
      <c r="R16" s="18" t="s">
        <v>9</v>
      </c>
      <c r="S16" s="18" t="s">
        <v>10</v>
      </c>
      <c r="T16" s="18" t="s">
        <v>11</v>
      </c>
      <c r="U16" s="67" t="s">
        <v>12</v>
      </c>
      <c r="V16" s="73" t="s">
        <v>13</v>
      </c>
      <c r="W16" s="73" t="s">
        <v>7</v>
      </c>
      <c r="X16" s="70" t="s">
        <v>8</v>
      </c>
      <c r="Y16" s="18" t="s">
        <v>9</v>
      </c>
      <c r="Z16" s="18" t="s">
        <v>10</v>
      </c>
      <c r="AA16" s="18" t="s">
        <v>11</v>
      </c>
      <c r="AB16" s="67" t="s">
        <v>12</v>
      </c>
      <c r="AC16" s="73" t="s">
        <v>13</v>
      </c>
      <c r="AD16" s="73" t="s">
        <v>7</v>
      </c>
      <c r="AE16" s="70" t="s">
        <v>8</v>
      </c>
      <c r="AF16" s="18" t="s">
        <v>9</v>
      </c>
      <c r="AG16" s="18" t="s">
        <v>10</v>
      </c>
      <c r="AH16" s="18" t="s">
        <v>11</v>
      </c>
      <c r="AI16" s="67" t="s">
        <v>12</v>
      </c>
      <c r="AJ16" s="73" t="s">
        <v>13</v>
      </c>
      <c r="AK16" s="73" t="s">
        <v>7</v>
      </c>
      <c r="AL16" s="70" t="s">
        <v>8</v>
      </c>
    </row>
    <row r="17" spans="1:38" ht="15" customHeight="1" x14ac:dyDescent="0.25">
      <c r="A17" s="27" t="s">
        <v>50</v>
      </c>
      <c r="B17" s="45" t="str">
        <f>IFERROR(IF(VLOOKUP(B15,'TABLEAU MACHINE'!$E:$E,1,FALSE),"Y",0),"")</f>
        <v/>
      </c>
      <c r="C17" s="45" t="str">
        <f>IFERROR(IF(VLOOKUP(C15,'TABLEAU MACHINE'!$E:$E,1,FALSE),"Y",0),"")</f>
        <v/>
      </c>
      <c r="D17" s="45" t="str">
        <f>IFERROR(IF(VLOOKUP(D15,'TABLEAU MACHINE'!$E:$E,1,FALSE),"Y",0),"")</f>
        <v/>
      </c>
      <c r="E17" s="45" t="str">
        <f>IFERROR(IF(VLOOKUP(E15,'TABLEAU MACHINE'!$E:$E,1,FALSE),"Y",0),"")</f>
        <v/>
      </c>
      <c r="F17" s="45" t="str">
        <f>IFERROR(IF(VLOOKUP(F15,'TABLEAU MACHINE'!$E:$E,1,FALSE),"Y",0),"")</f>
        <v/>
      </c>
      <c r="G17" s="65" t="str">
        <f>IFERROR(IF(VLOOKUP(G15,'TABLEAU MACHINE'!$E:$E,1,FALSE),"Y",0),"")</f>
        <v/>
      </c>
      <c r="H17" s="74" t="str">
        <f>IFERROR(IF(VLOOKUP(H15,'TABLEAU MACHINE'!$E:$E,1,FALSE),"Y",0),"")</f>
        <v/>
      </c>
      <c r="I17" s="74" t="str">
        <f>IFERROR(IF(VLOOKUP(I15,'TABLEAU MACHINE'!$E:$E,1,FALSE),"Y",0),"")</f>
        <v/>
      </c>
      <c r="J17" s="68" t="str">
        <f>IFERROR(IF(VLOOKUP(J15,'TABLEAU MACHINE'!$E:$E,1,FALSE),"Y",0),"")</f>
        <v/>
      </c>
      <c r="K17" s="45" t="str">
        <f>IFERROR(IF(VLOOKUP(K15,'TABLEAU MACHINE'!$E:$E,1,FALSE),"Y",0),"")</f>
        <v/>
      </c>
      <c r="L17" s="45" t="str">
        <f>IFERROR(IF(VLOOKUP(L15,'TABLEAU MACHINE'!$E:$E,1,FALSE),"Y",0),"")</f>
        <v/>
      </c>
      <c r="M17" s="45" t="str">
        <f>IFERROR(IF(VLOOKUP(M15,'TABLEAU MACHINE'!$E:$E,1,FALSE),"Y",0),"")</f>
        <v/>
      </c>
      <c r="N17" s="65" t="str">
        <f>IFERROR(IF(VLOOKUP(N15,'TABLEAU MACHINE'!$E:$E,1,FALSE),"Y",0),"")</f>
        <v/>
      </c>
      <c r="O17" s="74" t="str">
        <f>IFERROR(IF(VLOOKUP(O15,'TABLEAU MACHINE'!$E:$E,1,FALSE),"Y",0),"")</f>
        <v/>
      </c>
      <c r="P17" s="74" t="str">
        <f>IFERROR(IF(VLOOKUP(P15,'TABLEAU MACHINE'!$E:$E,1,FALSE),"Y",0),"")</f>
        <v/>
      </c>
      <c r="Q17" s="68" t="str">
        <f>IFERROR(IF(VLOOKUP(Q15,'TABLEAU MACHINE'!$E:$E,1,FALSE),"Y",0),"")</f>
        <v/>
      </c>
      <c r="R17" s="45" t="str">
        <f>IFERROR(IF(VLOOKUP(R15,'TABLEAU MACHINE'!$E:$E,1,FALSE),"Y",0),"")</f>
        <v/>
      </c>
      <c r="S17" s="45" t="str">
        <f>IFERROR(IF(VLOOKUP(S15,'TABLEAU MACHINE'!$E:$E,1,FALSE),"Y",0),"")</f>
        <v/>
      </c>
      <c r="T17" s="45" t="str">
        <f>IFERROR(IF(VLOOKUP(T15,'TABLEAU MACHINE'!$E:$E,1,FALSE),"Y",0),"")</f>
        <v/>
      </c>
      <c r="U17" s="65" t="str">
        <f>IFERROR(IF(VLOOKUP(U15,'TABLEAU MACHINE'!$E:$E,1,FALSE),"Y",0),"")</f>
        <v/>
      </c>
      <c r="V17" s="74" t="str">
        <f>IFERROR(IF(VLOOKUP(V15,'TABLEAU MACHINE'!$E:$E,1,FALSE),"Y",0),"")</f>
        <v/>
      </c>
      <c r="W17" s="74" t="str">
        <f>IFERROR(IF(VLOOKUP(W15,'TABLEAU MACHINE'!$E:$E,1,FALSE),"Y",0),"")</f>
        <v/>
      </c>
      <c r="X17" s="68" t="str">
        <f>IFERROR(IF(VLOOKUP(X15,'TABLEAU MACHINE'!$E:$E,1,FALSE),"Y",0),"")</f>
        <v/>
      </c>
      <c r="Y17" s="45" t="str">
        <f>IFERROR(IF(VLOOKUP(Y15,'TABLEAU MACHINE'!$E:$E,1,FALSE),"Y",0),"")</f>
        <v/>
      </c>
      <c r="Z17" s="45" t="str">
        <f>IFERROR(IF(VLOOKUP(Z15,'TABLEAU MACHINE'!$E:$E,1,FALSE),"Y",0),"")</f>
        <v/>
      </c>
      <c r="AA17" s="45" t="str">
        <f>IFERROR(IF(VLOOKUP(AA15,'TABLEAU MACHINE'!$E:$E,1,FALSE),"Y",0),"")</f>
        <v/>
      </c>
      <c r="AB17" s="65" t="str">
        <f>IFERROR(IF(VLOOKUP(AB15,'TABLEAU MACHINE'!$E:$E,1,FALSE),"Y",0),"")</f>
        <v/>
      </c>
      <c r="AC17" s="74" t="str">
        <f>IFERROR(IF(VLOOKUP(AC15,'TABLEAU MACHINE'!$E:$E,1,FALSE),"Y",0),"")</f>
        <v/>
      </c>
      <c r="AD17" s="74" t="str">
        <f>IFERROR(IF(VLOOKUP(AD15,'TABLEAU MACHINE'!$E:$E,1,FALSE),"Y",0),"")</f>
        <v/>
      </c>
      <c r="AE17" s="68" t="str">
        <f>IFERROR(IF(VLOOKUP(AE15,'TABLEAU MACHINE'!$E:$E,1,FALSE),"Y",0),"")</f>
        <v/>
      </c>
      <c r="AF17" s="45" t="str">
        <f>IFERROR(IF(VLOOKUP(AF15,'TABLEAU MACHINE'!$E:$E,1,FALSE),"Y",0),"")</f>
        <v/>
      </c>
      <c r="AG17" s="45" t="str">
        <f>IFERROR(IF(VLOOKUP(AG15,'TABLEAU MACHINE'!$E:$E,1,FALSE),"Y",0),"")</f>
        <v/>
      </c>
      <c r="AH17" s="45" t="str">
        <f>IFERROR(IF(VLOOKUP(AH15,'TABLEAU MACHINE'!$E:$E,1,FALSE),"Y",0),"")</f>
        <v/>
      </c>
      <c r="AI17" s="65" t="str">
        <f>IFERROR(IF(VLOOKUP(AI15,'TABLEAU MACHINE'!$E:$E,1,FALSE),"Y",0),"")</f>
        <v/>
      </c>
      <c r="AJ17" s="74" t="str">
        <f>IFERROR(IF(VLOOKUP(AJ15,'TABLEAU MACHINE'!$E:$E,1,FALSE),"Y",0),"")</f>
        <v/>
      </c>
      <c r="AK17" s="74" t="str">
        <f>IFERROR(IF(VLOOKUP(AK15,'TABLEAU MACHINE'!$E:$E,1,FALSE),"Y",0),"")</f>
        <v/>
      </c>
      <c r="AL17" s="68" t="str">
        <f>IFERROR(IF(VLOOKUP(AL15,'TABLEAU MACHINE'!$E:$E,1,FALSE),"Y",0),"")</f>
        <v/>
      </c>
    </row>
    <row r="18" spans="1:38" ht="15" customHeight="1" x14ac:dyDescent="0.25">
      <c r="A18" s="28" t="s">
        <v>49</v>
      </c>
      <c r="B18" s="46">
        <v>1300</v>
      </c>
      <c r="C18" s="46">
        <v>1300</v>
      </c>
      <c r="D18" s="46">
        <v>1300</v>
      </c>
      <c r="E18" s="46">
        <v>1300</v>
      </c>
      <c r="F18" s="46">
        <v>1300</v>
      </c>
      <c r="G18" s="66">
        <v>1300</v>
      </c>
      <c r="H18" s="74">
        <v>100</v>
      </c>
      <c r="I18" s="74">
        <v>0</v>
      </c>
      <c r="J18" s="69">
        <v>0</v>
      </c>
      <c r="K18" s="46">
        <v>0</v>
      </c>
      <c r="L18" s="46">
        <v>0</v>
      </c>
      <c r="M18" s="46">
        <v>0</v>
      </c>
      <c r="N18" s="66">
        <v>0</v>
      </c>
      <c r="O18" s="74">
        <v>0</v>
      </c>
      <c r="P18" s="74">
        <v>0</v>
      </c>
      <c r="Q18" s="69">
        <v>0</v>
      </c>
      <c r="R18" s="46">
        <v>0</v>
      </c>
      <c r="S18" s="46">
        <v>0</v>
      </c>
      <c r="T18" s="46">
        <v>0</v>
      </c>
      <c r="U18" s="66">
        <v>0</v>
      </c>
      <c r="V18" s="74">
        <v>0</v>
      </c>
      <c r="W18" s="74">
        <v>0</v>
      </c>
      <c r="X18" s="69">
        <v>100</v>
      </c>
      <c r="Y18" s="46">
        <v>100</v>
      </c>
      <c r="Z18" s="46">
        <v>100</v>
      </c>
      <c r="AA18" s="46">
        <v>100</v>
      </c>
      <c r="AB18" s="66">
        <v>100</v>
      </c>
      <c r="AC18" s="74">
        <v>100</v>
      </c>
      <c r="AD18" s="74">
        <v>50</v>
      </c>
      <c r="AE18" s="69">
        <v>50</v>
      </c>
      <c r="AF18" s="46">
        <v>50</v>
      </c>
      <c r="AG18" s="46">
        <v>50</v>
      </c>
      <c r="AH18" s="46">
        <v>50</v>
      </c>
      <c r="AI18" s="66">
        <v>0</v>
      </c>
      <c r="AJ18" s="74">
        <v>0</v>
      </c>
      <c r="AK18" s="74">
        <v>0</v>
      </c>
      <c r="AL18" s="69">
        <v>0</v>
      </c>
    </row>
    <row r="19" spans="1:38" s="23" customFormat="1" ht="15" customHeight="1" x14ac:dyDescent="0.25">
      <c r="A19" s="81">
        <f>DATE(CalendarYear,4,1)</f>
        <v>45748</v>
      </c>
      <c r="B19" s="35" t="str">
        <f>IFERROR((WEEKNUM(B20)),"")</f>
        <v/>
      </c>
      <c r="C19" s="35" t="str">
        <f t="shared" ref="C19" si="73">IFERROR((WEEKNUM(C20)),"")</f>
        <v/>
      </c>
      <c r="D19" s="35">
        <f t="shared" ref="D19" si="74">IFERROR((WEEKNUM(D20)),"")</f>
        <v>14</v>
      </c>
      <c r="E19" s="35">
        <f t="shared" ref="E19" si="75">IFERROR((WEEKNUM(E20)),"")</f>
        <v>14</v>
      </c>
      <c r="F19" s="35">
        <f t="shared" ref="F19" si="76">IFERROR((WEEKNUM(F20)),"")</f>
        <v>14</v>
      </c>
      <c r="G19" s="62">
        <f t="shared" ref="G19" si="77">IFERROR((WEEKNUM(G20)),"")</f>
        <v>14</v>
      </c>
      <c r="H19" s="71">
        <f t="shared" ref="H19" si="78">IFERROR((WEEKNUM(H20)),"")</f>
        <v>14</v>
      </c>
      <c r="I19" s="71">
        <f t="shared" ref="I19" si="79">IFERROR((WEEKNUM(I20)),"")</f>
        <v>15</v>
      </c>
      <c r="J19" s="36">
        <f t="shared" ref="J19" si="80">IFERROR((WEEKNUM(J20)),"")</f>
        <v>15</v>
      </c>
      <c r="K19" s="35">
        <f t="shared" ref="K19" si="81">IFERROR((WEEKNUM(K20)),"")</f>
        <v>15</v>
      </c>
      <c r="L19" s="35">
        <f t="shared" ref="L19" si="82">IFERROR((WEEKNUM(L20)),"")</f>
        <v>15</v>
      </c>
      <c r="M19" s="35">
        <f t="shared" ref="M19" si="83">IFERROR((WEEKNUM(M20)),"")</f>
        <v>15</v>
      </c>
      <c r="N19" s="62">
        <f t="shared" ref="N19" si="84">IFERROR((WEEKNUM(N20)),"")</f>
        <v>15</v>
      </c>
      <c r="O19" s="71">
        <f t="shared" ref="O19" si="85">IFERROR((WEEKNUM(O20)),"")</f>
        <v>15</v>
      </c>
      <c r="P19" s="71">
        <f t="shared" ref="P19" si="86">IFERROR((WEEKNUM(P20)),"")</f>
        <v>16</v>
      </c>
      <c r="Q19" s="36">
        <f t="shared" ref="Q19" si="87">IFERROR((WEEKNUM(Q20)),"")</f>
        <v>16</v>
      </c>
      <c r="R19" s="35">
        <f t="shared" ref="R19" si="88">IFERROR((WEEKNUM(R20)),"")</f>
        <v>16</v>
      </c>
      <c r="S19" s="35">
        <f t="shared" ref="S19" si="89">IFERROR((WEEKNUM(S20)),"")</f>
        <v>16</v>
      </c>
      <c r="T19" s="35">
        <f t="shared" ref="T19" si="90">IFERROR((WEEKNUM(T20)),"")</f>
        <v>16</v>
      </c>
      <c r="U19" s="62">
        <f t="shared" ref="U19" si="91">IFERROR((WEEKNUM(U20)),"")</f>
        <v>16</v>
      </c>
      <c r="V19" s="71">
        <f t="shared" ref="V19" si="92">IFERROR((WEEKNUM(V20)),"")</f>
        <v>16</v>
      </c>
      <c r="W19" s="71">
        <f t="shared" ref="W19" si="93">IFERROR((WEEKNUM(W20)),"")</f>
        <v>17</v>
      </c>
      <c r="X19" s="36">
        <f t="shared" ref="X19" si="94">IFERROR((WEEKNUM(X20)),"")</f>
        <v>17</v>
      </c>
      <c r="Y19" s="35">
        <f t="shared" ref="Y19" si="95">IFERROR((WEEKNUM(Y20)),"")</f>
        <v>17</v>
      </c>
      <c r="Z19" s="35">
        <f t="shared" ref="Z19" si="96">IFERROR((WEEKNUM(Z20)),"")</f>
        <v>17</v>
      </c>
      <c r="AA19" s="35">
        <f t="shared" ref="AA19" si="97">IFERROR((WEEKNUM(AA20)),"")</f>
        <v>17</v>
      </c>
      <c r="AB19" s="62">
        <f t="shared" ref="AB19" si="98">IFERROR((WEEKNUM(AB20)),"")</f>
        <v>17</v>
      </c>
      <c r="AC19" s="71">
        <f t="shared" ref="AC19" si="99">IFERROR((WEEKNUM(AC20)),"")</f>
        <v>17</v>
      </c>
      <c r="AD19" s="71">
        <f t="shared" ref="AD19" si="100">IFERROR((WEEKNUM(AD20)),"")</f>
        <v>18</v>
      </c>
      <c r="AE19" s="36">
        <f t="shared" ref="AE19" si="101">IFERROR((WEEKNUM(AE20)),"")</f>
        <v>18</v>
      </c>
      <c r="AF19" s="35">
        <f t="shared" ref="AF19" si="102">IFERROR((WEEKNUM(AF20)),"")</f>
        <v>18</v>
      </c>
      <c r="AG19" s="35">
        <f t="shared" ref="AG19" si="103">IFERROR((WEEKNUM(AG20)),"")</f>
        <v>18</v>
      </c>
      <c r="AH19" s="35" t="str">
        <f t="shared" ref="AH19" si="104">IFERROR((WEEKNUM(AH20)),"")</f>
        <v/>
      </c>
      <c r="AI19" s="62" t="str">
        <f t="shared" ref="AI19" si="105">IFERROR((WEEKNUM(AI20)),"")</f>
        <v/>
      </c>
      <c r="AJ19" s="71" t="str">
        <f t="shared" ref="AJ19" si="106">IFERROR((WEEKNUM(AJ20)),"")</f>
        <v/>
      </c>
      <c r="AK19" s="71" t="str">
        <f t="shared" ref="AK19" si="107">IFERROR((WEEKNUM(AK20)),"")</f>
        <v/>
      </c>
      <c r="AL19" s="36" t="str">
        <f t="shared" ref="AL19" si="108">IFERROR((WEEKNUM(AL20)),"")</f>
        <v/>
      </c>
    </row>
    <row r="20" spans="1:38" s="21" customFormat="1" ht="15" customHeight="1" x14ac:dyDescent="0.25">
      <c r="A20" s="81"/>
      <c r="B20" s="17" t="str">
        <f>IF(DAY(AprSun1)=1,"",IF(AND(YEAR(AprSun1+1)=CalendarYear,MONTH(AprSun1+1)=4),AprSun1+1,""))</f>
        <v/>
      </c>
      <c r="C20" s="17" t="str">
        <f>IF(DAY(AprSun1)=1,"",IF(AND(YEAR(AprSun1+2)=CalendarYear,MONTH(AprSun1+2)=4),AprSun1+2,""))</f>
        <v/>
      </c>
      <c r="D20" s="17">
        <f>IF(DAY(AprSun1)=1,"",IF(AND(YEAR(AprSun1+3)=CalendarYear,MONTH(AprSun1+3)=4),AprSun1+3,""))</f>
        <v>45748</v>
      </c>
      <c r="E20" s="17">
        <f>IF(DAY(AprSun1)=1,"",IF(AND(YEAR(AprSun1+4)=CalendarYear,MONTH(AprSun1+4)=4),AprSun1+4,""))</f>
        <v>45749</v>
      </c>
      <c r="F20" s="17">
        <f>IF(DAY(AprSun1)=1,"",IF(AND(YEAR(AprSun1+5)=CalendarYear,MONTH(AprSun1+5)=4),AprSun1+5,""))</f>
        <v>45750</v>
      </c>
      <c r="G20" s="63">
        <f>IF(DAY(AprSun1)=1,"",IF(AND(YEAR(AprSun1+6)=CalendarYear,MONTH(AprSun1+6)=4),AprSun1+6,""))</f>
        <v>45751</v>
      </c>
      <c r="H20" s="72">
        <f>IF(DAY(AprSun1)=1,IF(AND(YEAR(AprSun1)=CalendarYear,MONTH(AprSun1)=4),AprSun1,""),IF(AND(YEAR(AprSun1+7)=CalendarYear,MONTH(AprSun1+7)=4),AprSun1+7,""))</f>
        <v>45752</v>
      </c>
      <c r="I20" s="72">
        <f>IF(DAY(AprSun1)=1,IF(AND(YEAR(AprSun1+1)=CalendarYear,MONTH(AprSun1+1)=4),AprSun1+1,""),IF(AND(YEAR(AprSun1+8)=CalendarYear,MONTH(AprSun1+8)=4),AprSun1+8,""))</f>
        <v>45753</v>
      </c>
      <c r="J20" s="37">
        <f>IF(DAY(AprSun1)=1,IF(AND(YEAR(AprSun1+2)=CalendarYear,MONTH(AprSun1+2)=4),AprSun1+2,""),IF(AND(YEAR(AprSun1+9)=CalendarYear,MONTH(AprSun1+9)=4),AprSun1+9,""))</f>
        <v>45754</v>
      </c>
      <c r="K20" s="17">
        <f>IF(DAY(AprSun1)=1,IF(AND(YEAR(AprSun1+3)=CalendarYear,MONTH(AprSun1+3)=4),AprSun1+3,""),IF(AND(YEAR(AprSun1+10)=CalendarYear,MONTH(AprSun1+10)=4),AprSun1+10,""))</f>
        <v>45755</v>
      </c>
      <c r="L20" s="17">
        <f>IF(DAY(AprSun1)=1,IF(AND(YEAR(AprSun1+4)=CalendarYear,MONTH(AprSun1+4)=4),AprSun1+4,""),IF(AND(YEAR(AprSun1+11)=CalendarYear,MONTH(AprSun1+11)=4),AprSun1+11,""))</f>
        <v>45756</v>
      </c>
      <c r="M20" s="17">
        <f>IF(DAY(AprSun1)=1,IF(AND(YEAR(AprSun1+5)=CalendarYear,MONTH(AprSun1+5)=4),AprSun1+5,""),IF(AND(YEAR(AprSun1+12)=CalendarYear,MONTH(AprSun1+12)=4),AprSun1+12,""))</f>
        <v>45757</v>
      </c>
      <c r="N20" s="63">
        <f>IF(DAY(AprSun1)=1,IF(AND(YEAR(AprSun1+6)=CalendarYear,MONTH(AprSun1+6)=4),AprSun1+6,""),IF(AND(YEAR(AprSun1+13)=CalendarYear,MONTH(AprSun1+13)=4),AprSun1+13,""))</f>
        <v>45758</v>
      </c>
      <c r="O20" s="72">
        <f>IF(DAY(AprSun1)=1,IF(AND(YEAR(AprSun1+7)=CalendarYear,MONTH(AprSun1+7)=4),AprSun1+7,""),IF(AND(YEAR(AprSun1+14)=CalendarYear,MONTH(AprSun1+14)=4),AprSun1+14,""))</f>
        <v>45759</v>
      </c>
      <c r="P20" s="72">
        <f>IF(DAY(AprSun1)=1,IF(AND(YEAR(AprSun1+8)=CalendarYear,MONTH(AprSun1+8)=4),AprSun1+8,""),IF(AND(YEAR(AprSun1+15)=CalendarYear,MONTH(AprSun1+15)=4),AprSun1+15,""))</f>
        <v>45760</v>
      </c>
      <c r="Q20" s="37">
        <f>IF(DAY(AprSun1)=1,IF(AND(YEAR(AprSun1+9)=CalendarYear,MONTH(AprSun1+9)=4),AprSun1+9,""),IF(AND(YEAR(AprSun1+16)=CalendarYear,MONTH(AprSun1+16)=4),AprSun1+16,""))</f>
        <v>45761</v>
      </c>
      <c r="R20" s="17">
        <f>IF(DAY(AprSun1)=1,IF(AND(YEAR(AprSun1+10)=CalendarYear,MONTH(AprSun1+10)=4),AprSun1+10,""),IF(AND(YEAR(AprSun1+17)=CalendarYear,MONTH(AprSun1+17)=4),AprSun1+17,""))</f>
        <v>45762</v>
      </c>
      <c r="S20" s="17">
        <f>IF(DAY(AprSun1)=1,IF(AND(YEAR(AprSun1+11)=CalendarYear,MONTH(AprSun1+11)=4),AprSun1+11,""),IF(AND(YEAR(AprSun1+18)=CalendarYear,MONTH(AprSun1+18)=4),AprSun1+18,""))</f>
        <v>45763</v>
      </c>
      <c r="T20" s="17">
        <f>IF(DAY(AprSun1)=1,IF(AND(YEAR(AprSun1+12)=CalendarYear,MONTH(AprSun1+12)=4),AprSun1+12,""),IF(AND(YEAR(AprSun1+19)=CalendarYear,MONTH(AprSun1+19)=4),AprSun1+19,""))</f>
        <v>45764</v>
      </c>
      <c r="U20" s="63">
        <f>IF(DAY(AprSun1)=1,IF(AND(YEAR(AprSun1+13)=CalendarYear,MONTH(AprSun1+13)=4),AprSun1+13,""),IF(AND(YEAR(AprSun1+20)=CalendarYear,MONTH(AprSun1+20)=4),AprSun1+20,""))</f>
        <v>45765</v>
      </c>
      <c r="V20" s="72">
        <f>IF(DAY(AprSun1)=1,IF(AND(YEAR(AprSun1+14)=CalendarYear,MONTH(AprSun1+14)=4),AprSun1+14,""),IF(AND(YEAR(AprSun1+21)=CalendarYear,MONTH(AprSun1+21)=4),AprSun1+21,""))</f>
        <v>45766</v>
      </c>
      <c r="W20" s="72">
        <f>IF(DAY(AprSun1)=1,IF(AND(YEAR(AprSun1+15)=CalendarYear,MONTH(AprSun1+15)=4),AprSun1+15,""),IF(AND(YEAR(AprSun1+22)=CalendarYear,MONTH(AprSun1+22)=4),AprSun1+22,""))</f>
        <v>45767</v>
      </c>
      <c r="X20" s="37">
        <f>IF(DAY(AprSun1)=1,IF(AND(YEAR(AprSun1+16)=CalendarYear,MONTH(AprSun1+16)=4),AprSun1+16,""),IF(AND(YEAR(AprSun1+23)=CalendarYear,MONTH(AprSun1+23)=4),AprSun1+23,""))</f>
        <v>45768</v>
      </c>
      <c r="Y20" s="17">
        <f>IF(DAY(AprSun1)=1,IF(AND(YEAR(AprSun1+17)=CalendarYear,MONTH(AprSun1+17)=4),AprSun1+17,""),IF(AND(YEAR(AprSun1+24)=CalendarYear,MONTH(AprSun1+24)=4),AprSun1+24,""))</f>
        <v>45769</v>
      </c>
      <c r="Z20" s="17">
        <f>IF(DAY(AprSun1)=1,IF(AND(YEAR(AprSun1+18)=CalendarYear,MONTH(AprSun1+18)=4),AprSun1+18,""),IF(AND(YEAR(AprSun1+25)=CalendarYear,MONTH(AprSun1+25)=4),AprSun1+25,""))</f>
        <v>45770</v>
      </c>
      <c r="AA20" s="17">
        <f>IF(DAY(AprSun1)=1,IF(AND(YEAR(AprSun1+19)=CalendarYear,MONTH(AprSun1+19)=4),AprSun1+19,""),IF(AND(YEAR(AprSun1+26)=CalendarYear,MONTH(AprSun1+26)=4),AprSun1+26,""))</f>
        <v>45771</v>
      </c>
      <c r="AB20" s="63">
        <f>IF(DAY(AprSun1)=1,IF(AND(YEAR(AprSun1+20)=CalendarYear,MONTH(AprSun1+20)=4),AprSun1+20,""),IF(AND(YEAR(AprSun1+27)=CalendarYear,MONTH(AprSun1+27)=4),AprSun1+27,""))</f>
        <v>45772</v>
      </c>
      <c r="AC20" s="72">
        <f>IF(DAY(AprSun1)=1,IF(AND(YEAR(AprSun1+21)=CalendarYear,MONTH(AprSun1+21)=4),AprSun1+21,""),IF(AND(YEAR(AprSun1+28)=CalendarYear,MONTH(AprSun1+28)=4),AprSun1+28,""))</f>
        <v>45773</v>
      </c>
      <c r="AD20" s="72">
        <f>IF(DAY(AprSun1)=1,IF(AND(YEAR(AprSun1+22)=CalendarYear,MONTH(AprSun1+22)=4),AprSun1+22,""),IF(AND(YEAR(AprSun1+29)=CalendarYear,MONTH(AprSun1+29)=4),AprSun1+29,""))</f>
        <v>45774</v>
      </c>
      <c r="AE20" s="37">
        <f>IF(DAY(AprSun1)=1,IF(AND(YEAR(AprSun1+23)=CalendarYear,MONTH(AprSun1+23)=4),AprSun1+23,""),IF(AND(YEAR(AprSun1+30)=CalendarYear,MONTH(AprSun1+30)=4),AprSun1+30,""))</f>
        <v>45775</v>
      </c>
      <c r="AF20" s="17">
        <f>IF(DAY(AprSun1)=1,IF(AND(YEAR(AprSun1+24)=CalendarYear,MONTH(AprSun1+24)=4),AprSun1+24,""),IF(AND(YEAR(AprSun1+31)=CalendarYear,MONTH(AprSun1+31)=4),AprSun1+31,""))</f>
        <v>45776</v>
      </c>
      <c r="AG20" s="17">
        <f>IF(DAY(AprSun1)=1,IF(AND(YEAR(AprSun1+25)=CalendarYear,MONTH(AprSun1+25)=4),AprSun1+25,""),IF(AND(YEAR(AprSun1+32)=CalendarYear,MONTH(AprSun1+32)=4),AprSun1+32,""))</f>
        <v>45777</v>
      </c>
      <c r="AH20" s="17" t="str">
        <f>IF(DAY(AprSun1)=1,IF(AND(YEAR(AprSun1+26)=CalendarYear,MONTH(AprSun1+26)=4),AprSun1+26,""),IF(AND(YEAR(AprSun1+33)=CalendarYear,MONTH(AprSun1+33)=4),AprSun1+33,""))</f>
        <v/>
      </c>
      <c r="AI20" s="63" t="str">
        <f>IF(DAY(AprSun1)=1,IF(AND(YEAR(AprSun1+27)=CalendarYear,MONTH(AprSun1+27)=4),AprSun1+27,""),IF(AND(YEAR(AprSun1+34)=CalendarYear,MONTH(AprSun1+34)=4),AprSun1+34,""))</f>
        <v/>
      </c>
      <c r="AJ20" s="72" t="str">
        <f>IF(DAY(AprSun1)=1,IF(AND(YEAR(AprSun1+28)=CalendarYear,MONTH(AprSun1+28)=4),AprSun1+28,""),IF(AND(YEAR(AprSun1+35)=CalendarYear,MONTH(AprSun1+35)=4),AprSun1+35,""))</f>
        <v/>
      </c>
      <c r="AK20" s="72" t="str">
        <f>IF(DAY(AprSun1)=1,IF(AND(YEAR(AprSun1+29)=CalendarYear,MONTH(AprSun1+29)=4),AprSun1+29,""),IF(AND(YEAR(AprSun1+36)=CalendarYear,MONTH(AprSun1+36)=4),AprSun1+36,""))</f>
        <v/>
      </c>
      <c r="AL20" s="37" t="str">
        <f>IF(DAY(AprSun1)=1,IF(AND(YEAR(AprSun1+30)=CalendarYear,MONTH(AprSun1+30)=4),AprSun1+30,""),IF(AND(YEAR(AprSun1+37)=CalendarYear,MONTH(AprSun1+37)=4),AprSun1+37,""))</f>
        <v/>
      </c>
    </row>
    <row r="21" spans="1:38" s="21" customFormat="1" ht="15" customHeight="1" x14ac:dyDescent="0.25">
      <c r="A21" s="81"/>
      <c r="B21" s="18" t="s">
        <v>7</v>
      </c>
      <c r="C21" s="18" t="s">
        <v>8</v>
      </c>
      <c r="D21" s="18" t="s">
        <v>9</v>
      </c>
      <c r="E21" s="18" t="s">
        <v>10</v>
      </c>
      <c r="F21" s="18" t="s">
        <v>11</v>
      </c>
      <c r="G21" s="67" t="s">
        <v>12</v>
      </c>
      <c r="H21" s="73" t="s">
        <v>13</v>
      </c>
      <c r="I21" s="73" t="s">
        <v>7</v>
      </c>
      <c r="J21" s="70" t="s">
        <v>8</v>
      </c>
      <c r="K21" s="18" t="s">
        <v>9</v>
      </c>
      <c r="L21" s="18" t="s">
        <v>10</v>
      </c>
      <c r="M21" s="18" t="s">
        <v>11</v>
      </c>
      <c r="N21" s="67" t="s">
        <v>12</v>
      </c>
      <c r="O21" s="73" t="s">
        <v>13</v>
      </c>
      <c r="P21" s="73" t="s">
        <v>7</v>
      </c>
      <c r="Q21" s="70" t="s">
        <v>8</v>
      </c>
      <c r="R21" s="18" t="s">
        <v>9</v>
      </c>
      <c r="S21" s="18" t="s">
        <v>10</v>
      </c>
      <c r="T21" s="18" t="s">
        <v>11</v>
      </c>
      <c r="U21" s="67" t="s">
        <v>12</v>
      </c>
      <c r="V21" s="73" t="s">
        <v>13</v>
      </c>
      <c r="W21" s="73" t="s">
        <v>7</v>
      </c>
      <c r="X21" s="70" t="s">
        <v>8</v>
      </c>
      <c r="Y21" s="18" t="s">
        <v>9</v>
      </c>
      <c r="Z21" s="18" t="s">
        <v>10</v>
      </c>
      <c r="AA21" s="18" t="s">
        <v>11</v>
      </c>
      <c r="AB21" s="67" t="s">
        <v>12</v>
      </c>
      <c r="AC21" s="73" t="s">
        <v>13</v>
      </c>
      <c r="AD21" s="73" t="s">
        <v>7</v>
      </c>
      <c r="AE21" s="70" t="s">
        <v>8</v>
      </c>
      <c r="AF21" s="18" t="s">
        <v>9</v>
      </c>
      <c r="AG21" s="18" t="s">
        <v>10</v>
      </c>
      <c r="AH21" s="18" t="s">
        <v>11</v>
      </c>
      <c r="AI21" s="67" t="s">
        <v>12</v>
      </c>
      <c r="AJ21" s="73" t="s">
        <v>13</v>
      </c>
      <c r="AK21" s="73" t="s">
        <v>7</v>
      </c>
      <c r="AL21" s="70" t="s">
        <v>8</v>
      </c>
    </row>
    <row r="22" spans="1:38" ht="15" customHeight="1" x14ac:dyDescent="0.25">
      <c r="A22" s="27" t="s">
        <v>50</v>
      </c>
      <c r="B22" s="45" t="str">
        <f>IFERROR(IF(VLOOKUP(B20,'TABLEAU MACHINE'!$E:$E,1,FALSE),"Y",0),"")</f>
        <v/>
      </c>
      <c r="C22" s="45" t="str">
        <f>IFERROR(IF(VLOOKUP(C20,'TABLEAU MACHINE'!$E:$E,1,FALSE),"Y",0),"")</f>
        <v/>
      </c>
      <c r="D22" s="45" t="str">
        <f>IFERROR(IF(VLOOKUP(D20,'TABLEAU MACHINE'!$E:$E,1,FALSE),"Y",0),"")</f>
        <v/>
      </c>
      <c r="E22" s="45" t="str">
        <f>IFERROR(IF(VLOOKUP(E20,'TABLEAU MACHINE'!$E:$E,1,FALSE),"Y",0),"")</f>
        <v/>
      </c>
      <c r="F22" s="45" t="str">
        <f>IFERROR(IF(VLOOKUP(F20,'TABLEAU MACHINE'!$E:$E,1,FALSE),"Y",0),"")</f>
        <v/>
      </c>
      <c r="G22" s="65" t="str">
        <f>IFERROR(IF(VLOOKUP(G20,'TABLEAU MACHINE'!$E:$E,1,FALSE),"Y",0),"")</f>
        <v/>
      </c>
      <c r="H22" s="74" t="str">
        <f>IFERROR(IF(VLOOKUP(H20,'TABLEAU MACHINE'!$E:$E,1,FALSE),"Y",0),"")</f>
        <v/>
      </c>
      <c r="I22" s="74" t="str">
        <f>IFERROR(IF(VLOOKUP(I20,'TABLEAU MACHINE'!$E:$E,1,FALSE),"Y",0),"")</f>
        <v/>
      </c>
      <c r="J22" s="68" t="str">
        <f>IFERROR(IF(VLOOKUP(J20,'TABLEAU MACHINE'!$E:$E,1,FALSE),"Y",0),"")</f>
        <v/>
      </c>
      <c r="K22" s="45" t="str">
        <f>IFERROR(IF(VLOOKUP(K20,'TABLEAU MACHINE'!$E:$E,1,FALSE),"Y",0),"")</f>
        <v/>
      </c>
      <c r="L22" s="45" t="str">
        <f>IFERROR(IF(VLOOKUP(L20,'TABLEAU MACHINE'!$E:$E,1,FALSE),"Y",0),"")</f>
        <v/>
      </c>
      <c r="M22" s="45" t="str">
        <f>IFERROR(IF(VLOOKUP(M20,'TABLEAU MACHINE'!$E:$E,1,FALSE),"Y",0),"")</f>
        <v/>
      </c>
      <c r="N22" s="65" t="str">
        <f>IFERROR(IF(VLOOKUP(N20,'TABLEAU MACHINE'!$E:$E,1,FALSE),"Y",0),"")</f>
        <v/>
      </c>
      <c r="O22" s="74" t="str">
        <f>IFERROR(IF(VLOOKUP(O20,'TABLEAU MACHINE'!$E:$E,1,FALSE),"Y",0),"")</f>
        <v/>
      </c>
      <c r="P22" s="74" t="str">
        <f>IFERROR(IF(VLOOKUP(P20,'TABLEAU MACHINE'!$E:$E,1,FALSE),"Y",0),"")</f>
        <v/>
      </c>
      <c r="Q22" s="68" t="str">
        <f>IFERROR(IF(VLOOKUP(Q20,'TABLEAU MACHINE'!$E:$E,1,FALSE),"Y",0),"")</f>
        <v/>
      </c>
      <c r="R22" s="45" t="str">
        <f>IFERROR(IF(VLOOKUP(R20,'TABLEAU MACHINE'!$E:$E,1,FALSE),"Y",0),"")</f>
        <v/>
      </c>
      <c r="S22" s="45" t="str">
        <f>IFERROR(IF(VLOOKUP(S20,'TABLEAU MACHINE'!$E:$E,1,FALSE),"Y",0),"")</f>
        <v/>
      </c>
      <c r="T22" s="45" t="str">
        <f>IFERROR(IF(VLOOKUP(T20,'TABLEAU MACHINE'!$E:$E,1,FALSE),"Y",0),"")</f>
        <v/>
      </c>
      <c r="U22" s="65" t="str">
        <f>IFERROR(IF(VLOOKUP(U20,'TABLEAU MACHINE'!$E:$E,1,FALSE),"Y",0),"")</f>
        <v/>
      </c>
      <c r="V22" s="74" t="str">
        <f>IFERROR(IF(VLOOKUP(V20,'TABLEAU MACHINE'!$E:$E,1,FALSE),"Y",0),"")</f>
        <v/>
      </c>
      <c r="W22" s="74" t="str">
        <f>IFERROR(IF(VLOOKUP(W20,'TABLEAU MACHINE'!$E:$E,1,FALSE),"Y",0),"")</f>
        <v/>
      </c>
      <c r="X22" s="68" t="str">
        <f>IFERROR(IF(VLOOKUP(X20,'TABLEAU MACHINE'!$E:$E,1,FALSE),"Y",0),"")</f>
        <v/>
      </c>
      <c r="Y22" s="45" t="str">
        <f>IFERROR(IF(VLOOKUP(Y20,'TABLEAU MACHINE'!$E:$E,1,FALSE),"Y",0),"")</f>
        <v/>
      </c>
      <c r="Z22" s="45" t="str">
        <f>IFERROR(IF(VLOOKUP(Z20,'TABLEAU MACHINE'!$E:$E,1,FALSE),"Y",0),"")</f>
        <v/>
      </c>
      <c r="AA22" s="45" t="str">
        <f>IFERROR(IF(VLOOKUP(AA20,'TABLEAU MACHINE'!$E:$E,1,FALSE),"Y",0),"")</f>
        <v/>
      </c>
      <c r="AB22" s="65" t="str">
        <f>IFERROR(IF(VLOOKUP(AB20,'TABLEAU MACHINE'!$E:$E,1,FALSE),"Y",0),"")</f>
        <v/>
      </c>
      <c r="AC22" s="74" t="str">
        <f>IFERROR(IF(VLOOKUP(AC20,'TABLEAU MACHINE'!$E:$E,1,FALSE),"Y",0),"")</f>
        <v/>
      </c>
      <c r="AD22" s="74" t="str">
        <f>IFERROR(IF(VLOOKUP(AD20,'TABLEAU MACHINE'!$E:$E,1,FALSE),"Y",0),"")</f>
        <v/>
      </c>
      <c r="AE22" s="68" t="str">
        <f>IFERROR(IF(VLOOKUP(AE20,'TABLEAU MACHINE'!$E:$E,1,FALSE),"Y",0),"")</f>
        <v/>
      </c>
      <c r="AF22" s="45" t="str">
        <f>IFERROR(IF(VLOOKUP(AF20,'TABLEAU MACHINE'!$E:$E,1,FALSE),"Y",0),"")</f>
        <v/>
      </c>
      <c r="AG22" s="45" t="str">
        <f>IFERROR(IF(VLOOKUP(AG20,'TABLEAU MACHINE'!$E:$E,1,FALSE),"Y",0),"")</f>
        <v/>
      </c>
      <c r="AH22" s="45" t="str">
        <f>IFERROR(IF(VLOOKUP(AH20,'TABLEAU MACHINE'!$E:$E,1,FALSE),"Y",0),"")</f>
        <v/>
      </c>
      <c r="AI22" s="65" t="str">
        <f>IFERROR(IF(VLOOKUP(AI20,'TABLEAU MACHINE'!$E:$E,1,FALSE),"Y",0),"")</f>
        <v/>
      </c>
      <c r="AJ22" s="74" t="str">
        <f>IFERROR(IF(VLOOKUP(AJ20,'TABLEAU MACHINE'!$E:$E,1,FALSE),"Y",0),"")</f>
        <v/>
      </c>
      <c r="AK22" s="74" t="str">
        <f>IFERROR(IF(VLOOKUP(AK20,'TABLEAU MACHINE'!$E:$E,1,FALSE),"Y",0),"")</f>
        <v/>
      </c>
      <c r="AL22" s="68" t="str">
        <f>IFERROR(IF(VLOOKUP(AL20,'TABLEAU MACHINE'!$E:$E,1,FALSE),"Y",0),"")</f>
        <v/>
      </c>
    </row>
    <row r="23" spans="1:38" ht="15" customHeight="1" x14ac:dyDescent="0.25">
      <c r="A23" s="28" t="s">
        <v>49</v>
      </c>
      <c r="B23" s="46"/>
      <c r="C23" s="46"/>
      <c r="D23" s="46"/>
      <c r="E23" s="46"/>
      <c r="F23" s="46"/>
      <c r="G23" s="66"/>
      <c r="H23" s="74"/>
      <c r="I23" s="74"/>
      <c r="J23" s="69"/>
      <c r="K23" s="46"/>
      <c r="L23" s="46"/>
      <c r="M23" s="46"/>
      <c r="N23" s="66"/>
      <c r="O23" s="74"/>
      <c r="P23" s="74"/>
      <c r="Q23" s="69">
        <v>100</v>
      </c>
      <c r="R23" s="46">
        <v>100</v>
      </c>
      <c r="S23" s="46">
        <v>100</v>
      </c>
      <c r="T23" s="46">
        <v>100</v>
      </c>
      <c r="U23" s="66">
        <v>100</v>
      </c>
      <c r="V23" s="74">
        <v>100</v>
      </c>
      <c r="W23" s="74">
        <v>0</v>
      </c>
      <c r="X23" s="69">
        <v>0</v>
      </c>
      <c r="Y23" s="46"/>
      <c r="Z23" s="46"/>
      <c r="AA23" s="46"/>
      <c r="AB23" s="66"/>
      <c r="AC23" s="74"/>
      <c r="AD23" s="74"/>
      <c r="AE23" s="69"/>
      <c r="AF23" s="46"/>
      <c r="AG23" s="46"/>
      <c r="AH23" s="46"/>
      <c r="AI23" s="66"/>
      <c r="AJ23" s="74"/>
      <c r="AK23" s="74"/>
      <c r="AL23" s="69"/>
    </row>
    <row r="24" spans="1:38" s="23" customFormat="1" ht="15" customHeight="1" x14ac:dyDescent="0.25">
      <c r="A24" s="81">
        <f>DATE(CalendarYear,5,1)</f>
        <v>45778</v>
      </c>
      <c r="B24" s="35" t="str">
        <f>IFERROR((WEEKNUM(B25)),"")</f>
        <v/>
      </c>
      <c r="C24" s="35" t="str">
        <f t="shared" ref="C24" si="109">IFERROR((WEEKNUM(C25)),"")</f>
        <v/>
      </c>
      <c r="D24" s="35" t="str">
        <f t="shared" ref="D24" si="110">IFERROR((WEEKNUM(D25)),"")</f>
        <v/>
      </c>
      <c r="E24" s="35" t="str">
        <f t="shared" ref="E24" si="111">IFERROR((WEEKNUM(E25)),"")</f>
        <v/>
      </c>
      <c r="F24" s="35">
        <f t="shared" ref="F24" si="112">IFERROR((WEEKNUM(F25)),"")</f>
        <v>18</v>
      </c>
      <c r="G24" s="62">
        <f t="shared" ref="G24" si="113">IFERROR((WEEKNUM(G25)),"")</f>
        <v>18</v>
      </c>
      <c r="H24" s="71">
        <f t="shared" ref="H24" si="114">IFERROR((WEEKNUM(H25)),"")</f>
        <v>18</v>
      </c>
      <c r="I24" s="71">
        <f t="shared" ref="I24" si="115">IFERROR((WEEKNUM(I25)),"")</f>
        <v>19</v>
      </c>
      <c r="J24" s="36">
        <f t="shared" ref="J24" si="116">IFERROR((WEEKNUM(J25)),"")</f>
        <v>19</v>
      </c>
      <c r="K24" s="35">
        <f t="shared" ref="K24" si="117">IFERROR((WEEKNUM(K25)),"")</f>
        <v>19</v>
      </c>
      <c r="L24" s="35">
        <f t="shared" ref="L24" si="118">IFERROR((WEEKNUM(L25)),"")</f>
        <v>19</v>
      </c>
      <c r="M24" s="35">
        <f t="shared" ref="M24" si="119">IFERROR((WEEKNUM(M25)),"")</f>
        <v>19</v>
      </c>
      <c r="N24" s="62">
        <f t="shared" ref="N24" si="120">IFERROR((WEEKNUM(N25)),"")</f>
        <v>19</v>
      </c>
      <c r="O24" s="71">
        <f t="shared" ref="O24" si="121">IFERROR((WEEKNUM(O25)),"")</f>
        <v>19</v>
      </c>
      <c r="P24" s="71">
        <f t="shared" ref="P24" si="122">IFERROR((WEEKNUM(P25)),"")</f>
        <v>20</v>
      </c>
      <c r="Q24" s="36">
        <f t="shared" ref="Q24" si="123">IFERROR((WEEKNUM(Q25)),"")</f>
        <v>20</v>
      </c>
      <c r="R24" s="35">
        <f t="shared" ref="R24" si="124">IFERROR((WEEKNUM(R25)),"")</f>
        <v>20</v>
      </c>
      <c r="S24" s="35">
        <f t="shared" ref="S24" si="125">IFERROR((WEEKNUM(S25)),"")</f>
        <v>20</v>
      </c>
      <c r="T24" s="35">
        <f t="shared" ref="T24" si="126">IFERROR((WEEKNUM(T25)),"")</f>
        <v>20</v>
      </c>
      <c r="U24" s="62">
        <f t="shared" ref="U24" si="127">IFERROR((WEEKNUM(U25)),"")</f>
        <v>20</v>
      </c>
      <c r="V24" s="71">
        <f t="shared" ref="V24" si="128">IFERROR((WEEKNUM(V25)),"")</f>
        <v>20</v>
      </c>
      <c r="W24" s="71">
        <f t="shared" ref="W24" si="129">IFERROR((WEEKNUM(W25)),"")</f>
        <v>21</v>
      </c>
      <c r="X24" s="36">
        <f t="shared" ref="X24" si="130">IFERROR((WEEKNUM(X25)),"")</f>
        <v>21</v>
      </c>
      <c r="Y24" s="35">
        <f t="shared" ref="Y24" si="131">IFERROR((WEEKNUM(Y25)),"")</f>
        <v>21</v>
      </c>
      <c r="Z24" s="35">
        <f t="shared" ref="Z24" si="132">IFERROR((WEEKNUM(Z25)),"")</f>
        <v>21</v>
      </c>
      <c r="AA24" s="35">
        <f t="shared" ref="AA24" si="133">IFERROR((WEEKNUM(AA25)),"")</f>
        <v>21</v>
      </c>
      <c r="AB24" s="62">
        <f t="shared" ref="AB24" si="134">IFERROR((WEEKNUM(AB25)),"")</f>
        <v>21</v>
      </c>
      <c r="AC24" s="71">
        <f t="shared" ref="AC24" si="135">IFERROR((WEEKNUM(AC25)),"")</f>
        <v>21</v>
      </c>
      <c r="AD24" s="71">
        <f t="shared" ref="AD24" si="136">IFERROR((WEEKNUM(AD25)),"")</f>
        <v>22</v>
      </c>
      <c r="AE24" s="36">
        <f t="shared" ref="AE24" si="137">IFERROR((WEEKNUM(AE25)),"")</f>
        <v>22</v>
      </c>
      <c r="AF24" s="35">
        <f t="shared" ref="AF24" si="138">IFERROR((WEEKNUM(AF25)),"")</f>
        <v>22</v>
      </c>
      <c r="AG24" s="35">
        <f t="shared" ref="AG24" si="139">IFERROR((WEEKNUM(AG25)),"")</f>
        <v>22</v>
      </c>
      <c r="AH24" s="35">
        <f t="shared" ref="AH24" si="140">IFERROR((WEEKNUM(AH25)),"")</f>
        <v>22</v>
      </c>
      <c r="AI24" s="62">
        <f t="shared" ref="AI24" si="141">IFERROR((WEEKNUM(AI25)),"")</f>
        <v>22</v>
      </c>
      <c r="AJ24" s="71">
        <f t="shared" ref="AJ24" si="142">IFERROR((WEEKNUM(AJ25)),"")</f>
        <v>22</v>
      </c>
      <c r="AK24" s="71" t="str">
        <f t="shared" ref="AK24" si="143">IFERROR((WEEKNUM(AK25)),"")</f>
        <v/>
      </c>
      <c r="AL24" s="36" t="str">
        <f t="shared" ref="AL24" si="144">IFERROR((WEEKNUM(AL25)),"")</f>
        <v/>
      </c>
    </row>
    <row r="25" spans="1:38" s="21" customFormat="1" ht="15" customHeight="1" x14ac:dyDescent="0.25">
      <c r="A25" s="81"/>
      <c r="B25" s="17" t="str">
        <f>IF(DAY(MaySun1)=1,"",IF(AND(YEAR(MaySun1+1)=CalendarYear,MONTH(MaySun1+1)=5),MaySun1+1,""))</f>
        <v/>
      </c>
      <c r="C25" s="17" t="str">
        <f>IF(DAY(MaySun1)=1,"",IF(AND(YEAR(MaySun1+2)=CalendarYear,MONTH(MaySun1+2)=5),MaySun1+2,""))</f>
        <v/>
      </c>
      <c r="D25" s="17" t="str">
        <f>IF(DAY(MaySun1)=1,"",IF(AND(YEAR(MaySun1+3)=CalendarYear,MONTH(MaySun1+3)=5),MaySun1+3,""))</f>
        <v/>
      </c>
      <c r="E25" s="17" t="str">
        <f>IF(DAY(MaySun1)=1,"",IF(AND(YEAR(MaySun1+4)=CalendarYear,MONTH(MaySun1+4)=5),MaySun1+4,""))</f>
        <v/>
      </c>
      <c r="F25" s="17">
        <f>IF(DAY(MaySun1)=1,"",IF(AND(YEAR(MaySun1+5)=CalendarYear,MONTH(MaySun1+5)=5),MaySun1+5,""))</f>
        <v>45778</v>
      </c>
      <c r="G25" s="63">
        <f>IF(DAY(MaySun1)=1,"",IF(AND(YEAR(MaySun1+6)=CalendarYear,MONTH(MaySun1+6)=5),MaySun1+6,""))</f>
        <v>45779</v>
      </c>
      <c r="H25" s="72">
        <f>IF(DAY(MaySun1)=1,IF(AND(YEAR(MaySun1)=CalendarYear,MONTH(MaySun1)=5),MaySun1,""),IF(AND(YEAR(MaySun1+7)=CalendarYear,MONTH(MaySun1+7)=5),MaySun1+7,""))</f>
        <v>45780</v>
      </c>
      <c r="I25" s="72">
        <f>IF(DAY(MaySun1)=1,IF(AND(YEAR(MaySun1+1)=CalendarYear,MONTH(MaySun1+1)=5),MaySun1+1,""),IF(AND(YEAR(MaySun1+8)=CalendarYear,MONTH(MaySun1+8)=5),MaySun1+8,""))</f>
        <v>45781</v>
      </c>
      <c r="J25" s="37">
        <f>IF(DAY(MaySun1)=1,IF(AND(YEAR(MaySun1+2)=CalendarYear,MONTH(MaySun1+2)=5),MaySun1+2,""),IF(AND(YEAR(MaySun1+9)=CalendarYear,MONTH(MaySun1+9)=5),MaySun1+9,""))</f>
        <v>45782</v>
      </c>
      <c r="K25" s="17">
        <f>IF(DAY(MaySun1)=1,IF(AND(YEAR(MaySun1+3)=CalendarYear,MONTH(MaySun1+3)=5),MaySun1+3,""),IF(AND(YEAR(MaySun1+10)=CalendarYear,MONTH(MaySun1+10)=5),MaySun1+10,""))</f>
        <v>45783</v>
      </c>
      <c r="L25" s="17">
        <f>IF(DAY(MaySun1)=1,IF(AND(YEAR(MaySun1+4)=CalendarYear,MONTH(MaySun1+4)=5),MaySun1+4,""),IF(AND(YEAR(MaySun1+11)=CalendarYear,MONTH(MaySun1+11)=5),MaySun1+11,""))</f>
        <v>45784</v>
      </c>
      <c r="M25" s="17">
        <f>IF(DAY(MaySun1)=1,IF(AND(YEAR(MaySun1+5)=CalendarYear,MONTH(MaySun1+5)=5),MaySun1+5,""),IF(AND(YEAR(MaySun1+12)=CalendarYear,MONTH(MaySun1+12)=5),MaySun1+12,""))</f>
        <v>45785</v>
      </c>
      <c r="N25" s="63">
        <f>IF(DAY(MaySun1)=1,IF(AND(YEAR(MaySun1+6)=CalendarYear,MONTH(MaySun1+6)=5),MaySun1+6,""),IF(AND(YEAR(MaySun1+13)=CalendarYear,MONTH(MaySun1+13)=5),MaySun1+13,""))</f>
        <v>45786</v>
      </c>
      <c r="O25" s="72">
        <f>IF(DAY(MaySun1)=1,IF(AND(YEAR(MaySun1+7)=CalendarYear,MONTH(MaySun1+7)=5),MaySun1+7,""),IF(AND(YEAR(MaySun1+14)=CalendarYear,MONTH(MaySun1+14)=5),MaySun1+14,""))</f>
        <v>45787</v>
      </c>
      <c r="P25" s="72">
        <f>IF(DAY(MaySun1)=1,IF(AND(YEAR(MaySun1+8)=CalendarYear,MONTH(MaySun1+8)=5),MaySun1+8,""),IF(AND(YEAR(MaySun1+15)=CalendarYear,MONTH(MaySun1+15)=5),MaySun1+15,""))</f>
        <v>45788</v>
      </c>
      <c r="Q25" s="37">
        <f>IF(DAY(MaySun1)=1,IF(AND(YEAR(MaySun1+9)=CalendarYear,MONTH(MaySun1+9)=5),MaySun1+9,""),IF(AND(YEAR(MaySun1+16)=CalendarYear,MONTH(MaySun1+16)=5),MaySun1+16,""))</f>
        <v>45789</v>
      </c>
      <c r="R25" s="17">
        <f>IF(DAY(MaySun1)=1,IF(AND(YEAR(MaySun1+10)=CalendarYear,MONTH(MaySun1+10)=5),MaySun1+10,""),IF(AND(YEAR(MaySun1+17)=CalendarYear,MONTH(MaySun1+17)=5),MaySun1+17,""))</f>
        <v>45790</v>
      </c>
      <c r="S25" s="17">
        <f>IF(DAY(MaySun1)=1,IF(AND(YEAR(MaySun1+11)=CalendarYear,MONTH(MaySun1+11)=5),MaySun1+11,""),IF(AND(YEAR(MaySun1+18)=CalendarYear,MONTH(MaySun1+18)=5),MaySun1+18,""))</f>
        <v>45791</v>
      </c>
      <c r="T25" s="17">
        <f>IF(DAY(MaySun1)=1,IF(AND(YEAR(MaySun1+12)=CalendarYear,MONTH(MaySun1+12)=5),MaySun1+12,""),IF(AND(YEAR(MaySun1+19)=CalendarYear,MONTH(MaySun1+19)=5),MaySun1+19,""))</f>
        <v>45792</v>
      </c>
      <c r="U25" s="63">
        <f>IF(DAY(MaySun1)=1,IF(AND(YEAR(MaySun1+13)=CalendarYear,MONTH(MaySun1+13)=5),MaySun1+13,""),IF(AND(YEAR(MaySun1+20)=CalendarYear,MONTH(MaySun1+20)=5),MaySun1+20,""))</f>
        <v>45793</v>
      </c>
      <c r="V25" s="72">
        <f>IF(DAY(MaySun1)=1,IF(AND(YEAR(MaySun1+14)=CalendarYear,MONTH(MaySun1+14)=5),MaySun1+14,""),IF(AND(YEAR(MaySun1+21)=CalendarYear,MONTH(MaySun1+21)=5),MaySun1+21,""))</f>
        <v>45794</v>
      </c>
      <c r="W25" s="72">
        <f>IF(DAY(MaySun1)=1,IF(AND(YEAR(MaySun1+15)=CalendarYear,MONTH(MaySun1+15)=5),MaySun1+15,""),IF(AND(YEAR(MaySun1+22)=CalendarYear,MONTH(MaySun1+22)=5),MaySun1+22,""))</f>
        <v>45795</v>
      </c>
      <c r="X25" s="37">
        <f>IF(DAY(MaySun1)=1,IF(AND(YEAR(MaySun1+16)=CalendarYear,MONTH(MaySun1+16)=5),MaySun1+16,""),IF(AND(YEAR(MaySun1+23)=CalendarYear,MONTH(MaySun1+23)=5),MaySun1+23,""))</f>
        <v>45796</v>
      </c>
      <c r="Y25" s="17">
        <f>IF(DAY(MaySun1)=1,IF(AND(YEAR(MaySun1+17)=CalendarYear,MONTH(MaySun1+17)=5),MaySun1+17,""),IF(AND(YEAR(MaySun1+24)=CalendarYear,MONTH(MaySun1+24)=5),MaySun1+24,""))</f>
        <v>45797</v>
      </c>
      <c r="Z25" s="17">
        <f>IF(DAY(MaySun1)=1,IF(AND(YEAR(MaySun1+18)=CalendarYear,MONTH(MaySun1+18)=5),MaySun1+18,""),IF(AND(YEAR(MaySun1+25)=CalendarYear,MONTH(MaySun1+25)=5),MaySun1+25,""))</f>
        <v>45798</v>
      </c>
      <c r="AA25" s="17">
        <f>IF(DAY(MaySun1)=1,IF(AND(YEAR(MaySun1+19)=CalendarYear,MONTH(MaySun1+19)=5),MaySun1+19,""),IF(AND(YEAR(MaySun1+26)=CalendarYear,MONTH(MaySun1+26)=5),MaySun1+26,""))</f>
        <v>45799</v>
      </c>
      <c r="AB25" s="63">
        <f>IF(DAY(MaySun1)=1,IF(AND(YEAR(MaySun1+20)=CalendarYear,MONTH(MaySun1+20)=5),MaySun1+20,""),IF(AND(YEAR(MaySun1+27)=CalendarYear,MONTH(MaySun1+27)=5),MaySun1+27,""))</f>
        <v>45800</v>
      </c>
      <c r="AC25" s="72">
        <f>IF(DAY(MaySun1)=1,IF(AND(YEAR(MaySun1+21)=CalendarYear,MONTH(MaySun1+21)=5),MaySun1+21,""),IF(AND(YEAR(MaySun1+28)=CalendarYear,MONTH(MaySun1+28)=5),MaySun1+28,""))</f>
        <v>45801</v>
      </c>
      <c r="AD25" s="72">
        <f>IF(DAY(MaySun1)=1,IF(AND(YEAR(MaySun1+22)=CalendarYear,MONTH(MaySun1+22)=5),MaySun1+22,""),IF(AND(YEAR(MaySun1+29)=CalendarYear,MONTH(MaySun1+29)=5),MaySun1+29,""))</f>
        <v>45802</v>
      </c>
      <c r="AE25" s="37">
        <f>IF(DAY(MaySun1)=1,IF(AND(YEAR(MaySun1+23)=CalendarYear,MONTH(MaySun1+23)=5),MaySun1+23,""),IF(AND(YEAR(MaySun1+30)=CalendarYear,MONTH(MaySun1+30)=5),MaySun1+30,""))</f>
        <v>45803</v>
      </c>
      <c r="AF25" s="17">
        <f>IF(DAY(MaySun1)=1,IF(AND(YEAR(MaySun1+24)=CalendarYear,MONTH(MaySun1+24)=5),MaySun1+24,""),IF(AND(YEAR(MaySun1+31)=CalendarYear,MONTH(MaySun1+31)=5),MaySun1+31,""))</f>
        <v>45804</v>
      </c>
      <c r="AG25" s="17">
        <f>IF(DAY(MaySun1)=1,IF(AND(YEAR(MaySun1+25)=CalendarYear,MONTH(MaySun1+25)=5),MaySun1+25,""),IF(AND(YEAR(MaySun1+32)=CalendarYear,MONTH(MaySun1+32)=5),MaySun1+32,""))</f>
        <v>45805</v>
      </c>
      <c r="AH25" s="17">
        <f>IF(DAY(MaySun1)=1,IF(AND(YEAR(MaySun1+26)=CalendarYear,MONTH(MaySun1+26)=5),MaySun1+26,""),IF(AND(YEAR(MaySun1+33)=CalendarYear,MONTH(MaySun1+33)=5),MaySun1+33,""))</f>
        <v>45806</v>
      </c>
      <c r="AI25" s="63">
        <f>IF(DAY(MaySun1)=1,IF(AND(YEAR(MaySun1+27)=CalendarYear,MONTH(MaySun1+27)=5),MaySun1+27,""),IF(AND(YEAR(MaySun1+34)=CalendarYear,MONTH(MaySun1+34)=5),MaySun1+34,""))</f>
        <v>45807</v>
      </c>
      <c r="AJ25" s="72">
        <f>IF(DAY(MaySun1)=1,IF(AND(YEAR(MaySun1+28)=CalendarYear,MONTH(MaySun1+28)=5),MaySun1+28,""),IF(AND(YEAR(MaySun1+35)=CalendarYear,MONTH(MaySun1+35)=5),MaySun1+35,""))</f>
        <v>45808</v>
      </c>
      <c r="AK25" s="72" t="str">
        <f>IF(DAY(MaySun1)=1,IF(AND(YEAR(MaySun1+29)=CalendarYear,MONTH(MaySun1+29)=5),MaySun1+29,""),IF(AND(YEAR(MaySun1+36)=CalendarYear,MONTH(MaySun1+36)=5),MaySun1+36,""))</f>
        <v/>
      </c>
      <c r="AL25" s="37" t="str">
        <f>IF(DAY(MaySun1)=1,IF(AND(YEAR(MaySun1+30)=CalendarYear,MONTH(MaySun1+30)=5),MaySun1+30,""),IF(AND(YEAR(MaySun1+37)=CalendarYear,MONTH(MaySun1+37)=5),MaySun1+37,""))</f>
        <v/>
      </c>
    </row>
    <row r="26" spans="1:38" s="21" customFormat="1" ht="15" customHeight="1" x14ac:dyDescent="0.25">
      <c r="A26" s="81"/>
      <c r="B26" s="18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67" t="s">
        <v>12</v>
      </c>
      <c r="H26" s="73" t="s">
        <v>13</v>
      </c>
      <c r="I26" s="73" t="s">
        <v>7</v>
      </c>
      <c r="J26" s="70" t="s">
        <v>8</v>
      </c>
      <c r="K26" s="18" t="s">
        <v>9</v>
      </c>
      <c r="L26" s="18" t="s">
        <v>10</v>
      </c>
      <c r="M26" s="18" t="s">
        <v>11</v>
      </c>
      <c r="N26" s="67" t="s">
        <v>12</v>
      </c>
      <c r="O26" s="73" t="s">
        <v>13</v>
      </c>
      <c r="P26" s="73" t="s">
        <v>7</v>
      </c>
      <c r="Q26" s="70" t="s">
        <v>8</v>
      </c>
      <c r="R26" s="18" t="s">
        <v>9</v>
      </c>
      <c r="S26" s="18" t="s">
        <v>10</v>
      </c>
      <c r="T26" s="18" t="s">
        <v>11</v>
      </c>
      <c r="U26" s="67" t="s">
        <v>12</v>
      </c>
      <c r="V26" s="73" t="s">
        <v>13</v>
      </c>
      <c r="W26" s="73" t="s">
        <v>7</v>
      </c>
      <c r="X26" s="70" t="s">
        <v>8</v>
      </c>
      <c r="Y26" s="18" t="s">
        <v>9</v>
      </c>
      <c r="Z26" s="18" t="s">
        <v>10</v>
      </c>
      <c r="AA26" s="18" t="s">
        <v>11</v>
      </c>
      <c r="AB26" s="67" t="s">
        <v>12</v>
      </c>
      <c r="AC26" s="73" t="s">
        <v>13</v>
      </c>
      <c r="AD26" s="73" t="s">
        <v>7</v>
      </c>
      <c r="AE26" s="70" t="s">
        <v>8</v>
      </c>
      <c r="AF26" s="18" t="s">
        <v>9</v>
      </c>
      <c r="AG26" s="18" t="s">
        <v>10</v>
      </c>
      <c r="AH26" s="18" t="s">
        <v>11</v>
      </c>
      <c r="AI26" s="67" t="s">
        <v>12</v>
      </c>
      <c r="AJ26" s="73" t="s">
        <v>13</v>
      </c>
      <c r="AK26" s="73" t="s">
        <v>7</v>
      </c>
      <c r="AL26" s="70" t="s">
        <v>8</v>
      </c>
    </row>
    <row r="27" spans="1:38" ht="15" customHeight="1" x14ac:dyDescent="0.25">
      <c r="A27" s="27" t="s">
        <v>50</v>
      </c>
      <c r="B27" s="45" t="str">
        <f>IFERROR(IF(VLOOKUP(B25,'TABLEAU MACHINE'!$E:$E,1,FALSE),"Y",0),"")</f>
        <v/>
      </c>
      <c r="C27" s="45" t="str">
        <f>IFERROR(IF(VLOOKUP(C25,'TABLEAU MACHINE'!$E:$E,1,FALSE),"Y",0),"")</f>
        <v/>
      </c>
      <c r="D27" s="45" t="str">
        <f>IFERROR(IF(VLOOKUP(D25,'TABLEAU MACHINE'!$E:$E,1,FALSE),"Y",0),"")</f>
        <v/>
      </c>
      <c r="E27" s="45" t="str">
        <f>IFERROR(IF(VLOOKUP(E25,'TABLEAU MACHINE'!$E:$E,1,FALSE),"Y",0),"")</f>
        <v/>
      </c>
      <c r="F27" s="45" t="str">
        <f>IFERROR(IF(VLOOKUP(F25,'TABLEAU MACHINE'!$E:$E,1,FALSE),"Y",0),"")</f>
        <v/>
      </c>
      <c r="G27" s="65" t="str">
        <f>IFERROR(IF(VLOOKUP(G25,'TABLEAU MACHINE'!$E:$E,1,FALSE),"Y",0),"")</f>
        <v/>
      </c>
      <c r="H27" s="74" t="str">
        <f>IFERROR(IF(VLOOKUP(H25,'TABLEAU MACHINE'!$E:$E,1,FALSE),"Y",0),"")</f>
        <v/>
      </c>
      <c r="I27" s="74" t="str">
        <f>IFERROR(IF(VLOOKUP(I25,'TABLEAU MACHINE'!$E:$E,1,FALSE),"Y",0),"")</f>
        <v/>
      </c>
      <c r="J27" s="68" t="str">
        <f>IFERROR(IF(VLOOKUP(J25,'TABLEAU MACHINE'!$E:$E,1,FALSE),"Y",0),"")</f>
        <v/>
      </c>
      <c r="K27" s="45" t="str">
        <f>IFERROR(IF(VLOOKUP(K25,'TABLEAU MACHINE'!$E:$E,1,FALSE),"Y",0),"")</f>
        <v/>
      </c>
      <c r="L27" s="45" t="str">
        <f>IFERROR(IF(VLOOKUP(L25,'TABLEAU MACHINE'!$E:$E,1,FALSE),"Y",0),"")</f>
        <v/>
      </c>
      <c r="M27" s="45" t="str">
        <f>IFERROR(IF(VLOOKUP(M25,'TABLEAU MACHINE'!$E:$E,1,FALSE),"Y",0),"")</f>
        <v/>
      </c>
      <c r="N27" s="65" t="str">
        <f>IFERROR(IF(VLOOKUP(N25,'TABLEAU MACHINE'!$E:$E,1,FALSE),"Y",0),"")</f>
        <v/>
      </c>
      <c r="O27" s="74" t="str">
        <f>IFERROR(IF(VLOOKUP(O25,'TABLEAU MACHINE'!$E:$E,1,FALSE),"Y",0),"")</f>
        <v/>
      </c>
      <c r="P27" s="74" t="str">
        <f>IFERROR(IF(VLOOKUP(P25,'TABLEAU MACHINE'!$E:$E,1,FALSE),"Y",0),"")</f>
        <v/>
      </c>
      <c r="Q27" s="68" t="str">
        <f>IFERROR(IF(VLOOKUP(Q25,'TABLEAU MACHINE'!$E:$E,1,FALSE),"Y",0),"")</f>
        <v/>
      </c>
      <c r="R27" s="45" t="str">
        <f>IFERROR(IF(VLOOKUP(R25,'TABLEAU MACHINE'!$E:$E,1,FALSE),"Y",0),"")</f>
        <v/>
      </c>
      <c r="S27" s="45" t="str">
        <f>IFERROR(IF(VLOOKUP(S25,'TABLEAU MACHINE'!$E:$E,1,FALSE),"Y",0),"")</f>
        <v/>
      </c>
      <c r="T27" s="45" t="str">
        <f>IFERROR(IF(VLOOKUP(T25,'TABLEAU MACHINE'!$E:$E,1,FALSE),"Y",0),"")</f>
        <v/>
      </c>
      <c r="U27" s="65" t="str">
        <f>IFERROR(IF(VLOOKUP(U25,'TABLEAU MACHINE'!$E:$E,1,FALSE),"Y",0),"")</f>
        <v/>
      </c>
      <c r="V27" s="74" t="str">
        <f>IFERROR(IF(VLOOKUP(V25,'TABLEAU MACHINE'!$E:$E,1,FALSE),"Y",0),"")</f>
        <v/>
      </c>
      <c r="W27" s="74" t="str">
        <f>IFERROR(IF(VLOOKUP(W25,'TABLEAU MACHINE'!$E:$E,1,FALSE),"Y",0),"")</f>
        <v/>
      </c>
      <c r="X27" s="68" t="str">
        <f>IFERROR(IF(VLOOKUP(X25,'TABLEAU MACHINE'!$E:$E,1,FALSE),"Y",0),"")</f>
        <v/>
      </c>
      <c r="Y27" s="45" t="str">
        <f>IFERROR(IF(VLOOKUP(Y25,'TABLEAU MACHINE'!$E:$E,1,FALSE),"Y",0),"")</f>
        <v/>
      </c>
      <c r="Z27" s="45" t="str">
        <f>IFERROR(IF(VLOOKUP(Z25,'TABLEAU MACHINE'!$E:$E,1,FALSE),"Y",0),"")</f>
        <v/>
      </c>
      <c r="AA27" s="45" t="str">
        <f>IFERROR(IF(VLOOKUP(AA25,'TABLEAU MACHINE'!$E:$E,1,FALSE),"Y",0),"")</f>
        <v/>
      </c>
      <c r="AB27" s="65" t="str">
        <f>IFERROR(IF(VLOOKUP(AB25,'TABLEAU MACHINE'!$E:$E,1,FALSE),"Y",0),"")</f>
        <v/>
      </c>
      <c r="AC27" s="74" t="str">
        <f>IFERROR(IF(VLOOKUP(AC25,'TABLEAU MACHINE'!$E:$E,1,FALSE),"Y",0),"")</f>
        <v/>
      </c>
      <c r="AD27" s="74" t="str">
        <f>IFERROR(IF(VLOOKUP(AD25,'TABLEAU MACHINE'!$E:$E,1,FALSE),"Y",0),"")</f>
        <v/>
      </c>
      <c r="AE27" s="68" t="str">
        <f>IFERROR(IF(VLOOKUP(AE25,'TABLEAU MACHINE'!$E:$E,1,FALSE),"Y",0),"")</f>
        <v/>
      </c>
      <c r="AF27" s="45" t="str">
        <f>IFERROR(IF(VLOOKUP(AF25,'TABLEAU MACHINE'!$E:$E,1,FALSE),"Y",0),"")</f>
        <v/>
      </c>
      <c r="AG27" s="45" t="str">
        <f>IFERROR(IF(VLOOKUP(AG25,'TABLEAU MACHINE'!$E:$E,1,FALSE),"Y",0),"")</f>
        <v/>
      </c>
      <c r="AH27" s="45" t="str">
        <f>IFERROR(IF(VLOOKUP(AH25,'TABLEAU MACHINE'!$E:$E,1,FALSE),"Y",0),"")</f>
        <v/>
      </c>
      <c r="AI27" s="65" t="str">
        <f>IFERROR(IF(VLOOKUP(AI25,'TABLEAU MACHINE'!$E:$E,1,FALSE),"Y",0),"")</f>
        <v/>
      </c>
      <c r="AJ27" s="74" t="str">
        <f>IFERROR(IF(VLOOKUP(AJ25,'TABLEAU MACHINE'!$E:$E,1,FALSE),"Y",0),"")</f>
        <v/>
      </c>
      <c r="AK27" s="74" t="str">
        <f>IFERROR(IF(VLOOKUP(AK25,'TABLEAU MACHINE'!$E:$E,1,FALSE),"Y",0),"")</f>
        <v/>
      </c>
      <c r="AL27" s="68" t="str">
        <f>IFERROR(IF(VLOOKUP(AL25,'TABLEAU MACHINE'!$E:$E,1,FALSE),"Y",0),"")</f>
        <v/>
      </c>
    </row>
    <row r="28" spans="1:38" ht="15" customHeight="1" x14ac:dyDescent="0.25">
      <c r="A28" s="28" t="s">
        <v>49</v>
      </c>
      <c r="B28" s="46"/>
      <c r="C28" s="46"/>
      <c r="D28" s="46"/>
      <c r="E28" s="46"/>
      <c r="F28" s="46" t="s">
        <v>14</v>
      </c>
      <c r="G28" s="66"/>
      <c r="H28" s="74"/>
      <c r="I28" s="74"/>
      <c r="J28" s="69"/>
      <c r="K28" s="46"/>
      <c r="L28" s="46"/>
      <c r="M28" s="46" t="s">
        <v>14</v>
      </c>
      <c r="N28" s="66"/>
      <c r="O28" s="74"/>
      <c r="P28" s="74"/>
      <c r="Q28" s="69"/>
      <c r="R28" s="46"/>
      <c r="S28" s="46"/>
      <c r="T28" s="46"/>
      <c r="U28" s="66"/>
      <c r="V28" s="74"/>
      <c r="W28" s="74"/>
      <c r="X28" s="69"/>
      <c r="Y28" s="46"/>
      <c r="Z28" s="46"/>
      <c r="AA28" s="46"/>
      <c r="AB28" s="66"/>
      <c r="AC28" s="74"/>
      <c r="AD28" s="74"/>
      <c r="AE28" s="69"/>
      <c r="AF28" s="46"/>
      <c r="AG28" s="46"/>
      <c r="AH28" s="46" t="s">
        <v>14</v>
      </c>
      <c r="AI28" s="66"/>
      <c r="AJ28" s="74"/>
      <c r="AK28" s="74"/>
      <c r="AL28" s="69"/>
    </row>
    <row r="29" spans="1:38" s="23" customFormat="1" ht="15" customHeight="1" x14ac:dyDescent="0.25">
      <c r="A29" s="77">
        <f>DATE(CalendarYear,6,1)</f>
        <v>45809</v>
      </c>
      <c r="B29" s="35">
        <f>IFERROR((WEEKNUM(B30)),"")</f>
        <v>23</v>
      </c>
      <c r="C29" s="35">
        <f t="shared" ref="C29" si="145">IFERROR((WEEKNUM(C30)),"")</f>
        <v>23</v>
      </c>
      <c r="D29" s="35">
        <f t="shared" ref="D29" si="146">IFERROR((WEEKNUM(D30)),"")</f>
        <v>23</v>
      </c>
      <c r="E29" s="35">
        <f t="shared" ref="E29" si="147">IFERROR((WEEKNUM(E30)),"")</f>
        <v>23</v>
      </c>
      <c r="F29" s="35">
        <f t="shared" ref="F29" si="148">IFERROR((WEEKNUM(F30)),"")</f>
        <v>23</v>
      </c>
      <c r="G29" s="62">
        <f t="shared" ref="G29" si="149">IFERROR((WEEKNUM(G30)),"")</f>
        <v>23</v>
      </c>
      <c r="H29" s="71">
        <f t="shared" ref="H29" si="150">IFERROR((WEEKNUM(H30)),"")</f>
        <v>23</v>
      </c>
      <c r="I29" s="71">
        <f t="shared" ref="I29" si="151">IFERROR((WEEKNUM(I30)),"")</f>
        <v>24</v>
      </c>
      <c r="J29" s="36">
        <f t="shared" ref="J29" si="152">IFERROR((WEEKNUM(J30)),"")</f>
        <v>24</v>
      </c>
      <c r="K29" s="35">
        <f t="shared" ref="K29" si="153">IFERROR((WEEKNUM(K30)),"")</f>
        <v>24</v>
      </c>
      <c r="L29" s="35">
        <f t="shared" ref="L29" si="154">IFERROR((WEEKNUM(L30)),"")</f>
        <v>24</v>
      </c>
      <c r="M29" s="35">
        <f t="shared" ref="M29" si="155">IFERROR((WEEKNUM(M30)),"")</f>
        <v>24</v>
      </c>
      <c r="N29" s="62">
        <f t="shared" ref="N29" si="156">IFERROR((WEEKNUM(N30)),"")</f>
        <v>24</v>
      </c>
      <c r="O29" s="71">
        <f t="shared" ref="O29" si="157">IFERROR((WEEKNUM(O30)),"")</f>
        <v>24</v>
      </c>
      <c r="P29" s="71">
        <f t="shared" ref="P29" si="158">IFERROR((WEEKNUM(P30)),"")</f>
        <v>25</v>
      </c>
      <c r="Q29" s="36">
        <f t="shared" ref="Q29" si="159">IFERROR((WEEKNUM(Q30)),"")</f>
        <v>25</v>
      </c>
      <c r="R29" s="35">
        <f t="shared" ref="R29" si="160">IFERROR((WEEKNUM(R30)),"")</f>
        <v>25</v>
      </c>
      <c r="S29" s="35">
        <f t="shared" ref="S29" si="161">IFERROR((WEEKNUM(S30)),"")</f>
        <v>25</v>
      </c>
      <c r="T29" s="35">
        <f t="shared" ref="T29" si="162">IFERROR((WEEKNUM(T30)),"")</f>
        <v>25</v>
      </c>
      <c r="U29" s="62">
        <f t="shared" ref="U29" si="163">IFERROR((WEEKNUM(U30)),"")</f>
        <v>25</v>
      </c>
      <c r="V29" s="71">
        <f t="shared" ref="V29" si="164">IFERROR((WEEKNUM(V30)),"")</f>
        <v>25</v>
      </c>
      <c r="W29" s="71">
        <f t="shared" ref="W29" si="165">IFERROR((WEEKNUM(W30)),"")</f>
        <v>26</v>
      </c>
      <c r="X29" s="36">
        <f t="shared" ref="X29" si="166">IFERROR((WEEKNUM(X30)),"")</f>
        <v>26</v>
      </c>
      <c r="Y29" s="35">
        <f t="shared" ref="Y29" si="167">IFERROR((WEEKNUM(Y30)),"")</f>
        <v>26</v>
      </c>
      <c r="Z29" s="35">
        <f t="shared" ref="Z29" si="168">IFERROR((WEEKNUM(Z30)),"")</f>
        <v>26</v>
      </c>
      <c r="AA29" s="35">
        <f t="shared" ref="AA29" si="169">IFERROR((WEEKNUM(AA30)),"")</f>
        <v>26</v>
      </c>
      <c r="AB29" s="62">
        <f t="shared" ref="AB29" si="170">IFERROR((WEEKNUM(AB30)),"")</f>
        <v>26</v>
      </c>
      <c r="AC29" s="71">
        <f t="shared" ref="AC29" si="171">IFERROR((WEEKNUM(AC30)),"")</f>
        <v>26</v>
      </c>
      <c r="AD29" s="71">
        <f t="shared" ref="AD29" si="172">IFERROR((WEEKNUM(AD30)),"")</f>
        <v>27</v>
      </c>
      <c r="AE29" s="36">
        <f t="shared" ref="AE29" si="173">IFERROR((WEEKNUM(AE30)),"")</f>
        <v>27</v>
      </c>
      <c r="AF29" s="35" t="str">
        <f t="shared" ref="AF29" si="174">IFERROR((WEEKNUM(AF30)),"")</f>
        <v/>
      </c>
      <c r="AG29" s="35" t="str">
        <f t="shared" ref="AG29" si="175">IFERROR((WEEKNUM(AG30)),"")</f>
        <v/>
      </c>
      <c r="AH29" s="35" t="str">
        <f t="shared" ref="AH29" si="176">IFERROR((WEEKNUM(AH30)),"")</f>
        <v/>
      </c>
      <c r="AI29" s="62" t="str">
        <f t="shared" ref="AI29" si="177">IFERROR((WEEKNUM(AI30)),"")</f>
        <v/>
      </c>
      <c r="AJ29" s="71" t="str">
        <f t="shared" ref="AJ29" si="178">IFERROR((WEEKNUM(AJ30)),"")</f>
        <v/>
      </c>
      <c r="AK29" s="71" t="str">
        <f t="shared" ref="AK29" si="179">IFERROR((WEEKNUM(AK30)),"")</f>
        <v/>
      </c>
      <c r="AL29" s="36" t="str">
        <f t="shared" ref="AL29" si="180">IFERROR((WEEKNUM(AL30)),"")</f>
        <v/>
      </c>
    </row>
    <row r="30" spans="1:38" s="21" customFormat="1" ht="15" customHeight="1" x14ac:dyDescent="0.25">
      <c r="A30" s="78"/>
      <c r="B30" s="17">
        <f>IF(DAY(JunSun1)=1,"",IF(AND(YEAR(JunSun1+1)=CalendarYear,MONTH(JunSun1+1)=6),JunSun1+1,""))</f>
        <v>45809</v>
      </c>
      <c r="C30" s="17">
        <f>IF(DAY(JunSun1)=1,"",IF(AND(YEAR(JunSun1+2)=CalendarYear,MONTH(JunSun1+2)=6),JunSun1+2,""))</f>
        <v>45810</v>
      </c>
      <c r="D30" s="17">
        <f>IF(DAY(JunSun1)=1,"",IF(AND(YEAR(JunSun1+3)=CalendarYear,MONTH(JunSun1+3)=6),JunSun1+3,""))</f>
        <v>45811</v>
      </c>
      <c r="E30" s="17">
        <f>IF(DAY(JunSun1)=1,"",IF(AND(YEAR(JunSun1+4)=CalendarYear,MONTH(JunSun1+4)=6),JunSun1+4,""))</f>
        <v>45812</v>
      </c>
      <c r="F30" s="17">
        <f>IF(DAY(JunSun1)=1,"",IF(AND(YEAR(JunSun1+5)=CalendarYear,MONTH(JunSun1+5)=6),JunSun1+5,""))</f>
        <v>45813</v>
      </c>
      <c r="G30" s="63">
        <f>IF(DAY(JunSun1)=1,"",IF(AND(YEAR(JunSun1+6)=CalendarYear,MONTH(JunSun1+6)=6),JunSun1+6,""))</f>
        <v>45814</v>
      </c>
      <c r="H30" s="72">
        <f>IF(DAY(JunSun1)=1,IF(AND(YEAR(JunSun1)=CalendarYear,MONTH(JunSun1)=6),JunSun1,""),IF(AND(YEAR(JunSun1+7)=CalendarYear,MONTH(JunSun1+7)=6),JunSun1+7,""))</f>
        <v>45815</v>
      </c>
      <c r="I30" s="72">
        <f>IF(DAY(JunSun1)=1,IF(AND(YEAR(JunSun1+1)=CalendarYear,MONTH(JunSun1+1)=6),JunSun1+1,""),IF(AND(YEAR(JunSun1+8)=CalendarYear,MONTH(JunSun1+8)=6),JunSun1+8,""))</f>
        <v>45816</v>
      </c>
      <c r="J30" s="37">
        <f>IF(DAY(JunSun1)=1,IF(AND(YEAR(JunSun1+2)=CalendarYear,MONTH(JunSun1+2)=6),JunSun1+2,""),IF(AND(YEAR(JunSun1+9)=CalendarYear,MONTH(JunSun1+9)=6),JunSun1+9,""))</f>
        <v>45817</v>
      </c>
      <c r="K30" s="17">
        <f>IF(DAY(JunSun1)=1,IF(AND(YEAR(JunSun1+3)=CalendarYear,MONTH(JunSun1+3)=6),JunSun1+3,""),IF(AND(YEAR(JunSun1+10)=CalendarYear,MONTH(JunSun1+10)=6),JunSun1+10,""))</f>
        <v>45818</v>
      </c>
      <c r="L30" s="17">
        <f>IF(DAY(JunSun1)=1,IF(AND(YEAR(JunSun1+4)=CalendarYear,MONTH(JunSun1+4)=6),JunSun1+4,""),IF(AND(YEAR(JunSun1+11)=CalendarYear,MONTH(JunSun1+11)=6),JunSun1+11,""))</f>
        <v>45819</v>
      </c>
      <c r="M30" s="17">
        <f>IF(DAY(JunSun1)=1,IF(AND(YEAR(JunSun1+5)=CalendarYear,MONTH(JunSun1+5)=6),JunSun1+5,""),IF(AND(YEAR(JunSun1+12)=CalendarYear,MONTH(JunSun1+12)=6),JunSun1+12,""))</f>
        <v>45820</v>
      </c>
      <c r="N30" s="63">
        <f>IF(DAY(JunSun1)=1,IF(AND(YEAR(JunSun1+6)=CalendarYear,MONTH(JunSun1+6)=6),JunSun1+6,""),IF(AND(YEAR(JunSun1+13)=CalendarYear,MONTH(JunSun1+13)=6),JunSun1+13,""))</f>
        <v>45821</v>
      </c>
      <c r="O30" s="72">
        <f>IF(DAY(JunSun1)=1,IF(AND(YEAR(JunSun1+7)=CalendarYear,MONTH(JunSun1+7)=6),JunSun1+7,""),IF(AND(YEAR(JunSun1+14)=CalendarYear,MONTH(JunSun1+14)=6),JunSun1+14,""))</f>
        <v>45822</v>
      </c>
      <c r="P30" s="72">
        <f>IF(DAY(JunSun1)=1,IF(AND(YEAR(JunSun1+8)=CalendarYear,MONTH(JunSun1+8)=6),JunSun1+8,""),IF(AND(YEAR(JunSun1+15)=CalendarYear,MONTH(JunSun1+15)=6),JunSun1+15,""))</f>
        <v>45823</v>
      </c>
      <c r="Q30" s="37">
        <f>IF(DAY(JunSun1)=1,IF(AND(YEAR(JunSun1+9)=CalendarYear,MONTH(JunSun1+9)=6),JunSun1+9,""),IF(AND(YEAR(JunSun1+16)=CalendarYear,MONTH(JunSun1+16)=6),JunSun1+16,""))</f>
        <v>45824</v>
      </c>
      <c r="R30" s="17">
        <f>IF(DAY(JunSun1)=1,IF(AND(YEAR(JunSun1+10)=CalendarYear,MONTH(JunSun1+10)=6),JunSun1+10,""),IF(AND(YEAR(JunSun1+17)=CalendarYear,MONTH(JunSun1+17)=6),JunSun1+17,""))</f>
        <v>45825</v>
      </c>
      <c r="S30" s="17">
        <f>IF(DAY(JunSun1)=1,IF(AND(YEAR(JunSun1+11)=CalendarYear,MONTH(JunSun1+11)=6),JunSun1+11,""),IF(AND(YEAR(JunSun1+18)=CalendarYear,MONTH(JunSun1+18)=6),JunSun1+18,""))</f>
        <v>45826</v>
      </c>
      <c r="T30" s="17">
        <f>IF(DAY(JunSun1)=1,IF(AND(YEAR(JunSun1+12)=CalendarYear,MONTH(JunSun1+12)=6),JunSun1+12,""),IF(AND(YEAR(JunSun1+19)=CalendarYear,MONTH(JunSun1+19)=6),JunSun1+19,""))</f>
        <v>45827</v>
      </c>
      <c r="U30" s="63">
        <f>IF(DAY(JunSun1)=1,IF(AND(YEAR(JunSun1+13)=CalendarYear,MONTH(JunSun1+13)=6),JunSun1+13,""),IF(AND(YEAR(JunSun1+20)=CalendarYear,MONTH(JunSun1+20)=6),JunSun1+20,""))</f>
        <v>45828</v>
      </c>
      <c r="V30" s="72">
        <f>IF(DAY(JunSun1)=1,IF(AND(YEAR(JunSun1+14)=CalendarYear,MONTH(JunSun1+14)=6),JunSun1+14,""),IF(AND(YEAR(JunSun1+21)=CalendarYear,MONTH(JunSun1+21)=6),JunSun1+21,""))</f>
        <v>45829</v>
      </c>
      <c r="W30" s="72">
        <f>IF(DAY(JunSun1)=1,IF(AND(YEAR(JunSun1+15)=CalendarYear,MONTH(JunSun1+15)=6),JunSun1+15,""),IF(AND(YEAR(JunSun1+22)=CalendarYear,MONTH(JunSun1+22)=6),JunSun1+22,""))</f>
        <v>45830</v>
      </c>
      <c r="X30" s="37">
        <f>IF(DAY(JunSun1)=1,IF(AND(YEAR(JunSun1+16)=CalendarYear,MONTH(JunSun1+16)=6),JunSun1+16,""),IF(AND(YEAR(JunSun1+23)=CalendarYear,MONTH(JunSun1+23)=6),JunSun1+23,""))</f>
        <v>45831</v>
      </c>
      <c r="Y30" s="17">
        <f>IF(DAY(JunSun1)=1,IF(AND(YEAR(JunSun1+17)=CalendarYear,MONTH(JunSun1+17)=6),JunSun1+17,""),IF(AND(YEAR(JunSun1+24)=CalendarYear,MONTH(JunSun1+24)=6),JunSun1+24,""))</f>
        <v>45832</v>
      </c>
      <c r="Z30" s="17">
        <f>IF(DAY(JunSun1)=1,IF(AND(YEAR(JunSun1+18)=CalendarYear,MONTH(JunSun1+18)=6),JunSun1+18,""),IF(AND(YEAR(JunSun1+25)=CalendarYear,MONTH(JunSun1+25)=6),JunSun1+25,""))</f>
        <v>45833</v>
      </c>
      <c r="AA30" s="17">
        <f>IF(DAY(JunSun1)=1,IF(AND(YEAR(JunSun1+19)=CalendarYear,MONTH(JunSun1+19)=6),JunSun1+19,""),IF(AND(YEAR(JunSun1+26)=CalendarYear,MONTH(JunSun1+26)=6),JunSun1+26,""))</f>
        <v>45834</v>
      </c>
      <c r="AB30" s="63">
        <f>IF(DAY(JunSun1)=1,IF(AND(YEAR(JunSun1+20)=CalendarYear,MONTH(JunSun1+20)=6),JunSun1+20,""),IF(AND(YEAR(JunSun1+27)=CalendarYear,MONTH(JunSun1+27)=6),JunSun1+27,""))</f>
        <v>45835</v>
      </c>
      <c r="AC30" s="72">
        <f>IF(DAY(JunSun1)=1,IF(AND(YEAR(JunSun1+21)=CalendarYear,MONTH(JunSun1+21)=6),JunSun1+21,""),IF(AND(YEAR(JunSun1+28)=CalendarYear,MONTH(JunSun1+28)=6),JunSun1+28,""))</f>
        <v>45836</v>
      </c>
      <c r="AD30" s="72">
        <f>IF(DAY(JunSun1)=1,IF(AND(YEAR(JunSun1+22)=CalendarYear,MONTH(JunSun1+22)=6),JunSun1+22,""),IF(AND(YEAR(JunSun1+29)=CalendarYear,MONTH(JunSun1+29)=6),JunSun1+29,""))</f>
        <v>45837</v>
      </c>
      <c r="AE30" s="37">
        <f>IF(DAY(JunSun1)=1,IF(AND(YEAR(JunSun1+23)=CalendarYear,MONTH(JunSun1+23)=6),JunSun1+23,""),IF(AND(YEAR(JunSun1+30)=CalendarYear,MONTH(JunSun1+30)=6),JunSun1+30,""))</f>
        <v>45838</v>
      </c>
      <c r="AF30" s="17" t="str">
        <f>IF(DAY(JunSun1)=1,IF(AND(YEAR(JunSun1+24)=CalendarYear,MONTH(JunSun1+24)=6),JunSun1+24,""),IF(AND(YEAR(JunSun1+31)=CalendarYear,MONTH(JunSun1+31)=6),JunSun1+31,""))</f>
        <v/>
      </c>
      <c r="AG30" s="17" t="str">
        <f>IF(DAY(JunSun1)=1,IF(AND(YEAR(JunSun1+25)=CalendarYear,MONTH(JunSun1+25)=6),JunSun1+25,""),IF(AND(YEAR(JunSun1+32)=CalendarYear,MONTH(JunSun1+32)=6),JunSun1+32,""))</f>
        <v/>
      </c>
      <c r="AH30" s="17" t="str">
        <f>IF(DAY(JunSun1)=1,IF(AND(YEAR(JunSun1+26)=CalendarYear,MONTH(JunSun1+26)=6),JunSun1+26,""),IF(AND(YEAR(JunSun1+33)=CalendarYear,MONTH(JunSun1+33)=6),JunSun1+33,""))</f>
        <v/>
      </c>
      <c r="AI30" s="63" t="str">
        <f>IF(DAY(JunSun1)=1,IF(AND(YEAR(JunSun1+27)=CalendarYear,MONTH(JunSun1+27)=6),JunSun1+27,""),IF(AND(YEAR(JunSun1+34)=CalendarYear,MONTH(JunSun1+34)=6),JunSun1+34,""))</f>
        <v/>
      </c>
      <c r="AJ30" s="72" t="str">
        <f>IF(DAY(JunSun1)=1,IF(AND(YEAR(JunSun1+28)=CalendarYear,MONTH(JunSun1+28)=6),JunSun1+28,""),IF(AND(YEAR(JunSun1+35)=CalendarYear,MONTH(JunSun1+35)=6),JunSun1+35,""))</f>
        <v/>
      </c>
      <c r="AK30" s="72" t="str">
        <f>IF(DAY(JunSun1)=1,IF(AND(YEAR(JunSun1+29)=CalendarYear,MONTH(JunSun1+29)=6),JunSun1+29,""),IF(AND(YEAR(JunSun1+36)=CalendarYear,MONTH(JunSun1+36)=6),JunSun1+36,""))</f>
        <v/>
      </c>
      <c r="AL30" s="37" t="str">
        <f>IF(DAY(JunSun1)=1,IF(AND(YEAR(JunSun1+30)=CalendarYear,MONTH(JunSun1+30)=6),JunSun1+30,""),IF(AND(YEAR(JunSun1+37)=CalendarYear,MONTH(JunSun1+37)=6),JunSun1+37,""))</f>
        <v/>
      </c>
    </row>
    <row r="31" spans="1:38" s="21" customFormat="1" ht="15" customHeight="1" x14ac:dyDescent="0.25">
      <c r="A31" s="79"/>
      <c r="B31" s="18" t="s">
        <v>7</v>
      </c>
      <c r="C31" s="18" t="s">
        <v>8</v>
      </c>
      <c r="D31" s="18" t="s">
        <v>9</v>
      </c>
      <c r="E31" s="18" t="s">
        <v>10</v>
      </c>
      <c r="F31" s="18" t="s">
        <v>11</v>
      </c>
      <c r="G31" s="67" t="s">
        <v>12</v>
      </c>
      <c r="H31" s="73" t="s">
        <v>13</v>
      </c>
      <c r="I31" s="73" t="s">
        <v>7</v>
      </c>
      <c r="J31" s="70" t="s">
        <v>8</v>
      </c>
      <c r="K31" s="18" t="s">
        <v>9</v>
      </c>
      <c r="L31" s="18" t="s">
        <v>10</v>
      </c>
      <c r="M31" s="18" t="s">
        <v>11</v>
      </c>
      <c r="N31" s="67" t="s">
        <v>12</v>
      </c>
      <c r="O31" s="73" t="s">
        <v>13</v>
      </c>
      <c r="P31" s="73" t="s">
        <v>7</v>
      </c>
      <c r="Q31" s="70" t="s">
        <v>8</v>
      </c>
      <c r="R31" s="18" t="s">
        <v>9</v>
      </c>
      <c r="S31" s="18" t="s">
        <v>10</v>
      </c>
      <c r="T31" s="18" t="s">
        <v>11</v>
      </c>
      <c r="U31" s="67" t="s">
        <v>12</v>
      </c>
      <c r="V31" s="73" t="s">
        <v>13</v>
      </c>
      <c r="W31" s="73" t="s">
        <v>7</v>
      </c>
      <c r="X31" s="70" t="s">
        <v>8</v>
      </c>
      <c r="Y31" s="18" t="s">
        <v>9</v>
      </c>
      <c r="Z31" s="18" t="s">
        <v>10</v>
      </c>
      <c r="AA31" s="18" t="s">
        <v>11</v>
      </c>
      <c r="AB31" s="67" t="s">
        <v>12</v>
      </c>
      <c r="AC31" s="73" t="s">
        <v>13</v>
      </c>
      <c r="AD31" s="73" t="s">
        <v>7</v>
      </c>
      <c r="AE31" s="70" t="s">
        <v>8</v>
      </c>
      <c r="AF31" s="18" t="s">
        <v>9</v>
      </c>
      <c r="AG31" s="18" t="s">
        <v>10</v>
      </c>
      <c r="AH31" s="18" t="s">
        <v>11</v>
      </c>
      <c r="AI31" s="67" t="s">
        <v>12</v>
      </c>
      <c r="AJ31" s="73" t="s">
        <v>13</v>
      </c>
      <c r="AK31" s="73" t="s">
        <v>7</v>
      </c>
      <c r="AL31" s="70" t="s">
        <v>8</v>
      </c>
    </row>
    <row r="32" spans="1:38" ht="15" customHeight="1" x14ac:dyDescent="0.25">
      <c r="A32" s="27" t="s">
        <v>50</v>
      </c>
      <c r="B32" s="45" t="str">
        <f>IFERROR(IF(VLOOKUP(B30,'TABLEAU MACHINE'!$E:$E,1,FALSE),"Y",0),"")</f>
        <v/>
      </c>
      <c r="C32" s="45" t="str">
        <f>IFERROR(IF(VLOOKUP(C30,'TABLEAU MACHINE'!$E:$E,1,FALSE),"Y",0),"")</f>
        <v/>
      </c>
      <c r="D32" s="45" t="str">
        <f>IFERROR(IF(VLOOKUP(D30,'TABLEAU MACHINE'!$E:$E,1,FALSE),"Y",0),"")</f>
        <v/>
      </c>
      <c r="E32" s="45" t="str">
        <f>IFERROR(IF(VLOOKUP(E30,'TABLEAU MACHINE'!$E:$E,1,FALSE),"Y",0),"")</f>
        <v/>
      </c>
      <c r="F32" s="45" t="str">
        <f>IFERROR(IF(VLOOKUP(F30,'TABLEAU MACHINE'!$E:$E,1,FALSE),"Y",0),"")</f>
        <v/>
      </c>
      <c r="G32" s="65" t="str">
        <f>IFERROR(IF(VLOOKUP(G30,'TABLEAU MACHINE'!$E:$E,1,FALSE),"Y",0),"")</f>
        <v/>
      </c>
      <c r="H32" s="74" t="str">
        <f>IFERROR(IF(VLOOKUP(H30,'TABLEAU MACHINE'!$E:$E,1,FALSE),"Y",0),"")</f>
        <v/>
      </c>
      <c r="I32" s="74" t="str">
        <f>IFERROR(IF(VLOOKUP(I30,'TABLEAU MACHINE'!$E:$E,1,FALSE),"Y",0),"")</f>
        <v/>
      </c>
      <c r="J32" s="68" t="str">
        <f>IFERROR(IF(VLOOKUP(J30,'TABLEAU MACHINE'!$E:$E,1,FALSE),"Y",0),"")</f>
        <v/>
      </c>
      <c r="K32" s="45" t="str">
        <f>IFERROR(IF(VLOOKUP(K30,'TABLEAU MACHINE'!$E:$E,1,FALSE),"Y",0),"")</f>
        <v/>
      </c>
      <c r="L32" s="45" t="str">
        <f>IFERROR(IF(VLOOKUP(L30,'TABLEAU MACHINE'!$E:$E,1,FALSE),"Y",0),"")</f>
        <v/>
      </c>
      <c r="M32" s="45" t="str">
        <f>IFERROR(IF(VLOOKUP(M30,'TABLEAU MACHINE'!$E:$E,1,FALSE),"Y",0),"")</f>
        <v/>
      </c>
      <c r="N32" s="65" t="str">
        <f>IFERROR(IF(VLOOKUP(N30,'TABLEAU MACHINE'!$E:$E,1,FALSE),"Y",0),"")</f>
        <v/>
      </c>
      <c r="O32" s="74" t="str">
        <f>IFERROR(IF(VLOOKUP(O30,'TABLEAU MACHINE'!$E:$E,1,FALSE),"Y",0),"")</f>
        <v/>
      </c>
      <c r="P32" s="74" t="str">
        <f>IFERROR(IF(VLOOKUP(P30,'TABLEAU MACHINE'!$E:$E,1,FALSE),"Y",0),"")</f>
        <v/>
      </c>
      <c r="Q32" s="68" t="str">
        <f>IFERROR(IF(VLOOKUP(Q30,'TABLEAU MACHINE'!$E:$E,1,FALSE),"Y",0),"")</f>
        <v/>
      </c>
      <c r="R32" s="45" t="str">
        <f>IFERROR(IF(VLOOKUP(R30,'TABLEAU MACHINE'!$E:$E,1,FALSE),"Y",0),"")</f>
        <v/>
      </c>
      <c r="S32" s="45" t="str">
        <f>IFERROR(IF(VLOOKUP(S30,'TABLEAU MACHINE'!$E:$E,1,FALSE),"Y",0),"")</f>
        <v/>
      </c>
      <c r="T32" s="45" t="str">
        <f>IFERROR(IF(VLOOKUP(T30,'TABLEAU MACHINE'!$E:$E,1,FALSE),"Y",0),"")</f>
        <v/>
      </c>
      <c r="U32" s="65" t="str">
        <f>IFERROR(IF(VLOOKUP(U30,'TABLEAU MACHINE'!$E:$E,1,FALSE),"Y",0),"")</f>
        <v/>
      </c>
      <c r="V32" s="74" t="str">
        <f>IFERROR(IF(VLOOKUP(V30,'TABLEAU MACHINE'!$E:$E,1,FALSE),"Y",0),"")</f>
        <v/>
      </c>
      <c r="W32" s="74" t="str">
        <f>IFERROR(IF(VLOOKUP(W30,'TABLEAU MACHINE'!$E:$E,1,FALSE),"Y",0),"")</f>
        <v/>
      </c>
      <c r="X32" s="68" t="str">
        <f>IFERROR(IF(VLOOKUP(X30,'TABLEAU MACHINE'!$E:$E,1,FALSE),"Y",0),"")</f>
        <v/>
      </c>
      <c r="Y32" s="45" t="str">
        <f>IFERROR(IF(VLOOKUP(Y30,'TABLEAU MACHINE'!$E:$E,1,FALSE),"Y",0),"")</f>
        <v/>
      </c>
      <c r="Z32" s="45" t="str">
        <f>IFERROR(IF(VLOOKUP(Z30,'TABLEAU MACHINE'!$E:$E,1,FALSE),"Y",0),"")</f>
        <v/>
      </c>
      <c r="AA32" s="45" t="str">
        <f>IFERROR(IF(VLOOKUP(AA30,'TABLEAU MACHINE'!$E:$E,1,FALSE),"Y",0),"")</f>
        <v/>
      </c>
      <c r="AB32" s="65" t="str">
        <f>IFERROR(IF(VLOOKUP(AB30,'TABLEAU MACHINE'!$E:$E,1,FALSE),"Y",0),"")</f>
        <v/>
      </c>
      <c r="AC32" s="74" t="str">
        <f>IFERROR(IF(VLOOKUP(AC30,'TABLEAU MACHINE'!$E:$E,1,FALSE),"Y",0),"")</f>
        <v/>
      </c>
      <c r="AD32" s="74" t="str">
        <f>IFERROR(IF(VLOOKUP(AD30,'TABLEAU MACHINE'!$E:$E,1,FALSE),"Y",0),"")</f>
        <v/>
      </c>
      <c r="AE32" s="68" t="str">
        <f>IFERROR(IF(VLOOKUP(AE30,'TABLEAU MACHINE'!$E:$E,1,FALSE),"Y",0),"")</f>
        <v/>
      </c>
      <c r="AF32" s="45" t="str">
        <f>IFERROR(IF(VLOOKUP(AF30,'TABLEAU MACHINE'!$E:$E,1,FALSE),"Y",0),"")</f>
        <v/>
      </c>
      <c r="AG32" s="45" t="str">
        <f>IFERROR(IF(VLOOKUP(AG30,'TABLEAU MACHINE'!$E:$E,1,FALSE),"Y",0),"")</f>
        <v/>
      </c>
      <c r="AH32" s="45" t="str">
        <f>IFERROR(IF(VLOOKUP(AH30,'TABLEAU MACHINE'!$E:$E,1,FALSE),"Y",0),"")</f>
        <v/>
      </c>
      <c r="AI32" s="65" t="str">
        <f>IFERROR(IF(VLOOKUP(AI30,'TABLEAU MACHINE'!$E:$E,1,FALSE),"Y",0),"")</f>
        <v/>
      </c>
      <c r="AJ32" s="74" t="str">
        <f>IFERROR(IF(VLOOKUP(AJ30,'TABLEAU MACHINE'!$E:$E,1,FALSE),"Y",0),"")</f>
        <v/>
      </c>
      <c r="AK32" s="74" t="str">
        <f>IFERROR(IF(VLOOKUP(AK30,'TABLEAU MACHINE'!$E:$E,1,FALSE),"Y",0),"")</f>
        <v/>
      </c>
      <c r="AL32" s="68" t="str">
        <f>IFERROR(IF(VLOOKUP(AL30,'TABLEAU MACHINE'!$E:$E,1,FALSE),"Y",0),"")</f>
        <v/>
      </c>
    </row>
    <row r="33" spans="1:38" ht="15" customHeight="1" x14ac:dyDescent="0.25">
      <c r="A33" s="28" t="s">
        <v>49</v>
      </c>
      <c r="B33" s="46"/>
      <c r="C33" s="46"/>
      <c r="D33" s="46"/>
      <c r="E33" s="46"/>
      <c r="F33" s="46"/>
      <c r="G33" s="66"/>
      <c r="H33" s="74"/>
      <c r="I33" s="74"/>
      <c r="J33" s="69" t="s">
        <v>14</v>
      </c>
      <c r="K33" s="46"/>
      <c r="L33" s="46"/>
      <c r="M33" s="46"/>
      <c r="N33" s="66"/>
      <c r="O33" s="74"/>
      <c r="P33" s="74">
        <v>0</v>
      </c>
      <c r="Q33" s="69">
        <v>100</v>
      </c>
      <c r="R33" s="46">
        <v>100</v>
      </c>
      <c r="S33" s="46">
        <v>100</v>
      </c>
      <c r="T33" s="46">
        <v>100</v>
      </c>
      <c r="U33" s="66">
        <v>100</v>
      </c>
      <c r="V33" s="74">
        <v>100</v>
      </c>
      <c r="W33" s="74">
        <v>100</v>
      </c>
      <c r="X33" s="69">
        <v>100</v>
      </c>
      <c r="Y33" s="46">
        <v>100</v>
      </c>
      <c r="Z33" s="46">
        <v>100</v>
      </c>
      <c r="AA33" s="46">
        <v>0</v>
      </c>
      <c r="AB33" s="66"/>
      <c r="AC33" s="74"/>
      <c r="AD33" s="74"/>
      <c r="AE33" s="69"/>
      <c r="AF33" s="46"/>
      <c r="AG33" s="46"/>
      <c r="AH33" s="46"/>
      <c r="AI33" s="66"/>
      <c r="AJ33" s="74"/>
      <c r="AK33" s="74"/>
      <c r="AL33" s="69"/>
    </row>
    <row r="34" spans="1:38" s="23" customFormat="1" ht="15" customHeight="1" x14ac:dyDescent="0.25">
      <c r="A34" s="77">
        <f>DATE(CalendarYear,7,1)</f>
        <v>45839</v>
      </c>
      <c r="B34" s="35" t="str">
        <f>IFERROR((WEEKNUM(B35)),"")</f>
        <v/>
      </c>
      <c r="C34" s="35" t="str">
        <f t="shared" ref="C34" si="181">IFERROR((WEEKNUM(C35)),"")</f>
        <v/>
      </c>
      <c r="D34" s="35">
        <f t="shared" ref="D34" si="182">IFERROR((WEEKNUM(D35)),"")</f>
        <v>27</v>
      </c>
      <c r="E34" s="35">
        <f t="shared" ref="E34" si="183">IFERROR((WEEKNUM(E35)),"")</f>
        <v>27</v>
      </c>
      <c r="F34" s="35">
        <f t="shared" ref="F34" si="184">IFERROR((WEEKNUM(F35)),"")</f>
        <v>27</v>
      </c>
      <c r="G34" s="62">
        <f t="shared" ref="G34" si="185">IFERROR((WEEKNUM(G35)),"")</f>
        <v>27</v>
      </c>
      <c r="H34" s="71">
        <f t="shared" ref="H34" si="186">IFERROR((WEEKNUM(H35)),"")</f>
        <v>27</v>
      </c>
      <c r="I34" s="71">
        <f t="shared" ref="I34" si="187">IFERROR((WEEKNUM(I35)),"")</f>
        <v>28</v>
      </c>
      <c r="J34" s="36">
        <f t="shared" ref="J34" si="188">IFERROR((WEEKNUM(J35)),"")</f>
        <v>28</v>
      </c>
      <c r="K34" s="35">
        <f t="shared" ref="K34" si="189">IFERROR((WEEKNUM(K35)),"")</f>
        <v>28</v>
      </c>
      <c r="L34" s="35">
        <f t="shared" ref="L34" si="190">IFERROR((WEEKNUM(L35)),"")</f>
        <v>28</v>
      </c>
      <c r="M34" s="35">
        <f t="shared" ref="M34" si="191">IFERROR((WEEKNUM(M35)),"")</f>
        <v>28</v>
      </c>
      <c r="N34" s="62">
        <f t="shared" ref="N34" si="192">IFERROR((WEEKNUM(N35)),"")</f>
        <v>28</v>
      </c>
      <c r="O34" s="71">
        <f t="shared" ref="O34" si="193">IFERROR((WEEKNUM(O35)),"")</f>
        <v>28</v>
      </c>
      <c r="P34" s="71">
        <f t="shared" ref="P34" si="194">IFERROR((WEEKNUM(P35)),"")</f>
        <v>29</v>
      </c>
      <c r="Q34" s="36">
        <f t="shared" ref="Q34" si="195">IFERROR((WEEKNUM(Q35)),"")</f>
        <v>29</v>
      </c>
      <c r="R34" s="35">
        <f t="shared" ref="R34" si="196">IFERROR((WEEKNUM(R35)),"")</f>
        <v>29</v>
      </c>
      <c r="S34" s="35">
        <f t="shared" ref="S34" si="197">IFERROR((WEEKNUM(S35)),"")</f>
        <v>29</v>
      </c>
      <c r="T34" s="35">
        <f t="shared" ref="T34" si="198">IFERROR((WEEKNUM(T35)),"")</f>
        <v>29</v>
      </c>
      <c r="U34" s="62">
        <f t="shared" ref="U34" si="199">IFERROR((WEEKNUM(U35)),"")</f>
        <v>29</v>
      </c>
      <c r="V34" s="71">
        <f t="shared" ref="V34" si="200">IFERROR((WEEKNUM(V35)),"")</f>
        <v>29</v>
      </c>
      <c r="W34" s="71">
        <f t="shared" ref="W34" si="201">IFERROR((WEEKNUM(W35)),"")</f>
        <v>30</v>
      </c>
      <c r="X34" s="36">
        <f t="shared" ref="X34" si="202">IFERROR((WEEKNUM(X35)),"")</f>
        <v>30</v>
      </c>
      <c r="Y34" s="35">
        <f t="shared" ref="Y34" si="203">IFERROR((WEEKNUM(Y35)),"")</f>
        <v>30</v>
      </c>
      <c r="Z34" s="35">
        <f t="shared" ref="Z34" si="204">IFERROR((WEEKNUM(Z35)),"")</f>
        <v>30</v>
      </c>
      <c r="AA34" s="35">
        <f t="shared" ref="AA34" si="205">IFERROR((WEEKNUM(AA35)),"")</f>
        <v>30</v>
      </c>
      <c r="AB34" s="62">
        <f t="shared" ref="AB34" si="206">IFERROR((WEEKNUM(AB35)),"")</f>
        <v>30</v>
      </c>
      <c r="AC34" s="71">
        <f t="shared" ref="AC34" si="207">IFERROR((WEEKNUM(AC35)),"")</f>
        <v>30</v>
      </c>
      <c r="AD34" s="71">
        <f t="shared" ref="AD34" si="208">IFERROR((WEEKNUM(AD35)),"")</f>
        <v>31</v>
      </c>
      <c r="AE34" s="36">
        <f t="shared" ref="AE34" si="209">IFERROR((WEEKNUM(AE35)),"")</f>
        <v>31</v>
      </c>
      <c r="AF34" s="35">
        <f t="shared" ref="AF34" si="210">IFERROR((WEEKNUM(AF35)),"")</f>
        <v>31</v>
      </c>
      <c r="AG34" s="35">
        <f t="shared" ref="AG34" si="211">IFERROR((WEEKNUM(AG35)),"")</f>
        <v>31</v>
      </c>
      <c r="AH34" s="35">
        <f t="shared" ref="AH34" si="212">IFERROR((WEEKNUM(AH35)),"")</f>
        <v>31</v>
      </c>
      <c r="AI34" s="62" t="str">
        <f t="shared" ref="AI34" si="213">IFERROR((WEEKNUM(AI35)),"")</f>
        <v/>
      </c>
      <c r="AJ34" s="71" t="str">
        <f t="shared" ref="AJ34" si="214">IFERROR((WEEKNUM(AJ35)),"")</f>
        <v/>
      </c>
      <c r="AK34" s="71" t="str">
        <f t="shared" ref="AK34" si="215">IFERROR((WEEKNUM(AK35)),"")</f>
        <v/>
      </c>
      <c r="AL34" s="36" t="str">
        <f t="shared" ref="AL34" si="216">IFERROR((WEEKNUM(AL35)),"")</f>
        <v/>
      </c>
    </row>
    <row r="35" spans="1:38" s="21" customFormat="1" ht="15" customHeight="1" x14ac:dyDescent="0.25">
      <c r="A35" s="78"/>
      <c r="B35" s="17" t="str">
        <f>IF(DAY(JulSun1)=1,"",IF(AND(YEAR(JulSun1+1)=CalendarYear,MONTH(JulSun1+1)=7),JulSun1+1,""))</f>
        <v/>
      </c>
      <c r="C35" s="17" t="str">
        <f>IF(DAY(JulSun1)=1,"",IF(AND(YEAR(JulSun1+2)=CalendarYear,MONTH(JulSun1+2)=7),JulSun1+2,""))</f>
        <v/>
      </c>
      <c r="D35" s="17">
        <f>IF(DAY(JulSun1)=1,"",IF(AND(YEAR(JulSun1+3)=CalendarYear,MONTH(JulSun1+3)=7),JulSun1+3,""))</f>
        <v>45839</v>
      </c>
      <c r="E35" s="17">
        <f>IF(DAY(JulSun1)=1,"",IF(AND(YEAR(JulSun1+4)=CalendarYear,MONTH(JulSun1+4)=7),JulSun1+4,""))</f>
        <v>45840</v>
      </c>
      <c r="F35" s="17">
        <f>IF(DAY(JulSun1)=1,"",IF(AND(YEAR(JulSun1+5)=CalendarYear,MONTH(JulSun1+5)=7),JulSun1+5,""))</f>
        <v>45841</v>
      </c>
      <c r="G35" s="63">
        <f>IF(DAY(JulSun1)=1,"",IF(AND(YEAR(JulSun1+6)=CalendarYear,MONTH(JulSun1+6)=7),JulSun1+6,""))</f>
        <v>45842</v>
      </c>
      <c r="H35" s="72">
        <f>IF(DAY(JulSun1)=1,IF(AND(YEAR(JulSun1)=CalendarYear,MONTH(JulSun1)=7),JulSun1,""),IF(AND(YEAR(JulSun1+7)=CalendarYear,MONTH(JulSun1+7)=7),JulSun1+7,""))</f>
        <v>45843</v>
      </c>
      <c r="I35" s="72">
        <f>IF(DAY(JulSun1)=1,IF(AND(YEAR(JulSun1+1)=CalendarYear,MONTH(JulSun1+1)=7),JulSun1+1,""),IF(AND(YEAR(JulSun1+8)=CalendarYear,MONTH(JulSun1+8)=7),JulSun1+8,""))</f>
        <v>45844</v>
      </c>
      <c r="J35" s="37">
        <f>IF(DAY(JulSun1)=1,IF(AND(YEAR(JulSun1+2)=CalendarYear,MONTH(JulSun1+2)=7),JulSun1+2,""),IF(AND(YEAR(JulSun1+9)=CalendarYear,MONTH(JulSun1+9)=7),JulSun1+9,""))</f>
        <v>45845</v>
      </c>
      <c r="K35" s="17">
        <f>IF(DAY(JulSun1)=1,IF(AND(YEAR(JulSun1+3)=CalendarYear,MONTH(JulSun1+3)=7),JulSun1+3,""),IF(AND(YEAR(JulSun1+10)=CalendarYear,MONTH(JulSun1+10)=7),JulSun1+10,""))</f>
        <v>45846</v>
      </c>
      <c r="L35" s="17">
        <f>IF(DAY(JulSun1)=1,IF(AND(YEAR(JulSun1+4)=CalendarYear,MONTH(JulSun1+4)=7),JulSun1+4,""),IF(AND(YEAR(JulSun1+11)=CalendarYear,MONTH(JulSun1+11)=7),JulSun1+11,""))</f>
        <v>45847</v>
      </c>
      <c r="M35" s="17">
        <f>IF(DAY(JulSun1)=1,IF(AND(YEAR(JulSun1+5)=CalendarYear,MONTH(JulSun1+5)=7),JulSun1+5,""),IF(AND(YEAR(JulSun1+12)=CalendarYear,MONTH(JulSun1+12)=7),JulSun1+12,""))</f>
        <v>45848</v>
      </c>
      <c r="N35" s="63">
        <f>IF(DAY(JulSun1)=1,IF(AND(YEAR(JulSun1+6)=CalendarYear,MONTH(JulSun1+6)=7),JulSun1+6,""),IF(AND(YEAR(JulSun1+13)=CalendarYear,MONTH(JulSun1+13)=7),JulSun1+13,""))</f>
        <v>45849</v>
      </c>
      <c r="O35" s="72">
        <f>IF(DAY(JulSun1)=1,IF(AND(YEAR(JulSun1+7)=CalendarYear,MONTH(JulSun1+7)=7),JulSun1+7,""),IF(AND(YEAR(JulSun1+14)=CalendarYear,MONTH(JulSun1+14)=7),JulSun1+14,""))</f>
        <v>45850</v>
      </c>
      <c r="P35" s="72">
        <f>IF(DAY(JulSun1)=1,IF(AND(YEAR(JulSun1+8)=CalendarYear,MONTH(JulSun1+8)=7),JulSun1+8,""),IF(AND(YEAR(JulSun1+15)=CalendarYear,MONTH(JulSun1+15)=7),JulSun1+15,""))</f>
        <v>45851</v>
      </c>
      <c r="Q35" s="37">
        <f>IF(DAY(JulSun1)=1,IF(AND(YEAR(JulSun1+9)=CalendarYear,MONTH(JulSun1+9)=7),JulSun1+9,""),IF(AND(YEAR(JulSun1+16)=CalendarYear,MONTH(JulSun1+16)=7),JulSun1+16,""))</f>
        <v>45852</v>
      </c>
      <c r="R35" s="17">
        <f>IF(DAY(JulSun1)=1,IF(AND(YEAR(JulSun1+10)=CalendarYear,MONTH(JulSun1+10)=7),JulSun1+10,""),IF(AND(YEAR(JulSun1+17)=CalendarYear,MONTH(JulSun1+17)=7),JulSun1+17,""))</f>
        <v>45853</v>
      </c>
      <c r="S35" s="17">
        <f>IF(DAY(JulSun1)=1,IF(AND(YEAR(JulSun1+11)=CalendarYear,MONTH(JulSun1+11)=7),JulSun1+11,""),IF(AND(YEAR(JulSun1+18)=CalendarYear,MONTH(JulSun1+18)=7),JulSun1+18,""))</f>
        <v>45854</v>
      </c>
      <c r="T35" s="17">
        <f>IF(DAY(JulSun1)=1,IF(AND(YEAR(JulSun1+12)=CalendarYear,MONTH(JulSun1+12)=7),JulSun1+12,""),IF(AND(YEAR(JulSun1+19)=CalendarYear,MONTH(JulSun1+19)=7),JulSun1+19,""))</f>
        <v>45855</v>
      </c>
      <c r="U35" s="63">
        <f>IF(DAY(JulSun1)=1,IF(AND(YEAR(JulSun1+13)=CalendarYear,MONTH(JulSun1+13)=7),JulSun1+13,""),IF(AND(YEAR(JulSun1+20)=CalendarYear,MONTH(JulSun1+20)=7),JulSun1+20,""))</f>
        <v>45856</v>
      </c>
      <c r="V35" s="72">
        <f>IF(DAY(JulSun1)=1,IF(AND(YEAR(JulSun1+14)=CalendarYear,MONTH(JulSun1+14)=7),JulSun1+14,""),IF(AND(YEAR(JulSun1+21)=CalendarYear,MONTH(JulSun1+21)=7),JulSun1+21,""))</f>
        <v>45857</v>
      </c>
      <c r="W35" s="72">
        <f>IF(DAY(JulSun1)=1,IF(AND(YEAR(JulSun1+15)=CalendarYear,MONTH(JulSun1+15)=7),JulSun1+15,""),IF(AND(YEAR(JulSun1+22)=CalendarYear,MONTH(JulSun1+22)=7),JulSun1+22,""))</f>
        <v>45858</v>
      </c>
      <c r="X35" s="37">
        <f>IF(DAY(JulSun1)=1,IF(AND(YEAR(JulSun1+16)=CalendarYear,MONTH(JulSun1+16)=7),JulSun1+16,""),IF(AND(YEAR(JulSun1+23)=CalendarYear,MONTH(JulSun1+23)=7),JulSun1+23,""))</f>
        <v>45859</v>
      </c>
      <c r="Y35" s="17">
        <f>IF(DAY(JulSun1)=1,IF(AND(YEAR(JulSun1+17)=CalendarYear,MONTH(JulSun1+17)=7),JulSun1+17,""),IF(AND(YEAR(JulSun1+24)=CalendarYear,MONTH(JulSun1+24)=7),JulSun1+24,""))</f>
        <v>45860</v>
      </c>
      <c r="Z35" s="17">
        <f>IF(DAY(JulSun1)=1,IF(AND(YEAR(JulSun1+18)=CalendarYear,MONTH(JulSun1+18)=7),JulSun1+18,""),IF(AND(YEAR(JulSun1+25)=CalendarYear,MONTH(JulSun1+25)=7),JulSun1+25,""))</f>
        <v>45861</v>
      </c>
      <c r="AA35" s="17">
        <f>IF(DAY(JulSun1)=1,IF(AND(YEAR(JulSun1+19)=CalendarYear,MONTH(JulSun1+19)=7),JulSun1+19,""),IF(AND(YEAR(JulSun1+26)=CalendarYear,MONTH(JulSun1+26)=7),JulSun1+26,""))</f>
        <v>45862</v>
      </c>
      <c r="AB35" s="63">
        <f>IF(DAY(JulSun1)=1,IF(AND(YEAR(JulSun1+20)=CalendarYear,MONTH(JulSun1+20)=7),JulSun1+20,""),IF(AND(YEAR(JulSun1+27)=CalendarYear,MONTH(JulSun1+27)=7),JulSun1+27,""))</f>
        <v>45863</v>
      </c>
      <c r="AC35" s="72">
        <f>IF(DAY(JulSun1)=1,IF(AND(YEAR(JulSun1+21)=CalendarYear,MONTH(JulSun1+21)=7),JulSun1+21,""),IF(AND(YEAR(JulSun1+28)=CalendarYear,MONTH(JulSun1+28)=7),JulSun1+28,""))</f>
        <v>45864</v>
      </c>
      <c r="AD35" s="72">
        <f>IF(DAY(JulSun1)=1,IF(AND(YEAR(JulSun1+22)=CalendarYear,MONTH(JulSun1+22)=7),JulSun1+22,""),IF(AND(YEAR(JulSun1+29)=CalendarYear,MONTH(JulSun1+29)=7),JulSun1+29,""))</f>
        <v>45865</v>
      </c>
      <c r="AE35" s="37">
        <f>IF(DAY(JulSun1)=1,IF(AND(YEAR(JulSun1+23)=CalendarYear,MONTH(JulSun1+23)=7),JulSun1+23,""),IF(AND(YEAR(JulSun1+30)=CalendarYear,MONTH(JulSun1+30)=7),JulSun1+30,""))</f>
        <v>45866</v>
      </c>
      <c r="AF35" s="17">
        <f>IF(DAY(JulSun1)=1,IF(AND(YEAR(JulSun1+24)=CalendarYear,MONTH(JulSun1+24)=7),JulSun1+24,""),IF(AND(YEAR(JulSun1+31)=CalendarYear,MONTH(JulSun1+31)=7),JulSun1+31,""))</f>
        <v>45867</v>
      </c>
      <c r="AG35" s="17">
        <f>IF(DAY(JulSun1)=1,IF(AND(YEAR(JulSun1+25)=CalendarYear,MONTH(JulSun1+25)=7),JulSun1+25,""),IF(AND(YEAR(JulSun1+32)=CalendarYear,MONTH(JulSun1+32)=7),JulSun1+32,""))</f>
        <v>45868</v>
      </c>
      <c r="AH35" s="17">
        <f>IF(DAY(JulSun1)=1,IF(AND(YEAR(JulSun1+26)=CalendarYear,MONTH(JulSun1+26)=7),JulSun1+26,""),IF(AND(YEAR(JulSun1+33)=CalendarYear,MONTH(JulSun1+33)=7),JulSun1+33,""))</f>
        <v>45869</v>
      </c>
      <c r="AI35" s="63" t="str">
        <f>IF(DAY(JulSun1)=1,IF(AND(YEAR(JulSun1+27)=CalendarYear,MONTH(JulSun1+27)=7),JulSun1+27,""),IF(AND(YEAR(JulSun1+34)=CalendarYear,MONTH(JulSun1+34)=7),JulSun1+34,""))</f>
        <v/>
      </c>
      <c r="AJ35" s="72" t="str">
        <f>IF(DAY(JulSun1)=1,IF(AND(YEAR(JulSun1+28)=CalendarYear,MONTH(JulSun1+28)=7),JulSun1+28,""),IF(AND(YEAR(JulSun1+35)=CalendarYear,MONTH(JulSun1+35)=7),JulSun1+35,""))</f>
        <v/>
      </c>
      <c r="AK35" s="72" t="str">
        <f>IF(DAY(JulSun1)=1,IF(AND(YEAR(JulSun1+29)=CalendarYear,MONTH(JulSun1+29)=7),JulSun1+29,""),IF(AND(YEAR(JulSun1+36)=CalendarYear,MONTH(JulSun1+36)=7),JulSun1+36,""))</f>
        <v/>
      </c>
      <c r="AL35" s="37" t="str">
        <f>IF(DAY(JulSun1)=1,IF(AND(YEAR(JulSun1+30)=CalendarYear,MONTH(JulSun1+30)=7),JulSun1+30,""),IF(AND(YEAR(JulSun1+37)=CalendarYear,MONTH(JulSun1+37)=7),JulSun1+37,""))</f>
        <v/>
      </c>
    </row>
    <row r="36" spans="1:38" s="21" customFormat="1" ht="15" customHeight="1" x14ac:dyDescent="0.25">
      <c r="A36" s="79"/>
      <c r="B36" s="18" t="s">
        <v>7</v>
      </c>
      <c r="C36" s="18" t="s">
        <v>8</v>
      </c>
      <c r="D36" s="18" t="s">
        <v>9</v>
      </c>
      <c r="E36" s="18" t="s">
        <v>10</v>
      </c>
      <c r="F36" s="18" t="s">
        <v>11</v>
      </c>
      <c r="G36" s="67" t="s">
        <v>12</v>
      </c>
      <c r="H36" s="73" t="s">
        <v>13</v>
      </c>
      <c r="I36" s="73" t="s">
        <v>7</v>
      </c>
      <c r="J36" s="70" t="s">
        <v>8</v>
      </c>
      <c r="K36" s="18" t="s">
        <v>9</v>
      </c>
      <c r="L36" s="18" t="s">
        <v>10</v>
      </c>
      <c r="M36" s="18" t="s">
        <v>11</v>
      </c>
      <c r="N36" s="67" t="s">
        <v>12</v>
      </c>
      <c r="O36" s="73" t="s">
        <v>13</v>
      </c>
      <c r="P36" s="73" t="s">
        <v>7</v>
      </c>
      <c r="Q36" s="70" t="s">
        <v>8</v>
      </c>
      <c r="R36" s="18" t="s">
        <v>9</v>
      </c>
      <c r="S36" s="18" t="s">
        <v>10</v>
      </c>
      <c r="T36" s="18" t="s">
        <v>11</v>
      </c>
      <c r="U36" s="67" t="s">
        <v>12</v>
      </c>
      <c r="V36" s="73" t="s">
        <v>13</v>
      </c>
      <c r="W36" s="73" t="s">
        <v>7</v>
      </c>
      <c r="X36" s="70" t="s">
        <v>8</v>
      </c>
      <c r="Y36" s="18" t="s">
        <v>9</v>
      </c>
      <c r="Z36" s="18" t="s">
        <v>10</v>
      </c>
      <c r="AA36" s="18" t="s">
        <v>11</v>
      </c>
      <c r="AB36" s="67" t="s">
        <v>12</v>
      </c>
      <c r="AC36" s="73" t="s">
        <v>13</v>
      </c>
      <c r="AD36" s="73" t="s">
        <v>7</v>
      </c>
      <c r="AE36" s="70" t="s">
        <v>8</v>
      </c>
      <c r="AF36" s="18" t="s">
        <v>9</v>
      </c>
      <c r="AG36" s="18" t="s">
        <v>10</v>
      </c>
      <c r="AH36" s="18" t="s">
        <v>11</v>
      </c>
      <c r="AI36" s="67" t="s">
        <v>12</v>
      </c>
      <c r="AJ36" s="73" t="s">
        <v>13</v>
      </c>
      <c r="AK36" s="73" t="s">
        <v>7</v>
      </c>
      <c r="AL36" s="70" t="s">
        <v>8</v>
      </c>
    </row>
    <row r="37" spans="1:38" ht="15" customHeight="1" x14ac:dyDescent="0.25">
      <c r="A37" s="27" t="s">
        <v>50</v>
      </c>
      <c r="B37" s="45" t="str">
        <f>IFERROR(IF(VLOOKUP(B35,'TABLEAU MACHINE'!$E:$E,1,FALSE),"Y",0),"")</f>
        <v/>
      </c>
      <c r="C37" s="45" t="str">
        <f>IFERROR(IF(VLOOKUP(C35,'TABLEAU MACHINE'!$E:$E,1,FALSE),"Y",0),"")</f>
        <v/>
      </c>
      <c r="D37" s="45" t="str">
        <f>IFERROR(IF(VLOOKUP(D35,'TABLEAU MACHINE'!$E:$E,1,FALSE),"Y",0),"")</f>
        <v/>
      </c>
      <c r="E37" s="45" t="str">
        <f>IFERROR(IF(VLOOKUP(E35,'TABLEAU MACHINE'!$E:$E,1,FALSE),"Y",0),"")</f>
        <v/>
      </c>
      <c r="F37" s="45" t="str">
        <f>IFERROR(IF(VLOOKUP(F35,'TABLEAU MACHINE'!$E:$E,1,FALSE),"Y",0),"")</f>
        <v/>
      </c>
      <c r="G37" s="65" t="str">
        <f>IFERROR(IF(VLOOKUP(G35,'TABLEAU MACHINE'!$E:$E,1,FALSE),"Y",0),"")</f>
        <v/>
      </c>
      <c r="H37" s="74" t="str">
        <f>IFERROR(IF(VLOOKUP(H35,'TABLEAU MACHINE'!$E:$E,1,FALSE),"Y",0),"")</f>
        <v/>
      </c>
      <c r="I37" s="74" t="str">
        <f>IFERROR(IF(VLOOKUP(I35,'TABLEAU MACHINE'!$E:$E,1,FALSE),"Y",0),"")</f>
        <v/>
      </c>
      <c r="J37" s="68" t="str">
        <f>IFERROR(IF(VLOOKUP(J35,'TABLEAU MACHINE'!$E:$E,1,FALSE),"Y",0),"")</f>
        <v/>
      </c>
      <c r="K37" s="45" t="str">
        <f>IFERROR(IF(VLOOKUP(K35,'TABLEAU MACHINE'!$E:$E,1,FALSE),"Y",0),"")</f>
        <v/>
      </c>
      <c r="L37" s="45" t="str">
        <f>IFERROR(IF(VLOOKUP(L35,'TABLEAU MACHINE'!$E:$E,1,FALSE),"Y",0),"")</f>
        <v/>
      </c>
      <c r="M37" s="45" t="str">
        <f>IFERROR(IF(VLOOKUP(M35,'TABLEAU MACHINE'!$E:$E,1,FALSE),"Y",0),"")</f>
        <v/>
      </c>
      <c r="N37" s="65" t="str">
        <f>IFERROR(IF(VLOOKUP(N35,'TABLEAU MACHINE'!$E:$E,1,FALSE),"Y",0),"")</f>
        <v/>
      </c>
      <c r="O37" s="74" t="str">
        <f>IFERROR(IF(VLOOKUP(O35,'TABLEAU MACHINE'!$E:$E,1,FALSE),"Y",0),"")</f>
        <v/>
      </c>
      <c r="P37" s="74" t="str">
        <f>IFERROR(IF(VLOOKUP(P35,'TABLEAU MACHINE'!$E:$E,1,FALSE),"Y",0),"")</f>
        <v/>
      </c>
      <c r="Q37" s="68" t="str">
        <f>IFERROR(IF(VLOOKUP(Q35,'TABLEAU MACHINE'!$E:$E,1,FALSE),"Y",0),"")</f>
        <v/>
      </c>
      <c r="R37" s="45" t="str">
        <f>IFERROR(IF(VLOOKUP(R35,'TABLEAU MACHINE'!$E:$E,1,FALSE),"Y",0),"")</f>
        <v/>
      </c>
      <c r="S37" s="45" t="str">
        <f>IFERROR(IF(VLOOKUP(S35,'TABLEAU MACHINE'!$E:$E,1,FALSE),"Y",0),"")</f>
        <v/>
      </c>
      <c r="T37" s="45" t="str">
        <f>IFERROR(IF(VLOOKUP(T35,'TABLEAU MACHINE'!$E:$E,1,FALSE),"Y",0),"")</f>
        <v/>
      </c>
      <c r="U37" s="65" t="str">
        <f>IFERROR(IF(VLOOKUP(U35,'TABLEAU MACHINE'!$E:$E,1,FALSE),"Y",0),"")</f>
        <v/>
      </c>
      <c r="V37" s="74" t="str">
        <f>IFERROR(IF(VLOOKUP(V35,'TABLEAU MACHINE'!$E:$E,1,FALSE),"Y",0),"")</f>
        <v/>
      </c>
      <c r="W37" s="74" t="str">
        <f>IFERROR(IF(VLOOKUP(W35,'TABLEAU MACHINE'!$E:$E,1,FALSE),"Y",0),"")</f>
        <v/>
      </c>
      <c r="X37" s="68" t="str">
        <f>IFERROR(IF(VLOOKUP(X35,'TABLEAU MACHINE'!$E:$E,1,FALSE),"Y",0),"")</f>
        <v/>
      </c>
      <c r="Y37" s="45" t="str">
        <f>IFERROR(IF(VLOOKUP(Y35,'TABLEAU MACHINE'!$E:$E,1,FALSE),"Y",0),"")</f>
        <v/>
      </c>
      <c r="Z37" s="45" t="str">
        <f>IFERROR(IF(VLOOKUP(Z35,'TABLEAU MACHINE'!$E:$E,1,FALSE),"Y",0),"")</f>
        <v/>
      </c>
      <c r="AA37" s="45" t="str">
        <f>IFERROR(IF(VLOOKUP(AA35,'TABLEAU MACHINE'!$E:$E,1,FALSE),"Y",0),"")</f>
        <v/>
      </c>
      <c r="AB37" s="65" t="str">
        <f>IFERROR(IF(VLOOKUP(AB35,'TABLEAU MACHINE'!$E:$E,1,FALSE),"Y",0),"")</f>
        <v/>
      </c>
      <c r="AC37" s="74" t="str">
        <f>IFERROR(IF(VLOOKUP(AC35,'TABLEAU MACHINE'!$E:$E,1,FALSE),"Y",0),"")</f>
        <v/>
      </c>
      <c r="AD37" s="74" t="str">
        <f>IFERROR(IF(VLOOKUP(AD35,'TABLEAU MACHINE'!$E:$E,1,FALSE),"Y",0),"")</f>
        <v/>
      </c>
      <c r="AE37" s="68" t="str">
        <f>IFERROR(IF(VLOOKUP(AE35,'TABLEAU MACHINE'!$E:$E,1,FALSE),"Y",0),"")</f>
        <v/>
      </c>
      <c r="AF37" s="45" t="str">
        <f>IFERROR(IF(VLOOKUP(AF35,'TABLEAU MACHINE'!$E:$E,1,FALSE),"Y",0),"")</f>
        <v/>
      </c>
      <c r="AG37" s="45" t="str">
        <f>IFERROR(IF(VLOOKUP(AG35,'TABLEAU MACHINE'!$E:$E,1,FALSE),"Y",0),"")</f>
        <v/>
      </c>
      <c r="AH37" s="45" t="str">
        <f>IFERROR(IF(VLOOKUP(AH35,'TABLEAU MACHINE'!$E:$E,1,FALSE),"Y",0),"")</f>
        <v/>
      </c>
      <c r="AI37" s="65" t="str">
        <f>IFERROR(IF(VLOOKUP(AI35,'TABLEAU MACHINE'!$E:$E,1,FALSE),"Y",0),"")</f>
        <v/>
      </c>
      <c r="AJ37" s="74" t="str">
        <f>IFERROR(IF(VLOOKUP(AJ35,'TABLEAU MACHINE'!$E:$E,1,FALSE),"Y",0),"")</f>
        <v/>
      </c>
      <c r="AK37" s="74" t="str">
        <f>IFERROR(IF(VLOOKUP(AK35,'TABLEAU MACHINE'!$E:$E,1,FALSE),"Y",0),"")</f>
        <v/>
      </c>
      <c r="AL37" s="68" t="str">
        <f>IFERROR(IF(VLOOKUP(AL35,'TABLEAU MACHINE'!$E:$E,1,FALSE),"Y",0),"")</f>
        <v/>
      </c>
    </row>
    <row r="38" spans="1:38" ht="15" customHeight="1" x14ac:dyDescent="0.25">
      <c r="A38" s="28" t="s">
        <v>49</v>
      </c>
      <c r="B38" s="46"/>
      <c r="C38" s="46"/>
      <c r="D38" s="46"/>
      <c r="E38" s="46"/>
      <c r="F38" s="46"/>
      <c r="G38" s="66"/>
      <c r="H38" s="74"/>
      <c r="I38" s="74"/>
      <c r="J38" s="69"/>
      <c r="K38" s="46"/>
      <c r="L38" s="46"/>
      <c r="M38" s="46"/>
      <c r="N38" s="66"/>
      <c r="O38" s="74"/>
      <c r="P38" s="74"/>
      <c r="Q38" s="69" t="s">
        <v>14</v>
      </c>
      <c r="R38" s="46"/>
      <c r="S38" s="46"/>
      <c r="T38" s="46"/>
      <c r="U38" s="66"/>
      <c r="V38" s="74"/>
      <c r="W38" s="74"/>
      <c r="X38" s="69"/>
      <c r="Y38" s="46"/>
      <c r="Z38" s="46"/>
      <c r="AA38" s="46"/>
      <c r="AB38" s="66"/>
      <c r="AC38" s="74"/>
      <c r="AD38" s="74"/>
      <c r="AE38" s="69"/>
      <c r="AF38" s="46"/>
      <c r="AG38" s="46"/>
      <c r="AH38" s="46"/>
      <c r="AI38" s="66"/>
      <c r="AJ38" s="74"/>
      <c r="AK38" s="74"/>
      <c r="AL38" s="69"/>
    </row>
    <row r="39" spans="1:38" s="23" customFormat="1" ht="15" customHeight="1" x14ac:dyDescent="0.25">
      <c r="A39" s="81">
        <f>DATE(CalendarYear,8,1)</f>
        <v>45870</v>
      </c>
      <c r="B39" s="35" t="str">
        <f>IFERROR((WEEKNUM(B40)),"")</f>
        <v/>
      </c>
      <c r="C39" s="35" t="str">
        <f t="shared" ref="C39" si="217">IFERROR((WEEKNUM(C40)),"")</f>
        <v/>
      </c>
      <c r="D39" s="35" t="str">
        <f t="shared" ref="D39" si="218">IFERROR((WEEKNUM(D40)),"")</f>
        <v/>
      </c>
      <c r="E39" s="35" t="str">
        <f t="shared" ref="E39" si="219">IFERROR((WEEKNUM(E40)),"")</f>
        <v/>
      </c>
      <c r="F39" s="35" t="str">
        <f t="shared" ref="F39" si="220">IFERROR((WEEKNUM(F40)),"")</f>
        <v/>
      </c>
      <c r="G39" s="62">
        <f t="shared" ref="G39" si="221">IFERROR((WEEKNUM(G40)),"")</f>
        <v>31</v>
      </c>
      <c r="H39" s="71">
        <f t="shared" ref="H39" si="222">IFERROR((WEEKNUM(H40)),"")</f>
        <v>31</v>
      </c>
      <c r="I39" s="71">
        <f t="shared" ref="I39" si="223">IFERROR((WEEKNUM(I40)),"")</f>
        <v>32</v>
      </c>
      <c r="J39" s="36">
        <f t="shared" ref="J39" si="224">IFERROR((WEEKNUM(J40)),"")</f>
        <v>32</v>
      </c>
      <c r="K39" s="35">
        <f t="shared" ref="K39" si="225">IFERROR((WEEKNUM(K40)),"")</f>
        <v>32</v>
      </c>
      <c r="L39" s="35">
        <f t="shared" ref="L39" si="226">IFERROR((WEEKNUM(L40)),"")</f>
        <v>32</v>
      </c>
      <c r="M39" s="35">
        <f t="shared" ref="M39" si="227">IFERROR((WEEKNUM(M40)),"")</f>
        <v>32</v>
      </c>
      <c r="N39" s="62">
        <f t="shared" ref="N39" si="228">IFERROR((WEEKNUM(N40)),"")</f>
        <v>32</v>
      </c>
      <c r="O39" s="71">
        <f t="shared" ref="O39" si="229">IFERROR((WEEKNUM(O40)),"")</f>
        <v>32</v>
      </c>
      <c r="P39" s="71">
        <f t="shared" ref="P39" si="230">IFERROR((WEEKNUM(P40)),"")</f>
        <v>33</v>
      </c>
      <c r="Q39" s="36">
        <f t="shared" ref="Q39" si="231">IFERROR((WEEKNUM(Q40)),"")</f>
        <v>33</v>
      </c>
      <c r="R39" s="35">
        <f t="shared" ref="R39" si="232">IFERROR((WEEKNUM(R40)),"")</f>
        <v>33</v>
      </c>
      <c r="S39" s="35">
        <f t="shared" ref="S39" si="233">IFERROR((WEEKNUM(S40)),"")</f>
        <v>33</v>
      </c>
      <c r="T39" s="35">
        <f t="shared" ref="T39" si="234">IFERROR((WEEKNUM(T40)),"")</f>
        <v>33</v>
      </c>
      <c r="U39" s="62">
        <f t="shared" ref="U39" si="235">IFERROR((WEEKNUM(U40)),"")</f>
        <v>33</v>
      </c>
      <c r="V39" s="71">
        <f t="shared" ref="V39" si="236">IFERROR((WEEKNUM(V40)),"")</f>
        <v>33</v>
      </c>
      <c r="W39" s="71">
        <f t="shared" ref="W39" si="237">IFERROR((WEEKNUM(W40)),"")</f>
        <v>34</v>
      </c>
      <c r="X39" s="36">
        <f t="shared" ref="X39" si="238">IFERROR((WEEKNUM(X40)),"")</f>
        <v>34</v>
      </c>
      <c r="Y39" s="35">
        <f t="shared" ref="Y39" si="239">IFERROR((WEEKNUM(Y40)),"")</f>
        <v>34</v>
      </c>
      <c r="Z39" s="35">
        <f t="shared" ref="Z39" si="240">IFERROR((WEEKNUM(Z40)),"")</f>
        <v>34</v>
      </c>
      <c r="AA39" s="35">
        <f t="shared" ref="AA39" si="241">IFERROR((WEEKNUM(AA40)),"")</f>
        <v>34</v>
      </c>
      <c r="AB39" s="62">
        <f t="shared" ref="AB39" si="242">IFERROR((WEEKNUM(AB40)),"")</f>
        <v>34</v>
      </c>
      <c r="AC39" s="71">
        <f t="shared" ref="AC39" si="243">IFERROR((WEEKNUM(AC40)),"")</f>
        <v>34</v>
      </c>
      <c r="AD39" s="71">
        <f t="shared" ref="AD39" si="244">IFERROR((WEEKNUM(AD40)),"")</f>
        <v>35</v>
      </c>
      <c r="AE39" s="36">
        <f t="shared" ref="AE39" si="245">IFERROR((WEEKNUM(AE40)),"")</f>
        <v>35</v>
      </c>
      <c r="AF39" s="35">
        <f t="shared" ref="AF39" si="246">IFERROR((WEEKNUM(AF40)),"")</f>
        <v>35</v>
      </c>
      <c r="AG39" s="35">
        <f t="shared" ref="AG39" si="247">IFERROR((WEEKNUM(AG40)),"")</f>
        <v>35</v>
      </c>
      <c r="AH39" s="35">
        <f t="shared" ref="AH39" si="248">IFERROR((WEEKNUM(AH40)),"")</f>
        <v>35</v>
      </c>
      <c r="AI39" s="62">
        <f t="shared" ref="AI39" si="249">IFERROR((WEEKNUM(AI40)),"")</f>
        <v>35</v>
      </c>
      <c r="AJ39" s="71">
        <f t="shared" ref="AJ39" si="250">IFERROR((WEEKNUM(AJ40)),"")</f>
        <v>35</v>
      </c>
      <c r="AK39" s="71">
        <f t="shared" ref="AK39" si="251">IFERROR((WEEKNUM(AK40)),"")</f>
        <v>36</v>
      </c>
      <c r="AL39" s="36" t="str">
        <f t="shared" ref="AL39" si="252">IFERROR((WEEKNUM(AL40)),"")</f>
        <v/>
      </c>
    </row>
    <row r="40" spans="1:38" s="21" customFormat="1" ht="15" customHeight="1" x14ac:dyDescent="0.25">
      <c r="A40" s="81"/>
      <c r="B40" s="17" t="str">
        <f>IF(DAY(AugSun1)=1,"",IF(AND(YEAR(AugSun1+1)=CalendarYear,MONTH(AugSun1+1)=8),AugSun1+1,""))</f>
        <v/>
      </c>
      <c r="C40" s="17" t="str">
        <f>IF(DAY(AugSun1)=1,"",IF(AND(YEAR(AugSun1+2)=CalendarYear,MONTH(AugSun1+2)=8),AugSun1+2,""))</f>
        <v/>
      </c>
      <c r="D40" s="17" t="str">
        <f>IF(DAY(AugSun1)=1,"",IF(AND(YEAR(AugSun1+3)=CalendarYear,MONTH(AugSun1+3)=8),AugSun1+3,""))</f>
        <v/>
      </c>
      <c r="E40" s="17" t="str">
        <f>IF(DAY(AugSun1)=1,"",IF(AND(YEAR(AugSun1+4)=CalendarYear,MONTH(AugSun1+4)=8),AugSun1+4,""))</f>
        <v/>
      </c>
      <c r="F40" s="17" t="str">
        <f>IF(DAY(AugSun1)=1,"",IF(AND(YEAR(AugSun1+5)=CalendarYear,MONTH(AugSun1+5)=8),AugSun1+5,""))</f>
        <v/>
      </c>
      <c r="G40" s="63">
        <f>IF(DAY(AugSun1)=1,"",IF(AND(YEAR(AugSun1+6)=CalendarYear,MONTH(AugSun1+6)=8),AugSun1+6,""))</f>
        <v>45870</v>
      </c>
      <c r="H40" s="72">
        <f>IF(DAY(AugSun1)=1,IF(AND(YEAR(AugSun1)=CalendarYear,MONTH(AugSun1)=8),AugSun1,""),IF(AND(YEAR(AugSun1+7)=CalendarYear,MONTH(AugSun1+7)=8),AugSun1+7,""))</f>
        <v>45871</v>
      </c>
      <c r="I40" s="72">
        <f>IF(DAY(AugSun1)=1,IF(AND(YEAR(AugSun1+1)=CalendarYear,MONTH(AugSun1+1)=8),AugSun1+1,""),IF(AND(YEAR(AugSun1+8)=CalendarYear,MONTH(AugSun1+8)=8),AugSun1+8,""))</f>
        <v>45872</v>
      </c>
      <c r="J40" s="37">
        <f>IF(DAY(AugSun1)=1,IF(AND(YEAR(AugSun1+2)=CalendarYear,MONTH(AugSun1+2)=8),AugSun1+2,""),IF(AND(YEAR(AugSun1+9)=CalendarYear,MONTH(AugSun1+9)=8),AugSun1+9,""))</f>
        <v>45873</v>
      </c>
      <c r="K40" s="17">
        <f>IF(DAY(AugSun1)=1,IF(AND(YEAR(AugSun1+3)=CalendarYear,MONTH(AugSun1+3)=8),AugSun1+3,""),IF(AND(YEAR(AugSun1+10)=CalendarYear,MONTH(AugSun1+10)=8),AugSun1+10,""))</f>
        <v>45874</v>
      </c>
      <c r="L40" s="17">
        <f>IF(DAY(AugSun1)=1,IF(AND(YEAR(AugSun1+4)=CalendarYear,MONTH(AugSun1+4)=8),AugSun1+4,""),IF(AND(YEAR(AugSun1+11)=CalendarYear,MONTH(AugSun1+11)=8),AugSun1+11,""))</f>
        <v>45875</v>
      </c>
      <c r="M40" s="17">
        <f>IF(DAY(AugSun1)=1,IF(AND(YEAR(AugSun1+5)=CalendarYear,MONTH(AugSun1+5)=8),AugSun1+5,""),IF(AND(YEAR(AugSun1+12)=CalendarYear,MONTH(AugSun1+12)=8),AugSun1+12,""))</f>
        <v>45876</v>
      </c>
      <c r="N40" s="63">
        <f>IF(DAY(AugSun1)=1,IF(AND(YEAR(AugSun1+6)=CalendarYear,MONTH(AugSun1+6)=8),AugSun1+6,""),IF(AND(YEAR(AugSun1+13)=CalendarYear,MONTH(AugSun1+13)=8),AugSun1+13,""))</f>
        <v>45877</v>
      </c>
      <c r="O40" s="72">
        <f>IF(DAY(AugSun1)=1,IF(AND(YEAR(AugSun1+7)=CalendarYear,MONTH(AugSun1+7)=8),AugSun1+7,""),IF(AND(YEAR(AugSun1+14)=CalendarYear,MONTH(AugSun1+14)=8),AugSun1+14,""))</f>
        <v>45878</v>
      </c>
      <c r="P40" s="72">
        <f>IF(DAY(AugSun1)=1,IF(AND(YEAR(AugSun1+8)=CalendarYear,MONTH(AugSun1+8)=8),AugSun1+8,""),IF(AND(YEAR(AugSun1+15)=CalendarYear,MONTH(AugSun1+15)=8),AugSun1+15,""))</f>
        <v>45879</v>
      </c>
      <c r="Q40" s="37">
        <f>IF(DAY(AugSun1)=1,IF(AND(YEAR(AugSun1+9)=CalendarYear,MONTH(AugSun1+9)=8),AugSun1+9,""),IF(AND(YEAR(AugSun1+16)=CalendarYear,MONTH(AugSun1+16)=8),AugSun1+16,""))</f>
        <v>45880</v>
      </c>
      <c r="R40" s="17">
        <f>IF(DAY(AugSun1)=1,IF(AND(YEAR(AugSun1+10)=CalendarYear,MONTH(AugSun1+10)=8),AugSun1+10,""),IF(AND(YEAR(AugSun1+17)=CalendarYear,MONTH(AugSun1+17)=8),AugSun1+17,""))</f>
        <v>45881</v>
      </c>
      <c r="S40" s="17">
        <f>IF(DAY(AugSun1)=1,IF(AND(YEAR(AugSun1+11)=CalendarYear,MONTH(AugSun1+11)=8),AugSun1+11,""),IF(AND(YEAR(AugSun1+18)=CalendarYear,MONTH(AugSun1+18)=8),AugSun1+18,""))</f>
        <v>45882</v>
      </c>
      <c r="T40" s="17">
        <f>IF(DAY(AugSun1)=1,IF(AND(YEAR(AugSun1+12)=CalendarYear,MONTH(AugSun1+12)=8),AugSun1+12,""),IF(AND(YEAR(AugSun1+19)=CalendarYear,MONTH(AugSun1+19)=8),AugSun1+19,""))</f>
        <v>45883</v>
      </c>
      <c r="U40" s="63">
        <f>IF(DAY(AugSun1)=1,IF(AND(YEAR(AugSun1+13)=CalendarYear,MONTH(AugSun1+13)=8),AugSun1+13,""),IF(AND(YEAR(AugSun1+20)=CalendarYear,MONTH(AugSun1+20)=8),AugSun1+20,""))</f>
        <v>45884</v>
      </c>
      <c r="V40" s="72">
        <f>IF(DAY(AugSun1)=1,IF(AND(YEAR(AugSun1+14)=CalendarYear,MONTH(AugSun1+14)=8),AugSun1+14,""),IF(AND(YEAR(AugSun1+21)=CalendarYear,MONTH(AugSun1+21)=8),AugSun1+21,""))</f>
        <v>45885</v>
      </c>
      <c r="W40" s="72">
        <f>IF(DAY(AugSun1)=1,IF(AND(YEAR(AugSun1+15)=CalendarYear,MONTH(AugSun1+15)=8),AugSun1+15,""),IF(AND(YEAR(AugSun1+22)=CalendarYear,MONTH(AugSun1+22)=8),AugSun1+22,""))</f>
        <v>45886</v>
      </c>
      <c r="X40" s="37">
        <f>IF(DAY(AugSun1)=1,IF(AND(YEAR(AugSun1+16)=CalendarYear,MONTH(AugSun1+16)=8),AugSun1+16,""),IF(AND(YEAR(AugSun1+23)=CalendarYear,MONTH(AugSun1+23)=8),AugSun1+23,""))</f>
        <v>45887</v>
      </c>
      <c r="Y40" s="17">
        <f>IF(DAY(AugSun1)=1,IF(AND(YEAR(AugSun1+17)=CalendarYear,MONTH(AugSun1+17)=8),AugSun1+17,""),IF(AND(YEAR(AugSun1+24)=CalendarYear,MONTH(AugSun1+24)=8),AugSun1+24,""))</f>
        <v>45888</v>
      </c>
      <c r="Z40" s="17">
        <f>IF(DAY(AugSun1)=1,IF(AND(YEAR(AugSun1+18)=CalendarYear,MONTH(AugSun1+18)=8),AugSun1+18,""),IF(AND(YEAR(AugSun1+25)=CalendarYear,MONTH(AugSun1+25)=8),AugSun1+25,""))</f>
        <v>45889</v>
      </c>
      <c r="AA40" s="17">
        <f>IF(DAY(AugSun1)=1,IF(AND(YEAR(AugSun1+19)=CalendarYear,MONTH(AugSun1+19)=8),AugSun1+19,""),IF(AND(YEAR(AugSun1+26)=CalendarYear,MONTH(AugSun1+26)=8),AugSun1+26,""))</f>
        <v>45890</v>
      </c>
      <c r="AB40" s="63">
        <f>IF(DAY(AugSun1)=1,IF(AND(YEAR(AugSun1+20)=CalendarYear,MONTH(AugSun1+20)=8),AugSun1+20,""),IF(AND(YEAR(AugSun1+27)=CalendarYear,MONTH(AugSun1+27)=8),AugSun1+27,""))</f>
        <v>45891</v>
      </c>
      <c r="AC40" s="72">
        <f>IF(DAY(AugSun1)=1,IF(AND(YEAR(AugSun1+21)=CalendarYear,MONTH(AugSun1+21)=8),AugSun1+21,""),IF(AND(YEAR(AugSun1+28)=CalendarYear,MONTH(AugSun1+28)=8),AugSun1+28,""))</f>
        <v>45892</v>
      </c>
      <c r="AD40" s="72">
        <f>IF(DAY(AugSun1)=1,IF(AND(YEAR(AugSun1+22)=CalendarYear,MONTH(AugSun1+22)=8),AugSun1+22,""),IF(AND(YEAR(AugSun1+29)=CalendarYear,MONTH(AugSun1+29)=8),AugSun1+29,""))</f>
        <v>45893</v>
      </c>
      <c r="AE40" s="37">
        <f>IF(DAY(AugSun1)=1,IF(AND(YEAR(AugSun1+23)=CalendarYear,MONTH(AugSun1+23)=8),AugSun1+23,""),IF(AND(YEAR(AugSun1+30)=CalendarYear,MONTH(AugSun1+30)=8),AugSun1+30,""))</f>
        <v>45894</v>
      </c>
      <c r="AF40" s="17">
        <f>IF(DAY(AugSun1)=1,IF(AND(YEAR(AugSun1+24)=CalendarYear,MONTH(AugSun1+24)=8),AugSun1+24,""),IF(AND(YEAR(AugSun1+31)=CalendarYear,MONTH(AugSun1+31)=8),AugSun1+31,""))</f>
        <v>45895</v>
      </c>
      <c r="AG40" s="17">
        <f>IF(DAY(AugSun1)=1,IF(AND(YEAR(AugSun1+25)=CalendarYear,MONTH(AugSun1+25)=8),AugSun1+25,""),IF(AND(YEAR(AugSun1+32)=CalendarYear,MONTH(AugSun1+32)=8),AugSun1+32,""))</f>
        <v>45896</v>
      </c>
      <c r="AH40" s="17">
        <f>IF(DAY(AugSun1)=1,IF(AND(YEAR(AugSun1+26)=CalendarYear,MONTH(AugSun1+26)=8),AugSun1+26,""),IF(AND(YEAR(AugSun1+33)=CalendarYear,MONTH(AugSun1+33)=8),AugSun1+33,""))</f>
        <v>45897</v>
      </c>
      <c r="AI40" s="63">
        <f>IF(DAY(AugSun1)=1,IF(AND(YEAR(AugSun1+27)=CalendarYear,MONTH(AugSun1+27)=8),AugSun1+27,""),IF(AND(YEAR(AugSun1+34)=CalendarYear,MONTH(AugSun1+34)=8),AugSun1+34,""))</f>
        <v>45898</v>
      </c>
      <c r="AJ40" s="72">
        <f>IF(DAY(AugSun1)=1,IF(AND(YEAR(AugSun1+28)=CalendarYear,MONTH(AugSun1+28)=8),AugSun1+28,""),IF(AND(YEAR(AugSun1+35)=CalendarYear,MONTH(AugSun1+35)=8),AugSun1+35,""))</f>
        <v>45899</v>
      </c>
      <c r="AK40" s="72">
        <f>IF(DAY(AugSun1)=1,IF(AND(YEAR(AugSun1+29)=CalendarYear,MONTH(AugSun1+29)=8),AugSun1+29,""),IF(AND(YEAR(AugSun1+36)=CalendarYear,MONTH(AugSun1+36)=8),AugSun1+36,""))</f>
        <v>45900</v>
      </c>
      <c r="AL40" s="37" t="str">
        <f>IF(DAY(AugSun1)=1,IF(AND(YEAR(AugSun1+30)=CalendarYear,MONTH(AugSun1+30)=8),AugSun1+30,""),IF(AND(YEAR(AugSun1+37)=CalendarYear,MONTH(AugSun1+37)=8),AugSun1+37,""))</f>
        <v/>
      </c>
    </row>
    <row r="41" spans="1:38" s="21" customFormat="1" ht="15" customHeight="1" x14ac:dyDescent="0.25">
      <c r="A41" s="81"/>
      <c r="B41" s="18" t="s">
        <v>7</v>
      </c>
      <c r="C41" s="18" t="s">
        <v>8</v>
      </c>
      <c r="D41" s="18" t="s">
        <v>9</v>
      </c>
      <c r="E41" s="18" t="s">
        <v>10</v>
      </c>
      <c r="F41" s="18" t="s">
        <v>11</v>
      </c>
      <c r="G41" s="67" t="s">
        <v>12</v>
      </c>
      <c r="H41" s="73" t="s">
        <v>13</v>
      </c>
      <c r="I41" s="73" t="s">
        <v>7</v>
      </c>
      <c r="J41" s="70" t="s">
        <v>8</v>
      </c>
      <c r="K41" s="18" t="s">
        <v>9</v>
      </c>
      <c r="L41" s="18" t="s">
        <v>10</v>
      </c>
      <c r="M41" s="18" t="s">
        <v>11</v>
      </c>
      <c r="N41" s="67" t="s">
        <v>12</v>
      </c>
      <c r="O41" s="73" t="s">
        <v>13</v>
      </c>
      <c r="P41" s="73" t="s">
        <v>7</v>
      </c>
      <c r="Q41" s="70" t="s">
        <v>8</v>
      </c>
      <c r="R41" s="18" t="s">
        <v>9</v>
      </c>
      <c r="S41" s="18" t="s">
        <v>10</v>
      </c>
      <c r="T41" s="18" t="s">
        <v>11</v>
      </c>
      <c r="U41" s="67" t="s">
        <v>12</v>
      </c>
      <c r="V41" s="73" t="s">
        <v>13</v>
      </c>
      <c r="W41" s="73" t="s">
        <v>7</v>
      </c>
      <c r="X41" s="70" t="s">
        <v>8</v>
      </c>
      <c r="Y41" s="18" t="s">
        <v>9</v>
      </c>
      <c r="Z41" s="18" t="s">
        <v>10</v>
      </c>
      <c r="AA41" s="18" t="s">
        <v>11</v>
      </c>
      <c r="AB41" s="67" t="s">
        <v>12</v>
      </c>
      <c r="AC41" s="73" t="s">
        <v>13</v>
      </c>
      <c r="AD41" s="73" t="s">
        <v>7</v>
      </c>
      <c r="AE41" s="70" t="s">
        <v>8</v>
      </c>
      <c r="AF41" s="18" t="s">
        <v>9</v>
      </c>
      <c r="AG41" s="18" t="s">
        <v>10</v>
      </c>
      <c r="AH41" s="18" t="s">
        <v>11</v>
      </c>
      <c r="AI41" s="67" t="s">
        <v>12</v>
      </c>
      <c r="AJ41" s="73" t="s">
        <v>13</v>
      </c>
      <c r="AK41" s="73" t="s">
        <v>7</v>
      </c>
      <c r="AL41" s="70" t="s">
        <v>8</v>
      </c>
    </row>
    <row r="42" spans="1:38" ht="15" customHeight="1" x14ac:dyDescent="0.25">
      <c r="A42" s="27" t="s">
        <v>50</v>
      </c>
      <c r="B42" s="45" t="str">
        <f>IFERROR(IF(VLOOKUP(B40,'TABLEAU MACHINE'!$E:$E,1,FALSE),"Y",0),"")</f>
        <v/>
      </c>
      <c r="C42" s="45" t="str">
        <f>IFERROR(IF(VLOOKUP(C40,'TABLEAU MACHINE'!$E:$E,1,FALSE),"Y",0),"")</f>
        <v/>
      </c>
      <c r="D42" s="45" t="str">
        <f>IFERROR(IF(VLOOKUP(D40,'TABLEAU MACHINE'!$E:$E,1,FALSE),"Y",0),"")</f>
        <v/>
      </c>
      <c r="E42" s="45" t="str">
        <f>IFERROR(IF(VLOOKUP(E40,'TABLEAU MACHINE'!$E:$E,1,FALSE),"Y",0),"")</f>
        <v/>
      </c>
      <c r="F42" s="45" t="str">
        <f>IFERROR(IF(VLOOKUP(F40,'TABLEAU MACHINE'!$E:$E,1,FALSE),"Y",0),"")</f>
        <v/>
      </c>
      <c r="G42" s="65" t="str">
        <f>IFERROR(IF(VLOOKUP(G40,'TABLEAU MACHINE'!$E:$E,1,FALSE),"Y",0),"")</f>
        <v/>
      </c>
      <c r="H42" s="74" t="str">
        <f>IFERROR(IF(VLOOKUP(H40,'TABLEAU MACHINE'!$E:$E,1,FALSE),"Y",0),"")</f>
        <v/>
      </c>
      <c r="I42" s="74" t="str">
        <f>IFERROR(IF(VLOOKUP(I40,'TABLEAU MACHINE'!$E:$E,1,FALSE),"Y",0),"")</f>
        <v/>
      </c>
      <c r="J42" s="68" t="str">
        <f>IFERROR(IF(VLOOKUP(J40,'TABLEAU MACHINE'!$E:$E,1,FALSE),"Y",0),"")</f>
        <v/>
      </c>
      <c r="K42" s="45" t="str">
        <f>IFERROR(IF(VLOOKUP(K40,'TABLEAU MACHINE'!$E:$E,1,FALSE),"Y",0),"")</f>
        <v/>
      </c>
      <c r="L42" s="45" t="str">
        <f>IFERROR(IF(VLOOKUP(L40,'TABLEAU MACHINE'!$E:$E,1,FALSE),"Y",0),"")</f>
        <v/>
      </c>
      <c r="M42" s="45" t="str">
        <f>IFERROR(IF(VLOOKUP(M40,'TABLEAU MACHINE'!$E:$E,1,FALSE),"Y",0),"")</f>
        <v/>
      </c>
      <c r="N42" s="65" t="str">
        <f>IFERROR(IF(VLOOKUP(N40,'TABLEAU MACHINE'!$E:$E,1,FALSE),"Y",0),"")</f>
        <v/>
      </c>
      <c r="O42" s="74" t="str">
        <f>IFERROR(IF(VLOOKUP(O40,'TABLEAU MACHINE'!$E:$E,1,FALSE),"Y",0),"")</f>
        <v/>
      </c>
      <c r="P42" s="74" t="str">
        <f>IFERROR(IF(VLOOKUP(P40,'TABLEAU MACHINE'!$E:$E,1,FALSE),"Y",0),"")</f>
        <v/>
      </c>
      <c r="Q42" s="68" t="str">
        <f>IFERROR(IF(VLOOKUP(Q40,'TABLEAU MACHINE'!$E:$E,1,FALSE),"Y",0),"")</f>
        <v/>
      </c>
      <c r="R42" s="45" t="str">
        <f>IFERROR(IF(VLOOKUP(R40,'TABLEAU MACHINE'!$E:$E,1,FALSE),"Y",0),"")</f>
        <v/>
      </c>
      <c r="S42" s="45" t="str">
        <f>IFERROR(IF(VLOOKUP(S40,'TABLEAU MACHINE'!$E:$E,1,FALSE),"Y",0),"")</f>
        <v/>
      </c>
      <c r="T42" s="45" t="str">
        <f>IFERROR(IF(VLOOKUP(T40,'TABLEAU MACHINE'!$E:$E,1,FALSE),"Y",0),"")</f>
        <v/>
      </c>
      <c r="U42" s="65" t="str">
        <f>IFERROR(IF(VLOOKUP(U40,'TABLEAU MACHINE'!$E:$E,1,FALSE),"Y",0),"")</f>
        <v/>
      </c>
      <c r="V42" s="74" t="str">
        <f>IFERROR(IF(VLOOKUP(V40,'TABLEAU MACHINE'!$E:$E,1,FALSE),"Y",0),"")</f>
        <v/>
      </c>
      <c r="W42" s="74" t="str">
        <f>IFERROR(IF(VLOOKUP(W40,'TABLEAU MACHINE'!$E:$E,1,FALSE),"Y",0),"")</f>
        <v/>
      </c>
      <c r="X42" s="68" t="str">
        <f>IFERROR(IF(VLOOKUP(X40,'TABLEAU MACHINE'!$E:$E,1,FALSE),"Y",0),"")</f>
        <v/>
      </c>
      <c r="Y42" s="45" t="str">
        <f>IFERROR(IF(VLOOKUP(Y40,'TABLEAU MACHINE'!$E:$E,1,FALSE),"Y",0),"")</f>
        <v/>
      </c>
      <c r="Z42" s="45" t="str">
        <f>IFERROR(IF(VLOOKUP(Z40,'TABLEAU MACHINE'!$E:$E,1,FALSE),"Y",0),"")</f>
        <v/>
      </c>
      <c r="AA42" s="45" t="str">
        <f>IFERROR(IF(VLOOKUP(AA40,'TABLEAU MACHINE'!$E:$E,1,FALSE),"Y",0),"")</f>
        <v/>
      </c>
      <c r="AB42" s="65" t="str">
        <f>IFERROR(IF(VLOOKUP(AB40,'TABLEAU MACHINE'!$E:$E,1,FALSE),"Y",0),"")</f>
        <v/>
      </c>
      <c r="AC42" s="74" t="str">
        <f>IFERROR(IF(VLOOKUP(AC40,'TABLEAU MACHINE'!$E:$E,1,FALSE),"Y",0),"")</f>
        <v/>
      </c>
      <c r="AD42" s="74" t="str">
        <f>IFERROR(IF(VLOOKUP(AD40,'TABLEAU MACHINE'!$E:$E,1,FALSE),"Y",0),"")</f>
        <v/>
      </c>
      <c r="AE42" s="68" t="str">
        <f>IFERROR(IF(VLOOKUP(AE40,'TABLEAU MACHINE'!$E:$E,1,FALSE),"Y",0),"")</f>
        <v/>
      </c>
      <c r="AF42" s="45" t="str">
        <f>IFERROR(IF(VLOOKUP(AF40,'TABLEAU MACHINE'!$E:$E,1,FALSE),"Y",0),"")</f>
        <v/>
      </c>
      <c r="AG42" s="45" t="str">
        <f>IFERROR(IF(VLOOKUP(AG40,'TABLEAU MACHINE'!$E:$E,1,FALSE),"Y",0),"")</f>
        <v/>
      </c>
      <c r="AH42" s="45" t="str">
        <f>IFERROR(IF(VLOOKUP(AH40,'TABLEAU MACHINE'!$E:$E,1,FALSE),"Y",0),"")</f>
        <v/>
      </c>
      <c r="AI42" s="65" t="str">
        <f>IFERROR(IF(VLOOKUP(AI40,'TABLEAU MACHINE'!$E:$E,1,FALSE),"Y",0),"")</f>
        <v/>
      </c>
      <c r="AJ42" s="74" t="str">
        <f>IFERROR(IF(VLOOKUP(AJ40,'TABLEAU MACHINE'!$E:$E,1,FALSE),"Y",0),"")</f>
        <v/>
      </c>
      <c r="AK42" s="74" t="str">
        <f>IFERROR(IF(VLOOKUP(AK40,'TABLEAU MACHINE'!$E:$E,1,FALSE),"Y",0),"")</f>
        <v/>
      </c>
      <c r="AL42" s="68" t="str">
        <f>IFERROR(IF(VLOOKUP(AL40,'TABLEAU MACHINE'!$E:$E,1,FALSE),"Y",0),"")</f>
        <v/>
      </c>
    </row>
    <row r="43" spans="1:38" ht="15" customHeight="1" x14ac:dyDescent="0.25">
      <c r="A43" s="28" t="s">
        <v>49</v>
      </c>
      <c r="B43" s="46"/>
      <c r="C43" s="46"/>
      <c r="D43" s="46"/>
      <c r="E43" s="46"/>
      <c r="F43" s="46"/>
      <c r="G43" s="66"/>
      <c r="H43" s="74"/>
      <c r="I43" s="74"/>
      <c r="J43" s="69"/>
      <c r="K43" s="46"/>
      <c r="L43" s="46"/>
      <c r="M43" s="46"/>
      <c r="N43" s="66" t="s">
        <v>14</v>
      </c>
      <c r="O43" s="74" t="s">
        <v>14</v>
      </c>
      <c r="P43" s="74" t="s">
        <v>14</v>
      </c>
      <c r="Q43" s="69" t="s">
        <v>14</v>
      </c>
      <c r="R43" s="46" t="s">
        <v>14</v>
      </c>
      <c r="S43" s="46" t="s">
        <v>14</v>
      </c>
      <c r="T43" s="46" t="s">
        <v>14</v>
      </c>
      <c r="U43" s="66" t="s">
        <v>14</v>
      </c>
      <c r="V43" s="74" t="s">
        <v>14</v>
      </c>
      <c r="W43" s="74" t="s">
        <v>14</v>
      </c>
      <c r="X43" s="69" t="s">
        <v>14</v>
      </c>
      <c r="Y43" s="46" t="s">
        <v>14</v>
      </c>
      <c r="Z43" s="46" t="s">
        <v>14</v>
      </c>
      <c r="AA43" s="46" t="s">
        <v>14</v>
      </c>
      <c r="AB43" s="66" t="s">
        <v>14</v>
      </c>
      <c r="AC43" s="74" t="s">
        <v>14</v>
      </c>
      <c r="AD43" s="74" t="s">
        <v>14</v>
      </c>
      <c r="AE43" s="69"/>
      <c r="AF43" s="46"/>
      <c r="AG43" s="46"/>
      <c r="AH43" s="46"/>
      <c r="AI43" s="66"/>
      <c r="AJ43" s="74"/>
      <c r="AK43" s="74"/>
      <c r="AL43" s="69"/>
    </row>
    <row r="44" spans="1:38" s="23" customFormat="1" ht="15" customHeight="1" x14ac:dyDescent="0.25">
      <c r="A44" s="81">
        <f>DATE(CalendarYear,9,1)</f>
        <v>45901</v>
      </c>
      <c r="B44" s="35" t="str">
        <f>IFERROR((WEEKNUM(B45)),"")</f>
        <v/>
      </c>
      <c r="C44" s="35">
        <f t="shared" ref="C44" si="253">IFERROR((WEEKNUM(C45)),"")</f>
        <v>36</v>
      </c>
      <c r="D44" s="35">
        <f t="shared" ref="D44" si="254">IFERROR((WEEKNUM(D45)),"")</f>
        <v>36</v>
      </c>
      <c r="E44" s="35">
        <f t="shared" ref="E44" si="255">IFERROR((WEEKNUM(E45)),"")</f>
        <v>36</v>
      </c>
      <c r="F44" s="35">
        <f t="shared" ref="F44" si="256">IFERROR((WEEKNUM(F45)),"")</f>
        <v>36</v>
      </c>
      <c r="G44" s="62">
        <f t="shared" ref="G44" si="257">IFERROR((WEEKNUM(G45)),"")</f>
        <v>36</v>
      </c>
      <c r="H44" s="71">
        <f t="shared" ref="H44" si="258">IFERROR((WEEKNUM(H45)),"")</f>
        <v>36</v>
      </c>
      <c r="I44" s="71">
        <f t="shared" ref="I44" si="259">IFERROR((WEEKNUM(I45)),"")</f>
        <v>37</v>
      </c>
      <c r="J44" s="36">
        <f t="shared" ref="J44" si="260">IFERROR((WEEKNUM(J45)),"")</f>
        <v>37</v>
      </c>
      <c r="K44" s="35">
        <f t="shared" ref="K44" si="261">IFERROR((WEEKNUM(K45)),"")</f>
        <v>37</v>
      </c>
      <c r="L44" s="35">
        <f t="shared" ref="L44" si="262">IFERROR((WEEKNUM(L45)),"")</f>
        <v>37</v>
      </c>
      <c r="M44" s="35">
        <f t="shared" ref="M44" si="263">IFERROR((WEEKNUM(M45)),"")</f>
        <v>37</v>
      </c>
      <c r="N44" s="62">
        <f t="shared" ref="N44" si="264">IFERROR((WEEKNUM(N45)),"")</f>
        <v>37</v>
      </c>
      <c r="O44" s="71">
        <f t="shared" ref="O44" si="265">IFERROR((WEEKNUM(O45)),"")</f>
        <v>37</v>
      </c>
      <c r="P44" s="71">
        <f t="shared" ref="P44" si="266">IFERROR((WEEKNUM(P45)),"")</f>
        <v>38</v>
      </c>
      <c r="Q44" s="36">
        <f t="shared" ref="Q44" si="267">IFERROR((WEEKNUM(Q45)),"")</f>
        <v>38</v>
      </c>
      <c r="R44" s="35">
        <f t="shared" ref="R44" si="268">IFERROR((WEEKNUM(R45)),"")</f>
        <v>38</v>
      </c>
      <c r="S44" s="35">
        <f t="shared" ref="S44" si="269">IFERROR((WEEKNUM(S45)),"")</f>
        <v>38</v>
      </c>
      <c r="T44" s="35">
        <f t="shared" ref="T44" si="270">IFERROR((WEEKNUM(T45)),"")</f>
        <v>38</v>
      </c>
      <c r="U44" s="62">
        <f t="shared" ref="U44" si="271">IFERROR((WEEKNUM(U45)),"")</f>
        <v>38</v>
      </c>
      <c r="V44" s="71">
        <f t="shared" ref="V44" si="272">IFERROR((WEEKNUM(V45)),"")</f>
        <v>38</v>
      </c>
      <c r="W44" s="71">
        <f t="shared" ref="W44" si="273">IFERROR((WEEKNUM(W45)),"")</f>
        <v>39</v>
      </c>
      <c r="X44" s="36">
        <f t="shared" ref="X44" si="274">IFERROR((WEEKNUM(X45)),"")</f>
        <v>39</v>
      </c>
      <c r="Y44" s="35">
        <f t="shared" ref="Y44" si="275">IFERROR((WEEKNUM(Y45)),"")</f>
        <v>39</v>
      </c>
      <c r="Z44" s="35">
        <f t="shared" ref="Z44" si="276">IFERROR((WEEKNUM(Z45)),"")</f>
        <v>39</v>
      </c>
      <c r="AA44" s="35">
        <f t="shared" ref="AA44" si="277">IFERROR((WEEKNUM(AA45)),"")</f>
        <v>39</v>
      </c>
      <c r="AB44" s="62">
        <f t="shared" ref="AB44" si="278">IFERROR((WEEKNUM(AB45)),"")</f>
        <v>39</v>
      </c>
      <c r="AC44" s="71">
        <f t="shared" ref="AC44" si="279">IFERROR((WEEKNUM(AC45)),"")</f>
        <v>39</v>
      </c>
      <c r="AD44" s="71">
        <f t="shared" ref="AD44" si="280">IFERROR((WEEKNUM(AD45)),"")</f>
        <v>40</v>
      </c>
      <c r="AE44" s="36">
        <f t="shared" ref="AE44" si="281">IFERROR((WEEKNUM(AE45)),"")</f>
        <v>40</v>
      </c>
      <c r="AF44" s="35">
        <f t="shared" ref="AF44" si="282">IFERROR((WEEKNUM(AF45)),"")</f>
        <v>40</v>
      </c>
      <c r="AG44" s="35" t="str">
        <f t="shared" ref="AG44" si="283">IFERROR((WEEKNUM(AG45)),"")</f>
        <v/>
      </c>
      <c r="AH44" s="35" t="str">
        <f t="shared" ref="AH44" si="284">IFERROR((WEEKNUM(AH45)),"")</f>
        <v/>
      </c>
      <c r="AI44" s="62" t="str">
        <f t="shared" ref="AI44" si="285">IFERROR((WEEKNUM(AI45)),"")</f>
        <v/>
      </c>
      <c r="AJ44" s="71" t="str">
        <f t="shared" ref="AJ44" si="286">IFERROR((WEEKNUM(AJ45)),"")</f>
        <v/>
      </c>
      <c r="AK44" s="71" t="str">
        <f t="shared" ref="AK44" si="287">IFERROR((WEEKNUM(AK45)),"")</f>
        <v/>
      </c>
      <c r="AL44" s="36" t="str">
        <f t="shared" ref="AL44" si="288">IFERROR((WEEKNUM(AL45)),"")</f>
        <v/>
      </c>
    </row>
    <row r="45" spans="1:38" s="21" customFormat="1" ht="15" customHeight="1" x14ac:dyDescent="0.25">
      <c r="A45" s="81"/>
      <c r="B45" s="17" t="str">
        <f>IF(DAY(SepSun1)=1,"",IF(AND(YEAR(SepSun1+1)=CalendarYear,MONTH(SepSun1+1)=9),SepSun1+1,""))</f>
        <v/>
      </c>
      <c r="C45" s="17">
        <f>IF(DAY(SepSun1)=1,"",IF(AND(YEAR(SepSun1+2)=CalendarYear,MONTH(SepSun1+2)=9),SepSun1+2,""))</f>
        <v>45901</v>
      </c>
      <c r="D45" s="17">
        <f>IF(DAY(SepSun1)=1,"",IF(AND(YEAR(SepSun1+3)=CalendarYear,MONTH(SepSun1+3)=9),SepSun1+3,""))</f>
        <v>45902</v>
      </c>
      <c r="E45" s="17">
        <f>IF(DAY(SepSun1)=1,"",IF(AND(YEAR(SepSun1+4)=CalendarYear,MONTH(SepSun1+4)=9),SepSun1+4,""))</f>
        <v>45903</v>
      </c>
      <c r="F45" s="17">
        <f>IF(DAY(SepSun1)=1,"",IF(AND(YEAR(SepSun1+5)=CalendarYear,MONTH(SepSun1+5)=9),SepSun1+5,""))</f>
        <v>45904</v>
      </c>
      <c r="G45" s="63">
        <f>IF(DAY(SepSun1)=1,"",IF(AND(YEAR(SepSun1+6)=CalendarYear,MONTH(SepSun1+6)=9),SepSun1+6,""))</f>
        <v>45905</v>
      </c>
      <c r="H45" s="72">
        <f>IF(DAY(SepSun1)=1,IF(AND(YEAR(SepSun1)=CalendarYear,MONTH(SepSun1)=9),SepSun1,""),IF(AND(YEAR(SepSun1+7)=CalendarYear,MONTH(SepSun1+7)=9),SepSun1+7,""))</f>
        <v>45906</v>
      </c>
      <c r="I45" s="72">
        <f>IF(DAY(SepSun1)=1,IF(AND(YEAR(SepSun1+1)=CalendarYear,MONTH(SepSun1+1)=9),SepSun1+1,""),IF(AND(YEAR(SepSun1+8)=CalendarYear,MONTH(SepSun1+8)=9),SepSun1+8,""))</f>
        <v>45907</v>
      </c>
      <c r="J45" s="37">
        <f>IF(DAY(SepSun1)=1,IF(AND(YEAR(SepSun1+2)=CalendarYear,MONTH(SepSun1+2)=9),SepSun1+2,""),IF(AND(YEAR(SepSun1+9)=CalendarYear,MONTH(SepSun1+9)=9),SepSun1+9,""))</f>
        <v>45908</v>
      </c>
      <c r="K45" s="17">
        <f>IF(DAY(SepSun1)=1,IF(AND(YEAR(SepSun1+3)=CalendarYear,MONTH(SepSun1+3)=9),SepSun1+3,""),IF(AND(YEAR(SepSun1+10)=CalendarYear,MONTH(SepSun1+10)=9),SepSun1+10,""))</f>
        <v>45909</v>
      </c>
      <c r="L45" s="17">
        <f>IF(DAY(SepSun1)=1,IF(AND(YEAR(SepSun1+4)=CalendarYear,MONTH(SepSun1+4)=9),SepSun1+4,""),IF(AND(YEAR(SepSun1+11)=CalendarYear,MONTH(SepSun1+11)=9),SepSun1+11,""))</f>
        <v>45910</v>
      </c>
      <c r="M45" s="17">
        <f>IF(DAY(SepSun1)=1,IF(AND(YEAR(SepSun1+5)=CalendarYear,MONTH(SepSun1+5)=9),SepSun1+5,""),IF(AND(YEAR(SepSun1+12)=CalendarYear,MONTH(SepSun1+12)=9),SepSun1+12,""))</f>
        <v>45911</v>
      </c>
      <c r="N45" s="63">
        <f>IF(DAY(SepSun1)=1,IF(AND(YEAR(SepSun1+6)=CalendarYear,MONTH(SepSun1+6)=9),SepSun1+6,""),IF(AND(YEAR(SepSun1+13)=CalendarYear,MONTH(SepSun1+13)=9),SepSun1+13,""))</f>
        <v>45912</v>
      </c>
      <c r="O45" s="72">
        <f>IF(DAY(SepSun1)=1,IF(AND(YEAR(SepSun1+7)=CalendarYear,MONTH(SepSun1+7)=9),SepSun1+7,""),IF(AND(YEAR(SepSun1+14)=CalendarYear,MONTH(SepSun1+14)=9),SepSun1+14,""))</f>
        <v>45913</v>
      </c>
      <c r="P45" s="72">
        <f>IF(DAY(SepSun1)=1,IF(AND(YEAR(SepSun1+8)=CalendarYear,MONTH(SepSun1+8)=9),SepSun1+8,""),IF(AND(YEAR(SepSun1+15)=CalendarYear,MONTH(SepSun1+15)=9),SepSun1+15,""))</f>
        <v>45914</v>
      </c>
      <c r="Q45" s="37">
        <f>IF(DAY(SepSun1)=1,IF(AND(YEAR(SepSun1+9)=CalendarYear,MONTH(SepSun1+9)=9),SepSun1+9,""),IF(AND(YEAR(SepSun1+16)=CalendarYear,MONTH(SepSun1+16)=9),SepSun1+16,""))</f>
        <v>45915</v>
      </c>
      <c r="R45" s="17">
        <f>IF(DAY(SepSun1)=1,IF(AND(YEAR(SepSun1+10)=CalendarYear,MONTH(SepSun1+10)=9),SepSun1+10,""),IF(AND(YEAR(SepSun1+17)=CalendarYear,MONTH(SepSun1+17)=9),SepSun1+17,""))</f>
        <v>45916</v>
      </c>
      <c r="S45" s="17">
        <f>IF(DAY(SepSun1)=1,IF(AND(YEAR(SepSun1+11)=CalendarYear,MONTH(SepSun1+11)=9),SepSun1+11,""),IF(AND(YEAR(SepSun1+18)=CalendarYear,MONTH(SepSun1+18)=9),SepSun1+18,""))</f>
        <v>45917</v>
      </c>
      <c r="T45" s="17">
        <f>IF(DAY(SepSun1)=1,IF(AND(YEAR(SepSun1+12)=CalendarYear,MONTH(SepSun1+12)=9),SepSun1+12,""),IF(AND(YEAR(SepSun1+19)=CalendarYear,MONTH(SepSun1+19)=9),SepSun1+19,""))</f>
        <v>45918</v>
      </c>
      <c r="U45" s="63">
        <f>IF(DAY(SepSun1)=1,IF(AND(YEAR(SepSun1+13)=CalendarYear,MONTH(SepSun1+13)=9),SepSun1+13,""),IF(AND(YEAR(SepSun1+20)=CalendarYear,MONTH(SepSun1+20)=9),SepSun1+20,""))</f>
        <v>45919</v>
      </c>
      <c r="V45" s="72">
        <f>IF(DAY(SepSun1)=1,IF(AND(YEAR(SepSun1+14)=CalendarYear,MONTH(SepSun1+14)=9),SepSun1+14,""),IF(AND(YEAR(SepSun1+21)=CalendarYear,MONTH(SepSun1+21)=9),SepSun1+21,""))</f>
        <v>45920</v>
      </c>
      <c r="W45" s="72">
        <f>IF(DAY(SepSun1)=1,IF(AND(YEAR(SepSun1+15)=CalendarYear,MONTH(SepSun1+15)=9),SepSun1+15,""),IF(AND(YEAR(SepSun1+22)=CalendarYear,MONTH(SepSun1+22)=9),SepSun1+22,""))</f>
        <v>45921</v>
      </c>
      <c r="X45" s="37">
        <f>IF(DAY(SepSun1)=1,IF(AND(YEAR(SepSun1+16)=CalendarYear,MONTH(SepSun1+16)=9),SepSun1+16,""),IF(AND(YEAR(SepSun1+23)=CalendarYear,MONTH(SepSun1+23)=9),SepSun1+23,""))</f>
        <v>45922</v>
      </c>
      <c r="Y45" s="17">
        <f>IF(DAY(SepSun1)=1,IF(AND(YEAR(SepSun1+17)=CalendarYear,MONTH(SepSun1+17)=9),SepSun1+17,""),IF(AND(YEAR(SepSun1+24)=CalendarYear,MONTH(SepSun1+24)=9),SepSun1+24,""))</f>
        <v>45923</v>
      </c>
      <c r="Z45" s="17">
        <f>IF(DAY(SepSun1)=1,IF(AND(YEAR(SepSun1+18)=CalendarYear,MONTH(SepSun1+18)=9),SepSun1+18,""),IF(AND(YEAR(SepSun1+25)=CalendarYear,MONTH(SepSun1+25)=9),SepSun1+25,""))</f>
        <v>45924</v>
      </c>
      <c r="AA45" s="17">
        <f>IF(DAY(SepSun1)=1,IF(AND(YEAR(SepSun1+19)=CalendarYear,MONTH(SepSun1+19)=9),SepSun1+19,""),IF(AND(YEAR(SepSun1+26)=CalendarYear,MONTH(SepSun1+26)=9),SepSun1+26,""))</f>
        <v>45925</v>
      </c>
      <c r="AB45" s="63">
        <f>IF(DAY(SepSun1)=1,IF(AND(YEAR(SepSun1+20)=CalendarYear,MONTH(SepSun1+20)=9),SepSun1+20,""),IF(AND(YEAR(SepSun1+27)=CalendarYear,MONTH(SepSun1+27)=9),SepSun1+27,""))</f>
        <v>45926</v>
      </c>
      <c r="AC45" s="72">
        <f>IF(DAY(SepSun1)=1,IF(AND(YEAR(SepSun1+21)=CalendarYear,MONTH(SepSun1+21)=9),SepSun1+21,""),IF(AND(YEAR(SepSun1+28)=CalendarYear,MONTH(SepSun1+28)=9),SepSun1+28,""))</f>
        <v>45927</v>
      </c>
      <c r="AD45" s="72">
        <f>IF(DAY(SepSun1)=1,IF(AND(YEAR(SepSun1+22)=CalendarYear,MONTH(SepSun1+22)=9),SepSun1+22,""),IF(AND(YEAR(SepSun1+29)=CalendarYear,MONTH(SepSun1+29)=9),SepSun1+29,""))</f>
        <v>45928</v>
      </c>
      <c r="AE45" s="37">
        <f>IF(DAY(SepSun1)=1,IF(AND(YEAR(SepSun1+23)=CalendarYear,MONTH(SepSun1+23)=9),SepSun1+23,""),IF(AND(YEAR(SepSun1+30)=CalendarYear,MONTH(SepSun1+30)=9),SepSun1+30,""))</f>
        <v>45929</v>
      </c>
      <c r="AF45" s="17">
        <f>IF(DAY(SepSun1)=1,IF(AND(YEAR(SepSun1+24)=CalendarYear,MONTH(SepSun1+24)=9),SepSun1+24,""),IF(AND(YEAR(SepSun1+31)=CalendarYear,MONTH(SepSun1+31)=9),SepSun1+31,""))</f>
        <v>45930</v>
      </c>
      <c r="AG45" s="17" t="str">
        <f>IF(DAY(SepSun1)=1,IF(AND(YEAR(SepSun1+25)=CalendarYear,MONTH(SepSun1+25)=9),SepSun1+25,""),IF(AND(YEAR(SepSun1+32)=CalendarYear,MONTH(SepSun1+32)=9),SepSun1+32,""))</f>
        <v/>
      </c>
      <c r="AH45" s="17" t="str">
        <f>IF(DAY(SepSun1)=1,IF(AND(YEAR(SepSun1+26)=CalendarYear,MONTH(SepSun1+26)=9),SepSun1+26,""),IF(AND(YEAR(SepSun1+33)=CalendarYear,MONTH(SepSun1+33)=9),SepSun1+33,""))</f>
        <v/>
      </c>
      <c r="AI45" s="63" t="str">
        <f>IF(DAY(SepSun1)=1,IF(AND(YEAR(SepSun1+27)=CalendarYear,MONTH(SepSun1+27)=9),SepSun1+27,""),IF(AND(YEAR(SepSun1+34)=CalendarYear,MONTH(SepSun1+34)=9),SepSun1+34,""))</f>
        <v/>
      </c>
      <c r="AJ45" s="72" t="str">
        <f>IF(DAY(SepSun1)=1,IF(AND(YEAR(SepSun1+28)=CalendarYear,MONTH(SepSun1+28)=9),SepSun1+28,""),IF(AND(YEAR(SepSun1+35)=CalendarYear,MONTH(SepSun1+35)=9),SepSun1+35,""))</f>
        <v/>
      </c>
      <c r="AK45" s="72" t="str">
        <f>IF(DAY(SepSun1)=1,IF(AND(YEAR(SepSun1+29)=CalendarYear,MONTH(SepSun1+29)=9),SepSun1+29,""),IF(AND(YEAR(SepSun1+36)=CalendarYear,MONTH(SepSun1+36)=9),SepSun1+36,""))</f>
        <v/>
      </c>
      <c r="AL45" s="37" t="str">
        <f>IF(DAY(SepSun1)=1,IF(AND(YEAR(SepSun1+30)=CalendarYear,MONTH(SepSun1+30)=9),SepSun1+30,""),IF(AND(YEAR(SepSun1+37)=CalendarYear,MONTH(SepSun1+37)=9),SepSun1+37,""))</f>
        <v/>
      </c>
    </row>
    <row r="46" spans="1:38" s="21" customFormat="1" ht="15" customHeight="1" x14ac:dyDescent="0.25">
      <c r="A46" s="81"/>
      <c r="B46" s="18" t="s">
        <v>7</v>
      </c>
      <c r="C46" s="18" t="s">
        <v>8</v>
      </c>
      <c r="D46" s="18" t="s">
        <v>9</v>
      </c>
      <c r="E46" s="18" t="s">
        <v>10</v>
      </c>
      <c r="F46" s="18" t="s">
        <v>11</v>
      </c>
      <c r="G46" s="67" t="s">
        <v>12</v>
      </c>
      <c r="H46" s="73" t="s">
        <v>13</v>
      </c>
      <c r="I46" s="73" t="s">
        <v>7</v>
      </c>
      <c r="J46" s="70" t="s">
        <v>8</v>
      </c>
      <c r="K46" s="18" t="s">
        <v>9</v>
      </c>
      <c r="L46" s="18" t="s">
        <v>10</v>
      </c>
      <c r="M46" s="18" t="s">
        <v>11</v>
      </c>
      <c r="N46" s="67" t="s">
        <v>12</v>
      </c>
      <c r="O46" s="73" t="s">
        <v>13</v>
      </c>
      <c r="P46" s="73" t="s">
        <v>7</v>
      </c>
      <c r="Q46" s="70" t="s">
        <v>8</v>
      </c>
      <c r="R46" s="18" t="s">
        <v>9</v>
      </c>
      <c r="S46" s="18" t="s">
        <v>10</v>
      </c>
      <c r="T46" s="18" t="s">
        <v>11</v>
      </c>
      <c r="U46" s="67" t="s">
        <v>12</v>
      </c>
      <c r="V46" s="73" t="s">
        <v>13</v>
      </c>
      <c r="W46" s="73" t="s">
        <v>7</v>
      </c>
      <c r="X46" s="70" t="s">
        <v>8</v>
      </c>
      <c r="Y46" s="18" t="s">
        <v>9</v>
      </c>
      <c r="Z46" s="18" t="s">
        <v>10</v>
      </c>
      <c r="AA46" s="18" t="s">
        <v>11</v>
      </c>
      <c r="AB46" s="67" t="s">
        <v>12</v>
      </c>
      <c r="AC46" s="73" t="s">
        <v>13</v>
      </c>
      <c r="AD46" s="73" t="s">
        <v>7</v>
      </c>
      <c r="AE46" s="70" t="s">
        <v>8</v>
      </c>
      <c r="AF46" s="18" t="s">
        <v>9</v>
      </c>
      <c r="AG46" s="18" t="s">
        <v>10</v>
      </c>
      <c r="AH46" s="18" t="s">
        <v>11</v>
      </c>
      <c r="AI46" s="67" t="s">
        <v>12</v>
      </c>
      <c r="AJ46" s="73" t="s">
        <v>13</v>
      </c>
      <c r="AK46" s="73" t="s">
        <v>7</v>
      </c>
      <c r="AL46" s="70" t="s">
        <v>8</v>
      </c>
    </row>
    <row r="47" spans="1:38" ht="15" customHeight="1" x14ac:dyDescent="0.25">
      <c r="A47" s="27" t="s">
        <v>50</v>
      </c>
      <c r="B47" s="45" t="str">
        <f>IFERROR(IF(VLOOKUP(B45,'TABLEAU MACHINE'!$E:$E,1,FALSE),"Y",0),"")</f>
        <v/>
      </c>
      <c r="C47" s="45" t="str">
        <f>IFERROR(IF(VLOOKUP(C45,'TABLEAU MACHINE'!$E:$E,1,FALSE),"Y",0),"")</f>
        <v/>
      </c>
      <c r="D47" s="45" t="str">
        <f>IFERROR(IF(VLOOKUP(D45,'TABLEAU MACHINE'!$E:$E,1,FALSE),"Y",0),"")</f>
        <v/>
      </c>
      <c r="E47" s="45" t="str">
        <f>IFERROR(IF(VLOOKUP(E45,'TABLEAU MACHINE'!$E:$E,1,FALSE),"Y",0),"")</f>
        <v/>
      </c>
      <c r="F47" s="45" t="str">
        <f>IFERROR(IF(VLOOKUP(F45,'TABLEAU MACHINE'!$E:$E,1,FALSE),"Y",0),"")</f>
        <v/>
      </c>
      <c r="G47" s="65" t="str">
        <f>IFERROR(IF(VLOOKUP(G45,'TABLEAU MACHINE'!$E:$E,1,FALSE),"Y",0),"")</f>
        <v/>
      </c>
      <c r="H47" s="74" t="str">
        <f>IFERROR(IF(VLOOKUP(H45,'TABLEAU MACHINE'!$E:$E,1,FALSE),"Y",0),"")</f>
        <v/>
      </c>
      <c r="I47" s="74" t="str">
        <f>IFERROR(IF(VLOOKUP(I45,'TABLEAU MACHINE'!$E:$E,1,FALSE),"Y",0),"")</f>
        <v/>
      </c>
      <c r="J47" s="68" t="str">
        <f>IFERROR(IF(VLOOKUP(J45,'TABLEAU MACHINE'!$E:$E,1,FALSE),"Y",0),"")</f>
        <v/>
      </c>
      <c r="K47" s="45" t="str">
        <f>IFERROR(IF(VLOOKUP(K45,'TABLEAU MACHINE'!$E:$E,1,FALSE),"Y",0),"")</f>
        <v/>
      </c>
      <c r="L47" s="45" t="str">
        <f>IFERROR(IF(VLOOKUP(L45,'TABLEAU MACHINE'!$E:$E,1,FALSE),"Y",0),"")</f>
        <v/>
      </c>
      <c r="M47" s="45" t="str">
        <f>IFERROR(IF(VLOOKUP(M45,'TABLEAU MACHINE'!$E:$E,1,FALSE),"Y",0),"")</f>
        <v/>
      </c>
      <c r="N47" s="65" t="str">
        <f>IFERROR(IF(VLOOKUP(N45,'TABLEAU MACHINE'!$E:$E,1,FALSE),"Y",0),"")</f>
        <v/>
      </c>
      <c r="O47" s="74" t="str">
        <f>IFERROR(IF(VLOOKUP(O45,'TABLEAU MACHINE'!$E:$E,1,FALSE),"Y",0),"")</f>
        <v/>
      </c>
      <c r="P47" s="74" t="str">
        <f>IFERROR(IF(VLOOKUP(P45,'TABLEAU MACHINE'!$E:$E,1,FALSE),"Y",0),"")</f>
        <v/>
      </c>
      <c r="Q47" s="68" t="str">
        <f>IFERROR(IF(VLOOKUP(Q45,'TABLEAU MACHINE'!$E:$E,1,FALSE),"Y",0),"")</f>
        <v/>
      </c>
      <c r="R47" s="45" t="str">
        <f>IFERROR(IF(VLOOKUP(R45,'TABLEAU MACHINE'!$E:$E,1,FALSE),"Y",0),"")</f>
        <v/>
      </c>
      <c r="S47" s="45" t="str">
        <f>IFERROR(IF(VLOOKUP(S45,'TABLEAU MACHINE'!$E:$E,1,FALSE),"Y",0),"")</f>
        <v/>
      </c>
      <c r="T47" s="45" t="str">
        <f>IFERROR(IF(VLOOKUP(T45,'TABLEAU MACHINE'!$E:$E,1,FALSE),"Y",0),"")</f>
        <v/>
      </c>
      <c r="U47" s="65" t="str">
        <f>IFERROR(IF(VLOOKUP(U45,'TABLEAU MACHINE'!$E:$E,1,FALSE),"Y",0),"")</f>
        <v/>
      </c>
      <c r="V47" s="74" t="str">
        <f>IFERROR(IF(VLOOKUP(V45,'TABLEAU MACHINE'!$E:$E,1,FALSE),"Y",0),"")</f>
        <v/>
      </c>
      <c r="W47" s="74" t="str">
        <f>IFERROR(IF(VLOOKUP(W45,'TABLEAU MACHINE'!$E:$E,1,FALSE),"Y",0),"")</f>
        <v/>
      </c>
      <c r="X47" s="68" t="str">
        <f>IFERROR(IF(VLOOKUP(X45,'TABLEAU MACHINE'!$E:$E,1,FALSE),"Y",0),"")</f>
        <v/>
      </c>
      <c r="Y47" s="45" t="str">
        <f>IFERROR(IF(VLOOKUP(Y45,'TABLEAU MACHINE'!$E:$E,1,FALSE),"Y",0),"")</f>
        <v/>
      </c>
      <c r="Z47" s="45" t="str">
        <f>IFERROR(IF(VLOOKUP(Z45,'TABLEAU MACHINE'!$E:$E,1,FALSE),"Y",0),"")</f>
        <v/>
      </c>
      <c r="AA47" s="45" t="str">
        <f>IFERROR(IF(VLOOKUP(AA45,'TABLEAU MACHINE'!$E:$E,1,FALSE),"Y",0),"")</f>
        <v/>
      </c>
      <c r="AB47" s="65" t="str">
        <f>IFERROR(IF(VLOOKUP(AB45,'TABLEAU MACHINE'!$E:$E,1,FALSE),"Y",0),"")</f>
        <v/>
      </c>
      <c r="AC47" s="74" t="str">
        <f>IFERROR(IF(VLOOKUP(AC45,'TABLEAU MACHINE'!$E:$E,1,FALSE),"Y",0),"")</f>
        <v/>
      </c>
      <c r="AD47" s="74" t="str">
        <f>IFERROR(IF(VLOOKUP(AD45,'TABLEAU MACHINE'!$E:$E,1,FALSE),"Y",0),"")</f>
        <v/>
      </c>
      <c r="AE47" s="68" t="str">
        <f>IFERROR(IF(VLOOKUP(AE45,'TABLEAU MACHINE'!$E:$E,1,FALSE),"Y",0),"")</f>
        <v/>
      </c>
      <c r="AF47" s="45" t="str">
        <f>IFERROR(IF(VLOOKUP(AF45,'TABLEAU MACHINE'!$E:$E,1,FALSE),"Y",0),"")</f>
        <v/>
      </c>
      <c r="AG47" s="45" t="str">
        <f>IFERROR(IF(VLOOKUP(AG45,'TABLEAU MACHINE'!$E:$E,1,FALSE),"Y",0),"")</f>
        <v/>
      </c>
      <c r="AH47" s="45" t="str">
        <f>IFERROR(IF(VLOOKUP(AH45,'TABLEAU MACHINE'!$E:$E,1,FALSE),"Y",0),"")</f>
        <v/>
      </c>
      <c r="AI47" s="65" t="str">
        <f>IFERROR(IF(VLOOKUP(AI45,'TABLEAU MACHINE'!$E:$E,1,FALSE),"Y",0),"")</f>
        <v/>
      </c>
      <c r="AJ47" s="74" t="str">
        <f>IFERROR(IF(VLOOKUP(AJ45,'TABLEAU MACHINE'!$E:$E,1,FALSE),"Y",0),"")</f>
        <v/>
      </c>
      <c r="AK47" s="74" t="str">
        <f>IFERROR(IF(VLOOKUP(AK45,'TABLEAU MACHINE'!$E:$E,1,FALSE),"Y",0),"")</f>
        <v/>
      </c>
      <c r="AL47" s="68" t="str">
        <f>IFERROR(IF(VLOOKUP(AL45,'TABLEAU MACHINE'!$E:$E,1,FALSE),"Y",0),"")</f>
        <v/>
      </c>
    </row>
    <row r="48" spans="1:38" ht="15" customHeight="1" x14ac:dyDescent="0.25">
      <c r="A48" s="28" t="s">
        <v>49</v>
      </c>
      <c r="B48" s="46"/>
      <c r="C48" s="46"/>
      <c r="D48" s="46"/>
      <c r="E48" s="46"/>
      <c r="F48" s="46"/>
      <c r="G48" s="66"/>
      <c r="H48" s="74"/>
      <c r="I48" s="74"/>
      <c r="J48" s="69"/>
      <c r="K48" s="46"/>
      <c r="L48" s="46"/>
      <c r="M48" s="46"/>
      <c r="N48" s="66"/>
      <c r="O48" s="74"/>
      <c r="P48" s="74"/>
      <c r="Q48" s="69"/>
      <c r="R48" s="46"/>
      <c r="S48" s="46"/>
      <c r="T48" s="46"/>
      <c r="U48" s="66"/>
      <c r="V48" s="74"/>
      <c r="W48" s="74"/>
      <c r="X48" s="69"/>
      <c r="Y48" s="46"/>
      <c r="Z48" s="46"/>
      <c r="AA48" s="46"/>
      <c r="AB48" s="66"/>
      <c r="AC48" s="74"/>
      <c r="AD48" s="74"/>
      <c r="AE48" s="69"/>
      <c r="AF48" s="46"/>
      <c r="AG48" s="46"/>
      <c r="AH48" s="46"/>
      <c r="AI48" s="66"/>
      <c r="AJ48" s="74"/>
      <c r="AK48" s="74"/>
      <c r="AL48" s="69"/>
    </row>
    <row r="49" spans="1:38" s="23" customFormat="1" ht="15" customHeight="1" x14ac:dyDescent="0.25">
      <c r="A49" s="81">
        <f>DATE(CalendarYear,10,1)</f>
        <v>45931</v>
      </c>
      <c r="B49" s="35" t="str">
        <f>IFERROR((WEEKNUM(B50)),"")</f>
        <v/>
      </c>
      <c r="C49" s="35" t="str">
        <f t="shared" ref="C49" si="289">IFERROR((WEEKNUM(C50)),"")</f>
        <v/>
      </c>
      <c r="D49" s="35" t="str">
        <f t="shared" ref="D49" si="290">IFERROR((WEEKNUM(D50)),"")</f>
        <v/>
      </c>
      <c r="E49" s="35">
        <f t="shared" ref="E49" si="291">IFERROR((WEEKNUM(E50)),"")</f>
        <v>40</v>
      </c>
      <c r="F49" s="35">
        <f t="shared" ref="F49" si="292">IFERROR((WEEKNUM(F50)),"")</f>
        <v>40</v>
      </c>
      <c r="G49" s="62">
        <f t="shared" ref="G49" si="293">IFERROR((WEEKNUM(G50)),"")</f>
        <v>40</v>
      </c>
      <c r="H49" s="71">
        <f t="shared" ref="H49" si="294">IFERROR((WEEKNUM(H50)),"")</f>
        <v>40</v>
      </c>
      <c r="I49" s="71">
        <f t="shared" ref="I49" si="295">IFERROR((WEEKNUM(I50)),"")</f>
        <v>41</v>
      </c>
      <c r="J49" s="36">
        <f t="shared" ref="J49" si="296">IFERROR((WEEKNUM(J50)),"")</f>
        <v>41</v>
      </c>
      <c r="K49" s="35">
        <f t="shared" ref="K49" si="297">IFERROR((WEEKNUM(K50)),"")</f>
        <v>41</v>
      </c>
      <c r="L49" s="35">
        <f t="shared" ref="L49" si="298">IFERROR((WEEKNUM(L50)),"")</f>
        <v>41</v>
      </c>
      <c r="M49" s="35">
        <f t="shared" ref="M49" si="299">IFERROR((WEEKNUM(M50)),"")</f>
        <v>41</v>
      </c>
      <c r="N49" s="62">
        <f t="shared" ref="N49" si="300">IFERROR((WEEKNUM(N50)),"")</f>
        <v>41</v>
      </c>
      <c r="O49" s="71">
        <f t="shared" ref="O49" si="301">IFERROR((WEEKNUM(O50)),"")</f>
        <v>41</v>
      </c>
      <c r="P49" s="71">
        <f t="shared" ref="P49" si="302">IFERROR((WEEKNUM(P50)),"")</f>
        <v>42</v>
      </c>
      <c r="Q49" s="36">
        <f t="shared" ref="Q49" si="303">IFERROR((WEEKNUM(Q50)),"")</f>
        <v>42</v>
      </c>
      <c r="R49" s="35">
        <f t="shared" ref="R49" si="304">IFERROR((WEEKNUM(R50)),"")</f>
        <v>42</v>
      </c>
      <c r="S49" s="35">
        <f t="shared" ref="S49" si="305">IFERROR((WEEKNUM(S50)),"")</f>
        <v>42</v>
      </c>
      <c r="T49" s="35">
        <f t="shared" ref="T49" si="306">IFERROR((WEEKNUM(T50)),"")</f>
        <v>42</v>
      </c>
      <c r="U49" s="62">
        <f t="shared" ref="U49" si="307">IFERROR((WEEKNUM(U50)),"")</f>
        <v>42</v>
      </c>
      <c r="V49" s="71">
        <f t="shared" ref="V49" si="308">IFERROR((WEEKNUM(V50)),"")</f>
        <v>42</v>
      </c>
      <c r="W49" s="71">
        <f t="shared" ref="W49" si="309">IFERROR((WEEKNUM(W50)),"")</f>
        <v>43</v>
      </c>
      <c r="X49" s="36">
        <f t="shared" ref="X49" si="310">IFERROR((WEEKNUM(X50)),"")</f>
        <v>43</v>
      </c>
      <c r="Y49" s="35">
        <f t="shared" ref="Y49" si="311">IFERROR((WEEKNUM(Y50)),"")</f>
        <v>43</v>
      </c>
      <c r="Z49" s="35">
        <f t="shared" ref="Z49" si="312">IFERROR((WEEKNUM(Z50)),"")</f>
        <v>43</v>
      </c>
      <c r="AA49" s="35">
        <f t="shared" ref="AA49" si="313">IFERROR((WEEKNUM(AA50)),"")</f>
        <v>43</v>
      </c>
      <c r="AB49" s="62">
        <f t="shared" ref="AB49" si="314">IFERROR((WEEKNUM(AB50)),"")</f>
        <v>43</v>
      </c>
      <c r="AC49" s="71">
        <f t="shared" ref="AC49" si="315">IFERROR((WEEKNUM(AC50)),"")</f>
        <v>43</v>
      </c>
      <c r="AD49" s="71">
        <f t="shared" ref="AD49" si="316">IFERROR((WEEKNUM(AD50)),"")</f>
        <v>44</v>
      </c>
      <c r="AE49" s="36">
        <f t="shared" ref="AE49" si="317">IFERROR((WEEKNUM(AE50)),"")</f>
        <v>44</v>
      </c>
      <c r="AF49" s="35">
        <f t="shared" ref="AF49" si="318">IFERROR((WEEKNUM(AF50)),"")</f>
        <v>44</v>
      </c>
      <c r="AG49" s="35">
        <f t="shared" ref="AG49" si="319">IFERROR((WEEKNUM(AG50)),"")</f>
        <v>44</v>
      </c>
      <c r="AH49" s="35">
        <f t="shared" ref="AH49" si="320">IFERROR((WEEKNUM(AH50)),"")</f>
        <v>44</v>
      </c>
      <c r="AI49" s="62">
        <f t="shared" ref="AI49" si="321">IFERROR((WEEKNUM(AI50)),"")</f>
        <v>44</v>
      </c>
      <c r="AJ49" s="71" t="str">
        <f t="shared" ref="AJ49" si="322">IFERROR((WEEKNUM(AJ50)),"")</f>
        <v/>
      </c>
      <c r="AK49" s="71" t="str">
        <f t="shared" ref="AK49" si="323">IFERROR((WEEKNUM(AK50)),"")</f>
        <v/>
      </c>
      <c r="AL49" s="36" t="str">
        <f t="shared" ref="AL49" si="324">IFERROR((WEEKNUM(AL50)),"")</f>
        <v/>
      </c>
    </row>
    <row r="50" spans="1:38" s="21" customFormat="1" ht="15" customHeight="1" x14ac:dyDescent="0.25">
      <c r="A50" s="81"/>
      <c r="B50" s="17" t="str">
        <f>IF(DAY(OctSun1)=1,"",IF(AND(YEAR(OctSun1+1)=CalendarYear,MONTH(OctSun1+1)=10),OctSun1+1,""))</f>
        <v/>
      </c>
      <c r="C50" s="17" t="str">
        <f>IF(DAY(OctSun1)=1,"",IF(AND(YEAR(OctSun1+2)=CalendarYear,MONTH(OctSun1+2)=10),OctSun1+2,""))</f>
        <v/>
      </c>
      <c r="D50" s="17" t="str">
        <f>IF(DAY(OctSun1)=1,"",IF(AND(YEAR(OctSun1+3)=CalendarYear,MONTH(OctSun1+3)=10),OctSun1+3,""))</f>
        <v/>
      </c>
      <c r="E50" s="17">
        <f>IF(DAY(OctSun1)=1,"",IF(AND(YEAR(OctSun1+4)=CalendarYear,MONTH(OctSun1+4)=10),OctSun1+4,""))</f>
        <v>45931</v>
      </c>
      <c r="F50" s="17">
        <f>IF(DAY(OctSun1)=1,"",IF(AND(YEAR(OctSun1+5)=CalendarYear,MONTH(OctSun1+5)=10),OctSun1+5,""))</f>
        <v>45932</v>
      </c>
      <c r="G50" s="63">
        <f>IF(DAY(OctSun1)=1,"",IF(AND(YEAR(OctSun1+6)=CalendarYear,MONTH(OctSun1+6)=10),OctSun1+6,""))</f>
        <v>45933</v>
      </c>
      <c r="H50" s="72">
        <f>IF(DAY(OctSun1)=1,IF(AND(YEAR(OctSun1)=CalendarYear,MONTH(OctSun1)=10),OctSun1,""),IF(AND(YEAR(OctSun1+7)=CalendarYear,MONTH(OctSun1+7)=10),OctSun1+7,""))</f>
        <v>45934</v>
      </c>
      <c r="I50" s="72">
        <f>IF(DAY(OctSun1)=1,IF(AND(YEAR(OctSun1+1)=CalendarYear,MONTH(OctSun1+1)=10),OctSun1+1,""),IF(AND(YEAR(OctSun1+8)=CalendarYear,MONTH(OctSun1+8)=10),OctSun1+8,""))</f>
        <v>45935</v>
      </c>
      <c r="J50" s="37">
        <f>IF(DAY(OctSun1)=1,IF(AND(YEAR(OctSun1+2)=CalendarYear,MONTH(OctSun1+2)=10),OctSun1+2,""),IF(AND(YEAR(OctSun1+9)=CalendarYear,MONTH(OctSun1+9)=10),OctSun1+9,""))</f>
        <v>45936</v>
      </c>
      <c r="K50" s="17">
        <f>IF(DAY(OctSun1)=1,IF(AND(YEAR(OctSun1+3)=CalendarYear,MONTH(OctSun1+3)=10),OctSun1+3,""),IF(AND(YEAR(OctSun1+10)=CalendarYear,MONTH(OctSun1+10)=10),OctSun1+10,""))</f>
        <v>45937</v>
      </c>
      <c r="L50" s="17">
        <f>IF(DAY(OctSun1)=1,IF(AND(YEAR(OctSun1+4)=CalendarYear,MONTH(OctSun1+4)=10),OctSun1+4,""),IF(AND(YEAR(OctSun1+11)=CalendarYear,MONTH(OctSun1+11)=10),OctSun1+11,""))</f>
        <v>45938</v>
      </c>
      <c r="M50" s="17">
        <f>IF(DAY(OctSun1)=1,IF(AND(YEAR(OctSun1+5)=CalendarYear,MONTH(OctSun1+5)=10),OctSun1+5,""),IF(AND(YEAR(OctSun1+12)=CalendarYear,MONTH(OctSun1+12)=10),OctSun1+12,""))</f>
        <v>45939</v>
      </c>
      <c r="N50" s="63">
        <f>IF(DAY(OctSun1)=1,IF(AND(YEAR(OctSun1+6)=CalendarYear,MONTH(OctSun1+6)=10),OctSun1+6,""),IF(AND(YEAR(OctSun1+13)=CalendarYear,MONTH(OctSun1+13)=10),OctSun1+13,""))</f>
        <v>45940</v>
      </c>
      <c r="O50" s="72">
        <f>IF(DAY(OctSun1)=1,IF(AND(YEAR(OctSun1+7)=CalendarYear,MONTH(OctSun1+7)=10),OctSun1+7,""),IF(AND(YEAR(OctSun1+14)=CalendarYear,MONTH(OctSun1+14)=10),OctSun1+14,""))</f>
        <v>45941</v>
      </c>
      <c r="P50" s="72">
        <f>IF(DAY(OctSun1)=1,IF(AND(YEAR(OctSun1+8)=CalendarYear,MONTH(OctSun1+8)=10),OctSun1+8,""),IF(AND(YEAR(OctSun1+15)=CalendarYear,MONTH(OctSun1+15)=10),OctSun1+15,""))</f>
        <v>45942</v>
      </c>
      <c r="Q50" s="37">
        <f>IF(DAY(OctSun1)=1,IF(AND(YEAR(OctSun1+9)=CalendarYear,MONTH(OctSun1+9)=10),OctSun1+9,""),IF(AND(YEAR(OctSun1+16)=CalendarYear,MONTH(OctSun1+16)=10),OctSun1+16,""))</f>
        <v>45943</v>
      </c>
      <c r="R50" s="17">
        <f>IF(DAY(OctSun1)=1,IF(AND(YEAR(OctSun1+10)=CalendarYear,MONTH(OctSun1+10)=10),OctSun1+10,""),IF(AND(YEAR(OctSun1+17)=CalendarYear,MONTH(OctSun1+17)=10),OctSun1+17,""))</f>
        <v>45944</v>
      </c>
      <c r="S50" s="17">
        <f>IF(DAY(OctSun1)=1,IF(AND(YEAR(OctSun1+11)=CalendarYear,MONTH(OctSun1+11)=10),OctSun1+11,""),IF(AND(YEAR(OctSun1+18)=CalendarYear,MONTH(OctSun1+18)=10),OctSun1+18,""))</f>
        <v>45945</v>
      </c>
      <c r="T50" s="17">
        <f>IF(DAY(OctSun1)=1,IF(AND(YEAR(OctSun1+12)=CalendarYear,MONTH(OctSun1+12)=10),OctSun1+12,""),IF(AND(YEAR(OctSun1+19)=CalendarYear,MONTH(OctSun1+19)=10),OctSun1+19,""))</f>
        <v>45946</v>
      </c>
      <c r="U50" s="63">
        <f>IF(DAY(OctSun1)=1,IF(AND(YEAR(OctSun1+13)=CalendarYear,MONTH(OctSun1+13)=10),OctSun1+13,""),IF(AND(YEAR(OctSun1+20)=CalendarYear,MONTH(OctSun1+20)=10),OctSun1+20,""))</f>
        <v>45947</v>
      </c>
      <c r="V50" s="72">
        <f>IF(DAY(OctSun1)=1,IF(AND(YEAR(OctSun1+14)=CalendarYear,MONTH(OctSun1+14)=10),OctSun1+14,""),IF(AND(YEAR(OctSun1+21)=CalendarYear,MONTH(OctSun1+21)=10),OctSun1+21,""))</f>
        <v>45948</v>
      </c>
      <c r="W50" s="72">
        <f>IF(DAY(OctSun1)=1,IF(AND(YEAR(OctSun1+15)=CalendarYear,MONTH(OctSun1+15)=10),OctSun1+15,""),IF(AND(YEAR(OctSun1+22)=CalendarYear,MONTH(OctSun1+22)=10),OctSun1+22,""))</f>
        <v>45949</v>
      </c>
      <c r="X50" s="37">
        <f>IF(DAY(OctSun1)=1,IF(AND(YEAR(OctSun1+16)=CalendarYear,MONTH(OctSun1+16)=10),OctSun1+16,""),IF(AND(YEAR(OctSun1+23)=CalendarYear,MONTH(OctSun1+23)=10),OctSun1+23,""))</f>
        <v>45950</v>
      </c>
      <c r="Y50" s="17">
        <f>IF(DAY(OctSun1)=1,IF(AND(YEAR(OctSun1+17)=CalendarYear,MONTH(OctSun1+17)=10),OctSun1+17,""),IF(AND(YEAR(OctSun1+24)=CalendarYear,MONTH(OctSun1+24)=10),OctSun1+24,""))</f>
        <v>45951</v>
      </c>
      <c r="Z50" s="17">
        <f>IF(DAY(OctSun1)=1,IF(AND(YEAR(OctSun1+18)=CalendarYear,MONTH(OctSun1+18)=10),OctSun1+18,""),IF(AND(YEAR(OctSun1+25)=CalendarYear,MONTH(OctSun1+25)=10),OctSun1+25,""))</f>
        <v>45952</v>
      </c>
      <c r="AA50" s="17">
        <f>IF(DAY(OctSun1)=1,IF(AND(YEAR(OctSun1+19)=CalendarYear,MONTH(OctSun1+19)=10),OctSun1+19,""),IF(AND(YEAR(OctSun1+26)=CalendarYear,MONTH(OctSun1+26)=10),OctSun1+26,""))</f>
        <v>45953</v>
      </c>
      <c r="AB50" s="63">
        <f>IF(DAY(OctSun1)=1,IF(AND(YEAR(OctSun1+20)=CalendarYear,MONTH(OctSun1+20)=10),OctSun1+20,""),IF(AND(YEAR(OctSun1+27)=CalendarYear,MONTH(OctSun1+27)=10),OctSun1+27,""))</f>
        <v>45954</v>
      </c>
      <c r="AC50" s="72">
        <f>IF(DAY(OctSun1)=1,IF(AND(YEAR(OctSun1+21)=CalendarYear,MONTH(OctSun1+21)=10),OctSun1+21,""),IF(AND(YEAR(OctSun1+28)=CalendarYear,MONTH(OctSun1+28)=10),OctSun1+28,""))</f>
        <v>45955</v>
      </c>
      <c r="AD50" s="72">
        <f>IF(DAY(OctSun1)=1,IF(AND(YEAR(OctSun1+22)=CalendarYear,MONTH(OctSun1+22)=10),OctSun1+22,""),IF(AND(YEAR(OctSun1+29)=CalendarYear,MONTH(OctSun1+29)=10),OctSun1+29,""))</f>
        <v>45956</v>
      </c>
      <c r="AE50" s="37">
        <f>IF(DAY(OctSun1)=1,IF(AND(YEAR(OctSun1+23)=CalendarYear,MONTH(OctSun1+23)=10),OctSun1+23,""),IF(AND(YEAR(OctSun1+30)=CalendarYear,MONTH(OctSun1+30)=10),OctSun1+30,""))</f>
        <v>45957</v>
      </c>
      <c r="AF50" s="17">
        <f>IF(DAY(OctSun1)=1,IF(AND(YEAR(OctSun1+24)=CalendarYear,MONTH(OctSun1+24)=10),OctSun1+24,""),IF(AND(YEAR(OctSun1+31)=CalendarYear,MONTH(OctSun1+31)=10),OctSun1+31,""))</f>
        <v>45958</v>
      </c>
      <c r="AG50" s="17">
        <f>IF(DAY(OctSun1)=1,IF(AND(YEAR(OctSun1+25)=CalendarYear,MONTH(OctSun1+25)=10),OctSun1+25,""),IF(AND(YEAR(OctSun1+32)=CalendarYear,MONTH(OctSun1+32)=10),OctSun1+32,""))</f>
        <v>45959</v>
      </c>
      <c r="AH50" s="17">
        <f>IF(DAY(OctSun1)=1,IF(AND(YEAR(OctSun1+26)=CalendarYear,MONTH(OctSun1+26)=10),OctSun1+26,""),IF(AND(YEAR(OctSun1+33)=CalendarYear,MONTH(OctSun1+33)=10),OctSun1+33,""))</f>
        <v>45960</v>
      </c>
      <c r="AI50" s="63">
        <f>IF(DAY(OctSun1)=1,IF(AND(YEAR(OctSun1+27)=CalendarYear,MONTH(OctSun1+27)=10),OctSun1+27,""),IF(AND(YEAR(OctSun1+34)=CalendarYear,MONTH(OctSun1+34)=10),OctSun1+34,""))</f>
        <v>45961</v>
      </c>
      <c r="AJ50" s="72" t="str">
        <f>IF(DAY(OctSun1)=1,IF(AND(YEAR(OctSun1+28)=CalendarYear,MONTH(OctSun1+28)=10),OctSun1+28,""),IF(AND(YEAR(OctSun1+35)=CalendarYear,MONTH(OctSun1+35)=10),OctSun1+35,""))</f>
        <v/>
      </c>
      <c r="AK50" s="72" t="str">
        <f>IF(DAY(OctSun1)=1,IF(AND(YEAR(OctSun1+29)=CalendarYear,MONTH(OctSun1+29)=10),OctSun1+29,""),IF(AND(YEAR(OctSun1+36)=CalendarYear,MONTH(OctSun1+36)=10),OctSun1+36,""))</f>
        <v/>
      </c>
      <c r="AL50" s="37" t="str">
        <f>IF(DAY(OctSun1)=1,IF(AND(YEAR(OctSun1+30)=CalendarYear,MONTH(OctSun1+30)=10),OctSun1+30,""),IF(AND(YEAR(OctSun1+37)=CalendarYear,MONTH(OctSun1+37)=10),OctSun1+37,""))</f>
        <v/>
      </c>
    </row>
    <row r="51" spans="1:38" s="21" customFormat="1" ht="15" customHeight="1" x14ac:dyDescent="0.25">
      <c r="A51" s="81"/>
      <c r="B51" s="18" t="s">
        <v>7</v>
      </c>
      <c r="C51" s="18" t="s">
        <v>8</v>
      </c>
      <c r="D51" s="18" t="s">
        <v>9</v>
      </c>
      <c r="E51" s="18" t="s">
        <v>10</v>
      </c>
      <c r="F51" s="18" t="s">
        <v>11</v>
      </c>
      <c r="G51" s="67" t="s">
        <v>12</v>
      </c>
      <c r="H51" s="73" t="s">
        <v>13</v>
      </c>
      <c r="I51" s="73" t="s">
        <v>7</v>
      </c>
      <c r="J51" s="70" t="s">
        <v>8</v>
      </c>
      <c r="K51" s="18" t="s">
        <v>9</v>
      </c>
      <c r="L51" s="18" t="s">
        <v>10</v>
      </c>
      <c r="M51" s="18" t="s">
        <v>11</v>
      </c>
      <c r="N51" s="67" t="s">
        <v>12</v>
      </c>
      <c r="O51" s="73" t="s">
        <v>13</v>
      </c>
      <c r="P51" s="73" t="s">
        <v>7</v>
      </c>
      <c r="Q51" s="70" t="s">
        <v>8</v>
      </c>
      <c r="R51" s="18" t="s">
        <v>9</v>
      </c>
      <c r="S51" s="18" t="s">
        <v>10</v>
      </c>
      <c r="T51" s="18" t="s">
        <v>11</v>
      </c>
      <c r="U51" s="67" t="s">
        <v>12</v>
      </c>
      <c r="V51" s="73" t="s">
        <v>13</v>
      </c>
      <c r="W51" s="73" t="s">
        <v>7</v>
      </c>
      <c r="X51" s="70" t="s">
        <v>8</v>
      </c>
      <c r="Y51" s="18" t="s">
        <v>9</v>
      </c>
      <c r="Z51" s="18" t="s">
        <v>10</v>
      </c>
      <c r="AA51" s="18" t="s">
        <v>11</v>
      </c>
      <c r="AB51" s="67" t="s">
        <v>12</v>
      </c>
      <c r="AC51" s="73" t="s">
        <v>13</v>
      </c>
      <c r="AD51" s="73" t="s">
        <v>7</v>
      </c>
      <c r="AE51" s="70" t="s">
        <v>8</v>
      </c>
      <c r="AF51" s="18" t="s">
        <v>9</v>
      </c>
      <c r="AG51" s="18" t="s">
        <v>10</v>
      </c>
      <c r="AH51" s="18" t="s">
        <v>11</v>
      </c>
      <c r="AI51" s="67" t="s">
        <v>12</v>
      </c>
      <c r="AJ51" s="73" t="s">
        <v>13</v>
      </c>
      <c r="AK51" s="73" t="s">
        <v>7</v>
      </c>
      <c r="AL51" s="70" t="s">
        <v>8</v>
      </c>
    </row>
    <row r="52" spans="1:38" ht="15" customHeight="1" x14ac:dyDescent="0.25">
      <c r="A52" s="27" t="s">
        <v>50</v>
      </c>
      <c r="B52" s="45" t="str">
        <f>IFERROR(IF(VLOOKUP(B50,'TABLEAU MACHINE'!$E:$E,1,FALSE),"Y",0),"")</f>
        <v/>
      </c>
      <c r="C52" s="45" t="str">
        <f>IFERROR(IF(VLOOKUP(C50,'TABLEAU MACHINE'!$E:$E,1,FALSE),"Y",0),"")</f>
        <v/>
      </c>
      <c r="D52" s="45" t="str">
        <f>IFERROR(IF(VLOOKUP(D50,'TABLEAU MACHINE'!$E:$E,1,FALSE),"Y",0),"")</f>
        <v/>
      </c>
      <c r="E52" s="45" t="str">
        <f>IFERROR(IF(VLOOKUP(E50,'TABLEAU MACHINE'!$E:$E,1,FALSE),"Y",0),"")</f>
        <v/>
      </c>
      <c r="F52" s="45" t="str">
        <f>IFERROR(IF(VLOOKUP(F50,'TABLEAU MACHINE'!$E:$E,1,FALSE),"Y",0),"")</f>
        <v/>
      </c>
      <c r="G52" s="65" t="str">
        <f>IFERROR(IF(VLOOKUP(G50,'TABLEAU MACHINE'!$E:$E,1,FALSE),"Y",0),"")</f>
        <v/>
      </c>
      <c r="H52" s="74" t="str">
        <f>IFERROR(IF(VLOOKUP(H50,'TABLEAU MACHINE'!$E:$E,1,FALSE),"Y",0),"")</f>
        <v/>
      </c>
      <c r="I52" s="74" t="str">
        <f>IFERROR(IF(VLOOKUP(I50,'TABLEAU MACHINE'!$E:$E,1,FALSE),"Y",0),"")</f>
        <v/>
      </c>
      <c r="J52" s="68" t="str">
        <f>IFERROR(IF(VLOOKUP(J50,'TABLEAU MACHINE'!$E:$E,1,FALSE),"Y",0),"")</f>
        <v/>
      </c>
      <c r="K52" s="45" t="str">
        <f>IFERROR(IF(VLOOKUP(K50,'TABLEAU MACHINE'!$E:$E,1,FALSE),"Y",0),"")</f>
        <v/>
      </c>
      <c r="L52" s="45" t="str">
        <f>IFERROR(IF(VLOOKUP(L50,'TABLEAU MACHINE'!$E:$E,1,FALSE),"Y",0),"")</f>
        <v/>
      </c>
      <c r="M52" s="45" t="str">
        <f>IFERROR(IF(VLOOKUP(M50,'TABLEAU MACHINE'!$E:$E,1,FALSE),"Y",0),"")</f>
        <v/>
      </c>
      <c r="N52" s="65" t="str">
        <f>IFERROR(IF(VLOOKUP(N50,'TABLEAU MACHINE'!$E:$E,1,FALSE),"Y",0),"")</f>
        <v/>
      </c>
      <c r="O52" s="74" t="str">
        <f>IFERROR(IF(VLOOKUP(O50,'TABLEAU MACHINE'!$E:$E,1,FALSE),"Y",0),"")</f>
        <v/>
      </c>
      <c r="P52" s="74" t="str">
        <f>IFERROR(IF(VLOOKUP(P50,'TABLEAU MACHINE'!$E:$E,1,FALSE),"Y",0),"")</f>
        <v/>
      </c>
      <c r="Q52" s="68" t="str">
        <f>IFERROR(IF(VLOOKUP(Q50,'TABLEAU MACHINE'!$E:$E,1,FALSE),"Y",0),"")</f>
        <v/>
      </c>
      <c r="R52" s="45" t="str">
        <f>IFERROR(IF(VLOOKUP(R50,'TABLEAU MACHINE'!$E:$E,1,FALSE),"Y",0),"")</f>
        <v/>
      </c>
      <c r="S52" s="45" t="str">
        <f>IFERROR(IF(VLOOKUP(S50,'TABLEAU MACHINE'!$E:$E,1,FALSE),"Y",0),"")</f>
        <v/>
      </c>
      <c r="T52" s="45" t="str">
        <f>IFERROR(IF(VLOOKUP(T50,'TABLEAU MACHINE'!$E:$E,1,FALSE),"Y",0),"")</f>
        <v/>
      </c>
      <c r="U52" s="65" t="str">
        <f>IFERROR(IF(VLOOKUP(U50,'TABLEAU MACHINE'!$E:$E,1,FALSE),"Y",0),"")</f>
        <v/>
      </c>
      <c r="V52" s="74" t="str">
        <f>IFERROR(IF(VLOOKUP(V50,'TABLEAU MACHINE'!$E:$E,1,FALSE),"Y",0),"")</f>
        <v/>
      </c>
      <c r="W52" s="74" t="str">
        <f>IFERROR(IF(VLOOKUP(W50,'TABLEAU MACHINE'!$E:$E,1,FALSE),"Y",0),"")</f>
        <v/>
      </c>
      <c r="X52" s="68" t="str">
        <f>IFERROR(IF(VLOOKUP(X50,'TABLEAU MACHINE'!$E:$E,1,FALSE),"Y",0),"")</f>
        <v/>
      </c>
      <c r="Y52" s="45" t="str">
        <f>IFERROR(IF(VLOOKUP(Y50,'TABLEAU MACHINE'!$E:$E,1,FALSE),"Y",0),"")</f>
        <v/>
      </c>
      <c r="Z52" s="45" t="str">
        <f>IFERROR(IF(VLOOKUP(Z50,'TABLEAU MACHINE'!$E:$E,1,FALSE),"Y",0),"")</f>
        <v/>
      </c>
      <c r="AA52" s="45" t="str">
        <f>IFERROR(IF(VLOOKUP(AA50,'TABLEAU MACHINE'!$E:$E,1,FALSE),"Y",0),"")</f>
        <v/>
      </c>
      <c r="AB52" s="65" t="str">
        <f>IFERROR(IF(VLOOKUP(AB50,'TABLEAU MACHINE'!$E:$E,1,FALSE),"Y",0),"")</f>
        <v/>
      </c>
      <c r="AC52" s="74" t="str">
        <f>IFERROR(IF(VLOOKUP(AC50,'TABLEAU MACHINE'!$E:$E,1,FALSE),"Y",0),"")</f>
        <v/>
      </c>
      <c r="AD52" s="74" t="str">
        <f>IFERROR(IF(VLOOKUP(AD50,'TABLEAU MACHINE'!$E:$E,1,FALSE),"Y",0),"")</f>
        <v/>
      </c>
      <c r="AE52" s="68" t="str">
        <f>IFERROR(IF(VLOOKUP(AE50,'TABLEAU MACHINE'!$E:$E,1,FALSE),"Y",0),"")</f>
        <v/>
      </c>
      <c r="AF52" s="45" t="str">
        <f>IFERROR(IF(VLOOKUP(AF50,'TABLEAU MACHINE'!$E:$E,1,FALSE),"Y",0),"")</f>
        <v/>
      </c>
      <c r="AG52" s="45" t="str">
        <f>IFERROR(IF(VLOOKUP(AG50,'TABLEAU MACHINE'!$E:$E,1,FALSE),"Y",0),"")</f>
        <v/>
      </c>
      <c r="AH52" s="45" t="str">
        <f>IFERROR(IF(VLOOKUP(AH50,'TABLEAU MACHINE'!$E:$E,1,FALSE),"Y",0),"")</f>
        <v/>
      </c>
      <c r="AI52" s="65" t="str">
        <f>IFERROR(IF(VLOOKUP(AI50,'TABLEAU MACHINE'!$E:$E,1,FALSE),"Y",0),"")</f>
        <v/>
      </c>
      <c r="AJ52" s="74" t="str">
        <f>IFERROR(IF(VLOOKUP(AJ50,'TABLEAU MACHINE'!$E:$E,1,FALSE),"Y",0),"")</f>
        <v/>
      </c>
      <c r="AK52" s="74" t="str">
        <f>IFERROR(IF(VLOOKUP(AK50,'TABLEAU MACHINE'!$E:$E,1,FALSE),"Y",0),"")</f>
        <v/>
      </c>
      <c r="AL52" s="68" t="str">
        <f>IFERROR(IF(VLOOKUP(AL50,'TABLEAU MACHINE'!$E:$E,1,FALSE),"Y",0),"")</f>
        <v/>
      </c>
    </row>
    <row r="53" spans="1:38" ht="15" customHeight="1" x14ac:dyDescent="0.25">
      <c r="A53" s="28" t="s">
        <v>49</v>
      </c>
      <c r="B53" s="46"/>
      <c r="C53" s="46"/>
      <c r="D53" s="46"/>
      <c r="E53" s="46"/>
      <c r="F53" s="46"/>
      <c r="G53" s="66"/>
      <c r="H53" s="74"/>
      <c r="I53" s="74"/>
      <c r="J53" s="69"/>
      <c r="K53" s="46"/>
      <c r="L53" s="46"/>
      <c r="M53" s="46"/>
      <c r="N53" s="66"/>
      <c r="O53" s="74"/>
      <c r="P53" s="74"/>
      <c r="Q53" s="69"/>
      <c r="R53" s="46"/>
      <c r="S53" s="46"/>
      <c r="T53" s="46"/>
      <c r="U53" s="66"/>
      <c r="V53" s="74"/>
      <c r="W53" s="74"/>
      <c r="X53" s="69">
        <v>0</v>
      </c>
      <c r="Y53" s="46">
        <v>0</v>
      </c>
      <c r="Z53" s="46">
        <v>0</v>
      </c>
      <c r="AA53" s="46">
        <v>0</v>
      </c>
      <c r="AB53" s="66">
        <v>0</v>
      </c>
      <c r="AC53" s="74">
        <v>0</v>
      </c>
      <c r="AD53" s="74">
        <v>0</v>
      </c>
      <c r="AE53" s="69"/>
      <c r="AF53" s="46"/>
      <c r="AG53" s="46"/>
      <c r="AH53" s="46"/>
      <c r="AI53" s="66"/>
      <c r="AJ53" s="74"/>
      <c r="AK53" s="74"/>
      <c r="AL53" s="69"/>
    </row>
    <row r="54" spans="1:38" s="23" customFormat="1" ht="15" customHeight="1" x14ac:dyDescent="0.25">
      <c r="A54" s="81">
        <f>DATE(CalendarYear,11,1)</f>
        <v>45962</v>
      </c>
      <c r="B54" s="35" t="str">
        <f>IFERROR((WEEKNUM(B55)),"")</f>
        <v/>
      </c>
      <c r="C54" s="35" t="str">
        <f t="shared" ref="C54" si="325">IFERROR((WEEKNUM(C55)),"")</f>
        <v/>
      </c>
      <c r="D54" s="35" t="str">
        <f t="shared" ref="D54" si="326">IFERROR((WEEKNUM(D55)),"")</f>
        <v/>
      </c>
      <c r="E54" s="35" t="str">
        <f t="shared" ref="E54" si="327">IFERROR((WEEKNUM(E55)),"")</f>
        <v/>
      </c>
      <c r="F54" s="35" t="str">
        <f t="shared" ref="F54" si="328">IFERROR((WEEKNUM(F55)),"")</f>
        <v/>
      </c>
      <c r="G54" s="62" t="str">
        <f t="shared" ref="G54" si="329">IFERROR((WEEKNUM(G55)),"")</f>
        <v/>
      </c>
      <c r="H54" s="71">
        <f t="shared" ref="H54" si="330">IFERROR((WEEKNUM(H55)),"")</f>
        <v>44</v>
      </c>
      <c r="I54" s="71">
        <f t="shared" ref="I54" si="331">IFERROR((WEEKNUM(I55)),"")</f>
        <v>45</v>
      </c>
      <c r="J54" s="36">
        <f t="shared" ref="J54" si="332">IFERROR((WEEKNUM(J55)),"")</f>
        <v>45</v>
      </c>
      <c r="K54" s="35">
        <f t="shared" ref="K54" si="333">IFERROR((WEEKNUM(K55)),"")</f>
        <v>45</v>
      </c>
      <c r="L54" s="35">
        <f t="shared" ref="L54" si="334">IFERROR((WEEKNUM(L55)),"")</f>
        <v>45</v>
      </c>
      <c r="M54" s="35">
        <f t="shared" ref="M54" si="335">IFERROR((WEEKNUM(M55)),"")</f>
        <v>45</v>
      </c>
      <c r="N54" s="62">
        <f t="shared" ref="N54" si="336">IFERROR((WEEKNUM(N55)),"")</f>
        <v>45</v>
      </c>
      <c r="O54" s="71">
        <f t="shared" ref="O54" si="337">IFERROR((WEEKNUM(O55)),"")</f>
        <v>45</v>
      </c>
      <c r="P54" s="71">
        <f t="shared" ref="P54" si="338">IFERROR((WEEKNUM(P55)),"")</f>
        <v>46</v>
      </c>
      <c r="Q54" s="36">
        <f t="shared" ref="Q54" si="339">IFERROR((WEEKNUM(Q55)),"")</f>
        <v>46</v>
      </c>
      <c r="R54" s="35">
        <f t="shared" ref="R54" si="340">IFERROR((WEEKNUM(R55)),"")</f>
        <v>46</v>
      </c>
      <c r="S54" s="35">
        <f t="shared" ref="S54" si="341">IFERROR((WEEKNUM(S55)),"")</f>
        <v>46</v>
      </c>
      <c r="T54" s="35">
        <f t="shared" ref="T54" si="342">IFERROR((WEEKNUM(T55)),"")</f>
        <v>46</v>
      </c>
      <c r="U54" s="62">
        <f t="shared" ref="U54" si="343">IFERROR((WEEKNUM(U55)),"")</f>
        <v>46</v>
      </c>
      <c r="V54" s="71">
        <f t="shared" ref="V54" si="344">IFERROR((WEEKNUM(V55)),"")</f>
        <v>46</v>
      </c>
      <c r="W54" s="71">
        <f t="shared" ref="W54" si="345">IFERROR((WEEKNUM(W55)),"")</f>
        <v>47</v>
      </c>
      <c r="X54" s="36">
        <f t="shared" ref="X54" si="346">IFERROR((WEEKNUM(X55)),"")</f>
        <v>47</v>
      </c>
      <c r="Y54" s="35">
        <f t="shared" ref="Y54" si="347">IFERROR((WEEKNUM(Y55)),"")</f>
        <v>47</v>
      </c>
      <c r="Z54" s="35">
        <f t="shared" ref="Z54" si="348">IFERROR((WEEKNUM(Z55)),"")</f>
        <v>47</v>
      </c>
      <c r="AA54" s="35">
        <f t="shared" ref="AA54" si="349">IFERROR((WEEKNUM(AA55)),"")</f>
        <v>47</v>
      </c>
      <c r="AB54" s="62">
        <f t="shared" ref="AB54" si="350">IFERROR((WEEKNUM(AB55)),"")</f>
        <v>47</v>
      </c>
      <c r="AC54" s="71">
        <f t="shared" ref="AC54" si="351">IFERROR((WEEKNUM(AC55)),"")</f>
        <v>47</v>
      </c>
      <c r="AD54" s="71">
        <f t="shared" ref="AD54" si="352">IFERROR((WEEKNUM(AD55)),"")</f>
        <v>48</v>
      </c>
      <c r="AE54" s="36">
        <f t="shared" ref="AE54" si="353">IFERROR((WEEKNUM(AE55)),"")</f>
        <v>48</v>
      </c>
      <c r="AF54" s="35">
        <f t="shared" ref="AF54" si="354">IFERROR((WEEKNUM(AF55)),"")</f>
        <v>48</v>
      </c>
      <c r="AG54" s="35">
        <f t="shared" ref="AG54" si="355">IFERROR((WEEKNUM(AG55)),"")</f>
        <v>48</v>
      </c>
      <c r="AH54" s="35">
        <f t="shared" ref="AH54" si="356">IFERROR((WEEKNUM(AH55)),"")</f>
        <v>48</v>
      </c>
      <c r="AI54" s="62">
        <f t="shared" ref="AI54" si="357">IFERROR((WEEKNUM(AI55)),"")</f>
        <v>48</v>
      </c>
      <c r="AJ54" s="71">
        <f t="shared" ref="AJ54" si="358">IFERROR((WEEKNUM(AJ55)),"")</f>
        <v>48</v>
      </c>
      <c r="AK54" s="71">
        <f t="shared" ref="AK54" si="359">IFERROR((WEEKNUM(AK55)),"")</f>
        <v>49</v>
      </c>
      <c r="AL54" s="36" t="str">
        <f t="shared" ref="AL54" si="360">IFERROR((WEEKNUM(AL55)),"")</f>
        <v/>
      </c>
    </row>
    <row r="55" spans="1:38" s="21" customFormat="1" ht="15" customHeight="1" x14ac:dyDescent="0.25">
      <c r="A55" s="81"/>
      <c r="B55" s="17" t="str">
        <f>IF(DAY(NovSun1)=1,"",IF(AND(YEAR(NovSun1+1)=CalendarYear,MONTH(NovSun1+1)=11),NovSun1+1,""))</f>
        <v/>
      </c>
      <c r="C55" s="17" t="str">
        <f>IF(DAY(NovSun1)=1,"",IF(AND(YEAR(NovSun1+2)=CalendarYear,MONTH(NovSun1+2)=11),NovSun1+2,""))</f>
        <v/>
      </c>
      <c r="D55" s="17" t="str">
        <f>IF(DAY(NovSun1)=1,"",IF(AND(YEAR(NovSun1+3)=CalendarYear,MONTH(NovSun1+3)=11),NovSun1+3,""))</f>
        <v/>
      </c>
      <c r="E55" s="17" t="str">
        <f>IF(DAY(NovSun1)=1,"",IF(AND(YEAR(NovSun1+4)=CalendarYear,MONTH(NovSun1+4)=11),NovSun1+4,""))</f>
        <v/>
      </c>
      <c r="F55" s="17" t="str">
        <f>IF(DAY(NovSun1)=1,"",IF(AND(YEAR(NovSun1+5)=CalendarYear,MONTH(NovSun1+5)=11),NovSun1+5,""))</f>
        <v/>
      </c>
      <c r="G55" s="63" t="str">
        <f>IF(DAY(NovSun1)=1,"",IF(AND(YEAR(NovSun1+6)=CalendarYear,MONTH(NovSun1+6)=11),NovSun1+6,""))</f>
        <v/>
      </c>
      <c r="H55" s="72">
        <f>IF(DAY(NovSun1)=1,IF(AND(YEAR(NovSun1)=CalendarYear,MONTH(NovSun1)=11),NovSun1,""),IF(AND(YEAR(NovSun1+7)=CalendarYear,MONTH(NovSun1+7)=11),NovSun1+7,""))</f>
        <v>45962</v>
      </c>
      <c r="I55" s="72">
        <f>IF(DAY(NovSun1)=1,IF(AND(YEAR(NovSun1+1)=CalendarYear,MONTH(NovSun1+1)=11),NovSun1+1,""),IF(AND(YEAR(NovSun1+8)=CalendarYear,MONTH(NovSun1+8)=11),NovSun1+8,""))</f>
        <v>45963</v>
      </c>
      <c r="J55" s="37">
        <f>IF(DAY(NovSun1)=1,IF(AND(YEAR(NovSun1+2)=CalendarYear,MONTH(NovSun1+2)=11),NovSun1+2,""),IF(AND(YEAR(NovSun1+9)=CalendarYear,MONTH(NovSun1+9)=11),NovSun1+9,""))</f>
        <v>45964</v>
      </c>
      <c r="K55" s="17">
        <f>IF(DAY(NovSun1)=1,IF(AND(YEAR(NovSun1+3)=CalendarYear,MONTH(NovSun1+3)=11),NovSun1+3,""),IF(AND(YEAR(NovSun1+10)=CalendarYear,MONTH(NovSun1+10)=11),NovSun1+10,""))</f>
        <v>45965</v>
      </c>
      <c r="L55" s="17">
        <f>IF(DAY(NovSun1)=1,IF(AND(YEAR(NovSun1+4)=CalendarYear,MONTH(NovSun1+4)=11),NovSun1+4,""),IF(AND(YEAR(NovSun1+11)=CalendarYear,MONTH(NovSun1+11)=11),NovSun1+11,""))</f>
        <v>45966</v>
      </c>
      <c r="M55" s="17">
        <f>IF(DAY(NovSun1)=1,IF(AND(YEAR(NovSun1+5)=CalendarYear,MONTH(NovSun1+5)=11),NovSun1+5,""),IF(AND(YEAR(NovSun1+12)=CalendarYear,MONTH(NovSun1+12)=11),NovSun1+12,""))</f>
        <v>45967</v>
      </c>
      <c r="N55" s="63">
        <f>IF(DAY(NovSun1)=1,IF(AND(YEAR(NovSun1+6)=CalendarYear,MONTH(NovSun1+6)=11),NovSun1+6,""),IF(AND(YEAR(NovSun1+13)=CalendarYear,MONTH(NovSun1+13)=11),NovSun1+13,""))</f>
        <v>45968</v>
      </c>
      <c r="O55" s="72">
        <f>IF(DAY(NovSun1)=1,IF(AND(YEAR(NovSun1+7)=CalendarYear,MONTH(NovSun1+7)=11),NovSun1+7,""),IF(AND(YEAR(NovSun1+14)=CalendarYear,MONTH(NovSun1+14)=11),NovSun1+14,""))</f>
        <v>45969</v>
      </c>
      <c r="P55" s="72">
        <f>IF(DAY(NovSun1)=1,IF(AND(YEAR(NovSun1+8)=CalendarYear,MONTH(NovSun1+8)=11),NovSun1+8,""),IF(AND(YEAR(NovSun1+15)=CalendarYear,MONTH(NovSun1+15)=11),NovSun1+15,""))</f>
        <v>45970</v>
      </c>
      <c r="Q55" s="37">
        <f>IF(DAY(NovSun1)=1,IF(AND(YEAR(NovSun1+9)=CalendarYear,MONTH(NovSun1+9)=11),NovSun1+9,""),IF(AND(YEAR(NovSun1+16)=CalendarYear,MONTH(NovSun1+16)=11),NovSun1+16,""))</f>
        <v>45971</v>
      </c>
      <c r="R55" s="17">
        <f>IF(DAY(NovSun1)=1,IF(AND(YEAR(NovSun1+10)=CalendarYear,MONTH(NovSun1+10)=11),NovSun1+10,""),IF(AND(YEAR(NovSun1+17)=CalendarYear,MONTH(NovSun1+17)=11),NovSun1+17,""))</f>
        <v>45972</v>
      </c>
      <c r="S55" s="17">
        <f>IF(DAY(NovSun1)=1,IF(AND(YEAR(NovSun1+11)=CalendarYear,MONTH(NovSun1+11)=11),NovSun1+11,""),IF(AND(YEAR(NovSun1+18)=CalendarYear,MONTH(NovSun1+18)=11),NovSun1+18,""))</f>
        <v>45973</v>
      </c>
      <c r="T55" s="17">
        <f>IF(DAY(NovSun1)=1,IF(AND(YEAR(NovSun1+12)=CalendarYear,MONTH(NovSun1+12)=11),NovSun1+12,""),IF(AND(YEAR(NovSun1+19)=CalendarYear,MONTH(NovSun1+19)=11),NovSun1+19,""))</f>
        <v>45974</v>
      </c>
      <c r="U55" s="63">
        <f>IF(DAY(NovSun1)=1,IF(AND(YEAR(NovSun1+13)=CalendarYear,MONTH(NovSun1+13)=11),NovSun1+13,""),IF(AND(YEAR(NovSun1+20)=CalendarYear,MONTH(NovSun1+20)=11),NovSun1+20,""))</f>
        <v>45975</v>
      </c>
      <c r="V55" s="72">
        <f>IF(DAY(NovSun1)=1,IF(AND(YEAR(NovSun1+14)=CalendarYear,MONTH(NovSun1+14)=11),NovSun1+14,""),IF(AND(YEAR(NovSun1+21)=CalendarYear,MONTH(NovSun1+21)=11),NovSun1+21,""))</f>
        <v>45976</v>
      </c>
      <c r="W55" s="72">
        <f>IF(DAY(NovSun1)=1,IF(AND(YEAR(NovSun1+15)=CalendarYear,MONTH(NovSun1+15)=11),NovSun1+15,""),IF(AND(YEAR(NovSun1+22)=CalendarYear,MONTH(NovSun1+22)=11),NovSun1+22,""))</f>
        <v>45977</v>
      </c>
      <c r="X55" s="37">
        <f>IF(DAY(NovSun1)=1,IF(AND(YEAR(NovSun1+16)=CalendarYear,MONTH(NovSun1+16)=11),NovSun1+16,""),IF(AND(YEAR(NovSun1+23)=CalendarYear,MONTH(NovSun1+23)=11),NovSun1+23,""))</f>
        <v>45978</v>
      </c>
      <c r="Y55" s="17">
        <f>IF(DAY(NovSun1)=1,IF(AND(YEAR(NovSun1+17)=CalendarYear,MONTH(NovSun1+17)=11),NovSun1+17,""),IF(AND(YEAR(NovSun1+24)=CalendarYear,MONTH(NovSun1+24)=11),NovSun1+24,""))</f>
        <v>45979</v>
      </c>
      <c r="Z55" s="17">
        <f>IF(DAY(NovSun1)=1,IF(AND(YEAR(NovSun1+18)=CalendarYear,MONTH(NovSun1+18)=11),NovSun1+18,""),IF(AND(YEAR(NovSun1+25)=CalendarYear,MONTH(NovSun1+25)=11),NovSun1+25,""))</f>
        <v>45980</v>
      </c>
      <c r="AA55" s="17">
        <f>IF(DAY(NovSun1)=1,IF(AND(YEAR(NovSun1+19)=CalendarYear,MONTH(NovSun1+19)=11),NovSun1+19,""),IF(AND(YEAR(NovSun1+26)=CalendarYear,MONTH(NovSun1+26)=11),NovSun1+26,""))</f>
        <v>45981</v>
      </c>
      <c r="AB55" s="63">
        <f>IF(DAY(NovSun1)=1,IF(AND(YEAR(NovSun1+20)=CalendarYear,MONTH(NovSun1+20)=11),NovSun1+20,""),IF(AND(YEAR(NovSun1+27)=CalendarYear,MONTH(NovSun1+27)=11),NovSun1+27,""))</f>
        <v>45982</v>
      </c>
      <c r="AC55" s="72">
        <f>IF(DAY(NovSun1)=1,IF(AND(YEAR(NovSun1+21)=CalendarYear,MONTH(NovSun1+21)=11),NovSun1+21,""),IF(AND(YEAR(NovSun1+28)=CalendarYear,MONTH(NovSun1+28)=11),NovSun1+28,""))</f>
        <v>45983</v>
      </c>
      <c r="AD55" s="72">
        <f>IF(DAY(NovSun1)=1,IF(AND(YEAR(NovSun1+22)=CalendarYear,MONTH(NovSun1+22)=11),NovSun1+22,""),IF(AND(YEAR(NovSun1+29)=CalendarYear,MONTH(NovSun1+29)=11),NovSun1+29,""))</f>
        <v>45984</v>
      </c>
      <c r="AE55" s="37">
        <f>IF(DAY(NovSun1)=1,IF(AND(YEAR(NovSun1+23)=CalendarYear,MONTH(NovSun1+23)=11),NovSun1+23,""),IF(AND(YEAR(NovSun1+30)=CalendarYear,MONTH(NovSun1+30)=11),NovSun1+30,""))</f>
        <v>45985</v>
      </c>
      <c r="AF55" s="17">
        <f>IF(DAY(NovSun1)=1,IF(AND(YEAR(NovSun1+24)=CalendarYear,MONTH(NovSun1+24)=11),NovSun1+24,""),IF(AND(YEAR(NovSun1+31)=CalendarYear,MONTH(NovSun1+31)=11),NovSun1+31,""))</f>
        <v>45986</v>
      </c>
      <c r="AG55" s="17">
        <f>IF(DAY(NovSun1)=1,IF(AND(YEAR(NovSun1+25)=CalendarYear,MONTH(NovSun1+25)=11),NovSun1+25,""),IF(AND(YEAR(NovSun1+32)=CalendarYear,MONTH(NovSun1+32)=11),NovSun1+32,""))</f>
        <v>45987</v>
      </c>
      <c r="AH55" s="17">
        <f>IF(DAY(NovSun1)=1,IF(AND(YEAR(NovSun1+26)=CalendarYear,MONTH(NovSun1+26)=11),NovSun1+26,""),IF(AND(YEAR(NovSun1+33)=CalendarYear,MONTH(NovSun1+33)=11),NovSun1+33,""))</f>
        <v>45988</v>
      </c>
      <c r="AI55" s="63">
        <f>IF(DAY(NovSun1)=1,IF(AND(YEAR(NovSun1+27)=CalendarYear,MONTH(NovSun1+27)=11),NovSun1+27,""),IF(AND(YEAR(NovSun1+34)=CalendarYear,MONTH(NovSun1+34)=11),NovSun1+34,""))</f>
        <v>45989</v>
      </c>
      <c r="AJ55" s="72">
        <f>IF(DAY(NovSun1)=1,IF(AND(YEAR(NovSun1+28)=CalendarYear,MONTH(NovSun1+28)=11),NovSun1+28,""),IF(AND(YEAR(NovSun1+35)=CalendarYear,MONTH(NovSun1+35)=11),NovSun1+35,""))</f>
        <v>45990</v>
      </c>
      <c r="AK55" s="72">
        <f>IF(DAY(NovSun1)=1,IF(AND(YEAR(NovSun1+29)=CalendarYear,MONTH(NovSun1+29)=11),NovSun1+29,""),IF(AND(YEAR(NovSun1+36)=CalendarYear,MONTH(NovSun1+36)=11),NovSun1+36,""))</f>
        <v>45991</v>
      </c>
      <c r="AL55" s="37" t="str">
        <f>IF(DAY(NovSun1)=1,IF(AND(YEAR(NovSun1+30)=CalendarYear,MONTH(NovSun1+30)=11),NovSun1+30,""),IF(AND(YEAR(NovSun1+37)=CalendarYear,MONTH(NovSun1+37)=11),NovSun1+37,""))</f>
        <v/>
      </c>
    </row>
    <row r="56" spans="1:38" s="21" customFormat="1" ht="15" customHeight="1" x14ac:dyDescent="0.25">
      <c r="A56" s="81"/>
      <c r="B56" s="18" t="s">
        <v>7</v>
      </c>
      <c r="C56" s="18" t="s">
        <v>8</v>
      </c>
      <c r="D56" s="18" t="s">
        <v>9</v>
      </c>
      <c r="E56" s="18" t="s">
        <v>10</v>
      </c>
      <c r="F56" s="18" t="s">
        <v>11</v>
      </c>
      <c r="G56" s="67" t="s">
        <v>12</v>
      </c>
      <c r="H56" s="73" t="s">
        <v>13</v>
      </c>
      <c r="I56" s="73" t="s">
        <v>7</v>
      </c>
      <c r="J56" s="70" t="s">
        <v>8</v>
      </c>
      <c r="K56" s="18" t="s">
        <v>9</v>
      </c>
      <c r="L56" s="18" t="s">
        <v>10</v>
      </c>
      <c r="M56" s="18" t="s">
        <v>11</v>
      </c>
      <c r="N56" s="67" t="s">
        <v>12</v>
      </c>
      <c r="O56" s="73" t="s">
        <v>13</v>
      </c>
      <c r="P56" s="73" t="s">
        <v>7</v>
      </c>
      <c r="Q56" s="70" t="s">
        <v>8</v>
      </c>
      <c r="R56" s="18" t="s">
        <v>9</v>
      </c>
      <c r="S56" s="18" t="s">
        <v>10</v>
      </c>
      <c r="T56" s="18" t="s">
        <v>11</v>
      </c>
      <c r="U56" s="67" t="s">
        <v>12</v>
      </c>
      <c r="V56" s="73" t="s">
        <v>13</v>
      </c>
      <c r="W56" s="73" t="s">
        <v>7</v>
      </c>
      <c r="X56" s="70" t="s">
        <v>8</v>
      </c>
      <c r="Y56" s="18" t="s">
        <v>9</v>
      </c>
      <c r="Z56" s="18" t="s">
        <v>10</v>
      </c>
      <c r="AA56" s="18" t="s">
        <v>11</v>
      </c>
      <c r="AB56" s="67" t="s">
        <v>12</v>
      </c>
      <c r="AC56" s="73" t="s">
        <v>13</v>
      </c>
      <c r="AD56" s="73" t="s">
        <v>7</v>
      </c>
      <c r="AE56" s="70" t="s">
        <v>8</v>
      </c>
      <c r="AF56" s="18" t="s">
        <v>9</v>
      </c>
      <c r="AG56" s="18" t="s">
        <v>10</v>
      </c>
      <c r="AH56" s="18" t="s">
        <v>11</v>
      </c>
      <c r="AI56" s="67" t="s">
        <v>12</v>
      </c>
      <c r="AJ56" s="73" t="s">
        <v>13</v>
      </c>
      <c r="AK56" s="73" t="s">
        <v>7</v>
      </c>
      <c r="AL56" s="70" t="s">
        <v>8</v>
      </c>
    </row>
    <row r="57" spans="1:38" ht="15" customHeight="1" x14ac:dyDescent="0.25">
      <c r="A57" s="27" t="s">
        <v>50</v>
      </c>
      <c r="B57" s="45" t="str">
        <f>IFERROR(IF(VLOOKUP(B55,'TABLEAU MACHINE'!$E:$E,1,FALSE),"Y",0),"")</f>
        <v/>
      </c>
      <c r="C57" s="45" t="str">
        <f>IFERROR(IF(VLOOKUP(C55,'TABLEAU MACHINE'!$E:$E,1,FALSE),"Y",0),"")</f>
        <v/>
      </c>
      <c r="D57" s="45" t="str">
        <f>IFERROR(IF(VLOOKUP(D55,'TABLEAU MACHINE'!$E:$E,1,FALSE),"Y",0),"")</f>
        <v/>
      </c>
      <c r="E57" s="45" t="str">
        <f>IFERROR(IF(VLOOKUP(E55,'TABLEAU MACHINE'!$E:$E,1,FALSE),"Y",0),"")</f>
        <v/>
      </c>
      <c r="F57" s="45" t="str">
        <f>IFERROR(IF(VLOOKUP(F55,'TABLEAU MACHINE'!$E:$E,1,FALSE),"Y",0),"")</f>
        <v/>
      </c>
      <c r="G57" s="65" t="str">
        <f>IFERROR(IF(VLOOKUP(G55,'TABLEAU MACHINE'!$E:$E,1,FALSE),"Y",0),"")</f>
        <v/>
      </c>
      <c r="H57" s="74" t="str">
        <f>IFERROR(IF(VLOOKUP(H55,'TABLEAU MACHINE'!$E:$E,1,FALSE),"Y",0),"")</f>
        <v/>
      </c>
      <c r="I57" s="74" t="str">
        <f>IFERROR(IF(VLOOKUP(I55,'TABLEAU MACHINE'!$E:$E,1,FALSE),"Y",0),"")</f>
        <v/>
      </c>
      <c r="J57" s="68" t="str">
        <f>IFERROR(IF(VLOOKUP(J55,'TABLEAU MACHINE'!$E:$E,1,FALSE),"Y",0),"")</f>
        <v/>
      </c>
      <c r="K57" s="45" t="str">
        <f>IFERROR(IF(VLOOKUP(K55,'TABLEAU MACHINE'!$E:$E,1,FALSE),"Y",0),"")</f>
        <v/>
      </c>
      <c r="L57" s="45" t="str">
        <f>IFERROR(IF(VLOOKUP(L55,'TABLEAU MACHINE'!$E:$E,1,FALSE),"Y",0),"")</f>
        <v/>
      </c>
      <c r="M57" s="45" t="str">
        <f>IFERROR(IF(VLOOKUP(M55,'TABLEAU MACHINE'!$E:$E,1,FALSE),"Y",0),"")</f>
        <v/>
      </c>
      <c r="N57" s="65" t="str">
        <f>IFERROR(IF(VLOOKUP(N55,'TABLEAU MACHINE'!$E:$E,1,FALSE),"Y",0),"")</f>
        <v/>
      </c>
      <c r="O57" s="74" t="str">
        <f>IFERROR(IF(VLOOKUP(O55,'TABLEAU MACHINE'!$E:$E,1,FALSE),"Y",0),"")</f>
        <v/>
      </c>
      <c r="P57" s="74" t="str">
        <f>IFERROR(IF(VLOOKUP(P55,'TABLEAU MACHINE'!$E:$E,1,FALSE),"Y",0),"")</f>
        <v/>
      </c>
      <c r="Q57" s="68" t="str">
        <f>IFERROR(IF(VLOOKUP(Q55,'TABLEAU MACHINE'!$E:$E,1,FALSE),"Y",0),"")</f>
        <v/>
      </c>
      <c r="R57" s="45" t="str">
        <f>IFERROR(IF(VLOOKUP(R55,'TABLEAU MACHINE'!$E:$E,1,FALSE),"Y",0),"")</f>
        <v/>
      </c>
      <c r="S57" s="45" t="str">
        <f>IFERROR(IF(VLOOKUP(S55,'TABLEAU MACHINE'!$E:$E,1,FALSE),"Y",0),"")</f>
        <v/>
      </c>
      <c r="T57" s="45" t="str">
        <f>IFERROR(IF(VLOOKUP(T55,'TABLEAU MACHINE'!$E:$E,1,FALSE),"Y",0),"")</f>
        <v/>
      </c>
      <c r="U57" s="65" t="str">
        <f>IFERROR(IF(VLOOKUP(U55,'TABLEAU MACHINE'!$E:$E,1,FALSE),"Y",0),"")</f>
        <v/>
      </c>
      <c r="V57" s="74" t="str">
        <f>IFERROR(IF(VLOOKUP(V55,'TABLEAU MACHINE'!$E:$E,1,FALSE),"Y",0),"")</f>
        <v/>
      </c>
      <c r="W57" s="74" t="str">
        <f>IFERROR(IF(VLOOKUP(W55,'TABLEAU MACHINE'!$E:$E,1,FALSE),"Y",0),"")</f>
        <v/>
      </c>
      <c r="X57" s="68" t="str">
        <f>IFERROR(IF(VLOOKUP(X55,'TABLEAU MACHINE'!$E:$E,1,FALSE),"Y",0),"")</f>
        <v/>
      </c>
      <c r="Y57" s="45" t="str">
        <f>IFERROR(IF(VLOOKUP(Y55,'TABLEAU MACHINE'!$E:$E,1,FALSE),"Y",0),"")</f>
        <v/>
      </c>
      <c r="Z57" s="45" t="str">
        <f>IFERROR(IF(VLOOKUP(Z55,'TABLEAU MACHINE'!$E:$E,1,FALSE),"Y",0),"")</f>
        <v/>
      </c>
      <c r="AA57" s="45" t="str">
        <f>IFERROR(IF(VLOOKUP(AA55,'TABLEAU MACHINE'!$E:$E,1,FALSE),"Y",0),"")</f>
        <v/>
      </c>
      <c r="AB57" s="65" t="str">
        <f>IFERROR(IF(VLOOKUP(AB55,'TABLEAU MACHINE'!$E:$E,1,FALSE),"Y",0),"")</f>
        <v/>
      </c>
      <c r="AC57" s="74" t="str">
        <f>IFERROR(IF(VLOOKUP(AC55,'TABLEAU MACHINE'!$E:$E,1,FALSE),"Y",0),"")</f>
        <v/>
      </c>
      <c r="AD57" s="74" t="str">
        <f>IFERROR(IF(VLOOKUP(AD55,'TABLEAU MACHINE'!$E:$E,1,FALSE),"Y",0),"")</f>
        <v/>
      </c>
      <c r="AE57" s="68" t="str">
        <f>IFERROR(IF(VLOOKUP(AE55,'TABLEAU MACHINE'!$E:$E,1,FALSE),"Y",0),"")</f>
        <v/>
      </c>
      <c r="AF57" s="45" t="str">
        <f>IFERROR(IF(VLOOKUP(AF55,'TABLEAU MACHINE'!$E:$E,1,FALSE),"Y",0),"")</f>
        <v/>
      </c>
      <c r="AG57" s="45" t="str">
        <f>IFERROR(IF(VLOOKUP(AG55,'TABLEAU MACHINE'!$E:$E,1,FALSE),"Y",0),"")</f>
        <v/>
      </c>
      <c r="AH57" s="45" t="str">
        <f>IFERROR(IF(VLOOKUP(AH55,'TABLEAU MACHINE'!$E:$E,1,FALSE),"Y",0),"")</f>
        <v/>
      </c>
      <c r="AI57" s="65" t="str">
        <f>IFERROR(IF(VLOOKUP(AI55,'TABLEAU MACHINE'!$E:$E,1,FALSE),"Y",0),"")</f>
        <v/>
      </c>
      <c r="AJ57" s="74" t="str">
        <f>IFERROR(IF(VLOOKUP(AJ55,'TABLEAU MACHINE'!$E:$E,1,FALSE),"Y",0),"")</f>
        <v/>
      </c>
      <c r="AK57" s="74" t="str">
        <f>IFERROR(IF(VLOOKUP(AK55,'TABLEAU MACHINE'!$E:$E,1,FALSE),"Y",0),"")</f>
        <v/>
      </c>
      <c r="AL57" s="68" t="str">
        <f>IFERROR(IF(VLOOKUP(AL55,'TABLEAU MACHINE'!$E:$E,1,FALSE),"Y",0),"")</f>
        <v/>
      </c>
    </row>
    <row r="58" spans="1:38" ht="15" customHeight="1" x14ac:dyDescent="0.25">
      <c r="A58" s="28" t="s">
        <v>49</v>
      </c>
      <c r="B58" s="46"/>
      <c r="C58" s="46"/>
      <c r="D58" s="46"/>
      <c r="E58" s="46"/>
      <c r="F58" s="46"/>
      <c r="G58" s="66"/>
      <c r="H58" s="74"/>
      <c r="I58" s="74"/>
      <c r="J58" s="69"/>
      <c r="K58" s="46"/>
      <c r="L58" s="46"/>
      <c r="M58" s="46"/>
      <c r="N58" s="66"/>
      <c r="O58" s="74"/>
      <c r="P58" s="74"/>
      <c r="Q58" s="69"/>
      <c r="R58" s="46" t="s">
        <v>14</v>
      </c>
      <c r="S58" s="46"/>
      <c r="T58" s="46"/>
      <c r="U58" s="66"/>
      <c r="V58" s="74"/>
      <c r="W58" s="74"/>
      <c r="X58" s="69"/>
      <c r="Y58" s="46"/>
      <c r="Z58" s="46"/>
      <c r="AA58" s="46"/>
      <c r="AB58" s="66"/>
      <c r="AC58" s="74"/>
      <c r="AD58" s="74"/>
      <c r="AE58" s="69"/>
      <c r="AF58" s="46"/>
      <c r="AG58" s="46"/>
      <c r="AH58" s="46"/>
      <c r="AI58" s="66"/>
      <c r="AJ58" s="74"/>
      <c r="AK58" s="74"/>
      <c r="AL58" s="69"/>
    </row>
    <row r="59" spans="1:38" s="23" customFormat="1" ht="15" customHeight="1" x14ac:dyDescent="0.25">
      <c r="A59" s="81">
        <f>DATE(CalendarYear,12,1)</f>
        <v>45992</v>
      </c>
      <c r="B59" s="35" t="str">
        <f>IFERROR((WEEKNUM(B60)),"")</f>
        <v/>
      </c>
      <c r="C59" s="35">
        <f t="shared" ref="C59" si="361">IFERROR((WEEKNUM(C60)),"")</f>
        <v>49</v>
      </c>
      <c r="D59" s="35">
        <f t="shared" ref="D59" si="362">IFERROR((WEEKNUM(D60)),"")</f>
        <v>49</v>
      </c>
      <c r="E59" s="35">
        <f t="shared" ref="E59" si="363">IFERROR((WEEKNUM(E60)),"")</f>
        <v>49</v>
      </c>
      <c r="F59" s="35">
        <f t="shared" ref="F59" si="364">IFERROR((WEEKNUM(F60)),"")</f>
        <v>49</v>
      </c>
      <c r="G59" s="62">
        <f t="shared" ref="G59" si="365">IFERROR((WEEKNUM(G60)),"")</f>
        <v>49</v>
      </c>
      <c r="H59" s="71">
        <f t="shared" ref="H59" si="366">IFERROR((WEEKNUM(H60)),"")</f>
        <v>49</v>
      </c>
      <c r="I59" s="71">
        <f t="shared" ref="I59" si="367">IFERROR((WEEKNUM(I60)),"")</f>
        <v>50</v>
      </c>
      <c r="J59" s="36">
        <f t="shared" ref="J59" si="368">IFERROR((WEEKNUM(J60)),"")</f>
        <v>50</v>
      </c>
      <c r="K59" s="35">
        <f t="shared" ref="K59" si="369">IFERROR((WEEKNUM(K60)),"")</f>
        <v>50</v>
      </c>
      <c r="L59" s="35">
        <f t="shared" ref="L59" si="370">IFERROR((WEEKNUM(L60)),"")</f>
        <v>50</v>
      </c>
      <c r="M59" s="35">
        <f t="shared" ref="M59" si="371">IFERROR((WEEKNUM(M60)),"")</f>
        <v>50</v>
      </c>
      <c r="N59" s="62">
        <f t="shared" ref="N59" si="372">IFERROR((WEEKNUM(N60)),"")</f>
        <v>50</v>
      </c>
      <c r="O59" s="71">
        <f t="shared" ref="O59" si="373">IFERROR((WEEKNUM(O60)),"")</f>
        <v>50</v>
      </c>
      <c r="P59" s="71">
        <f t="shared" ref="P59" si="374">IFERROR((WEEKNUM(P60)),"")</f>
        <v>51</v>
      </c>
      <c r="Q59" s="36">
        <f t="shared" ref="Q59" si="375">IFERROR((WEEKNUM(Q60)),"")</f>
        <v>51</v>
      </c>
      <c r="R59" s="35">
        <f t="shared" ref="R59" si="376">IFERROR((WEEKNUM(R60)),"")</f>
        <v>51</v>
      </c>
      <c r="S59" s="35">
        <f t="shared" ref="S59" si="377">IFERROR((WEEKNUM(S60)),"")</f>
        <v>51</v>
      </c>
      <c r="T59" s="35">
        <f t="shared" ref="T59" si="378">IFERROR((WEEKNUM(T60)),"")</f>
        <v>51</v>
      </c>
      <c r="U59" s="62">
        <f t="shared" ref="U59" si="379">IFERROR((WEEKNUM(U60)),"")</f>
        <v>51</v>
      </c>
      <c r="V59" s="71">
        <f t="shared" ref="V59" si="380">IFERROR((WEEKNUM(V60)),"")</f>
        <v>51</v>
      </c>
      <c r="W59" s="71">
        <f t="shared" ref="W59" si="381">IFERROR((WEEKNUM(W60)),"")</f>
        <v>52</v>
      </c>
      <c r="X59" s="36">
        <f t="shared" ref="X59" si="382">IFERROR((WEEKNUM(X60)),"")</f>
        <v>52</v>
      </c>
      <c r="Y59" s="35">
        <f t="shared" ref="Y59" si="383">IFERROR((WEEKNUM(Y60)),"")</f>
        <v>52</v>
      </c>
      <c r="Z59" s="35">
        <f t="shared" ref="Z59" si="384">IFERROR((WEEKNUM(Z60)),"")</f>
        <v>52</v>
      </c>
      <c r="AA59" s="35">
        <f t="shared" ref="AA59" si="385">IFERROR((WEEKNUM(AA60)),"")</f>
        <v>52</v>
      </c>
      <c r="AB59" s="62">
        <f t="shared" ref="AB59" si="386">IFERROR((WEEKNUM(AB60)),"")</f>
        <v>52</v>
      </c>
      <c r="AC59" s="71">
        <f t="shared" ref="AC59" si="387">IFERROR((WEEKNUM(AC60)),"")</f>
        <v>52</v>
      </c>
      <c r="AD59" s="71">
        <f t="shared" ref="AD59" si="388">IFERROR((WEEKNUM(AD60)),"")</f>
        <v>53</v>
      </c>
      <c r="AE59" s="36">
        <f t="shared" ref="AE59" si="389">IFERROR((WEEKNUM(AE60)),"")</f>
        <v>53</v>
      </c>
      <c r="AF59" s="35">
        <f t="shared" ref="AF59" si="390">IFERROR((WEEKNUM(AF60)),"")</f>
        <v>53</v>
      </c>
      <c r="AG59" s="35">
        <f t="shared" ref="AG59" si="391">IFERROR((WEEKNUM(AG60)),"")</f>
        <v>53</v>
      </c>
      <c r="AH59" s="35" t="str">
        <f t="shared" ref="AH59" si="392">IFERROR((WEEKNUM(AH60)),"")</f>
        <v/>
      </c>
      <c r="AI59" s="62" t="str">
        <f t="shared" ref="AI59" si="393">IFERROR((WEEKNUM(AI60)),"")</f>
        <v/>
      </c>
      <c r="AJ59" s="71" t="str">
        <f t="shared" ref="AJ59" si="394">IFERROR((WEEKNUM(AJ60)),"")</f>
        <v/>
      </c>
      <c r="AK59" s="71" t="str">
        <f t="shared" ref="AK59" si="395">IFERROR((WEEKNUM(AK60)),"")</f>
        <v/>
      </c>
      <c r="AL59" s="36" t="str">
        <f t="shared" ref="AL59" si="396">IFERROR((WEEKNUM(AL60)),"")</f>
        <v/>
      </c>
    </row>
    <row r="60" spans="1:38" s="21" customFormat="1" ht="15" customHeight="1" x14ac:dyDescent="0.25">
      <c r="A60" s="81"/>
      <c r="B60" s="17" t="str">
        <f>IF(DAY(DecSun1)=1,"",IF(AND(YEAR(DecSun1+1)=CalendarYear,MONTH(DecSun1+1)=12),DecSun1+1,""))</f>
        <v/>
      </c>
      <c r="C60" s="17">
        <f>IF(DAY(DecSun1)=1,"",IF(AND(YEAR(DecSun1+2)=CalendarYear,MONTH(DecSun1+2)=12),DecSun1+2,""))</f>
        <v>45992</v>
      </c>
      <c r="D60" s="17">
        <f>IF(DAY(DecSun1)=1,"",IF(AND(YEAR(DecSun1+3)=CalendarYear,MONTH(DecSun1+3)=12),DecSun1+3,""))</f>
        <v>45993</v>
      </c>
      <c r="E60" s="17">
        <f>IF(DAY(DecSun1)=1,"",IF(AND(YEAR(DecSun1+4)=CalendarYear,MONTH(DecSun1+4)=12),DecSun1+4,""))</f>
        <v>45994</v>
      </c>
      <c r="F60" s="17">
        <f>IF(DAY(DecSun1)=1,"",IF(AND(YEAR(DecSun1+5)=CalendarYear,MONTH(DecSun1+5)=12),DecSun1+5,""))</f>
        <v>45995</v>
      </c>
      <c r="G60" s="63">
        <f>IF(DAY(DecSun1)=1,"",IF(AND(YEAR(DecSun1+6)=CalendarYear,MONTH(DecSun1+6)=12),DecSun1+6,""))</f>
        <v>45996</v>
      </c>
      <c r="H60" s="72">
        <f>IF(DAY(DecSun1)=1,IF(AND(YEAR(DecSun1)=CalendarYear,MONTH(DecSun1)=12),DecSun1,""),IF(AND(YEAR(DecSun1+7)=CalendarYear,MONTH(DecSun1+7)=12),DecSun1+7,""))</f>
        <v>45997</v>
      </c>
      <c r="I60" s="72">
        <f>IF(DAY(DecSun1)=1,IF(AND(YEAR(DecSun1+1)=CalendarYear,MONTH(DecSun1+1)=12),DecSun1+1,""),IF(AND(YEAR(DecSun1+8)=CalendarYear,MONTH(DecSun1+8)=12),DecSun1+8,""))</f>
        <v>45998</v>
      </c>
      <c r="J60" s="37">
        <f>IF(DAY(DecSun1)=1,IF(AND(YEAR(DecSun1+2)=CalendarYear,MONTH(DecSun1+2)=12),DecSun1+2,""),IF(AND(YEAR(DecSun1+9)=CalendarYear,MONTH(DecSun1+9)=12),DecSun1+9,""))</f>
        <v>45999</v>
      </c>
      <c r="K60" s="17">
        <f>IF(DAY(DecSun1)=1,IF(AND(YEAR(DecSun1+3)=CalendarYear,MONTH(DecSun1+3)=12),DecSun1+3,""),IF(AND(YEAR(DecSun1+10)=CalendarYear,MONTH(DecSun1+10)=12),DecSun1+10,""))</f>
        <v>46000</v>
      </c>
      <c r="L60" s="17">
        <f>IF(DAY(DecSun1)=1,IF(AND(YEAR(DecSun1+4)=CalendarYear,MONTH(DecSun1+4)=12),DecSun1+4,""),IF(AND(YEAR(DecSun1+11)=CalendarYear,MONTH(DecSun1+11)=12),DecSun1+11,""))</f>
        <v>46001</v>
      </c>
      <c r="M60" s="17">
        <f>IF(DAY(DecSun1)=1,IF(AND(YEAR(DecSun1+5)=CalendarYear,MONTH(DecSun1+5)=12),DecSun1+5,""),IF(AND(YEAR(DecSun1+12)=CalendarYear,MONTH(DecSun1+12)=12),DecSun1+12,""))</f>
        <v>46002</v>
      </c>
      <c r="N60" s="63">
        <f>IF(DAY(DecSun1)=1,IF(AND(YEAR(DecSun1+6)=CalendarYear,MONTH(DecSun1+6)=12),DecSun1+6,""),IF(AND(YEAR(DecSun1+13)=CalendarYear,MONTH(DecSun1+13)=12),DecSun1+13,""))</f>
        <v>46003</v>
      </c>
      <c r="O60" s="72">
        <f>IF(DAY(DecSun1)=1,IF(AND(YEAR(DecSun1+7)=CalendarYear,MONTH(DecSun1+7)=12),DecSun1+7,""),IF(AND(YEAR(DecSun1+14)=CalendarYear,MONTH(DecSun1+14)=12),DecSun1+14,""))</f>
        <v>46004</v>
      </c>
      <c r="P60" s="72">
        <f>IF(DAY(DecSun1)=1,IF(AND(YEAR(DecSun1+8)=CalendarYear,MONTH(DecSun1+8)=12),DecSun1+8,""),IF(AND(YEAR(DecSun1+15)=CalendarYear,MONTH(DecSun1+15)=12),DecSun1+15,""))</f>
        <v>46005</v>
      </c>
      <c r="Q60" s="37">
        <f>IF(DAY(DecSun1)=1,IF(AND(YEAR(DecSun1+9)=CalendarYear,MONTH(DecSun1+9)=12),DecSun1+9,""),IF(AND(YEAR(DecSun1+16)=CalendarYear,MONTH(DecSun1+16)=12),DecSun1+16,""))</f>
        <v>46006</v>
      </c>
      <c r="R60" s="17">
        <f>IF(DAY(DecSun1)=1,IF(AND(YEAR(DecSun1+10)=CalendarYear,MONTH(DecSun1+10)=12),DecSun1+10,""),IF(AND(YEAR(DecSun1+17)=CalendarYear,MONTH(DecSun1+17)=12),DecSun1+17,""))</f>
        <v>46007</v>
      </c>
      <c r="S60" s="17">
        <f>IF(DAY(DecSun1)=1,IF(AND(YEAR(DecSun1+11)=CalendarYear,MONTH(DecSun1+11)=12),DecSun1+11,""),IF(AND(YEAR(DecSun1+18)=CalendarYear,MONTH(DecSun1+18)=12),DecSun1+18,""))</f>
        <v>46008</v>
      </c>
      <c r="T60" s="17">
        <f>IF(DAY(DecSun1)=1,IF(AND(YEAR(DecSun1+12)=CalendarYear,MONTH(DecSun1+12)=12),DecSun1+12,""),IF(AND(YEAR(DecSun1+19)=CalendarYear,MONTH(DecSun1+19)=12),DecSun1+19,""))</f>
        <v>46009</v>
      </c>
      <c r="U60" s="63">
        <f>IF(DAY(DecSun1)=1,IF(AND(YEAR(DecSun1+13)=CalendarYear,MONTH(DecSun1+13)=12),DecSun1+13,""),IF(AND(YEAR(DecSun1+20)=CalendarYear,MONTH(DecSun1+20)=12),DecSun1+20,""))</f>
        <v>46010</v>
      </c>
      <c r="V60" s="72">
        <f>IF(DAY(DecSun1)=1,IF(AND(YEAR(DecSun1+14)=CalendarYear,MONTH(DecSun1+14)=12),DecSun1+14,""),IF(AND(YEAR(DecSun1+21)=CalendarYear,MONTH(DecSun1+21)=12),DecSun1+21,""))</f>
        <v>46011</v>
      </c>
      <c r="W60" s="72">
        <f>IF(DAY(DecSun1)=1,IF(AND(YEAR(DecSun1+15)=CalendarYear,MONTH(DecSun1+15)=12),DecSun1+15,""),IF(AND(YEAR(DecSun1+22)=CalendarYear,MONTH(DecSun1+22)=12),DecSun1+22,""))</f>
        <v>46012</v>
      </c>
      <c r="X60" s="37">
        <f>IF(DAY(DecSun1)=1,IF(AND(YEAR(DecSun1+16)=CalendarYear,MONTH(DecSun1+16)=12),DecSun1+16,""),IF(AND(YEAR(DecSun1+23)=CalendarYear,MONTH(DecSun1+23)=12),DecSun1+23,""))</f>
        <v>46013</v>
      </c>
      <c r="Y60" s="17">
        <f>IF(DAY(DecSun1)=1,IF(AND(YEAR(DecSun1+17)=CalendarYear,MONTH(DecSun1+17)=12),DecSun1+17,""),IF(AND(YEAR(DecSun1+24)=CalendarYear,MONTH(DecSun1+24)=12),DecSun1+24,""))</f>
        <v>46014</v>
      </c>
      <c r="Z60" s="17">
        <f>IF(DAY(DecSun1)=1,IF(AND(YEAR(DecSun1+18)=CalendarYear,MONTH(DecSun1+18)=12),DecSun1+18,""),IF(AND(YEAR(DecSun1+25)=CalendarYear,MONTH(DecSun1+25)=12),DecSun1+25,""))</f>
        <v>46015</v>
      </c>
      <c r="AA60" s="17">
        <f>IF(DAY(DecSun1)=1,IF(AND(YEAR(DecSun1+19)=CalendarYear,MONTH(DecSun1+19)=12),DecSun1+19,""),IF(AND(YEAR(DecSun1+26)=CalendarYear,MONTH(DecSun1+26)=12),DecSun1+26,""))</f>
        <v>46016</v>
      </c>
      <c r="AB60" s="63">
        <f>IF(DAY(DecSun1)=1,IF(AND(YEAR(DecSun1+20)=CalendarYear,MONTH(DecSun1+20)=12),DecSun1+20,""),IF(AND(YEAR(DecSun1+27)=CalendarYear,MONTH(DecSun1+27)=12),DecSun1+27,""))</f>
        <v>46017</v>
      </c>
      <c r="AC60" s="72">
        <f>IF(DAY(DecSun1)=1,IF(AND(YEAR(DecSun1+21)=CalendarYear,MONTH(DecSun1+21)=12),DecSun1+21,""),IF(AND(YEAR(DecSun1+28)=CalendarYear,MONTH(DecSun1+28)=12),DecSun1+28,""))</f>
        <v>46018</v>
      </c>
      <c r="AD60" s="72">
        <f>IF(DAY(DecSun1)=1,IF(AND(YEAR(DecSun1+22)=CalendarYear,MONTH(DecSun1+22)=12),DecSun1+22,""),IF(AND(YEAR(DecSun1+29)=CalendarYear,MONTH(DecSun1+29)=12),DecSun1+29,""))</f>
        <v>46019</v>
      </c>
      <c r="AE60" s="37">
        <f>IF(DAY(DecSun1)=1,IF(AND(YEAR(DecSun1+23)=CalendarYear,MONTH(DecSun1+23)=12),DecSun1+23,""),IF(AND(YEAR(DecSun1+30)=CalendarYear,MONTH(DecSun1+30)=12),DecSun1+30,""))</f>
        <v>46020</v>
      </c>
      <c r="AF60" s="17">
        <f>IF(DAY(DecSun1)=1,IF(AND(YEAR(DecSun1+24)=CalendarYear,MONTH(DecSun1+24)=12),DecSun1+24,""),IF(AND(YEAR(DecSun1+31)=CalendarYear,MONTH(DecSun1+31)=12),DecSun1+31,""))</f>
        <v>46021</v>
      </c>
      <c r="AG60" s="17">
        <f>IF(DAY(DecSun1)=1,IF(AND(YEAR(DecSun1+25)=CalendarYear,MONTH(DecSun1+25)=12),DecSun1+25,""),IF(AND(YEAR(DecSun1+32)=CalendarYear,MONTH(DecSun1+32)=12),DecSun1+32,""))</f>
        <v>46022</v>
      </c>
      <c r="AH60" s="17" t="str">
        <f>IF(DAY(DecSun1)=1,IF(AND(YEAR(DecSun1+26)=CalendarYear,MONTH(DecSun1+26)=12),DecSun1+26,""),IF(AND(YEAR(DecSun1+33)=CalendarYear,MONTH(DecSun1+33)=12),DecSun1+33,""))</f>
        <v/>
      </c>
      <c r="AI60" s="63" t="str">
        <f>IF(DAY(DecSun1)=1,IF(AND(YEAR(DecSun1+27)=CalendarYear,MONTH(DecSun1+27)=12),DecSun1+27,""),IF(AND(YEAR(DecSun1+34)=CalendarYear,MONTH(DecSun1+34)=12),DecSun1+34,""))</f>
        <v/>
      </c>
      <c r="AJ60" s="72" t="str">
        <f>IF(DAY(DecSun1)=1,IF(AND(YEAR(DecSun1+28)=CalendarYear,MONTH(DecSun1+28)=12),DecSun1+28,""),IF(AND(YEAR(DecSun1+35)=CalendarYear,MONTH(DecSun1+35)=12),DecSun1+35,""))</f>
        <v/>
      </c>
      <c r="AK60" s="72" t="str">
        <f>IF(DAY(DecSun1)=1,IF(AND(YEAR(DecSun1+29)=CalendarYear,MONTH(DecSun1+29)=12),DecSun1+29,""),IF(AND(YEAR(DecSun1+36)=CalendarYear,MONTH(DecSun1+36)=12),DecSun1+36,""))</f>
        <v/>
      </c>
      <c r="AL60" s="37" t="str">
        <f>IF(DAY(DecSun1)=1,IF(AND(YEAR(DecSun1+30)=CalendarYear,MONTH(DecSun1+30)=12),DecSun1+30,""),IF(AND(YEAR(DecSun1+37)=CalendarYear,MONTH(DecSun1+37)=12),DecSun1+37,""))</f>
        <v/>
      </c>
    </row>
    <row r="61" spans="1:38" s="21" customFormat="1" ht="15" customHeight="1" x14ac:dyDescent="0.25">
      <c r="A61" s="81"/>
      <c r="B61" s="18" t="s">
        <v>7</v>
      </c>
      <c r="C61" s="18" t="s">
        <v>8</v>
      </c>
      <c r="D61" s="18" t="s">
        <v>9</v>
      </c>
      <c r="E61" s="18" t="s">
        <v>10</v>
      </c>
      <c r="F61" s="18" t="s">
        <v>11</v>
      </c>
      <c r="G61" s="67" t="s">
        <v>12</v>
      </c>
      <c r="H61" s="73" t="s">
        <v>13</v>
      </c>
      <c r="I61" s="73" t="s">
        <v>7</v>
      </c>
      <c r="J61" s="70" t="s">
        <v>8</v>
      </c>
      <c r="K61" s="18" t="s">
        <v>9</v>
      </c>
      <c r="L61" s="18" t="s">
        <v>10</v>
      </c>
      <c r="M61" s="18" t="s">
        <v>11</v>
      </c>
      <c r="N61" s="67" t="s">
        <v>12</v>
      </c>
      <c r="O61" s="73" t="s">
        <v>13</v>
      </c>
      <c r="P61" s="73" t="s">
        <v>7</v>
      </c>
      <c r="Q61" s="70" t="s">
        <v>8</v>
      </c>
      <c r="R61" s="18" t="s">
        <v>9</v>
      </c>
      <c r="S61" s="18" t="s">
        <v>10</v>
      </c>
      <c r="T61" s="18" t="s">
        <v>11</v>
      </c>
      <c r="U61" s="67" t="s">
        <v>12</v>
      </c>
      <c r="V61" s="73" t="s">
        <v>13</v>
      </c>
      <c r="W61" s="73" t="s">
        <v>7</v>
      </c>
      <c r="X61" s="70" t="s">
        <v>8</v>
      </c>
      <c r="Y61" s="18" t="s">
        <v>9</v>
      </c>
      <c r="Z61" s="18" t="s">
        <v>10</v>
      </c>
      <c r="AA61" s="18" t="s">
        <v>11</v>
      </c>
      <c r="AB61" s="67" t="s">
        <v>12</v>
      </c>
      <c r="AC61" s="73" t="s">
        <v>13</v>
      </c>
      <c r="AD61" s="73" t="s">
        <v>7</v>
      </c>
      <c r="AE61" s="70" t="s">
        <v>8</v>
      </c>
      <c r="AF61" s="18" t="s">
        <v>9</v>
      </c>
      <c r="AG61" s="18" t="s">
        <v>10</v>
      </c>
      <c r="AH61" s="18" t="s">
        <v>11</v>
      </c>
      <c r="AI61" s="67" t="s">
        <v>12</v>
      </c>
      <c r="AJ61" s="73" t="s">
        <v>13</v>
      </c>
      <c r="AK61" s="73" t="s">
        <v>7</v>
      </c>
      <c r="AL61" s="70" t="s">
        <v>8</v>
      </c>
    </row>
    <row r="62" spans="1:38" ht="15" customHeight="1" x14ac:dyDescent="0.25">
      <c r="A62" s="27" t="s">
        <v>50</v>
      </c>
      <c r="B62" s="45" t="str">
        <f>IFERROR(IF(VLOOKUP(B60,'TABLEAU MACHINE'!$E:$E,1,FALSE),"Y",0),"")</f>
        <v/>
      </c>
      <c r="C62" s="45" t="str">
        <f>IFERROR(IF(VLOOKUP(C60,'TABLEAU MACHINE'!$E:$E,1,FALSE),"Y",0),"")</f>
        <v/>
      </c>
      <c r="D62" s="45" t="str">
        <f>IFERROR(IF(VLOOKUP(D60,'TABLEAU MACHINE'!$E:$E,1,FALSE),"Y",0),"")</f>
        <v/>
      </c>
      <c r="E62" s="45" t="str">
        <f>IFERROR(IF(VLOOKUP(E60,'TABLEAU MACHINE'!$E:$E,1,FALSE),"Y",0),"")</f>
        <v/>
      </c>
      <c r="F62" s="45" t="str">
        <f>IFERROR(IF(VLOOKUP(F60,'TABLEAU MACHINE'!$E:$E,1,FALSE),"Y",0),"")</f>
        <v/>
      </c>
      <c r="G62" s="65" t="str">
        <f>IFERROR(IF(VLOOKUP(G60,'TABLEAU MACHINE'!$E:$E,1,FALSE),"Y",0),"")</f>
        <v/>
      </c>
      <c r="H62" s="74" t="str">
        <f>IFERROR(IF(VLOOKUP(H60,'TABLEAU MACHINE'!$E:$E,1,FALSE),"Y",0),"")</f>
        <v/>
      </c>
      <c r="I62" s="74" t="str">
        <f>IFERROR(IF(VLOOKUP(I60,'TABLEAU MACHINE'!$E:$E,1,FALSE),"Y",0),"")</f>
        <v/>
      </c>
      <c r="J62" s="68" t="str">
        <f>IFERROR(IF(VLOOKUP(J60,'TABLEAU MACHINE'!$E:$E,1,FALSE),"Y",0),"")</f>
        <v/>
      </c>
      <c r="K62" s="45" t="str">
        <f>IFERROR(IF(VLOOKUP(K60,'TABLEAU MACHINE'!$E:$E,1,FALSE),"Y",0),"")</f>
        <v/>
      </c>
      <c r="L62" s="45" t="str">
        <f>IFERROR(IF(VLOOKUP(L60,'TABLEAU MACHINE'!$E:$E,1,FALSE),"Y",0),"")</f>
        <v/>
      </c>
      <c r="M62" s="45" t="str">
        <f>IFERROR(IF(VLOOKUP(M60,'TABLEAU MACHINE'!$E:$E,1,FALSE),"Y",0),"")</f>
        <v/>
      </c>
      <c r="N62" s="65" t="str">
        <f>IFERROR(IF(VLOOKUP(N60,'TABLEAU MACHINE'!$E:$E,1,FALSE),"Y",0),"")</f>
        <v/>
      </c>
      <c r="O62" s="74" t="str">
        <f>IFERROR(IF(VLOOKUP(O60,'TABLEAU MACHINE'!$E:$E,1,FALSE),"Y",0),"")</f>
        <v/>
      </c>
      <c r="P62" s="74" t="str">
        <f>IFERROR(IF(VLOOKUP(P60,'TABLEAU MACHINE'!$E:$E,1,FALSE),"Y",0),"")</f>
        <v/>
      </c>
      <c r="Q62" s="68" t="str">
        <f>IFERROR(IF(VLOOKUP(Q60,'TABLEAU MACHINE'!$E:$E,1,FALSE),"Y",0),"")</f>
        <v/>
      </c>
      <c r="R62" s="45" t="str">
        <f>IFERROR(IF(VLOOKUP(R60,'TABLEAU MACHINE'!$E:$E,1,FALSE),"Y",0),"")</f>
        <v/>
      </c>
      <c r="S62" s="45" t="str">
        <f>IFERROR(IF(VLOOKUP(S60,'TABLEAU MACHINE'!$E:$E,1,FALSE),"Y",0),"")</f>
        <v/>
      </c>
      <c r="T62" s="45" t="str">
        <f>IFERROR(IF(VLOOKUP(T60,'TABLEAU MACHINE'!$E:$E,1,FALSE),"Y",0),"")</f>
        <v/>
      </c>
      <c r="U62" s="65" t="str">
        <f>IFERROR(IF(VLOOKUP(U60,'TABLEAU MACHINE'!$E:$E,1,FALSE),"Y",0),"")</f>
        <v/>
      </c>
      <c r="V62" s="74" t="str">
        <f>IFERROR(IF(VLOOKUP(V60,'TABLEAU MACHINE'!$E:$E,1,FALSE),"Y",0),"")</f>
        <v/>
      </c>
      <c r="W62" s="74" t="str">
        <f>IFERROR(IF(VLOOKUP(W60,'TABLEAU MACHINE'!$E:$E,1,FALSE),"Y",0),"")</f>
        <v/>
      </c>
      <c r="X62" s="68" t="str">
        <f>IFERROR(IF(VLOOKUP(X60,'TABLEAU MACHINE'!$E:$E,1,FALSE),"Y",0),"")</f>
        <v/>
      </c>
      <c r="Y62" s="45" t="str">
        <f>IFERROR(IF(VLOOKUP(Y60,'TABLEAU MACHINE'!$E:$E,1,FALSE),"Y",0),"")</f>
        <v/>
      </c>
      <c r="Z62" s="45" t="str">
        <f>IFERROR(IF(VLOOKUP(Z60,'TABLEAU MACHINE'!$E:$E,1,FALSE),"Y",0),"")</f>
        <v/>
      </c>
      <c r="AA62" s="45" t="str">
        <f>IFERROR(IF(VLOOKUP(AA60,'TABLEAU MACHINE'!$E:$E,1,FALSE),"Y",0),"")</f>
        <v/>
      </c>
      <c r="AB62" s="65" t="str">
        <f>IFERROR(IF(VLOOKUP(AB60,'TABLEAU MACHINE'!$E:$E,1,FALSE),"Y",0),"")</f>
        <v/>
      </c>
      <c r="AC62" s="74" t="str">
        <f>IFERROR(IF(VLOOKUP(AC60,'TABLEAU MACHINE'!$E:$E,1,FALSE),"Y",0),"")</f>
        <v/>
      </c>
      <c r="AD62" s="74" t="str">
        <f>IFERROR(IF(VLOOKUP(AD60,'TABLEAU MACHINE'!$E:$E,1,FALSE),"Y",0),"")</f>
        <v/>
      </c>
      <c r="AE62" s="68" t="str">
        <f>IFERROR(IF(VLOOKUP(AE60,'TABLEAU MACHINE'!$E:$E,1,FALSE),"Y",0),"")</f>
        <v/>
      </c>
      <c r="AF62" s="45" t="str">
        <f>IFERROR(IF(VLOOKUP(AF60,'TABLEAU MACHINE'!$E:$E,1,FALSE),"Y",0),"")</f>
        <v/>
      </c>
      <c r="AG62" s="45" t="str">
        <f>IFERROR(IF(VLOOKUP(AG60,'TABLEAU MACHINE'!$E:$E,1,FALSE),"Y",0),"")</f>
        <v/>
      </c>
      <c r="AH62" s="45" t="str">
        <f>IFERROR(IF(VLOOKUP(AH60,'TABLEAU MACHINE'!$E:$E,1,FALSE),"Y",0),"")</f>
        <v/>
      </c>
      <c r="AI62" s="65" t="str">
        <f>IFERROR(IF(VLOOKUP(AI60,'TABLEAU MACHINE'!$E:$E,1,FALSE),"Y",0),"")</f>
        <v/>
      </c>
      <c r="AJ62" s="74" t="str">
        <f>IFERROR(IF(VLOOKUP(AJ60,'TABLEAU MACHINE'!$E:$E,1,FALSE),"Y",0),"")</f>
        <v/>
      </c>
      <c r="AK62" s="74" t="str">
        <f>IFERROR(IF(VLOOKUP(AK60,'TABLEAU MACHINE'!$E:$E,1,FALSE),"Y",0),"")</f>
        <v/>
      </c>
      <c r="AL62" s="68" t="str">
        <f>IFERROR(IF(VLOOKUP(AL60,'TABLEAU MACHINE'!$E:$E,1,FALSE),"Y",0),"")</f>
        <v/>
      </c>
    </row>
    <row r="63" spans="1:38" ht="15" customHeight="1" x14ac:dyDescent="0.25">
      <c r="A63" s="28" t="s">
        <v>49</v>
      </c>
      <c r="B63" s="46"/>
      <c r="C63" s="46"/>
      <c r="D63" s="46"/>
      <c r="E63" s="46"/>
      <c r="F63" s="46"/>
      <c r="G63" s="66"/>
      <c r="H63" s="74"/>
      <c r="I63" s="74"/>
      <c r="J63" s="69"/>
      <c r="K63" s="46"/>
      <c r="L63" s="46"/>
      <c r="M63" s="46"/>
      <c r="N63" s="66"/>
      <c r="O63" s="74"/>
      <c r="P63" s="74"/>
      <c r="Q63" s="69"/>
      <c r="R63" s="46"/>
      <c r="S63" s="46"/>
      <c r="T63" s="46"/>
      <c r="U63" s="66"/>
      <c r="V63" s="74"/>
      <c r="W63" s="74"/>
      <c r="X63" s="69"/>
      <c r="Y63" s="46"/>
      <c r="Z63" s="46"/>
      <c r="AA63" s="46" t="s">
        <v>14</v>
      </c>
      <c r="AB63" s="66" t="s">
        <v>14</v>
      </c>
      <c r="AC63" s="74" t="s">
        <v>14</v>
      </c>
      <c r="AD63" s="74" t="s">
        <v>14</v>
      </c>
      <c r="AE63" s="69" t="s">
        <v>14</v>
      </c>
      <c r="AF63" s="46" t="s">
        <v>14</v>
      </c>
      <c r="AG63" s="46" t="s">
        <v>14</v>
      </c>
      <c r="AH63" s="46"/>
      <c r="AI63" s="66"/>
      <c r="AJ63" s="74"/>
      <c r="AK63" s="74"/>
      <c r="AL63" s="69"/>
    </row>
  </sheetData>
  <dataConsolidate/>
  <mergeCells count="13">
    <mergeCell ref="A34:A36"/>
    <mergeCell ref="A29:A31"/>
    <mergeCell ref="AG1:AH1"/>
    <mergeCell ref="A59:A61"/>
    <mergeCell ref="A54:A56"/>
    <mergeCell ref="A49:A51"/>
    <mergeCell ref="A44:A46"/>
    <mergeCell ref="A39:A41"/>
    <mergeCell ref="A9:A11"/>
    <mergeCell ref="A14:A16"/>
    <mergeCell ref="A19:A21"/>
    <mergeCell ref="A24:A26"/>
    <mergeCell ref="A4:A6"/>
  </mergeCells>
  <conditionalFormatting sqref="B4:AL63">
    <cfRule type="cellIs" dxfId="4" priority="1" operator="equal">
      <formula>"Z"</formula>
    </cfRule>
    <cfRule type="cellIs" dxfId="3" priority="16" operator="equal">
      <formula>100</formula>
    </cfRule>
    <cfRule type="containsText" dxfId="2" priority="24" operator="containsText" text="T">
      <formula>NOT(ISERROR(SEARCH("T",B4)))</formula>
    </cfRule>
    <cfRule type="containsText" dxfId="1" priority="25" operator="containsText" text="C">
      <formula>NOT(ISERROR(SEARCH("C",B4)))</formula>
    </cfRule>
    <cfRule type="cellIs" dxfId="0" priority="26" operator="equal">
      <formula>"Y"</formula>
    </cfRule>
  </conditionalFormatting>
  <dataValidations count="1">
    <dataValidation allowBlank="1" showInputMessage="1" showErrorMessage="1" prompt="Tapez l'année dans cette cellule." sqref="AG1 AI1:AL1" xr:uid="{E0D3383B-C805-4E9B-A7B6-9A2A9F220812}"/>
  </dataValidations>
  <pageMargins left="0.7" right="0.7" top="0.75" bottom="0.75" header="0.3" footer="0.3"/>
  <pageSetup paperSize="9" scale="80" orientation="landscape" r:id="rId1"/>
  <rowBreaks count="3" manualBreakCount="3">
    <brk id="18" max="37" man="1"/>
    <brk id="33" max="37" man="1"/>
    <brk id="48" max="37" man="1"/>
  </rowBreaks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xr:uid="{929C4BCE-D50A-48FC-B637-BCDB2956FA6B}">
          <x14:formula1>
            <xm:f>'TABLEAU PERSONNEL D ETAT'!B$73:B$75</xm:f>
          </x14:formula1>
          <xm:sqref>B63:AL63</xm:sqref>
        </x14:dataValidation>
        <x14:dataValidation type="list" allowBlank="1" showInputMessage="1" showErrorMessage="1" xr:uid="{D0683B53-4AF2-4484-A8C1-04972C734945}">
          <x14:formula1>
            <xm:f>'TABLEAU PERSONNEL D ETAT'!B$67:B$69</xm:f>
          </x14:formula1>
          <xm:sqref>B58:AL58</xm:sqref>
        </x14:dataValidation>
        <x14:dataValidation type="list" allowBlank="1" showInputMessage="1" showErrorMessage="1" xr:uid="{7DA3B7EC-CC33-44BC-B2A9-DE006E29DE62}">
          <x14:formula1>
            <xm:f>'TABLEAU PERSONNEL D ETAT'!B$61:B$63</xm:f>
          </x14:formula1>
          <xm:sqref>B53:AL53</xm:sqref>
        </x14:dataValidation>
        <x14:dataValidation type="list" allowBlank="1" showInputMessage="1" showErrorMessage="1" xr:uid="{B1B8E843-581F-4A99-BD04-7750473D8DB0}">
          <x14:formula1>
            <xm:f>'TABLEAU PERSONNEL D ETAT'!B$55:B$57</xm:f>
          </x14:formula1>
          <xm:sqref>B48:AL48</xm:sqref>
        </x14:dataValidation>
        <x14:dataValidation type="list" allowBlank="1" showInputMessage="1" showErrorMessage="1" xr:uid="{814C7FBC-C4E1-4BF7-8D43-EC85D3832FE5}">
          <x14:formula1>
            <xm:f>'TABLEAU PERSONNEL D ETAT'!B$49:B$51</xm:f>
          </x14:formula1>
          <xm:sqref>B43:AL43</xm:sqref>
        </x14:dataValidation>
        <x14:dataValidation type="list" allowBlank="1" showInputMessage="1" showErrorMessage="1" xr:uid="{4F7BE146-852D-4F99-9159-DD99E7171FBF}">
          <x14:formula1>
            <xm:f>'TABLEAU PERSONNEL D ETAT'!B$43:B$45</xm:f>
          </x14:formula1>
          <xm:sqref>B38:AL38</xm:sqref>
        </x14:dataValidation>
        <x14:dataValidation type="list" allowBlank="1" showInputMessage="1" showErrorMessage="1" xr:uid="{C3932EC5-4CF3-4199-930E-9FA17A9AD154}">
          <x14:formula1>
            <xm:f>'TABLEAU PERSONNEL D ETAT'!B$37:B$39</xm:f>
          </x14:formula1>
          <xm:sqref>B33:AL33</xm:sqref>
        </x14:dataValidation>
        <x14:dataValidation type="list" allowBlank="1" showInputMessage="1" showErrorMessage="1" xr:uid="{3A1A61D3-6AE8-4DDA-A53D-998E76BABF68}">
          <x14:formula1>
            <xm:f>'TABLEAU PERSONNEL D ETAT'!B$31:B$33</xm:f>
          </x14:formula1>
          <xm:sqref>B28:AL28</xm:sqref>
        </x14:dataValidation>
        <x14:dataValidation type="list" allowBlank="1" showInputMessage="1" showErrorMessage="1" xr:uid="{48814B9E-732D-46F3-9602-D1C5FDB2179A}">
          <x14:formula1>
            <xm:f>'TABLEAU PERSONNEL D ETAT'!B$25:B$27</xm:f>
          </x14:formula1>
          <xm:sqref>B23:AL23</xm:sqref>
        </x14:dataValidation>
        <x14:dataValidation type="list" allowBlank="1" showInputMessage="1" showErrorMessage="1" xr:uid="{49FFB8F4-F3C5-441E-BD9D-F96FF75D1605}">
          <x14:formula1>
            <xm:f>'TABLEAU PERSONNEL D ETAT'!B$19:B$21</xm:f>
          </x14:formula1>
          <xm:sqref>B18:AL18</xm:sqref>
        </x14:dataValidation>
        <x14:dataValidation type="list" allowBlank="1" showInputMessage="1" showErrorMessage="1" xr:uid="{CCC79345-5165-44EB-A1CB-4CC4D78113E2}">
          <x14:formula1>
            <xm:f>'TABLEAU PERSONNEL D ETAT'!B$13:B$15</xm:f>
          </x14:formula1>
          <xm:sqref>B13:AL13</xm:sqref>
        </x14:dataValidation>
        <x14:dataValidation type="list" allowBlank="1" showInputMessage="1" showErrorMessage="1" xr:uid="{D3E99B10-8B69-4621-9CA4-C1D95A594FDF}">
          <x14:formula1>
            <xm:f>'TABLEAU PERSONNEL D ETAT'!B$7:B$9</xm:f>
          </x14:formula1>
          <xm:sqref>B8:AL8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C6D40-FE77-40EB-9194-BCB5C555A221}">
  <sheetPr>
    <tabColor theme="7"/>
  </sheetPr>
  <dimension ref="B2:G39"/>
  <sheetViews>
    <sheetView showGridLines="0" view="pageBreakPreview" zoomScale="140" zoomScaleNormal="145" zoomScaleSheetLayoutView="140" workbookViewId="0">
      <pane ySplit="1" topLeftCell="A2" activePane="bottomLeft" state="frozen"/>
      <selection pane="bottomLeft"/>
    </sheetView>
  </sheetViews>
  <sheetFormatPr defaultColWidth="5.625" defaultRowHeight="15" customHeight="1" x14ac:dyDescent="0.25"/>
  <cols>
    <col min="1" max="1" width="3.375" style="2" customWidth="1"/>
    <col min="2" max="2" width="10.625" style="3" customWidth="1"/>
    <col min="3" max="3" width="25.625" style="3" customWidth="1"/>
    <col min="4" max="4" width="35.625" style="3" customWidth="1"/>
    <col min="5" max="5" width="5.625" style="2" customWidth="1"/>
    <col min="6" max="6" width="10.625" style="2" customWidth="1"/>
    <col min="7" max="7" width="10.625" style="3" customWidth="1"/>
    <col min="8" max="16384" width="5.625" style="2"/>
  </cols>
  <sheetData>
    <row r="2" spans="2:7" s="1" customFormat="1" ht="15" customHeight="1" x14ac:dyDescent="0.25">
      <c r="B2" s="10" t="s">
        <v>36</v>
      </c>
      <c r="C2" s="10"/>
      <c r="D2" s="60"/>
      <c r="E2" s="61"/>
      <c r="F2" s="61"/>
      <c r="G2" s="60"/>
    </row>
    <row r="3" spans="2:7" ht="15" customHeight="1" x14ac:dyDescent="0.25">
      <c r="B3" s="58" t="s">
        <v>22</v>
      </c>
      <c r="C3" s="58" t="s">
        <v>21</v>
      </c>
      <c r="D3" s="58" t="s">
        <v>0</v>
      </c>
      <c r="E3" s="59" t="s">
        <v>6</v>
      </c>
      <c r="F3" s="59" t="s">
        <v>23</v>
      </c>
      <c r="G3" s="59" t="s">
        <v>17</v>
      </c>
    </row>
    <row r="4" spans="2:7" ht="15" customHeight="1" x14ac:dyDescent="0.25">
      <c r="B4" s="76" t="s">
        <v>37</v>
      </c>
      <c r="C4" s="8" t="s">
        <v>51</v>
      </c>
      <c r="D4" s="52" t="s">
        <v>32</v>
      </c>
      <c r="E4" s="9">
        <v>45663</v>
      </c>
      <c r="F4" s="9" t="s">
        <v>45</v>
      </c>
      <c r="G4" s="39" t="s">
        <v>41</v>
      </c>
    </row>
    <row r="5" spans="2:7" ht="15" customHeight="1" x14ac:dyDescent="0.25">
      <c r="B5" s="76" t="s">
        <v>38</v>
      </c>
      <c r="C5" s="8" t="s">
        <v>52</v>
      </c>
      <c r="D5" s="12" t="s">
        <v>35</v>
      </c>
      <c r="E5" s="9">
        <v>45678</v>
      </c>
      <c r="F5" s="9" t="s">
        <v>46</v>
      </c>
      <c r="G5" s="39" t="s">
        <v>42</v>
      </c>
    </row>
    <row r="6" spans="2:7" ht="15" customHeight="1" x14ac:dyDescent="0.25">
      <c r="B6" s="76" t="s">
        <v>39</v>
      </c>
      <c r="C6" s="8" t="s">
        <v>53</v>
      </c>
      <c r="D6" s="12" t="s">
        <v>33</v>
      </c>
      <c r="E6" s="9">
        <v>45678</v>
      </c>
      <c r="F6" s="9" t="s">
        <v>47</v>
      </c>
      <c r="G6" s="39" t="s">
        <v>43</v>
      </c>
    </row>
    <row r="7" spans="2:7" ht="15" customHeight="1" x14ac:dyDescent="0.25">
      <c r="B7" s="76" t="s">
        <v>40</v>
      </c>
      <c r="C7" s="8" t="s">
        <v>54</v>
      </c>
      <c r="D7" s="12" t="s">
        <v>34</v>
      </c>
      <c r="E7" s="9">
        <v>45677</v>
      </c>
      <c r="F7" s="9" t="s">
        <v>48</v>
      </c>
      <c r="G7" s="39" t="s">
        <v>44</v>
      </c>
    </row>
    <row r="8" spans="2:7" ht="15" customHeight="1" x14ac:dyDescent="0.25">
      <c r="B8" s="76"/>
      <c r="C8" s="8"/>
      <c r="D8" s="8"/>
      <c r="E8" s="9"/>
      <c r="F8" s="9"/>
      <c r="G8" s="39"/>
    </row>
    <row r="9" spans="2:7" ht="15" customHeight="1" x14ac:dyDescent="0.25">
      <c r="B9" s="76"/>
      <c r="C9" s="8"/>
      <c r="D9" s="8"/>
      <c r="E9" s="9"/>
      <c r="F9" s="9"/>
      <c r="G9" s="39"/>
    </row>
    <row r="10" spans="2:7" ht="15" customHeight="1" x14ac:dyDescent="0.25">
      <c r="B10" s="76"/>
      <c r="C10" s="8"/>
      <c r="D10" s="8"/>
      <c r="E10" s="9"/>
      <c r="F10" s="9"/>
      <c r="G10" s="39"/>
    </row>
    <row r="11" spans="2:7" ht="15" customHeight="1" x14ac:dyDescent="0.25">
      <c r="B11" s="76"/>
      <c r="C11" s="8"/>
      <c r="D11" s="8"/>
      <c r="E11" s="9"/>
      <c r="F11" s="9"/>
      <c r="G11" s="39"/>
    </row>
    <row r="12" spans="2:7" ht="15" customHeight="1" x14ac:dyDescent="0.25">
      <c r="B12" s="76"/>
      <c r="C12" s="8"/>
      <c r="D12" s="8"/>
      <c r="E12" s="9"/>
      <c r="F12" s="9"/>
      <c r="G12" s="39"/>
    </row>
    <row r="13" spans="2:7" ht="15" customHeight="1" x14ac:dyDescent="0.25">
      <c r="B13" s="76"/>
      <c r="C13" s="8"/>
      <c r="D13" s="8"/>
      <c r="E13" s="9"/>
      <c r="F13" s="9"/>
      <c r="G13" s="39"/>
    </row>
    <row r="14" spans="2:7" ht="15" customHeight="1" x14ac:dyDescent="0.25">
      <c r="B14" s="76"/>
      <c r="C14" s="8"/>
      <c r="D14" s="8"/>
      <c r="E14" s="9"/>
      <c r="F14" s="9"/>
      <c r="G14" s="39"/>
    </row>
    <row r="15" spans="2:7" ht="15" customHeight="1" x14ac:dyDescent="0.25">
      <c r="B15" s="8"/>
      <c r="C15" s="8"/>
      <c r="D15" s="8"/>
      <c r="E15" s="9"/>
      <c r="F15" s="9"/>
      <c r="G15" s="39"/>
    </row>
    <row r="16" spans="2:7" ht="15" customHeight="1" x14ac:dyDescent="0.25">
      <c r="B16" s="8"/>
      <c r="C16" s="8"/>
      <c r="D16" s="8"/>
      <c r="E16" s="9"/>
      <c r="F16" s="9"/>
      <c r="G16" s="39"/>
    </row>
    <row r="17" spans="2:7" ht="15" customHeight="1" x14ac:dyDescent="0.25">
      <c r="B17" s="8"/>
      <c r="C17" s="8"/>
      <c r="D17" s="8"/>
      <c r="E17" s="9"/>
      <c r="F17" s="9"/>
      <c r="G17" s="39"/>
    </row>
    <row r="18" spans="2:7" ht="15" customHeight="1" x14ac:dyDescent="0.25">
      <c r="B18" s="8"/>
      <c r="C18" s="8"/>
      <c r="D18" s="8"/>
      <c r="E18" s="9"/>
      <c r="F18" s="9"/>
      <c r="G18" s="39"/>
    </row>
    <row r="19" spans="2:7" ht="15" customHeight="1" x14ac:dyDescent="0.25">
      <c r="B19" s="8"/>
      <c r="C19" s="8"/>
      <c r="D19" s="8"/>
      <c r="E19" s="9"/>
      <c r="F19" s="9"/>
      <c r="G19" s="39"/>
    </row>
    <row r="20" spans="2:7" ht="15" customHeight="1" x14ac:dyDescent="0.25">
      <c r="B20" s="8"/>
      <c r="C20" s="8"/>
      <c r="D20" s="8"/>
      <c r="E20" s="9"/>
      <c r="F20" s="9"/>
      <c r="G20" s="39"/>
    </row>
    <row r="21" spans="2:7" ht="15" customHeight="1" x14ac:dyDescent="0.25">
      <c r="B21" s="8"/>
      <c r="C21" s="8"/>
      <c r="D21" s="8"/>
      <c r="E21" s="9"/>
      <c r="F21" s="9"/>
      <c r="G21" s="39"/>
    </row>
    <row r="22" spans="2:7" ht="15" customHeight="1" x14ac:dyDescent="0.25">
      <c r="B22" s="8"/>
      <c r="C22" s="8"/>
      <c r="D22" s="8"/>
      <c r="E22" s="9"/>
      <c r="F22" s="9"/>
      <c r="G22" s="39"/>
    </row>
    <row r="23" spans="2:7" ht="15" customHeight="1" x14ac:dyDescent="0.25">
      <c r="B23" s="8"/>
      <c r="C23" s="8"/>
      <c r="D23" s="8"/>
      <c r="E23" s="9"/>
      <c r="F23" s="9"/>
      <c r="G23" s="39"/>
    </row>
    <row r="24" spans="2:7" ht="15" customHeight="1" x14ac:dyDescent="0.25">
      <c r="B24" s="8"/>
      <c r="C24" s="8"/>
      <c r="D24" s="8"/>
      <c r="E24" s="9"/>
      <c r="F24" s="9"/>
      <c r="G24" s="39"/>
    </row>
    <row r="25" spans="2:7" ht="15" customHeight="1" x14ac:dyDescent="0.25">
      <c r="B25" s="8"/>
      <c r="C25" s="8"/>
      <c r="D25" s="8"/>
      <c r="E25" s="9"/>
      <c r="F25" s="9"/>
      <c r="G25" s="39"/>
    </row>
    <row r="26" spans="2:7" ht="15" customHeight="1" x14ac:dyDescent="0.25">
      <c r="B26" s="8"/>
      <c r="C26" s="8"/>
      <c r="D26" s="8"/>
      <c r="E26" s="9"/>
      <c r="F26" s="9"/>
      <c r="G26" s="39"/>
    </row>
    <row r="27" spans="2:7" ht="15" customHeight="1" x14ac:dyDescent="0.25">
      <c r="B27" s="8"/>
      <c r="C27" s="8"/>
      <c r="D27" s="8"/>
      <c r="E27" s="9"/>
      <c r="F27" s="9"/>
      <c r="G27" s="39"/>
    </row>
    <row r="28" spans="2:7" ht="15" customHeight="1" x14ac:dyDescent="0.25">
      <c r="B28" s="8"/>
      <c r="C28" s="8"/>
      <c r="D28" s="8"/>
      <c r="E28" s="9"/>
      <c r="F28" s="9"/>
      <c r="G28" s="39"/>
    </row>
    <row r="29" spans="2:7" ht="15" customHeight="1" x14ac:dyDescent="0.25">
      <c r="B29" s="8"/>
      <c r="C29" s="8"/>
      <c r="D29" s="8"/>
      <c r="E29" s="9"/>
      <c r="F29" s="9"/>
      <c r="G29" s="39"/>
    </row>
    <row r="30" spans="2:7" ht="15" customHeight="1" x14ac:dyDescent="0.25">
      <c r="B30" s="8"/>
      <c r="C30" s="8"/>
      <c r="D30" s="8"/>
      <c r="E30" s="9"/>
      <c r="F30" s="9"/>
      <c r="G30" s="39"/>
    </row>
    <row r="31" spans="2:7" ht="15" customHeight="1" x14ac:dyDescent="0.25">
      <c r="B31" s="8"/>
      <c r="C31" s="8"/>
      <c r="D31" s="8"/>
      <c r="E31" s="9"/>
      <c r="F31" s="9"/>
      <c r="G31" s="39"/>
    </row>
    <row r="32" spans="2:7" ht="15" customHeight="1" x14ac:dyDescent="0.25">
      <c r="B32" s="8"/>
      <c r="C32" s="8"/>
      <c r="D32" s="8"/>
      <c r="E32" s="9"/>
      <c r="F32" s="9"/>
      <c r="G32" s="39"/>
    </row>
    <row r="33" spans="2:7" ht="15" customHeight="1" x14ac:dyDescent="0.25">
      <c r="B33" s="8"/>
      <c r="C33" s="8"/>
      <c r="D33" s="8"/>
      <c r="E33" s="9"/>
      <c r="F33" s="9"/>
      <c r="G33" s="39"/>
    </row>
    <row r="34" spans="2:7" ht="15" customHeight="1" x14ac:dyDescent="0.25">
      <c r="B34" s="8"/>
      <c r="C34" s="8"/>
      <c r="D34" s="8"/>
      <c r="E34" s="9"/>
      <c r="F34" s="9"/>
      <c r="G34" s="39"/>
    </row>
    <row r="35" spans="2:7" ht="15" customHeight="1" x14ac:dyDescent="0.25">
      <c r="B35" s="8"/>
      <c r="C35" s="8"/>
      <c r="D35" s="8"/>
      <c r="E35" s="9"/>
      <c r="F35" s="9"/>
      <c r="G35" s="39"/>
    </row>
    <row r="36" spans="2:7" ht="15" customHeight="1" x14ac:dyDescent="0.25">
      <c r="B36" s="8"/>
      <c r="C36" s="8"/>
      <c r="D36" s="8"/>
      <c r="E36" s="9"/>
      <c r="F36" s="9"/>
      <c r="G36" s="39"/>
    </row>
    <row r="37" spans="2:7" ht="15" customHeight="1" x14ac:dyDescent="0.25">
      <c r="B37" s="8"/>
      <c r="C37" s="8"/>
      <c r="D37" s="8"/>
      <c r="E37" s="9"/>
      <c r="F37" s="9"/>
      <c r="G37" s="39"/>
    </row>
    <row r="38" spans="2:7" ht="15" customHeight="1" x14ac:dyDescent="0.25">
      <c r="B38" s="8"/>
      <c r="C38" s="8"/>
      <c r="D38" s="8"/>
      <c r="E38" s="9"/>
      <c r="F38" s="9"/>
      <c r="G38" s="39"/>
    </row>
    <row r="39" spans="2:7" ht="15" customHeight="1" x14ac:dyDescent="0.25">
      <c r="B39" s="8"/>
      <c r="C39" s="8"/>
      <c r="D39" s="8"/>
      <c r="E39" s="9"/>
      <c r="F39" s="9"/>
      <c r="G39" s="39"/>
    </row>
  </sheetData>
  <phoneticPr fontId="19" type="noConversion"/>
  <printOptions horizontalCentered="1" verticalCentered="1"/>
  <pageMargins left="0" right="0" top="0" bottom="0" header="0.39370078740157499" footer="0.39370078740157499"/>
  <pageSetup paperSize="9" orientation="landscape" horizontalDpi="4294967292" vertic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91818-5F66-4814-9F29-C4601430B336}">
  <sheetPr>
    <tabColor theme="8"/>
  </sheetPr>
  <dimension ref="B2:H37"/>
  <sheetViews>
    <sheetView showGridLines="0" view="pageBreakPreview" zoomScale="140" zoomScaleNormal="85" zoomScaleSheetLayoutView="140" workbookViewId="0">
      <pane ySplit="1" topLeftCell="A2" activePane="bottomLeft" state="frozen"/>
      <selection pane="bottomLeft"/>
    </sheetView>
  </sheetViews>
  <sheetFormatPr defaultColWidth="5.625" defaultRowHeight="15" customHeight="1" x14ac:dyDescent="0.25"/>
  <cols>
    <col min="1" max="1" width="3.375" style="6" customWidth="1"/>
    <col min="2" max="2" width="50.625" style="6" customWidth="1"/>
    <col min="3" max="3" width="25.625" style="6" customWidth="1"/>
    <col min="4" max="5" width="10.625" style="56" customWidth="1"/>
    <col min="6" max="6" width="10.625" style="11" customWidth="1"/>
    <col min="7" max="16384" width="5.625" style="6"/>
  </cols>
  <sheetData>
    <row r="2" spans="2:8" s="15" customFormat="1" ht="15" customHeight="1" thickBot="1" x14ac:dyDescent="0.3">
      <c r="B2" s="10" t="s">
        <v>27</v>
      </c>
      <c r="C2" s="13"/>
      <c r="D2" s="53"/>
      <c r="E2" s="53"/>
      <c r="F2" s="7"/>
      <c r="G2" s="14"/>
      <c r="H2" s="14"/>
    </row>
    <row r="3" spans="2:8" ht="15" customHeight="1" thickTop="1" x14ac:dyDescent="0.25">
      <c r="B3" s="16" t="s">
        <v>5</v>
      </c>
      <c r="C3" s="16" t="s">
        <v>25</v>
      </c>
      <c r="D3" s="54" t="s">
        <v>1</v>
      </c>
      <c r="E3" s="54" t="s">
        <v>2</v>
      </c>
      <c r="F3" s="4" t="s">
        <v>3</v>
      </c>
    </row>
    <row r="4" spans="2:8" ht="15" customHeight="1" x14ac:dyDescent="0.25">
      <c r="B4" s="52" t="s">
        <v>28</v>
      </c>
      <c r="C4" s="52" t="s">
        <v>32</v>
      </c>
      <c r="D4" s="57">
        <v>45679</v>
      </c>
      <c r="E4" s="57">
        <v>45680</v>
      </c>
      <c r="F4" s="49">
        <f>IF(E4-D4=0,"",E4-D4+1)</f>
        <v>2</v>
      </c>
    </row>
    <row r="5" spans="2:8" ht="15" customHeight="1" x14ac:dyDescent="0.25">
      <c r="B5" s="52" t="s">
        <v>29</v>
      </c>
      <c r="C5" s="12" t="s">
        <v>35</v>
      </c>
      <c r="D5" s="55">
        <v>45710</v>
      </c>
      <c r="E5" s="55">
        <v>45717</v>
      </c>
      <c r="F5" s="49">
        <f t="shared" ref="F5:F37" si="0">IF(E5-D5=0,"",E5-D5+1)</f>
        <v>8</v>
      </c>
    </row>
    <row r="6" spans="2:8" ht="15" customHeight="1" x14ac:dyDescent="0.25">
      <c r="B6" s="52" t="s">
        <v>30</v>
      </c>
      <c r="C6" s="12" t="s">
        <v>33</v>
      </c>
      <c r="D6" s="55">
        <v>45733</v>
      </c>
      <c r="E6" s="55">
        <v>45738</v>
      </c>
      <c r="F6" s="49">
        <f t="shared" si="0"/>
        <v>6</v>
      </c>
    </row>
    <row r="7" spans="2:8" ht="15" customHeight="1" x14ac:dyDescent="0.25">
      <c r="B7" s="52" t="s">
        <v>31</v>
      </c>
      <c r="C7" s="12" t="s">
        <v>34</v>
      </c>
      <c r="D7" s="55">
        <v>45761</v>
      </c>
      <c r="E7" s="55">
        <v>45766</v>
      </c>
      <c r="F7" s="49">
        <f t="shared" si="0"/>
        <v>6</v>
      </c>
    </row>
    <row r="8" spans="2:8" ht="15" customHeight="1" x14ac:dyDescent="0.25">
      <c r="B8" s="52"/>
      <c r="C8" s="12"/>
      <c r="D8" s="55"/>
      <c r="E8" s="55"/>
      <c r="F8" s="49" t="str">
        <f t="shared" si="0"/>
        <v/>
      </c>
    </row>
    <row r="9" spans="2:8" ht="15" customHeight="1" x14ac:dyDescent="0.25">
      <c r="B9" s="52"/>
      <c r="C9" s="12"/>
      <c r="D9" s="55"/>
      <c r="E9" s="55"/>
      <c r="F9" s="49" t="str">
        <f t="shared" si="0"/>
        <v/>
      </c>
    </row>
    <row r="10" spans="2:8" ht="15" customHeight="1" x14ac:dyDescent="0.25">
      <c r="B10" s="12"/>
      <c r="C10" s="12"/>
      <c r="D10" s="55"/>
      <c r="E10" s="55"/>
      <c r="F10" s="49" t="str">
        <f t="shared" si="0"/>
        <v/>
      </c>
    </row>
    <row r="11" spans="2:8" ht="15" customHeight="1" x14ac:dyDescent="0.25">
      <c r="B11" s="12"/>
      <c r="C11" s="12"/>
      <c r="D11" s="55"/>
      <c r="E11" s="55"/>
      <c r="F11" s="49" t="str">
        <f t="shared" si="0"/>
        <v/>
      </c>
    </row>
    <row r="12" spans="2:8" ht="15" customHeight="1" x14ac:dyDescent="0.25">
      <c r="B12" s="12"/>
      <c r="C12" s="12"/>
      <c r="D12" s="55"/>
      <c r="E12" s="55"/>
      <c r="F12" s="49" t="str">
        <f t="shared" si="0"/>
        <v/>
      </c>
    </row>
    <row r="13" spans="2:8" ht="15" customHeight="1" x14ac:dyDescent="0.25">
      <c r="B13" s="12"/>
      <c r="C13" s="12"/>
      <c r="D13" s="55"/>
      <c r="E13" s="55"/>
      <c r="F13" s="49" t="str">
        <f t="shared" si="0"/>
        <v/>
      </c>
    </row>
    <row r="14" spans="2:8" ht="15" customHeight="1" x14ac:dyDescent="0.25">
      <c r="B14" s="12"/>
      <c r="C14" s="12"/>
      <c r="D14" s="55"/>
      <c r="E14" s="55"/>
      <c r="F14" s="49" t="str">
        <f t="shared" si="0"/>
        <v/>
      </c>
    </row>
    <row r="15" spans="2:8" ht="15" customHeight="1" x14ac:dyDescent="0.25">
      <c r="B15" s="12"/>
      <c r="C15" s="12"/>
      <c r="D15" s="55"/>
      <c r="E15" s="55"/>
      <c r="F15" s="49" t="str">
        <f t="shared" si="0"/>
        <v/>
      </c>
    </row>
    <row r="16" spans="2:8" ht="15" customHeight="1" x14ac:dyDescent="0.25">
      <c r="B16" s="12"/>
      <c r="C16" s="12"/>
      <c r="D16" s="55"/>
      <c r="E16" s="55"/>
      <c r="F16" s="49" t="str">
        <f t="shared" si="0"/>
        <v/>
      </c>
    </row>
    <row r="17" spans="2:8" ht="15" customHeight="1" x14ac:dyDescent="0.25">
      <c r="B17" s="12"/>
      <c r="C17" s="12"/>
      <c r="D17" s="55"/>
      <c r="E17" s="55"/>
      <c r="F17" s="49" t="str">
        <f t="shared" si="0"/>
        <v/>
      </c>
      <c r="G17" s="5"/>
      <c r="H17" s="5"/>
    </row>
    <row r="18" spans="2:8" ht="15" customHeight="1" x14ac:dyDescent="0.25">
      <c r="B18" s="12"/>
      <c r="C18" s="12"/>
      <c r="D18" s="55"/>
      <c r="E18" s="55"/>
      <c r="F18" s="49" t="str">
        <f t="shared" si="0"/>
        <v/>
      </c>
      <c r="G18" s="5"/>
      <c r="H18" s="5"/>
    </row>
    <row r="19" spans="2:8" ht="15" customHeight="1" x14ac:dyDescent="0.25">
      <c r="B19" s="12"/>
      <c r="C19" s="12"/>
      <c r="D19" s="55"/>
      <c r="E19" s="55"/>
      <c r="F19" s="49" t="str">
        <f t="shared" si="0"/>
        <v/>
      </c>
      <c r="G19" s="5"/>
      <c r="H19" s="5"/>
    </row>
    <row r="20" spans="2:8" ht="15" customHeight="1" x14ac:dyDescent="0.25">
      <c r="B20" s="12"/>
      <c r="C20" s="12"/>
      <c r="D20" s="55"/>
      <c r="E20" s="55"/>
      <c r="F20" s="49" t="str">
        <f t="shared" si="0"/>
        <v/>
      </c>
      <c r="G20" s="5"/>
      <c r="H20" s="5"/>
    </row>
    <row r="21" spans="2:8" ht="15" customHeight="1" x14ac:dyDescent="0.25">
      <c r="B21" s="12"/>
      <c r="C21" s="12"/>
      <c r="D21" s="55"/>
      <c r="E21" s="55"/>
      <c r="F21" s="49" t="str">
        <f t="shared" si="0"/>
        <v/>
      </c>
      <c r="G21" s="5"/>
      <c r="H21" s="5"/>
    </row>
    <row r="22" spans="2:8" ht="15" customHeight="1" x14ac:dyDescent="0.25">
      <c r="B22" s="12"/>
      <c r="C22" s="12"/>
      <c r="D22" s="55"/>
      <c r="E22" s="55"/>
      <c r="F22" s="49" t="str">
        <f t="shared" si="0"/>
        <v/>
      </c>
      <c r="G22" s="5"/>
      <c r="H22" s="5"/>
    </row>
    <row r="23" spans="2:8" ht="15" customHeight="1" x14ac:dyDescent="0.25">
      <c r="B23" s="12"/>
      <c r="C23" s="12"/>
      <c r="D23" s="55"/>
      <c r="E23" s="55"/>
      <c r="F23" s="49" t="str">
        <f t="shared" si="0"/>
        <v/>
      </c>
      <c r="G23" s="5"/>
      <c r="H23" s="5"/>
    </row>
    <row r="24" spans="2:8" ht="15" customHeight="1" x14ac:dyDescent="0.25">
      <c r="B24" s="12"/>
      <c r="C24" s="12"/>
      <c r="D24" s="55"/>
      <c r="E24" s="55"/>
      <c r="F24" s="49" t="str">
        <f t="shared" si="0"/>
        <v/>
      </c>
      <c r="G24" s="5"/>
      <c r="H24" s="5"/>
    </row>
    <row r="25" spans="2:8" ht="15" customHeight="1" x14ac:dyDescent="0.25">
      <c r="B25" s="12"/>
      <c r="C25" s="12"/>
      <c r="D25" s="55"/>
      <c r="E25" s="55"/>
      <c r="F25" s="49" t="str">
        <f t="shared" si="0"/>
        <v/>
      </c>
      <c r="G25" s="5"/>
      <c r="H25" s="5"/>
    </row>
    <row r="26" spans="2:8" ht="15" customHeight="1" x14ac:dyDescent="0.25">
      <c r="B26" s="12"/>
      <c r="C26" s="12"/>
      <c r="D26" s="55"/>
      <c r="E26" s="55"/>
      <c r="F26" s="49" t="str">
        <f t="shared" si="0"/>
        <v/>
      </c>
      <c r="G26" s="5"/>
      <c r="H26" s="5"/>
    </row>
    <row r="27" spans="2:8" ht="15" customHeight="1" x14ac:dyDescent="0.25">
      <c r="B27" s="12"/>
      <c r="C27" s="12"/>
      <c r="D27" s="55"/>
      <c r="E27" s="55"/>
      <c r="F27" s="49" t="str">
        <f t="shared" si="0"/>
        <v/>
      </c>
      <c r="G27" s="5"/>
      <c r="H27" s="5"/>
    </row>
    <row r="28" spans="2:8" ht="15" customHeight="1" x14ac:dyDescent="0.25">
      <c r="B28" s="12"/>
      <c r="C28" s="12"/>
      <c r="D28" s="55"/>
      <c r="E28" s="55"/>
      <c r="F28" s="49" t="str">
        <f t="shared" si="0"/>
        <v/>
      </c>
      <c r="G28" s="5"/>
      <c r="H28" s="5"/>
    </row>
    <row r="29" spans="2:8" ht="15" customHeight="1" x14ac:dyDescent="0.25">
      <c r="B29" s="12"/>
      <c r="C29" s="12"/>
      <c r="D29" s="55"/>
      <c r="E29" s="55"/>
      <c r="F29" s="49" t="str">
        <f t="shared" si="0"/>
        <v/>
      </c>
      <c r="G29" s="5"/>
      <c r="H29" s="5"/>
    </row>
    <row r="30" spans="2:8" ht="15" customHeight="1" x14ac:dyDescent="0.25">
      <c r="B30" s="12"/>
      <c r="C30" s="12"/>
      <c r="D30" s="55"/>
      <c r="E30" s="55"/>
      <c r="F30" s="49" t="str">
        <f t="shared" si="0"/>
        <v/>
      </c>
      <c r="G30" s="5"/>
      <c r="H30" s="5"/>
    </row>
    <row r="31" spans="2:8" ht="15" customHeight="1" x14ac:dyDescent="0.25">
      <c r="B31" s="12"/>
      <c r="C31" s="12"/>
      <c r="D31" s="55"/>
      <c r="E31" s="55"/>
      <c r="F31" s="49" t="str">
        <f t="shared" si="0"/>
        <v/>
      </c>
      <c r="G31" s="5"/>
      <c r="H31" s="5"/>
    </row>
    <row r="32" spans="2:8" ht="15" customHeight="1" x14ac:dyDescent="0.25">
      <c r="B32" s="12"/>
      <c r="C32" s="12"/>
      <c r="D32" s="55"/>
      <c r="E32" s="55"/>
      <c r="F32" s="49" t="str">
        <f t="shared" si="0"/>
        <v/>
      </c>
      <c r="G32" s="5"/>
      <c r="H32" s="5"/>
    </row>
    <row r="33" spans="2:6" ht="15" customHeight="1" x14ac:dyDescent="0.25">
      <c r="B33" s="12"/>
      <c r="C33" s="12"/>
      <c r="D33" s="55"/>
      <c r="E33" s="55"/>
      <c r="F33" s="49" t="str">
        <f t="shared" si="0"/>
        <v/>
      </c>
    </row>
    <row r="34" spans="2:6" ht="15" customHeight="1" x14ac:dyDescent="0.25">
      <c r="B34" s="12"/>
      <c r="C34" s="12"/>
      <c r="D34" s="55"/>
      <c r="E34" s="55"/>
      <c r="F34" s="49" t="str">
        <f t="shared" si="0"/>
        <v/>
      </c>
    </row>
    <row r="35" spans="2:6" ht="15" customHeight="1" x14ac:dyDescent="0.25">
      <c r="B35" s="12"/>
      <c r="C35" s="12"/>
      <c r="D35" s="55"/>
      <c r="E35" s="55"/>
      <c r="F35" s="49" t="str">
        <f t="shared" si="0"/>
        <v/>
      </c>
    </row>
    <row r="36" spans="2:6" ht="15" customHeight="1" x14ac:dyDescent="0.25">
      <c r="B36" s="12"/>
      <c r="C36" s="12"/>
      <c r="D36" s="55"/>
      <c r="E36" s="55"/>
      <c r="F36" s="49" t="str">
        <f t="shared" si="0"/>
        <v/>
      </c>
    </row>
    <row r="37" spans="2:6" ht="15" customHeight="1" x14ac:dyDescent="0.25">
      <c r="B37" s="12"/>
      <c r="C37" s="12"/>
      <c r="D37" s="55"/>
      <c r="E37" s="55"/>
      <c r="F37" s="49" t="str">
        <f t="shared" si="0"/>
        <v/>
      </c>
    </row>
  </sheetData>
  <phoneticPr fontId="19" type="noConversion"/>
  <printOptions horizontalCentered="1" verticalCentered="1"/>
  <pageMargins left="0" right="0" top="0" bottom="0" header="0.39370078740157499" footer="0.39370078740157499"/>
  <pageSetup paperSize="9" fitToHeight="0" orientation="landscape" horizontalDpi="4294967292" verticalDpi="4294967292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73F11-B74C-40AD-A3D4-546FB3D6C0B4}">
  <dimension ref="A1:AL75"/>
  <sheetViews>
    <sheetView tabSelected="1" zoomScale="120" zoomScaleNormal="120" workbookViewId="0"/>
  </sheetViews>
  <sheetFormatPr defaultColWidth="5.625" defaultRowHeight="14.25" x14ac:dyDescent="0.25"/>
  <cols>
    <col min="1" max="1" width="20.625" style="47" customWidth="1"/>
    <col min="2" max="2" width="5.625" style="47" customWidth="1"/>
    <col min="3" max="16384" width="5.625" style="47"/>
  </cols>
  <sheetData>
    <row r="1" spans="1:38" ht="18" x14ac:dyDescent="0.25">
      <c r="A1" s="33" t="s">
        <v>55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80">
        <f>CalendarYear</f>
        <v>2025</v>
      </c>
      <c r="AH1" s="80"/>
      <c r="AI1" s="48"/>
      <c r="AJ1" s="48"/>
      <c r="AK1" s="48"/>
      <c r="AL1" s="48"/>
    </row>
    <row r="2" spans="1:38" x14ac:dyDescent="0.25">
      <c r="A2" s="26" t="s">
        <v>16</v>
      </c>
      <c r="B2" s="29" t="s">
        <v>14</v>
      </c>
      <c r="C2" s="25" t="s">
        <v>15</v>
      </c>
      <c r="D2" s="24"/>
      <c r="E2" s="24"/>
      <c r="F2" s="30" t="s">
        <v>19</v>
      </c>
      <c r="G2" s="25" t="s">
        <v>18</v>
      </c>
      <c r="H2" s="24"/>
      <c r="I2" s="24"/>
      <c r="J2" s="31" t="s">
        <v>24</v>
      </c>
      <c r="K2" s="25" t="s">
        <v>26</v>
      </c>
      <c r="L2" s="24"/>
      <c r="M2" s="24"/>
      <c r="N2" s="32"/>
      <c r="O2" s="25" t="s">
        <v>20</v>
      </c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</row>
    <row r="3" spans="1:38" x14ac:dyDescent="0.25">
      <c r="A3" s="26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</row>
    <row r="4" spans="1:38" x14ac:dyDescent="0.25">
      <c r="A4" s="81">
        <f>DATE(CalendarYear,1,1)</f>
        <v>45658</v>
      </c>
      <c r="B4" s="36" t="str">
        <f>IFERROR((WEEKNUM(B5)),"")</f>
        <v/>
      </c>
      <c r="C4" s="35" t="str">
        <f t="shared" ref="C4:AL4" si="0">IFERROR((WEEKNUM(C5)),"")</f>
        <v/>
      </c>
      <c r="D4" s="35" t="str">
        <f t="shared" si="0"/>
        <v/>
      </c>
      <c r="E4" s="35">
        <f t="shared" si="0"/>
        <v>1</v>
      </c>
      <c r="F4" s="35">
        <f t="shared" si="0"/>
        <v>1</v>
      </c>
      <c r="G4" s="35">
        <f t="shared" si="0"/>
        <v>1</v>
      </c>
      <c r="H4" s="35">
        <f t="shared" si="0"/>
        <v>1</v>
      </c>
      <c r="I4" s="35">
        <f t="shared" si="0"/>
        <v>2</v>
      </c>
      <c r="J4" s="35">
        <f t="shared" si="0"/>
        <v>2</v>
      </c>
      <c r="K4" s="35">
        <f t="shared" si="0"/>
        <v>2</v>
      </c>
      <c r="L4" s="35">
        <f t="shared" si="0"/>
        <v>2</v>
      </c>
      <c r="M4" s="35">
        <f t="shared" si="0"/>
        <v>2</v>
      </c>
      <c r="N4" s="35">
        <f t="shared" si="0"/>
        <v>2</v>
      </c>
      <c r="O4" s="35">
        <f t="shared" si="0"/>
        <v>2</v>
      </c>
      <c r="P4" s="35">
        <f t="shared" si="0"/>
        <v>3</v>
      </c>
      <c r="Q4" s="35">
        <f t="shared" si="0"/>
        <v>3</v>
      </c>
      <c r="R4" s="35">
        <f t="shared" si="0"/>
        <v>3</v>
      </c>
      <c r="S4" s="35">
        <f t="shared" si="0"/>
        <v>3</v>
      </c>
      <c r="T4" s="35">
        <f t="shared" si="0"/>
        <v>3</v>
      </c>
      <c r="U4" s="35">
        <f t="shared" si="0"/>
        <v>3</v>
      </c>
      <c r="V4" s="35">
        <f t="shared" si="0"/>
        <v>3</v>
      </c>
      <c r="W4" s="35">
        <f t="shared" si="0"/>
        <v>4</v>
      </c>
      <c r="X4" s="35">
        <f t="shared" si="0"/>
        <v>4</v>
      </c>
      <c r="Y4" s="35">
        <f t="shared" si="0"/>
        <v>4</v>
      </c>
      <c r="Z4" s="35">
        <f t="shared" si="0"/>
        <v>4</v>
      </c>
      <c r="AA4" s="35">
        <f t="shared" si="0"/>
        <v>4</v>
      </c>
      <c r="AB4" s="35">
        <f t="shared" si="0"/>
        <v>4</v>
      </c>
      <c r="AC4" s="35">
        <f t="shared" si="0"/>
        <v>4</v>
      </c>
      <c r="AD4" s="35">
        <f t="shared" si="0"/>
        <v>5</v>
      </c>
      <c r="AE4" s="35">
        <f t="shared" si="0"/>
        <v>5</v>
      </c>
      <c r="AF4" s="35">
        <f t="shared" si="0"/>
        <v>5</v>
      </c>
      <c r="AG4" s="35">
        <f t="shared" si="0"/>
        <v>5</v>
      </c>
      <c r="AH4" s="35">
        <f t="shared" si="0"/>
        <v>5</v>
      </c>
      <c r="AI4" s="35">
        <f t="shared" si="0"/>
        <v>5</v>
      </c>
      <c r="AJ4" s="35" t="str">
        <f t="shared" si="0"/>
        <v/>
      </c>
      <c r="AK4" s="35" t="str">
        <f t="shared" si="0"/>
        <v/>
      </c>
      <c r="AL4" s="35" t="str">
        <f t="shared" si="0"/>
        <v/>
      </c>
    </row>
    <row r="5" spans="1:38" x14ac:dyDescent="0.25">
      <c r="A5" s="81"/>
      <c r="B5" s="37" t="str">
        <f>IF(DAY(JanSun1)=1,"",IF(AND(YEAR(JanSun1+1)=CalendarYear,MONTH(JanSun1+1)=1),JanSun1+1,""))</f>
        <v/>
      </c>
      <c r="C5" s="17" t="str">
        <f>IF(DAY(JanSun1)=1,"",IF(AND(YEAR(JanSun1+2)=CalendarYear,MONTH(JanSun1+2)=1),JanSun1+2,""))</f>
        <v/>
      </c>
      <c r="D5" s="17" t="str">
        <f>IF(DAY(JanSun1)=1,"",IF(AND(YEAR(JanSun1+3)=CalendarYear,MONTH(JanSun1+3)=1),JanSun1+3,""))</f>
        <v/>
      </c>
      <c r="E5" s="17">
        <f>IF(DAY(JanSun1)=1,"",IF(AND(YEAR(JanSun1+4)=CalendarYear,MONTH(JanSun1+4)=1),JanSun1+4,""))</f>
        <v>45658</v>
      </c>
      <c r="F5" s="17">
        <f>IF(DAY(JanSun1)=1,"",IF(AND(YEAR(JanSun1+5)=CalendarYear,MONTH(JanSun1+5)=1),JanSun1+5,""))</f>
        <v>45659</v>
      </c>
      <c r="G5" s="17">
        <f>IF(DAY(JanSun1)=1,"",IF(AND(YEAR(JanSun1+6)=CalendarYear,MONTH(JanSun1+6)=1),JanSun1+6,""))</f>
        <v>45660</v>
      </c>
      <c r="H5" s="17">
        <f>IF(DAY(JanSun1)=1,IF(AND(YEAR(JanSun1)=CalendarYear,MONTH(JanSun1)=1),JanSun1,""),IF(AND(YEAR(JanSun1+7)=CalendarYear,MONTH(JanSun1+7)=1),JanSun1+7,""))</f>
        <v>45661</v>
      </c>
      <c r="I5" s="17">
        <f>IF(DAY(JanSun1)=1,IF(AND(YEAR(JanSun1+1)=CalendarYear,MONTH(JanSun1+1)=1),JanSun1+1,""),IF(AND(YEAR(JanSun1+8)=CalendarYear,MONTH(JanSun1+8)=1),JanSun1+8,""))</f>
        <v>45662</v>
      </c>
      <c r="J5" s="17">
        <f>IF(DAY(JanSun1)=1,IF(AND(YEAR(JanSun1+2)=CalendarYear,MONTH(JanSun1+2)=1),JanSun1+2,""),IF(AND(YEAR(JanSun1+9)=CalendarYear,MONTH(JanSun1+9)=1),JanSun1+9,""))</f>
        <v>45663</v>
      </c>
      <c r="K5" s="17">
        <f>IF(DAY(JanSun1)=1,IF(AND(YEAR(JanSun1+3)=CalendarYear,MONTH(JanSun1+3)=1),JanSun1+3,""),IF(AND(YEAR(JanSun1+10)=CalendarYear,MONTH(JanSun1+10)=1),JanSun1+10,""))</f>
        <v>45664</v>
      </c>
      <c r="L5" s="17">
        <f>IF(DAY(JanSun1)=1,IF(AND(YEAR(JanSun1+4)=CalendarYear,MONTH(JanSun1+4)=1),JanSun1+4,""),IF(AND(YEAR(JanSun1+11)=CalendarYear,MONTH(JanSun1+11)=1),JanSun1+11,""))</f>
        <v>45665</v>
      </c>
      <c r="M5" s="17">
        <f>IF(DAY(JanSun1)=1,IF(AND(YEAR(JanSun1+5)=CalendarYear,MONTH(JanSun1+5)=1),JanSun1+5,""),IF(AND(YEAR(JanSun1+12)=CalendarYear,MONTH(JanSun1+12)=1),JanSun1+12,""))</f>
        <v>45666</v>
      </c>
      <c r="N5" s="17">
        <f>IF(DAY(JanSun1)=1,IF(AND(YEAR(JanSun1+6)=CalendarYear,MONTH(JanSun1+6)=1),JanSun1+6,""),IF(AND(YEAR(JanSun1+13)=CalendarYear,MONTH(JanSun1+13)=1),JanSun1+13,""))</f>
        <v>45667</v>
      </c>
      <c r="O5" s="17">
        <f>IF(DAY(JanSun1)=1,IF(AND(YEAR(JanSun1+7)=CalendarYear,MONTH(JanSun1+7)=1),JanSun1+7,""),IF(AND(YEAR(JanSun1+14)=CalendarYear,MONTH(JanSun1+14)=1),JanSun1+14,""))</f>
        <v>45668</v>
      </c>
      <c r="P5" s="17">
        <f>IF(DAY(JanSun1)=1,IF(AND(YEAR(JanSun1+8)=CalendarYear,MONTH(JanSun1+8)=1),JanSun1+8,""),IF(AND(YEAR(JanSun1+15)=CalendarYear,MONTH(JanSun1+15)=1),JanSun1+15,""))</f>
        <v>45669</v>
      </c>
      <c r="Q5" s="17">
        <f>IF(DAY(JanSun1)=1,IF(AND(YEAR(JanSun1+9)=CalendarYear,MONTH(JanSun1+9)=1),JanSun1+9,""),IF(AND(YEAR(JanSun1+16)=CalendarYear,MONTH(JanSun1+16)=1),JanSun1+16,""))</f>
        <v>45670</v>
      </c>
      <c r="R5" s="17">
        <f>IF(DAY(JanSun1)=1,IF(AND(YEAR(JanSun1+10)=CalendarYear,MONTH(JanSun1+10)=1),JanSun1+10,""),IF(AND(YEAR(JanSun1+17)=CalendarYear,MONTH(JanSun1+17)=1),JanSun1+17,""))</f>
        <v>45671</v>
      </c>
      <c r="S5" s="17">
        <f>IF(DAY(JanSun1)=1,IF(AND(YEAR(JanSun1+11)=CalendarYear,MONTH(JanSun1+11)=1),JanSun1+11,""),IF(AND(YEAR(JanSun1+18)=CalendarYear,MONTH(JanSun1+18)=1),JanSun1+18,""))</f>
        <v>45672</v>
      </c>
      <c r="T5" s="17">
        <f>IF(DAY(JanSun1)=1,IF(AND(YEAR(JanSun1+12)=CalendarYear,MONTH(JanSun1+12)=1),JanSun1+12,""),IF(AND(YEAR(JanSun1+19)=CalendarYear,MONTH(JanSun1+19)=1),JanSun1+19,""))</f>
        <v>45673</v>
      </c>
      <c r="U5" s="17">
        <f>IF(DAY(JanSun1)=1,IF(AND(YEAR(JanSun1+13)=CalendarYear,MONTH(JanSun1+13)=1),JanSun1+13,""),IF(AND(YEAR(JanSun1+20)=CalendarYear,MONTH(JanSun1+20)=1),JanSun1+20,""))</f>
        <v>45674</v>
      </c>
      <c r="V5" s="17">
        <f>IF(DAY(JanSun1)=1,IF(AND(YEAR(JanSun1+14)=CalendarYear,MONTH(JanSun1+14)=1),JanSun1+14,""),IF(AND(YEAR(JanSun1+21)=CalendarYear,MONTH(JanSun1+21)=1),JanSun1+21,""))</f>
        <v>45675</v>
      </c>
      <c r="W5" s="17">
        <f>IF(DAY(JanSun1)=1,IF(AND(YEAR(JanSun1+15)=CalendarYear,MONTH(JanSun1+15)=1),JanSun1+15,""),IF(AND(YEAR(JanSun1+22)=CalendarYear,MONTH(JanSun1+22)=1),JanSun1+22,""))</f>
        <v>45676</v>
      </c>
      <c r="X5" s="17">
        <f>IF(DAY(JanSun1)=1,IF(AND(YEAR(JanSun1+16)=CalendarYear,MONTH(JanSun1+16)=1),JanSun1+16,""),IF(AND(YEAR(JanSun1+23)=CalendarYear,MONTH(JanSun1+23)=1),JanSun1+23,""))</f>
        <v>45677</v>
      </c>
      <c r="Y5" s="17">
        <f>IF(DAY(JanSun1)=1,IF(AND(YEAR(JanSun1+17)=CalendarYear,MONTH(JanSun1+17)=1),JanSun1+17,""),IF(AND(YEAR(JanSun1+24)=CalendarYear,MONTH(JanSun1+24)=1),JanSun1+24,""))</f>
        <v>45678</v>
      </c>
      <c r="Z5" s="17">
        <f>IF(DAY(JanSun1)=1,IF(AND(YEAR(JanSun1+18)=CalendarYear,MONTH(JanSun1+18)=1),JanSun1+18,""),IF(AND(YEAR(JanSun1+25)=CalendarYear,MONTH(JanSun1+25)=1),JanSun1+25,""))</f>
        <v>45679</v>
      </c>
      <c r="AA5" s="17">
        <f>IF(DAY(JanSun1)=1,IF(AND(YEAR(JanSun1+19)=CalendarYear,MONTH(JanSun1+19)=1),JanSun1+19,""),IF(AND(YEAR(JanSun1+26)=CalendarYear,MONTH(JanSun1+26)=1),JanSun1+26,""))</f>
        <v>45680</v>
      </c>
      <c r="AB5" s="17">
        <f>IF(DAY(JanSun1)=1,IF(AND(YEAR(JanSun1+20)=CalendarYear,MONTH(JanSun1+20)=1),JanSun1+20,""),IF(AND(YEAR(JanSun1+27)=CalendarYear,MONTH(JanSun1+27)=1),JanSun1+27,""))</f>
        <v>45681</v>
      </c>
      <c r="AC5" s="17">
        <f>IF(DAY(JanSun1)=1,IF(AND(YEAR(JanSun1+21)=CalendarYear,MONTH(JanSun1+21)=1),JanSun1+21,""),IF(AND(YEAR(JanSun1+28)=CalendarYear,MONTH(JanSun1+28)=1),JanSun1+28,""))</f>
        <v>45682</v>
      </c>
      <c r="AD5" s="17">
        <f>IF(DAY(JanSun1)=1,IF(AND(YEAR(JanSun1+22)=CalendarYear,MONTH(JanSun1+22)=1),JanSun1+22,""),IF(AND(YEAR(JanSun1+29)=CalendarYear,MONTH(JanSun1+29)=1),JanSun1+29,""))</f>
        <v>45683</v>
      </c>
      <c r="AE5" s="17">
        <f>IF(DAY(JanSun1)=1,IF(AND(YEAR(JanSun1+23)=CalendarYear,MONTH(JanSun1+23)=1),JanSun1+23,""),IF(AND(YEAR(JanSun1+30)=CalendarYear,MONTH(JanSun1+30)=1),JanSun1+30,""))</f>
        <v>45684</v>
      </c>
      <c r="AF5" s="17">
        <f>IF(DAY(JanSun1)=1,IF(AND(YEAR(JanSun1+24)=CalendarYear,MONTH(JanSun1+24)=1),JanSun1+24,""),IF(AND(YEAR(JanSun1+31)=CalendarYear,MONTH(JanSun1+31)=1),JanSun1+31,""))</f>
        <v>45685</v>
      </c>
      <c r="AG5" s="17">
        <f>IF(DAY(JanSun1)=1,IF(AND(YEAR(JanSun1+25)=CalendarYear,MONTH(JanSun1+25)=1),JanSun1+25,""),IF(AND(YEAR(JanSun1+32)=CalendarYear,MONTH(JanSun1+32)=1),JanSun1+32,""))</f>
        <v>45686</v>
      </c>
      <c r="AH5" s="17">
        <f>IF(DAY(JanSun1)=1,IF(AND(YEAR(JanSun1+26)=CalendarYear,MONTH(JanSun1+26)=1),JanSun1+26,""),IF(AND(YEAR(JanSun1+33)=CalendarYear,MONTH(JanSun1+33)=1),JanSun1+33,""))</f>
        <v>45687</v>
      </c>
      <c r="AI5" s="17">
        <f>IF(DAY(JanSun1)=1,IF(AND(YEAR(JanSun1+27)=CalendarYear,MONTH(JanSun1+27)=1),JanSun1+27,""),IF(AND(YEAR(JanSun1+34)=CalendarYear,MONTH(JanSun1+34)=1),JanSun1+34,""))</f>
        <v>45688</v>
      </c>
      <c r="AJ5" s="17" t="str">
        <f>IF(DAY(JanSun1)=1,IF(AND(YEAR(JanSun1+28)=CalendarYear,MONTH(JanSun1+28)=1),JanSun1+28,""),IF(AND(YEAR(JanSun1+35)=CalendarYear,MONTH(JanSun1+35)=1),JanSun1+35,""))</f>
        <v/>
      </c>
      <c r="AK5" s="17" t="str">
        <f>IF(DAY(JanSun1)=1,IF(AND(YEAR(JanSun1+29)=CalendarYear,MONTH(JanSun1+29)=1),JanSun1+29,""),IF(AND(YEAR(JanSun1+36)=CalendarYear,MONTH(JanSun1+36)=1),JanSun1+36,""))</f>
        <v/>
      </c>
      <c r="AL5" s="17" t="str">
        <f>IF(DAY(JanSun1)=1,IF(AND(YEAR(JanSun1+30)=CalendarYear,MONTH(JanSun1+30)=1),JanSun1+30,""),IF(AND(YEAR(JanSun1+37)=CalendarYear,MONTH(JanSun1+37)=1),JanSun1+37,""))</f>
        <v/>
      </c>
    </row>
    <row r="6" spans="1:38" x14ac:dyDescent="0.25">
      <c r="A6" s="81"/>
      <c r="B6" s="38" t="s">
        <v>7</v>
      </c>
      <c r="C6" s="34" t="s">
        <v>8</v>
      </c>
      <c r="D6" s="34" t="s">
        <v>9</v>
      </c>
      <c r="E6" s="34" t="s">
        <v>10</v>
      </c>
      <c r="F6" s="34" t="s">
        <v>11</v>
      </c>
      <c r="G6" s="34" t="s">
        <v>12</v>
      </c>
      <c r="H6" s="34" t="s">
        <v>13</v>
      </c>
      <c r="I6" s="34" t="s">
        <v>7</v>
      </c>
      <c r="J6" s="34" t="s">
        <v>8</v>
      </c>
      <c r="K6" s="34" t="s">
        <v>9</v>
      </c>
      <c r="L6" s="34" t="s">
        <v>10</v>
      </c>
      <c r="M6" s="34" t="s">
        <v>11</v>
      </c>
      <c r="N6" s="34" t="s">
        <v>12</v>
      </c>
      <c r="O6" s="34" t="s">
        <v>13</v>
      </c>
      <c r="P6" s="34" t="s">
        <v>7</v>
      </c>
      <c r="Q6" s="34" t="s">
        <v>8</v>
      </c>
      <c r="R6" s="34" t="s">
        <v>9</v>
      </c>
      <c r="S6" s="34" t="s">
        <v>10</v>
      </c>
      <c r="T6" s="34" t="s">
        <v>11</v>
      </c>
      <c r="U6" s="34" t="s">
        <v>12</v>
      </c>
      <c r="V6" s="34" t="s">
        <v>13</v>
      </c>
      <c r="W6" s="34" t="s">
        <v>7</v>
      </c>
      <c r="X6" s="34" t="s">
        <v>8</v>
      </c>
      <c r="Y6" s="34" t="s">
        <v>9</v>
      </c>
      <c r="Z6" s="34" t="s">
        <v>10</v>
      </c>
      <c r="AA6" s="34" t="s">
        <v>11</v>
      </c>
      <c r="AB6" s="34" t="s">
        <v>12</v>
      </c>
      <c r="AC6" s="34" t="s">
        <v>13</v>
      </c>
      <c r="AD6" s="34" t="s">
        <v>7</v>
      </c>
      <c r="AE6" s="34" t="s">
        <v>8</v>
      </c>
      <c r="AF6" s="34" t="s">
        <v>9</v>
      </c>
      <c r="AG6" s="42" t="s">
        <v>10</v>
      </c>
      <c r="AH6" s="43" t="s">
        <v>11</v>
      </c>
      <c r="AI6" s="43" t="s">
        <v>12</v>
      </c>
      <c r="AJ6" s="43" t="s">
        <v>13</v>
      </c>
      <c r="AK6" s="43" t="s">
        <v>7</v>
      </c>
      <c r="AL6" s="44" t="s">
        <v>8</v>
      </c>
    </row>
    <row r="7" spans="1:38" x14ac:dyDescent="0.25">
      <c r="A7" s="27" t="s">
        <v>15</v>
      </c>
      <c r="B7" s="51" t="s">
        <v>14</v>
      </c>
      <c r="C7" s="51" t="s">
        <v>14</v>
      </c>
      <c r="D7" s="51" t="s">
        <v>14</v>
      </c>
      <c r="E7" s="51" t="s">
        <v>14</v>
      </c>
      <c r="F7" s="51" t="s">
        <v>14</v>
      </c>
      <c r="G7" s="51" t="s">
        <v>14</v>
      </c>
      <c r="H7" s="51" t="s">
        <v>14</v>
      </c>
      <c r="I7" s="51" t="s">
        <v>14</v>
      </c>
      <c r="J7" s="51" t="s">
        <v>14</v>
      </c>
      <c r="K7" s="51" t="s">
        <v>14</v>
      </c>
      <c r="L7" s="51" t="s">
        <v>14</v>
      </c>
      <c r="M7" s="51" t="s">
        <v>14</v>
      </c>
      <c r="N7" s="51" t="s">
        <v>14</v>
      </c>
      <c r="O7" s="51" t="s">
        <v>14</v>
      </c>
      <c r="P7" s="51" t="s">
        <v>14</v>
      </c>
      <c r="Q7" s="51" t="s">
        <v>14</v>
      </c>
      <c r="R7" s="51" t="s">
        <v>14</v>
      </c>
      <c r="S7" s="51" t="s">
        <v>14</v>
      </c>
      <c r="T7" s="51" t="s">
        <v>14</v>
      </c>
      <c r="U7" s="51" t="s">
        <v>14</v>
      </c>
      <c r="V7" s="51" t="s">
        <v>14</v>
      </c>
      <c r="W7" s="51" t="s">
        <v>14</v>
      </c>
      <c r="X7" s="51" t="s">
        <v>14</v>
      </c>
      <c r="Y7" s="51" t="s">
        <v>14</v>
      </c>
      <c r="Z7" s="51" t="s">
        <v>14</v>
      </c>
      <c r="AA7" s="51" t="s">
        <v>14</v>
      </c>
      <c r="AB7" s="51" t="s">
        <v>14</v>
      </c>
      <c r="AC7" s="51" t="s">
        <v>14</v>
      </c>
      <c r="AD7" s="51" t="s">
        <v>14</v>
      </c>
      <c r="AE7" s="51" t="s">
        <v>14</v>
      </c>
      <c r="AF7" s="51" t="s">
        <v>14</v>
      </c>
      <c r="AG7" s="51" t="s">
        <v>14</v>
      </c>
      <c r="AH7" s="51" t="s">
        <v>14</v>
      </c>
      <c r="AI7" s="51" t="s">
        <v>14</v>
      </c>
      <c r="AJ7" s="51" t="s">
        <v>14</v>
      </c>
      <c r="AK7" s="51" t="s">
        <v>14</v>
      </c>
      <c r="AL7" s="51" t="s">
        <v>14</v>
      </c>
    </row>
    <row r="8" spans="1:38" x14ac:dyDescent="0.25">
      <c r="A8" s="28" t="s">
        <v>18</v>
      </c>
      <c r="B8" s="50" t="s">
        <v>19</v>
      </c>
      <c r="C8" s="50" t="s">
        <v>19</v>
      </c>
      <c r="D8" s="50" t="s">
        <v>19</v>
      </c>
      <c r="E8" s="50" t="s">
        <v>19</v>
      </c>
      <c r="F8" s="50" t="s">
        <v>19</v>
      </c>
      <c r="G8" s="50" t="s">
        <v>19</v>
      </c>
      <c r="H8" s="50" t="s">
        <v>19</v>
      </c>
      <c r="I8" s="50" t="s">
        <v>19</v>
      </c>
      <c r="J8" s="50" t="s">
        <v>19</v>
      </c>
      <c r="K8" s="50" t="s">
        <v>19</v>
      </c>
      <c r="L8" s="50" t="s">
        <v>19</v>
      </c>
      <c r="M8" s="50" t="s">
        <v>19</v>
      </c>
      <c r="N8" s="50" t="s">
        <v>19</v>
      </c>
      <c r="O8" s="50" t="s">
        <v>19</v>
      </c>
      <c r="P8" s="50" t="s">
        <v>19</v>
      </c>
      <c r="Q8" s="50" t="s">
        <v>19</v>
      </c>
      <c r="R8" s="50" t="s">
        <v>19</v>
      </c>
      <c r="S8" s="50" t="s">
        <v>19</v>
      </c>
      <c r="T8" s="50" t="s">
        <v>19</v>
      </c>
      <c r="U8" s="50" t="s">
        <v>19</v>
      </c>
      <c r="V8" s="50" t="s">
        <v>19</v>
      </c>
      <c r="W8" s="50" t="s">
        <v>19</v>
      </c>
      <c r="X8" s="50" t="s">
        <v>19</v>
      </c>
      <c r="Y8" s="50" t="s">
        <v>19</v>
      </c>
      <c r="Z8" s="50" t="s">
        <v>19</v>
      </c>
      <c r="AA8" s="50" t="s">
        <v>19</v>
      </c>
      <c r="AB8" s="50" t="s">
        <v>19</v>
      </c>
      <c r="AC8" s="50" t="s">
        <v>19</v>
      </c>
      <c r="AD8" s="50" t="s">
        <v>19</v>
      </c>
      <c r="AE8" s="50" t="s">
        <v>19</v>
      </c>
      <c r="AF8" s="50" t="s">
        <v>19</v>
      </c>
      <c r="AG8" s="50" t="s">
        <v>19</v>
      </c>
      <c r="AH8" s="50" t="s">
        <v>19</v>
      </c>
      <c r="AI8" s="50" t="s">
        <v>19</v>
      </c>
      <c r="AJ8" s="50" t="s">
        <v>19</v>
      </c>
      <c r="AK8" s="50" t="s">
        <v>19</v>
      </c>
      <c r="AL8" s="50" t="s">
        <v>19</v>
      </c>
    </row>
    <row r="9" spans="1:38" x14ac:dyDescent="0.25">
      <c r="A9" s="28" t="s">
        <v>20</v>
      </c>
      <c r="B9" s="50">
        <f>IF(AND(B5&gt;='TABLEAU PERSONNEL'!$D$4,B5&lt;='TABLEAU PERSONNEL'!$E$4),100,0)
+IF(AND(B5&gt;='TABLEAU PERSONNEL'!$D$5,B5&lt;='TABLEAU PERSONNEL'!$E$5),100,0)
+IF(AND(B5&gt;='TABLEAU PERSONNEL'!$D$6,B5&lt;='TABLEAU PERSONNEL'!$E$6),100,0)
+IF(AND(B5&gt;='TABLEAU PERSONNEL'!$D$7,B5&lt;='TABLEAU PERSONNEL'!$E$7),100,0)
+IF(AND(B5&gt;='TABLEAU PERSONNEL'!$D$8,B5&lt;='TABLEAU PERSONNEL'!$E$8),100,0)
+IF(AND(B5&gt;='TABLEAU PERSONNEL'!$D$9,B5&lt;='TABLEAU PERSONNEL'!$E$9),100,0)
+IF(AND(B5&gt;='TABLEAU PERSONNEL'!$D$10,B5&lt;='TABLEAU PERSONNEL'!$E$10),100,0)
+IF(AND(B5&gt;='TABLEAU PERSONNEL'!$D$11,B5&lt;='TABLEAU PERSONNEL'!$E$11),100,0)
+IF(AND(B5&gt;='TABLEAU PERSONNEL'!$D$12,B5&lt;='TABLEAU PERSONNEL'!$E$12),100,0)
+IF(AND(B5&gt;='TABLEAU PERSONNEL'!$D$13,B5&lt;='TABLEAU PERSONNEL'!$E$13),100,0)
+IF(AND(B5&gt;='TABLEAU PERSONNEL'!$D$14,B5&lt;='TABLEAU PERSONNEL'!$E$14),100,0)
+IF(AND(B5&gt;='TABLEAU PERSONNEL'!$D$15,B5&lt;='TABLEAU PERSONNEL'!$E$15),100,0)
+IF(AND(B5&gt;='TABLEAU PERSONNEL'!$D$16,B5&lt;='TABLEAU PERSONNEL'!$E$16),100,0)
+IF(AND(B5&gt;='TABLEAU PERSONNEL'!$D$17,B5&lt;='TABLEAU PERSONNEL'!$E$17),100,0)
+IF(AND(B5&gt;='TABLEAU PERSONNEL'!$D$18,B5&lt;='TABLEAU PERSONNEL'!$E$18),100,0)
+IF(AND(B5&gt;='TABLEAU PERSONNEL'!$D$19,B5&lt;='TABLEAU PERSONNEL'!$E$19),100,0)
+IF(AND(B5&gt;='TABLEAU PERSONNEL'!$D$20,B5&lt;='TABLEAU PERSONNEL'!$E$20),100,0)
+IF(AND(B5&gt;='TABLEAU PERSONNEL'!$D$21,B5&lt;='TABLEAU PERSONNEL'!$E$21),100,0)
+IF(AND(B5&gt;='TABLEAU PERSONNEL'!$D$22,B5&lt;='TABLEAU PERSONNEL'!$E$22),100,0)
+IF(AND(B5&gt;='TABLEAU PERSONNEL'!$D$23,B5&lt;='TABLEAU PERSONNEL'!$E$23),100,0)
+IF(AND(B5&gt;='TABLEAU PERSONNEL'!$D$24,B5&lt;='TABLEAU PERSONNEL'!$E$24),100,0)
+IF(AND(B5&gt;='TABLEAU PERSONNEL'!$D$25,B5&lt;='TABLEAU PERSONNEL'!$E$25),100,0)
+IF(AND(B5&gt;='TABLEAU PERSONNEL'!$D$26,B5&lt;='TABLEAU PERSONNEL'!$E$26),100,0)
+IF(AND(B5&gt;='TABLEAU PERSONNEL'!$D$27,B5&lt;='TABLEAU PERSONNEL'!$E$27),100,0)
+IF(AND(B5&gt;='TABLEAU PERSONNEL'!$D$28,B5&lt;='TABLEAU PERSONNEL'!$E$28),100,0)
+IF(AND(B5&gt;='TABLEAU PERSONNEL'!$D$29,B5&lt;='TABLEAU PERSONNEL'!$E$29),100,0)
+IF(AND(B5&gt;='TABLEAU PERSONNEL'!$D$30,B5&lt;='TABLEAU PERSONNEL'!$E$30),100,0)
+IF(AND(B5&gt;='TABLEAU PERSONNEL'!$D$31,B5&lt;='TABLEAU PERSONNEL'!$E$31),100,0)
+IF(AND(B5&gt;='TABLEAU PERSONNEL'!$D$32,B5&lt;='TABLEAU PERSONNEL'!$E$32),100,0)
+IF(AND(B5&gt;='TABLEAU PERSONNEL'!$D$33,B5&lt;='TABLEAU PERSONNEL'!$E$33),100,0)
+IF(AND(B5&gt;='TABLEAU PERSONNEL'!$D$34,B5&lt;='TABLEAU PERSONNEL'!$E$34),100,0)</f>
        <v>2700</v>
      </c>
      <c r="C9" s="50">
        <f>IF(AND(C5&gt;='TABLEAU PERSONNEL'!$D$4,C5&lt;='TABLEAU PERSONNEL'!$E$4),100,0)
+IF(AND(C5&gt;='TABLEAU PERSONNEL'!$D$5,C5&lt;='TABLEAU PERSONNEL'!$E$5),100,0)
+IF(AND(C5&gt;='TABLEAU PERSONNEL'!$D$6,C5&lt;='TABLEAU PERSONNEL'!$E$6),100,0)
+IF(AND(C5&gt;='TABLEAU PERSONNEL'!$D$7,C5&lt;='TABLEAU PERSONNEL'!$E$7),100,0)
+IF(AND(C5&gt;='TABLEAU PERSONNEL'!$D$8,C5&lt;='TABLEAU PERSONNEL'!$E$8),100,0)
+IF(AND(C5&gt;='TABLEAU PERSONNEL'!$D$9,C5&lt;='TABLEAU PERSONNEL'!$E$9),100,0)
+IF(AND(C5&gt;='TABLEAU PERSONNEL'!$D$10,C5&lt;='TABLEAU PERSONNEL'!$E$10),100,0)
+IF(AND(C5&gt;='TABLEAU PERSONNEL'!$D$11,C5&lt;='TABLEAU PERSONNEL'!$E$11),100,0)
+IF(AND(C5&gt;='TABLEAU PERSONNEL'!$D$12,C5&lt;='TABLEAU PERSONNEL'!$E$12),100,0)
+IF(AND(C5&gt;='TABLEAU PERSONNEL'!$D$13,C5&lt;='TABLEAU PERSONNEL'!$E$13),100,0)
+IF(AND(C5&gt;='TABLEAU PERSONNEL'!$D$14,C5&lt;='TABLEAU PERSONNEL'!$E$14),100,0)
+IF(AND(C5&gt;='TABLEAU PERSONNEL'!$D$15,C5&lt;='TABLEAU PERSONNEL'!$E$15),100,0)
+IF(AND(C5&gt;='TABLEAU PERSONNEL'!$D$16,C5&lt;='TABLEAU PERSONNEL'!$E$16),100,0)
+IF(AND(C5&gt;='TABLEAU PERSONNEL'!$D$17,C5&lt;='TABLEAU PERSONNEL'!$E$17),100,0)
+IF(AND(C5&gt;='TABLEAU PERSONNEL'!$D$18,C5&lt;='TABLEAU PERSONNEL'!$E$18),100,0)
+IF(AND(C5&gt;='TABLEAU PERSONNEL'!$D$19,C5&lt;='TABLEAU PERSONNEL'!$E$19),100,0)
+IF(AND(C5&gt;='TABLEAU PERSONNEL'!$D$20,C5&lt;='TABLEAU PERSONNEL'!$E$20),100,0)
+IF(AND(C5&gt;='TABLEAU PERSONNEL'!$D$21,C5&lt;='TABLEAU PERSONNEL'!$E$21),100,0)
+IF(AND(C5&gt;='TABLEAU PERSONNEL'!$D$22,C5&lt;='TABLEAU PERSONNEL'!$E$22),100,0)
+IF(AND(C5&gt;='TABLEAU PERSONNEL'!$D$23,C5&lt;='TABLEAU PERSONNEL'!$E$23),100,0)
+IF(AND(C5&gt;='TABLEAU PERSONNEL'!$D$24,C5&lt;='TABLEAU PERSONNEL'!$E$24),100,0)
+IF(AND(C5&gt;='TABLEAU PERSONNEL'!$D$25,C5&lt;='TABLEAU PERSONNEL'!$E$25),100,0)
+IF(AND(C5&gt;='TABLEAU PERSONNEL'!$D$26,C5&lt;='TABLEAU PERSONNEL'!$E$26),100,0)
+IF(AND(C5&gt;='TABLEAU PERSONNEL'!$D$27,C5&lt;='TABLEAU PERSONNEL'!$E$27),100,0)
+IF(AND(C5&gt;='TABLEAU PERSONNEL'!$D$28,C5&lt;='TABLEAU PERSONNEL'!$E$28),100,0)
+IF(AND(C5&gt;='TABLEAU PERSONNEL'!$D$29,C5&lt;='TABLEAU PERSONNEL'!$E$29),100,0)
+IF(AND(C5&gt;='TABLEAU PERSONNEL'!$D$30,C5&lt;='TABLEAU PERSONNEL'!$E$30),100,0)
+IF(AND(C5&gt;='TABLEAU PERSONNEL'!$D$31,C5&lt;='TABLEAU PERSONNEL'!$E$31),100,0)
+IF(AND(C5&gt;='TABLEAU PERSONNEL'!$D$32,C5&lt;='TABLEAU PERSONNEL'!$E$32),100,0)
+IF(AND(C5&gt;='TABLEAU PERSONNEL'!$D$33,C5&lt;='TABLEAU PERSONNEL'!$E$33),100,0)
+IF(AND(C5&gt;='TABLEAU PERSONNEL'!$D$34,C5&lt;='TABLEAU PERSONNEL'!$E$34),100,0)</f>
        <v>2700</v>
      </c>
      <c r="D9" s="50">
        <f>IF(AND(D5&gt;='TABLEAU PERSONNEL'!$D$4,D5&lt;='TABLEAU PERSONNEL'!$E$4),100,0)
+IF(AND(D5&gt;='TABLEAU PERSONNEL'!$D$5,D5&lt;='TABLEAU PERSONNEL'!$E$5),100,0)
+IF(AND(D5&gt;='TABLEAU PERSONNEL'!$D$6,D5&lt;='TABLEAU PERSONNEL'!$E$6),100,0)
+IF(AND(D5&gt;='TABLEAU PERSONNEL'!$D$7,D5&lt;='TABLEAU PERSONNEL'!$E$7),100,0)
+IF(AND(D5&gt;='TABLEAU PERSONNEL'!$D$8,D5&lt;='TABLEAU PERSONNEL'!$E$8),100,0)
+IF(AND(D5&gt;='TABLEAU PERSONNEL'!$D$9,D5&lt;='TABLEAU PERSONNEL'!$E$9),100,0)
+IF(AND(D5&gt;='TABLEAU PERSONNEL'!$D$10,D5&lt;='TABLEAU PERSONNEL'!$E$10),100,0)
+IF(AND(D5&gt;='TABLEAU PERSONNEL'!$D$11,D5&lt;='TABLEAU PERSONNEL'!$E$11),100,0)
+IF(AND(D5&gt;='TABLEAU PERSONNEL'!$D$12,D5&lt;='TABLEAU PERSONNEL'!$E$12),100,0)
+IF(AND(D5&gt;='TABLEAU PERSONNEL'!$D$13,D5&lt;='TABLEAU PERSONNEL'!$E$13),100,0)
+IF(AND(D5&gt;='TABLEAU PERSONNEL'!$D$14,D5&lt;='TABLEAU PERSONNEL'!$E$14),100,0)
+IF(AND(D5&gt;='TABLEAU PERSONNEL'!$D$15,D5&lt;='TABLEAU PERSONNEL'!$E$15),100,0)
+IF(AND(D5&gt;='TABLEAU PERSONNEL'!$D$16,D5&lt;='TABLEAU PERSONNEL'!$E$16),100,0)
+IF(AND(D5&gt;='TABLEAU PERSONNEL'!$D$17,D5&lt;='TABLEAU PERSONNEL'!$E$17),100,0)
+IF(AND(D5&gt;='TABLEAU PERSONNEL'!$D$18,D5&lt;='TABLEAU PERSONNEL'!$E$18),100,0)
+IF(AND(D5&gt;='TABLEAU PERSONNEL'!$D$19,D5&lt;='TABLEAU PERSONNEL'!$E$19),100,0)
+IF(AND(D5&gt;='TABLEAU PERSONNEL'!$D$20,D5&lt;='TABLEAU PERSONNEL'!$E$20),100,0)
+IF(AND(D5&gt;='TABLEAU PERSONNEL'!$D$21,D5&lt;='TABLEAU PERSONNEL'!$E$21),100,0)
+IF(AND(D5&gt;='TABLEAU PERSONNEL'!$D$22,D5&lt;='TABLEAU PERSONNEL'!$E$22),100,0)
+IF(AND(D5&gt;='TABLEAU PERSONNEL'!$D$23,D5&lt;='TABLEAU PERSONNEL'!$E$23),100,0)
+IF(AND(D5&gt;='TABLEAU PERSONNEL'!$D$24,D5&lt;='TABLEAU PERSONNEL'!$E$24),100,0)
+IF(AND(D5&gt;='TABLEAU PERSONNEL'!$D$25,D5&lt;='TABLEAU PERSONNEL'!$E$25),100,0)
+IF(AND(D5&gt;='TABLEAU PERSONNEL'!$D$26,D5&lt;='TABLEAU PERSONNEL'!$E$26),100,0)
+IF(AND(D5&gt;='TABLEAU PERSONNEL'!$D$27,D5&lt;='TABLEAU PERSONNEL'!$E$27),100,0)
+IF(AND(D5&gt;='TABLEAU PERSONNEL'!$D$28,D5&lt;='TABLEAU PERSONNEL'!$E$28),100,0)
+IF(AND(D5&gt;='TABLEAU PERSONNEL'!$D$29,D5&lt;='TABLEAU PERSONNEL'!$E$29),100,0)
+IF(AND(D5&gt;='TABLEAU PERSONNEL'!$D$30,D5&lt;='TABLEAU PERSONNEL'!$E$30),100,0)
+IF(AND(D5&gt;='TABLEAU PERSONNEL'!$D$31,D5&lt;='TABLEAU PERSONNEL'!$E$31),100,0)
+IF(AND(D5&gt;='TABLEAU PERSONNEL'!$D$32,D5&lt;='TABLEAU PERSONNEL'!$E$32),100,0)
+IF(AND(D5&gt;='TABLEAU PERSONNEL'!$D$33,D5&lt;='TABLEAU PERSONNEL'!$E$33),100,0)
+IF(AND(D5&gt;='TABLEAU PERSONNEL'!$D$34,D5&lt;='TABLEAU PERSONNEL'!$E$34),100,0)</f>
        <v>2700</v>
      </c>
      <c r="E9" s="50">
        <f>IF(AND(E5&gt;='TABLEAU PERSONNEL'!$D$4,E5&lt;='TABLEAU PERSONNEL'!$E$4),100,0)
+IF(AND(E5&gt;='TABLEAU PERSONNEL'!$D$5,E5&lt;='TABLEAU PERSONNEL'!$E$5),100,0)
+IF(AND(E5&gt;='TABLEAU PERSONNEL'!$D$6,E5&lt;='TABLEAU PERSONNEL'!$E$6),100,0)
+IF(AND(E5&gt;='TABLEAU PERSONNEL'!$D$7,E5&lt;='TABLEAU PERSONNEL'!$E$7),100,0)
+IF(AND(E5&gt;='TABLEAU PERSONNEL'!$D$8,E5&lt;='TABLEAU PERSONNEL'!$E$8),100,0)
+IF(AND(E5&gt;='TABLEAU PERSONNEL'!$D$9,E5&lt;='TABLEAU PERSONNEL'!$E$9),100,0)
+IF(AND(E5&gt;='TABLEAU PERSONNEL'!$D$10,E5&lt;='TABLEAU PERSONNEL'!$E$10),100,0)
+IF(AND(E5&gt;='TABLEAU PERSONNEL'!$D$11,E5&lt;='TABLEAU PERSONNEL'!$E$11),100,0)
+IF(AND(E5&gt;='TABLEAU PERSONNEL'!$D$12,E5&lt;='TABLEAU PERSONNEL'!$E$12),100,0)
+IF(AND(E5&gt;='TABLEAU PERSONNEL'!$D$13,E5&lt;='TABLEAU PERSONNEL'!$E$13),100,0)
+IF(AND(E5&gt;='TABLEAU PERSONNEL'!$D$14,E5&lt;='TABLEAU PERSONNEL'!$E$14),100,0)
+IF(AND(E5&gt;='TABLEAU PERSONNEL'!$D$15,E5&lt;='TABLEAU PERSONNEL'!$E$15),100,0)
+IF(AND(E5&gt;='TABLEAU PERSONNEL'!$D$16,E5&lt;='TABLEAU PERSONNEL'!$E$16),100,0)
+IF(AND(E5&gt;='TABLEAU PERSONNEL'!$D$17,E5&lt;='TABLEAU PERSONNEL'!$E$17),100,0)
+IF(AND(E5&gt;='TABLEAU PERSONNEL'!$D$18,E5&lt;='TABLEAU PERSONNEL'!$E$18),100,0)
+IF(AND(E5&gt;='TABLEAU PERSONNEL'!$D$19,E5&lt;='TABLEAU PERSONNEL'!$E$19),100,0)
+IF(AND(E5&gt;='TABLEAU PERSONNEL'!$D$20,E5&lt;='TABLEAU PERSONNEL'!$E$20),100,0)
+IF(AND(E5&gt;='TABLEAU PERSONNEL'!$D$21,E5&lt;='TABLEAU PERSONNEL'!$E$21),100,0)
+IF(AND(E5&gt;='TABLEAU PERSONNEL'!$D$22,E5&lt;='TABLEAU PERSONNEL'!$E$22),100,0)
+IF(AND(E5&gt;='TABLEAU PERSONNEL'!$D$23,E5&lt;='TABLEAU PERSONNEL'!$E$23),100,0)
+IF(AND(E5&gt;='TABLEAU PERSONNEL'!$D$24,E5&lt;='TABLEAU PERSONNEL'!$E$24),100,0)
+IF(AND(E5&gt;='TABLEAU PERSONNEL'!$D$25,E5&lt;='TABLEAU PERSONNEL'!$E$25),100,0)
+IF(AND(E5&gt;='TABLEAU PERSONNEL'!$D$26,E5&lt;='TABLEAU PERSONNEL'!$E$26),100,0)
+IF(AND(E5&gt;='TABLEAU PERSONNEL'!$D$27,E5&lt;='TABLEAU PERSONNEL'!$E$27),100,0)
+IF(AND(E5&gt;='TABLEAU PERSONNEL'!$D$28,E5&lt;='TABLEAU PERSONNEL'!$E$28),100,0)
+IF(AND(E5&gt;='TABLEAU PERSONNEL'!$D$29,E5&lt;='TABLEAU PERSONNEL'!$E$29),100,0)
+IF(AND(E5&gt;='TABLEAU PERSONNEL'!$D$30,E5&lt;='TABLEAU PERSONNEL'!$E$30),100,0)
+IF(AND(E5&gt;='TABLEAU PERSONNEL'!$D$31,E5&lt;='TABLEAU PERSONNEL'!$E$31),100,0)
+IF(AND(E5&gt;='TABLEAU PERSONNEL'!$D$32,E5&lt;='TABLEAU PERSONNEL'!$E$32),100,0)
+IF(AND(E5&gt;='TABLEAU PERSONNEL'!$D$33,E5&lt;='TABLEAU PERSONNEL'!$E$33),100,0)
+IF(AND(E5&gt;='TABLEAU PERSONNEL'!$D$34,E5&lt;='TABLEAU PERSONNEL'!$E$34),100,0)</f>
        <v>0</v>
      </c>
      <c r="F9" s="50">
        <f>IF(AND(F5&gt;='TABLEAU PERSONNEL'!$D$4,F5&lt;='TABLEAU PERSONNEL'!$E$4),100,0)
+IF(AND(F5&gt;='TABLEAU PERSONNEL'!$D$5,F5&lt;='TABLEAU PERSONNEL'!$E$5),100,0)
+IF(AND(F5&gt;='TABLEAU PERSONNEL'!$D$6,F5&lt;='TABLEAU PERSONNEL'!$E$6),100,0)
+IF(AND(F5&gt;='TABLEAU PERSONNEL'!$D$7,F5&lt;='TABLEAU PERSONNEL'!$E$7),100,0)
+IF(AND(F5&gt;='TABLEAU PERSONNEL'!$D$8,F5&lt;='TABLEAU PERSONNEL'!$E$8),100,0)
+IF(AND(F5&gt;='TABLEAU PERSONNEL'!$D$9,F5&lt;='TABLEAU PERSONNEL'!$E$9),100,0)
+IF(AND(F5&gt;='TABLEAU PERSONNEL'!$D$10,F5&lt;='TABLEAU PERSONNEL'!$E$10),100,0)
+IF(AND(F5&gt;='TABLEAU PERSONNEL'!$D$11,F5&lt;='TABLEAU PERSONNEL'!$E$11),100,0)
+IF(AND(F5&gt;='TABLEAU PERSONNEL'!$D$12,F5&lt;='TABLEAU PERSONNEL'!$E$12),100,0)
+IF(AND(F5&gt;='TABLEAU PERSONNEL'!$D$13,F5&lt;='TABLEAU PERSONNEL'!$E$13),100,0)
+IF(AND(F5&gt;='TABLEAU PERSONNEL'!$D$14,F5&lt;='TABLEAU PERSONNEL'!$E$14),100,0)
+IF(AND(F5&gt;='TABLEAU PERSONNEL'!$D$15,F5&lt;='TABLEAU PERSONNEL'!$E$15),100,0)
+IF(AND(F5&gt;='TABLEAU PERSONNEL'!$D$16,F5&lt;='TABLEAU PERSONNEL'!$E$16),100,0)
+IF(AND(F5&gt;='TABLEAU PERSONNEL'!$D$17,F5&lt;='TABLEAU PERSONNEL'!$E$17),100,0)
+IF(AND(F5&gt;='TABLEAU PERSONNEL'!$D$18,F5&lt;='TABLEAU PERSONNEL'!$E$18),100,0)
+IF(AND(F5&gt;='TABLEAU PERSONNEL'!$D$19,F5&lt;='TABLEAU PERSONNEL'!$E$19),100,0)
+IF(AND(F5&gt;='TABLEAU PERSONNEL'!$D$20,F5&lt;='TABLEAU PERSONNEL'!$E$20),100,0)
+IF(AND(F5&gt;='TABLEAU PERSONNEL'!$D$21,F5&lt;='TABLEAU PERSONNEL'!$E$21),100,0)
+IF(AND(F5&gt;='TABLEAU PERSONNEL'!$D$22,F5&lt;='TABLEAU PERSONNEL'!$E$22),100,0)
+IF(AND(F5&gt;='TABLEAU PERSONNEL'!$D$23,F5&lt;='TABLEAU PERSONNEL'!$E$23),100,0)
+IF(AND(F5&gt;='TABLEAU PERSONNEL'!$D$24,F5&lt;='TABLEAU PERSONNEL'!$E$24),100,0)
+IF(AND(F5&gt;='TABLEAU PERSONNEL'!$D$25,F5&lt;='TABLEAU PERSONNEL'!$E$25),100,0)
+IF(AND(F5&gt;='TABLEAU PERSONNEL'!$D$26,F5&lt;='TABLEAU PERSONNEL'!$E$26),100,0)
+IF(AND(F5&gt;='TABLEAU PERSONNEL'!$D$27,F5&lt;='TABLEAU PERSONNEL'!$E$27),100,0)
+IF(AND(F5&gt;='TABLEAU PERSONNEL'!$D$28,F5&lt;='TABLEAU PERSONNEL'!$E$28),100,0)
+IF(AND(F5&gt;='TABLEAU PERSONNEL'!$D$29,F5&lt;='TABLEAU PERSONNEL'!$E$29),100,0)
+IF(AND(F5&gt;='TABLEAU PERSONNEL'!$D$30,F5&lt;='TABLEAU PERSONNEL'!$E$30),100,0)
+IF(AND(F5&gt;='TABLEAU PERSONNEL'!$D$31,F5&lt;='TABLEAU PERSONNEL'!$E$31),100,0)
+IF(AND(F5&gt;='TABLEAU PERSONNEL'!$D$32,F5&lt;='TABLEAU PERSONNEL'!$E$32),100,0)
+IF(AND(F5&gt;='TABLEAU PERSONNEL'!$D$33,F5&lt;='TABLEAU PERSONNEL'!$E$33),100,0)
+IF(AND(F5&gt;='TABLEAU PERSONNEL'!$D$34,F5&lt;='TABLEAU PERSONNEL'!$E$34),100,0)</f>
        <v>0</v>
      </c>
      <c r="G9" s="50">
        <f>IF(AND(G5&gt;='TABLEAU PERSONNEL'!$D$4,G5&lt;='TABLEAU PERSONNEL'!$E$4),100,0)
+IF(AND(G5&gt;='TABLEAU PERSONNEL'!$D$5,G5&lt;='TABLEAU PERSONNEL'!$E$5),100,0)
+IF(AND(G5&gt;='TABLEAU PERSONNEL'!$D$6,G5&lt;='TABLEAU PERSONNEL'!$E$6),100,0)
+IF(AND(G5&gt;='TABLEAU PERSONNEL'!$D$7,G5&lt;='TABLEAU PERSONNEL'!$E$7),100,0)
+IF(AND(G5&gt;='TABLEAU PERSONNEL'!$D$8,G5&lt;='TABLEAU PERSONNEL'!$E$8),100,0)
+IF(AND(G5&gt;='TABLEAU PERSONNEL'!$D$9,G5&lt;='TABLEAU PERSONNEL'!$E$9),100,0)
+IF(AND(G5&gt;='TABLEAU PERSONNEL'!$D$10,G5&lt;='TABLEAU PERSONNEL'!$E$10),100,0)
+IF(AND(G5&gt;='TABLEAU PERSONNEL'!$D$11,G5&lt;='TABLEAU PERSONNEL'!$E$11),100,0)
+IF(AND(G5&gt;='TABLEAU PERSONNEL'!$D$12,G5&lt;='TABLEAU PERSONNEL'!$E$12),100,0)
+IF(AND(G5&gt;='TABLEAU PERSONNEL'!$D$13,G5&lt;='TABLEAU PERSONNEL'!$E$13),100,0)
+IF(AND(G5&gt;='TABLEAU PERSONNEL'!$D$14,G5&lt;='TABLEAU PERSONNEL'!$E$14),100,0)
+IF(AND(G5&gt;='TABLEAU PERSONNEL'!$D$15,G5&lt;='TABLEAU PERSONNEL'!$E$15),100,0)
+IF(AND(G5&gt;='TABLEAU PERSONNEL'!$D$16,G5&lt;='TABLEAU PERSONNEL'!$E$16),100,0)
+IF(AND(G5&gt;='TABLEAU PERSONNEL'!$D$17,G5&lt;='TABLEAU PERSONNEL'!$E$17),100,0)
+IF(AND(G5&gt;='TABLEAU PERSONNEL'!$D$18,G5&lt;='TABLEAU PERSONNEL'!$E$18),100,0)
+IF(AND(G5&gt;='TABLEAU PERSONNEL'!$D$19,G5&lt;='TABLEAU PERSONNEL'!$E$19),100,0)
+IF(AND(G5&gt;='TABLEAU PERSONNEL'!$D$20,G5&lt;='TABLEAU PERSONNEL'!$E$20),100,0)
+IF(AND(G5&gt;='TABLEAU PERSONNEL'!$D$21,G5&lt;='TABLEAU PERSONNEL'!$E$21),100,0)
+IF(AND(G5&gt;='TABLEAU PERSONNEL'!$D$22,G5&lt;='TABLEAU PERSONNEL'!$E$22),100,0)
+IF(AND(G5&gt;='TABLEAU PERSONNEL'!$D$23,G5&lt;='TABLEAU PERSONNEL'!$E$23),100,0)
+IF(AND(G5&gt;='TABLEAU PERSONNEL'!$D$24,G5&lt;='TABLEAU PERSONNEL'!$E$24),100,0)
+IF(AND(G5&gt;='TABLEAU PERSONNEL'!$D$25,G5&lt;='TABLEAU PERSONNEL'!$E$25),100,0)
+IF(AND(G5&gt;='TABLEAU PERSONNEL'!$D$26,G5&lt;='TABLEAU PERSONNEL'!$E$26),100,0)
+IF(AND(G5&gt;='TABLEAU PERSONNEL'!$D$27,G5&lt;='TABLEAU PERSONNEL'!$E$27),100,0)
+IF(AND(G5&gt;='TABLEAU PERSONNEL'!$D$28,G5&lt;='TABLEAU PERSONNEL'!$E$28),100,0)
+IF(AND(G5&gt;='TABLEAU PERSONNEL'!$D$29,G5&lt;='TABLEAU PERSONNEL'!$E$29),100,0)
+IF(AND(G5&gt;='TABLEAU PERSONNEL'!$D$30,G5&lt;='TABLEAU PERSONNEL'!$E$30),100,0)
+IF(AND(G5&gt;='TABLEAU PERSONNEL'!$D$31,G5&lt;='TABLEAU PERSONNEL'!$E$31),100,0)
+IF(AND(G5&gt;='TABLEAU PERSONNEL'!$D$32,G5&lt;='TABLEAU PERSONNEL'!$E$32),100,0)
+IF(AND(G5&gt;='TABLEAU PERSONNEL'!$D$33,G5&lt;='TABLEAU PERSONNEL'!$E$33),100,0)
+IF(AND(G5&gt;='TABLEAU PERSONNEL'!$D$34,G5&lt;='TABLEAU PERSONNEL'!$E$34),100,0)</f>
        <v>0</v>
      </c>
      <c r="H9" s="50">
        <f>IF(AND(H5&gt;='TABLEAU PERSONNEL'!$D$4,H5&lt;='TABLEAU PERSONNEL'!$E$4),100,0)
+IF(AND(H5&gt;='TABLEAU PERSONNEL'!$D$5,H5&lt;='TABLEAU PERSONNEL'!$E$5),100,0)
+IF(AND(H5&gt;='TABLEAU PERSONNEL'!$D$6,H5&lt;='TABLEAU PERSONNEL'!$E$6),100,0)
+IF(AND(H5&gt;='TABLEAU PERSONNEL'!$D$7,H5&lt;='TABLEAU PERSONNEL'!$E$7),100,0)
+IF(AND(H5&gt;='TABLEAU PERSONNEL'!$D$8,H5&lt;='TABLEAU PERSONNEL'!$E$8),100,0)
+IF(AND(H5&gt;='TABLEAU PERSONNEL'!$D$9,H5&lt;='TABLEAU PERSONNEL'!$E$9),100,0)
+IF(AND(H5&gt;='TABLEAU PERSONNEL'!$D$10,H5&lt;='TABLEAU PERSONNEL'!$E$10),100,0)
+IF(AND(H5&gt;='TABLEAU PERSONNEL'!$D$11,H5&lt;='TABLEAU PERSONNEL'!$E$11),100,0)
+IF(AND(H5&gt;='TABLEAU PERSONNEL'!$D$12,H5&lt;='TABLEAU PERSONNEL'!$E$12),100,0)
+IF(AND(H5&gt;='TABLEAU PERSONNEL'!$D$13,H5&lt;='TABLEAU PERSONNEL'!$E$13),100,0)
+IF(AND(H5&gt;='TABLEAU PERSONNEL'!$D$14,H5&lt;='TABLEAU PERSONNEL'!$E$14),100,0)
+IF(AND(H5&gt;='TABLEAU PERSONNEL'!$D$15,H5&lt;='TABLEAU PERSONNEL'!$E$15),100,0)
+IF(AND(H5&gt;='TABLEAU PERSONNEL'!$D$16,H5&lt;='TABLEAU PERSONNEL'!$E$16),100,0)
+IF(AND(H5&gt;='TABLEAU PERSONNEL'!$D$17,H5&lt;='TABLEAU PERSONNEL'!$E$17),100,0)
+IF(AND(H5&gt;='TABLEAU PERSONNEL'!$D$18,H5&lt;='TABLEAU PERSONNEL'!$E$18),100,0)
+IF(AND(H5&gt;='TABLEAU PERSONNEL'!$D$19,H5&lt;='TABLEAU PERSONNEL'!$E$19),100,0)
+IF(AND(H5&gt;='TABLEAU PERSONNEL'!$D$20,H5&lt;='TABLEAU PERSONNEL'!$E$20),100,0)
+IF(AND(H5&gt;='TABLEAU PERSONNEL'!$D$21,H5&lt;='TABLEAU PERSONNEL'!$E$21),100,0)
+IF(AND(H5&gt;='TABLEAU PERSONNEL'!$D$22,H5&lt;='TABLEAU PERSONNEL'!$E$22),100,0)
+IF(AND(H5&gt;='TABLEAU PERSONNEL'!$D$23,H5&lt;='TABLEAU PERSONNEL'!$E$23),100,0)
+IF(AND(H5&gt;='TABLEAU PERSONNEL'!$D$24,H5&lt;='TABLEAU PERSONNEL'!$E$24),100,0)
+IF(AND(H5&gt;='TABLEAU PERSONNEL'!$D$25,H5&lt;='TABLEAU PERSONNEL'!$E$25),100,0)
+IF(AND(H5&gt;='TABLEAU PERSONNEL'!$D$26,H5&lt;='TABLEAU PERSONNEL'!$E$26),100,0)
+IF(AND(H5&gt;='TABLEAU PERSONNEL'!$D$27,H5&lt;='TABLEAU PERSONNEL'!$E$27),100,0)
+IF(AND(H5&gt;='TABLEAU PERSONNEL'!$D$28,H5&lt;='TABLEAU PERSONNEL'!$E$28),100,0)
+IF(AND(H5&gt;='TABLEAU PERSONNEL'!$D$29,H5&lt;='TABLEAU PERSONNEL'!$E$29),100,0)
+IF(AND(H5&gt;='TABLEAU PERSONNEL'!$D$30,H5&lt;='TABLEAU PERSONNEL'!$E$30),100,0)
+IF(AND(H5&gt;='TABLEAU PERSONNEL'!$D$31,H5&lt;='TABLEAU PERSONNEL'!$E$31),100,0)
+IF(AND(H5&gt;='TABLEAU PERSONNEL'!$D$32,H5&lt;='TABLEAU PERSONNEL'!$E$32),100,0)
+IF(AND(H5&gt;='TABLEAU PERSONNEL'!$D$33,H5&lt;='TABLEAU PERSONNEL'!$E$33),100,0)
+IF(AND(H5&gt;='TABLEAU PERSONNEL'!$D$34,H5&lt;='TABLEAU PERSONNEL'!$E$34),100,0)</f>
        <v>0</v>
      </c>
      <c r="I9" s="50">
        <f>IF(AND(I5&gt;='TABLEAU PERSONNEL'!$D$4,I5&lt;='TABLEAU PERSONNEL'!$E$4),100,0)
+IF(AND(I5&gt;='TABLEAU PERSONNEL'!$D$5,I5&lt;='TABLEAU PERSONNEL'!$E$5),100,0)
+IF(AND(I5&gt;='TABLEAU PERSONNEL'!$D$6,I5&lt;='TABLEAU PERSONNEL'!$E$6),100,0)
+IF(AND(I5&gt;='TABLEAU PERSONNEL'!$D$7,I5&lt;='TABLEAU PERSONNEL'!$E$7),100,0)
+IF(AND(I5&gt;='TABLEAU PERSONNEL'!$D$8,I5&lt;='TABLEAU PERSONNEL'!$E$8),100,0)
+IF(AND(I5&gt;='TABLEAU PERSONNEL'!$D$9,I5&lt;='TABLEAU PERSONNEL'!$E$9),100,0)
+IF(AND(I5&gt;='TABLEAU PERSONNEL'!$D$10,I5&lt;='TABLEAU PERSONNEL'!$E$10),100,0)
+IF(AND(I5&gt;='TABLEAU PERSONNEL'!$D$11,I5&lt;='TABLEAU PERSONNEL'!$E$11),100,0)
+IF(AND(I5&gt;='TABLEAU PERSONNEL'!$D$12,I5&lt;='TABLEAU PERSONNEL'!$E$12),100,0)
+IF(AND(I5&gt;='TABLEAU PERSONNEL'!$D$13,I5&lt;='TABLEAU PERSONNEL'!$E$13),100,0)
+IF(AND(I5&gt;='TABLEAU PERSONNEL'!$D$14,I5&lt;='TABLEAU PERSONNEL'!$E$14),100,0)
+IF(AND(I5&gt;='TABLEAU PERSONNEL'!$D$15,I5&lt;='TABLEAU PERSONNEL'!$E$15),100,0)
+IF(AND(I5&gt;='TABLEAU PERSONNEL'!$D$16,I5&lt;='TABLEAU PERSONNEL'!$E$16),100,0)
+IF(AND(I5&gt;='TABLEAU PERSONNEL'!$D$17,I5&lt;='TABLEAU PERSONNEL'!$E$17),100,0)
+IF(AND(I5&gt;='TABLEAU PERSONNEL'!$D$18,I5&lt;='TABLEAU PERSONNEL'!$E$18),100,0)
+IF(AND(I5&gt;='TABLEAU PERSONNEL'!$D$19,I5&lt;='TABLEAU PERSONNEL'!$E$19),100,0)
+IF(AND(I5&gt;='TABLEAU PERSONNEL'!$D$20,I5&lt;='TABLEAU PERSONNEL'!$E$20),100,0)
+IF(AND(I5&gt;='TABLEAU PERSONNEL'!$D$21,I5&lt;='TABLEAU PERSONNEL'!$E$21),100,0)
+IF(AND(I5&gt;='TABLEAU PERSONNEL'!$D$22,I5&lt;='TABLEAU PERSONNEL'!$E$22),100,0)
+IF(AND(I5&gt;='TABLEAU PERSONNEL'!$D$23,I5&lt;='TABLEAU PERSONNEL'!$E$23),100,0)
+IF(AND(I5&gt;='TABLEAU PERSONNEL'!$D$24,I5&lt;='TABLEAU PERSONNEL'!$E$24),100,0)
+IF(AND(I5&gt;='TABLEAU PERSONNEL'!$D$25,I5&lt;='TABLEAU PERSONNEL'!$E$25),100,0)
+IF(AND(I5&gt;='TABLEAU PERSONNEL'!$D$26,I5&lt;='TABLEAU PERSONNEL'!$E$26),100,0)
+IF(AND(I5&gt;='TABLEAU PERSONNEL'!$D$27,I5&lt;='TABLEAU PERSONNEL'!$E$27),100,0)
+IF(AND(I5&gt;='TABLEAU PERSONNEL'!$D$28,I5&lt;='TABLEAU PERSONNEL'!$E$28),100,0)
+IF(AND(I5&gt;='TABLEAU PERSONNEL'!$D$29,I5&lt;='TABLEAU PERSONNEL'!$E$29),100,0)
+IF(AND(I5&gt;='TABLEAU PERSONNEL'!$D$30,I5&lt;='TABLEAU PERSONNEL'!$E$30),100,0)
+IF(AND(I5&gt;='TABLEAU PERSONNEL'!$D$31,I5&lt;='TABLEAU PERSONNEL'!$E$31),100,0)
+IF(AND(I5&gt;='TABLEAU PERSONNEL'!$D$32,I5&lt;='TABLEAU PERSONNEL'!$E$32),100,0)
+IF(AND(I5&gt;='TABLEAU PERSONNEL'!$D$33,I5&lt;='TABLEAU PERSONNEL'!$E$33),100,0)
+IF(AND(I5&gt;='TABLEAU PERSONNEL'!$D$34,I5&lt;='TABLEAU PERSONNEL'!$E$34),100,0)</f>
        <v>0</v>
      </c>
      <c r="J9" s="50">
        <f>IF(AND(J5&gt;='TABLEAU PERSONNEL'!$D$4,J5&lt;='TABLEAU PERSONNEL'!$E$4),100,0)
+IF(AND(J5&gt;='TABLEAU PERSONNEL'!$D$5,J5&lt;='TABLEAU PERSONNEL'!$E$5),100,0)
+IF(AND(J5&gt;='TABLEAU PERSONNEL'!$D$6,J5&lt;='TABLEAU PERSONNEL'!$E$6),100,0)
+IF(AND(J5&gt;='TABLEAU PERSONNEL'!$D$7,J5&lt;='TABLEAU PERSONNEL'!$E$7),100,0)
+IF(AND(J5&gt;='TABLEAU PERSONNEL'!$D$8,J5&lt;='TABLEAU PERSONNEL'!$E$8),100,0)
+IF(AND(J5&gt;='TABLEAU PERSONNEL'!$D$9,J5&lt;='TABLEAU PERSONNEL'!$E$9),100,0)
+IF(AND(J5&gt;='TABLEAU PERSONNEL'!$D$10,J5&lt;='TABLEAU PERSONNEL'!$E$10),100,0)
+IF(AND(J5&gt;='TABLEAU PERSONNEL'!$D$11,J5&lt;='TABLEAU PERSONNEL'!$E$11),100,0)
+IF(AND(J5&gt;='TABLEAU PERSONNEL'!$D$12,J5&lt;='TABLEAU PERSONNEL'!$E$12),100,0)
+IF(AND(J5&gt;='TABLEAU PERSONNEL'!$D$13,J5&lt;='TABLEAU PERSONNEL'!$E$13),100,0)
+IF(AND(J5&gt;='TABLEAU PERSONNEL'!$D$14,J5&lt;='TABLEAU PERSONNEL'!$E$14),100,0)
+IF(AND(J5&gt;='TABLEAU PERSONNEL'!$D$15,J5&lt;='TABLEAU PERSONNEL'!$E$15),100,0)
+IF(AND(J5&gt;='TABLEAU PERSONNEL'!$D$16,J5&lt;='TABLEAU PERSONNEL'!$E$16),100,0)
+IF(AND(J5&gt;='TABLEAU PERSONNEL'!$D$17,J5&lt;='TABLEAU PERSONNEL'!$E$17),100,0)
+IF(AND(J5&gt;='TABLEAU PERSONNEL'!$D$18,J5&lt;='TABLEAU PERSONNEL'!$E$18),100,0)
+IF(AND(J5&gt;='TABLEAU PERSONNEL'!$D$19,J5&lt;='TABLEAU PERSONNEL'!$E$19),100,0)
+IF(AND(J5&gt;='TABLEAU PERSONNEL'!$D$20,J5&lt;='TABLEAU PERSONNEL'!$E$20),100,0)
+IF(AND(J5&gt;='TABLEAU PERSONNEL'!$D$21,J5&lt;='TABLEAU PERSONNEL'!$E$21),100,0)
+IF(AND(J5&gt;='TABLEAU PERSONNEL'!$D$22,J5&lt;='TABLEAU PERSONNEL'!$E$22),100,0)
+IF(AND(J5&gt;='TABLEAU PERSONNEL'!$D$23,J5&lt;='TABLEAU PERSONNEL'!$E$23),100,0)
+IF(AND(J5&gt;='TABLEAU PERSONNEL'!$D$24,J5&lt;='TABLEAU PERSONNEL'!$E$24),100,0)
+IF(AND(J5&gt;='TABLEAU PERSONNEL'!$D$25,J5&lt;='TABLEAU PERSONNEL'!$E$25),100,0)
+IF(AND(J5&gt;='TABLEAU PERSONNEL'!$D$26,J5&lt;='TABLEAU PERSONNEL'!$E$26),100,0)
+IF(AND(J5&gt;='TABLEAU PERSONNEL'!$D$27,J5&lt;='TABLEAU PERSONNEL'!$E$27),100,0)
+IF(AND(J5&gt;='TABLEAU PERSONNEL'!$D$28,J5&lt;='TABLEAU PERSONNEL'!$E$28),100,0)
+IF(AND(J5&gt;='TABLEAU PERSONNEL'!$D$29,J5&lt;='TABLEAU PERSONNEL'!$E$29),100,0)
+IF(AND(J5&gt;='TABLEAU PERSONNEL'!$D$30,J5&lt;='TABLEAU PERSONNEL'!$E$30),100,0)
+IF(AND(J5&gt;='TABLEAU PERSONNEL'!$D$31,J5&lt;='TABLEAU PERSONNEL'!$E$31),100,0)
+IF(AND(J5&gt;='TABLEAU PERSONNEL'!$D$32,J5&lt;='TABLEAU PERSONNEL'!$E$32),100,0)
+IF(AND(J5&gt;='TABLEAU PERSONNEL'!$D$33,J5&lt;='TABLEAU PERSONNEL'!$E$33),100,0)
+IF(AND(J5&gt;='TABLEAU PERSONNEL'!$D$34,J5&lt;='TABLEAU PERSONNEL'!$E$34),100,0)</f>
        <v>0</v>
      </c>
      <c r="K9" s="50">
        <f>IF(AND(K5&gt;='TABLEAU PERSONNEL'!$D$4,K5&lt;='TABLEAU PERSONNEL'!$E$4),100,0)
+IF(AND(K5&gt;='TABLEAU PERSONNEL'!$D$5,K5&lt;='TABLEAU PERSONNEL'!$E$5),100,0)
+IF(AND(K5&gt;='TABLEAU PERSONNEL'!$D$6,K5&lt;='TABLEAU PERSONNEL'!$E$6),100,0)
+IF(AND(K5&gt;='TABLEAU PERSONNEL'!$D$7,K5&lt;='TABLEAU PERSONNEL'!$E$7),100,0)
+IF(AND(K5&gt;='TABLEAU PERSONNEL'!$D$8,K5&lt;='TABLEAU PERSONNEL'!$E$8),100,0)
+IF(AND(K5&gt;='TABLEAU PERSONNEL'!$D$9,K5&lt;='TABLEAU PERSONNEL'!$E$9),100,0)
+IF(AND(K5&gt;='TABLEAU PERSONNEL'!$D$10,K5&lt;='TABLEAU PERSONNEL'!$E$10),100,0)
+IF(AND(K5&gt;='TABLEAU PERSONNEL'!$D$11,K5&lt;='TABLEAU PERSONNEL'!$E$11),100,0)
+IF(AND(K5&gt;='TABLEAU PERSONNEL'!$D$12,K5&lt;='TABLEAU PERSONNEL'!$E$12),100,0)
+IF(AND(K5&gt;='TABLEAU PERSONNEL'!$D$13,K5&lt;='TABLEAU PERSONNEL'!$E$13),100,0)
+IF(AND(K5&gt;='TABLEAU PERSONNEL'!$D$14,K5&lt;='TABLEAU PERSONNEL'!$E$14),100,0)
+IF(AND(K5&gt;='TABLEAU PERSONNEL'!$D$15,K5&lt;='TABLEAU PERSONNEL'!$E$15),100,0)
+IF(AND(K5&gt;='TABLEAU PERSONNEL'!$D$16,K5&lt;='TABLEAU PERSONNEL'!$E$16),100,0)
+IF(AND(K5&gt;='TABLEAU PERSONNEL'!$D$17,K5&lt;='TABLEAU PERSONNEL'!$E$17),100,0)
+IF(AND(K5&gt;='TABLEAU PERSONNEL'!$D$18,K5&lt;='TABLEAU PERSONNEL'!$E$18),100,0)
+IF(AND(K5&gt;='TABLEAU PERSONNEL'!$D$19,K5&lt;='TABLEAU PERSONNEL'!$E$19),100,0)
+IF(AND(K5&gt;='TABLEAU PERSONNEL'!$D$20,K5&lt;='TABLEAU PERSONNEL'!$E$20),100,0)
+IF(AND(K5&gt;='TABLEAU PERSONNEL'!$D$21,K5&lt;='TABLEAU PERSONNEL'!$E$21),100,0)
+IF(AND(K5&gt;='TABLEAU PERSONNEL'!$D$22,K5&lt;='TABLEAU PERSONNEL'!$E$22),100,0)
+IF(AND(K5&gt;='TABLEAU PERSONNEL'!$D$23,K5&lt;='TABLEAU PERSONNEL'!$E$23),100,0)
+IF(AND(K5&gt;='TABLEAU PERSONNEL'!$D$24,K5&lt;='TABLEAU PERSONNEL'!$E$24),100,0)
+IF(AND(K5&gt;='TABLEAU PERSONNEL'!$D$25,K5&lt;='TABLEAU PERSONNEL'!$E$25),100,0)
+IF(AND(K5&gt;='TABLEAU PERSONNEL'!$D$26,K5&lt;='TABLEAU PERSONNEL'!$E$26),100,0)
+IF(AND(K5&gt;='TABLEAU PERSONNEL'!$D$27,K5&lt;='TABLEAU PERSONNEL'!$E$27),100,0)
+IF(AND(K5&gt;='TABLEAU PERSONNEL'!$D$28,K5&lt;='TABLEAU PERSONNEL'!$E$28),100,0)
+IF(AND(K5&gt;='TABLEAU PERSONNEL'!$D$29,K5&lt;='TABLEAU PERSONNEL'!$E$29),100,0)
+IF(AND(K5&gt;='TABLEAU PERSONNEL'!$D$30,K5&lt;='TABLEAU PERSONNEL'!$E$30),100,0)
+IF(AND(K5&gt;='TABLEAU PERSONNEL'!$D$31,K5&lt;='TABLEAU PERSONNEL'!$E$31),100,0)
+IF(AND(K5&gt;='TABLEAU PERSONNEL'!$D$32,K5&lt;='TABLEAU PERSONNEL'!$E$32),100,0)
+IF(AND(K5&gt;='TABLEAU PERSONNEL'!$D$33,K5&lt;='TABLEAU PERSONNEL'!$E$33),100,0)
+IF(AND(K5&gt;='TABLEAU PERSONNEL'!$D$34,K5&lt;='TABLEAU PERSONNEL'!$E$34),100,0)</f>
        <v>0</v>
      </c>
      <c r="L9" s="50">
        <f>IF(AND(L5&gt;='TABLEAU PERSONNEL'!$D$4,L5&lt;='TABLEAU PERSONNEL'!$E$4),100,0)
+IF(AND(L5&gt;='TABLEAU PERSONNEL'!$D$5,L5&lt;='TABLEAU PERSONNEL'!$E$5),100,0)
+IF(AND(L5&gt;='TABLEAU PERSONNEL'!$D$6,L5&lt;='TABLEAU PERSONNEL'!$E$6),100,0)
+IF(AND(L5&gt;='TABLEAU PERSONNEL'!$D$7,L5&lt;='TABLEAU PERSONNEL'!$E$7),100,0)
+IF(AND(L5&gt;='TABLEAU PERSONNEL'!$D$8,L5&lt;='TABLEAU PERSONNEL'!$E$8),100,0)
+IF(AND(L5&gt;='TABLEAU PERSONNEL'!$D$9,L5&lt;='TABLEAU PERSONNEL'!$E$9),100,0)
+IF(AND(L5&gt;='TABLEAU PERSONNEL'!$D$10,L5&lt;='TABLEAU PERSONNEL'!$E$10),100,0)
+IF(AND(L5&gt;='TABLEAU PERSONNEL'!$D$11,L5&lt;='TABLEAU PERSONNEL'!$E$11),100,0)
+IF(AND(L5&gt;='TABLEAU PERSONNEL'!$D$12,L5&lt;='TABLEAU PERSONNEL'!$E$12),100,0)
+IF(AND(L5&gt;='TABLEAU PERSONNEL'!$D$13,L5&lt;='TABLEAU PERSONNEL'!$E$13),100,0)
+IF(AND(L5&gt;='TABLEAU PERSONNEL'!$D$14,L5&lt;='TABLEAU PERSONNEL'!$E$14),100,0)
+IF(AND(L5&gt;='TABLEAU PERSONNEL'!$D$15,L5&lt;='TABLEAU PERSONNEL'!$E$15),100,0)
+IF(AND(L5&gt;='TABLEAU PERSONNEL'!$D$16,L5&lt;='TABLEAU PERSONNEL'!$E$16),100,0)
+IF(AND(L5&gt;='TABLEAU PERSONNEL'!$D$17,L5&lt;='TABLEAU PERSONNEL'!$E$17),100,0)
+IF(AND(L5&gt;='TABLEAU PERSONNEL'!$D$18,L5&lt;='TABLEAU PERSONNEL'!$E$18),100,0)
+IF(AND(L5&gt;='TABLEAU PERSONNEL'!$D$19,L5&lt;='TABLEAU PERSONNEL'!$E$19),100,0)
+IF(AND(L5&gt;='TABLEAU PERSONNEL'!$D$20,L5&lt;='TABLEAU PERSONNEL'!$E$20),100,0)
+IF(AND(L5&gt;='TABLEAU PERSONNEL'!$D$21,L5&lt;='TABLEAU PERSONNEL'!$E$21),100,0)
+IF(AND(L5&gt;='TABLEAU PERSONNEL'!$D$22,L5&lt;='TABLEAU PERSONNEL'!$E$22),100,0)
+IF(AND(L5&gt;='TABLEAU PERSONNEL'!$D$23,L5&lt;='TABLEAU PERSONNEL'!$E$23),100,0)
+IF(AND(L5&gt;='TABLEAU PERSONNEL'!$D$24,L5&lt;='TABLEAU PERSONNEL'!$E$24),100,0)
+IF(AND(L5&gt;='TABLEAU PERSONNEL'!$D$25,L5&lt;='TABLEAU PERSONNEL'!$E$25),100,0)
+IF(AND(L5&gt;='TABLEAU PERSONNEL'!$D$26,L5&lt;='TABLEAU PERSONNEL'!$E$26),100,0)
+IF(AND(L5&gt;='TABLEAU PERSONNEL'!$D$27,L5&lt;='TABLEAU PERSONNEL'!$E$27),100,0)
+IF(AND(L5&gt;='TABLEAU PERSONNEL'!$D$28,L5&lt;='TABLEAU PERSONNEL'!$E$28),100,0)
+IF(AND(L5&gt;='TABLEAU PERSONNEL'!$D$29,L5&lt;='TABLEAU PERSONNEL'!$E$29),100,0)
+IF(AND(L5&gt;='TABLEAU PERSONNEL'!$D$30,L5&lt;='TABLEAU PERSONNEL'!$E$30),100,0)
+IF(AND(L5&gt;='TABLEAU PERSONNEL'!$D$31,L5&lt;='TABLEAU PERSONNEL'!$E$31),100,0)
+IF(AND(L5&gt;='TABLEAU PERSONNEL'!$D$32,L5&lt;='TABLEAU PERSONNEL'!$E$32),100,0)
+IF(AND(L5&gt;='TABLEAU PERSONNEL'!$D$33,L5&lt;='TABLEAU PERSONNEL'!$E$33),100,0)
+IF(AND(L5&gt;='TABLEAU PERSONNEL'!$D$34,L5&lt;='TABLEAU PERSONNEL'!$E$34),100,0)</f>
        <v>0</v>
      </c>
      <c r="M9" s="50">
        <f>IF(AND(M5&gt;='TABLEAU PERSONNEL'!$D$4,M5&lt;='TABLEAU PERSONNEL'!$E$4),100,0)
+IF(AND(M5&gt;='TABLEAU PERSONNEL'!$D$5,M5&lt;='TABLEAU PERSONNEL'!$E$5),100,0)
+IF(AND(M5&gt;='TABLEAU PERSONNEL'!$D$6,M5&lt;='TABLEAU PERSONNEL'!$E$6),100,0)
+IF(AND(M5&gt;='TABLEAU PERSONNEL'!$D$7,M5&lt;='TABLEAU PERSONNEL'!$E$7),100,0)
+IF(AND(M5&gt;='TABLEAU PERSONNEL'!$D$8,M5&lt;='TABLEAU PERSONNEL'!$E$8),100,0)
+IF(AND(M5&gt;='TABLEAU PERSONNEL'!$D$9,M5&lt;='TABLEAU PERSONNEL'!$E$9),100,0)
+IF(AND(M5&gt;='TABLEAU PERSONNEL'!$D$10,M5&lt;='TABLEAU PERSONNEL'!$E$10),100,0)
+IF(AND(M5&gt;='TABLEAU PERSONNEL'!$D$11,M5&lt;='TABLEAU PERSONNEL'!$E$11),100,0)
+IF(AND(M5&gt;='TABLEAU PERSONNEL'!$D$12,M5&lt;='TABLEAU PERSONNEL'!$E$12),100,0)
+IF(AND(M5&gt;='TABLEAU PERSONNEL'!$D$13,M5&lt;='TABLEAU PERSONNEL'!$E$13),100,0)
+IF(AND(M5&gt;='TABLEAU PERSONNEL'!$D$14,M5&lt;='TABLEAU PERSONNEL'!$E$14),100,0)
+IF(AND(M5&gt;='TABLEAU PERSONNEL'!$D$15,M5&lt;='TABLEAU PERSONNEL'!$E$15),100,0)
+IF(AND(M5&gt;='TABLEAU PERSONNEL'!$D$16,M5&lt;='TABLEAU PERSONNEL'!$E$16),100,0)
+IF(AND(M5&gt;='TABLEAU PERSONNEL'!$D$17,M5&lt;='TABLEAU PERSONNEL'!$E$17),100,0)
+IF(AND(M5&gt;='TABLEAU PERSONNEL'!$D$18,M5&lt;='TABLEAU PERSONNEL'!$E$18),100,0)
+IF(AND(M5&gt;='TABLEAU PERSONNEL'!$D$19,M5&lt;='TABLEAU PERSONNEL'!$E$19),100,0)
+IF(AND(M5&gt;='TABLEAU PERSONNEL'!$D$20,M5&lt;='TABLEAU PERSONNEL'!$E$20),100,0)
+IF(AND(M5&gt;='TABLEAU PERSONNEL'!$D$21,M5&lt;='TABLEAU PERSONNEL'!$E$21),100,0)
+IF(AND(M5&gt;='TABLEAU PERSONNEL'!$D$22,M5&lt;='TABLEAU PERSONNEL'!$E$22),100,0)
+IF(AND(M5&gt;='TABLEAU PERSONNEL'!$D$23,M5&lt;='TABLEAU PERSONNEL'!$E$23),100,0)
+IF(AND(M5&gt;='TABLEAU PERSONNEL'!$D$24,M5&lt;='TABLEAU PERSONNEL'!$E$24),100,0)
+IF(AND(M5&gt;='TABLEAU PERSONNEL'!$D$25,M5&lt;='TABLEAU PERSONNEL'!$E$25),100,0)
+IF(AND(M5&gt;='TABLEAU PERSONNEL'!$D$26,M5&lt;='TABLEAU PERSONNEL'!$E$26),100,0)
+IF(AND(M5&gt;='TABLEAU PERSONNEL'!$D$27,M5&lt;='TABLEAU PERSONNEL'!$E$27),100,0)
+IF(AND(M5&gt;='TABLEAU PERSONNEL'!$D$28,M5&lt;='TABLEAU PERSONNEL'!$E$28),100,0)
+IF(AND(M5&gt;='TABLEAU PERSONNEL'!$D$29,M5&lt;='TABLEAU PERSONNEL'!$E$29),100,0)
+IF(AND(M5&gt;='TABLEAU PERSONNEL'!$D$30,M5&lt;='TABLEAU PERSONNEL'!$E$30),100,0)
+IF(AND(M5&gt;='TABLEAU PERSONNEL'!$D$31,M5&lt;='TABLEAU PERSONNEL'!$E$31),100,0)
+IF(AND(M5&gt;='TABLEAU PERSONNEL'!$D$32,M5&lt;='TABLEAU PERSONNEL'!$E$32),100,0)
+IF(AND(M5&gt;='TABLEAU PERSONNEL'!$D$33,M5&lt;='TABLEAU PERSONNEL'!$E$33),100,0)
+IF(AND(M5&gt;='TABLEAU PERSONNEL'!$D$34,M5&lt;='TABLEAU PERSONNEL'!$E$34),100,0)</f>
        <v>0</v>
      </c>
      <c r="N9" s="50">
        <f>IF(AND(N5&gt;='TABLEAU PERSONNEL'!$D$4,N5&lt;='TABLEAU PERSONNEL'!$E$4),100,0)
+IF(AND(N5&gt;='TABLEAU PERSONNEL'!$D$5,N5&lt;='TABLEAU PERSONNEL'!$E$5),100,0)
+IF(AND(N5&gt;='TABLEAU PERSONNEL'!$D$6,N5&lt;='TABLEAU PERSONNEL'!$E$6),100,0)
+IF(AND(N5&gt;='TABLEAU PERSONNEL'!$D$7,N5&lt;='TABLEAU PERSONNEL'!$E$7),100,0)
+IF(AND(N5&gt;='TABLEAU PERSONNEL'!$D$8,N5&lt;='TABLEAU PERSONNEL'!$E$8),100,0)
+IF(AND(N5&gt;='TABLEAU PERSONNEL'!$D$9,N5&lt;='TABLEAU PERSONNEL'!$E$9),100,0)
+IF(AND(N5&gt;='TABLEAU PERSONNEL'!$D$10,N5&lt;='TABLEAU PERSONNEL'!$E$10),100,0)
+IF(AND(N5&gt;='TABLEAU PERSONNEL'!$D$11,N5&lt;='TABLEAU PERSONNEL'!$E$11),100,0)
+IF(AND(N5&gt;='TABLEAU PERSONNEL'!$D$12,N5&lt;='TABLEAU PERSONNEL'!$E$12),100,0)
+IF(AND(N5&gt;='TABLEAU PERSONNEL'!$D$13,N5&lt;='TABLEAU PERSONNEL'!$E$13),100,0)
+IF(AND(N5&gt;='TABLEAU PERSONNEL'!$D$14,N5&lt;='TABLEAU PERSONNEL'!$E$14),100,0)
+IF(AND(N5&gt;='TABLEAU PERSONNEL'!$D$15,N5&lt;='TABLEAU PERSONNEL'!$E$15),100,0)
+IF(AND(N5&gt;='TABLEAU PERSONNEL'!$D$16,N5&lt;='TABLEAU PERSONNEL'!$E$16),100,0)
+IF(AND(N5&gt;='TABLEAU PERSONNEL'!$D$17,N5&lt;='TABLEAU PERSONNEL'!$E$17),100,0)
+IF(AND(N5&gt;='TABLEAU PERSONNEL'!$D$18,N5&lt;='TABLEAU PERSONNEL'!$E$18),100,0)
+IF(AND(N5&gt;='TABLEAU PERSONNEL'!$D$19,N5&lt;='TABLEAU PERSONNEL'!$E$19),100,0)
+IF(AND(N5&gt;='TABLEAU PERSONNEL'!$D$20,N5&lt;='TABLEAU PERSONNEL'!$E$20),100,0)
+IF(AND(N5&gt;='TABLEAU PERSONNEL'!$D$21,N5&lt;='TABLEAU PERSONNEL'!$E$21),100,0)
+IF(AND(N5&gt;='TABLEAU PERSONNEL'!$D$22,N5&lt;='TABLEAU PERSONNEL'!$E$22),100,0)
+IF(AND(N5&gt;='TABLEAU PERSONNEL'!$D$23,N5&lt;='TABLEAU PERSONNEL'!$E$23),100,0)
+IF(AND(N5&gt;='TABLEAU PERSONNEL'!$D$24,N5&lt;='TABLEAU PERSONNEL'!$E$24),100,0)
+IF(AND(N5&gt;='TABLEAU PERSONNEL'!$D$25,N5&lt;='TABLEAU PERSONNEL'!$E$25),100,0)
+IF(AND(N5&gt;='TABLEAU PERSONNEL'!$D$26,N5&lt;='TABLEAU PERSONNEL'!$E$26),100,0)
+IF(AND(N5&gt;='TABLEAU PERSONNEL'!$D$27,N5&lt;='TABLEAU PERSONNEL'!$E$27),100,0)
+IF(AND(N5&gt;='TABLEAU PERSONNEL'!$D$28,N5&lt;='TABLEAU PERSONNEL'!$E$28),100,0)
+IF(AND(N5&gt;='TABLEAU PERSONNEL'!$D$29,N5&lt;='TABLEAU PERSONNEL'!$E$29),100,0)
+IF(AND(N5&gt;='TABLEAU PERSONNEL'!$D$30,N5&lt;='TABLEAU PERSONNEL'!$E$30),100,0)
+IF(AND(N5&gt;='TABLEAU PERSONNEL'!$D$31,N5&lt;='TABLEAU PERSONNEL'!$E$31),100,0)
+IF(AND(N5&gt;='TABLEAU PERSONNEL'!$D$32,N5&lt;='TABLEAU PERSONNEL'!$E$32),100,0)
+IF(AND(N5&gt;='TABLEAU PERSONNEL'!$D$33,N5&lt;='TABLEAU PERSONNEL'!$E$33),100,0)
+IF(AND(N5&gt;='TABLEAU PERSONNEL'!$D$34,N5&lt;='TABLEAU PERSONNEL'!$E$34),100,0)</f>
        <v>0</v>
      </c>
      <c r="O9" s="50">
        <f>IF(AND(O5&gt;='TABLEAU PERSONNEL'!$D$4,O5&lt;='TABLEAU PERSONNEL'!$E$4),100,0)
+IF(AND(O5&gt;='TABLEAU PERSONNEL'!$D$5,O5&lt;='TABLEAU PERSONNEL'!$E$5),100,0)
+IF(AND(O5&gt;='TABLEAU PERSONNEL'!$D$6,O5&lt;='TABLEAU PERSONNEL'!$E$6),100,0)
+IF(AND(O5&gt;='TABLEAU PERSONNEL'!$D$7,O5&lt;='TABLEAU PERSONNEL'!$E$7),100,0)
+IF(AND(O5&gt;='TABLEAU PERSONNEL'!$D$8,O5&lt;='TABLEAU PERSONNEL'!$E$8),100,0)
+IF(AND(O5&gt;='TABLEAU PERSONNEL'!$D$9,O5&lt;='TABLEAU PERSONNEL'!$E$9),100,0)
+IF(AND(O5&gt;='TABLEAU PERSONNEL'!$D$10,O5&lt;='TABLEAU PERSONNEL'!$E$10),100,0)
+IF(AND(O5&gt;='TABLEAU PERSONNEL'!$D$11,O5&lt;='TABLEAU PERSONNEL'!$E$11),100,0)
+IF(AND(O5&gt;='TABLEAU PERSONNEL'!$D$12,O5&lt;='TABLEAU PERSONNEL'!$E$12),100,0)
+IF(AND(O5&gt;='TABLEAU PERSONNEL'!$D$13,O5&lt;='TABLEAU PERSONNEL'!$E$13),100,0)
+IF(AND(O5&gt;='TABLEAU PERSONNEL'!$D$14,O5&lt;='TABLEAU PERSONNEL'!$E$14),100,0)
+IF(AND(O5&gt;='TABLEAU PERSONNEL'!$D$15,O5&lt;='TABLEAU PERSONNEL'!$E$15),100,0)
+IF(AND(O5&gt;='TABLEAU PERSONNEL'!$D$16,O5&lt;='TABLEAU PERSONNEL'!$E$16),100,0)
+IF(AND(O5&gt;='TABLEAU PERSONNEL'!$D$17,O5&lt;='TABLEAU PERSONNEL'!$E$17),100,0)
+IF(AND(O5&gt;='TABLEAU PERSONNEL'!$D$18,O5&lt;='TABLEAU PERSONNEL'!$E$18),100,0)
+IF(AND(O5&gt;='TABLEAU PERSONNEL'!$D$19,O5&lt;='TABLEAU PERSONNEL'!$E$19),100,0)
+IF(AND(O5&gt;='TABLEAU PERSONNEL'!$D$20,O5&lt;='TABLEAU PERSONNEL'!$E$20),100,0)
+IF(AND(O5&gt;='TABLEAU PERSONNEL'!$D$21,O5&lt;='TABLEAU PERSONNEL'!$E$21),100,0)
+IF(AND(O5&gt;='TABLEAU PERSONNEL'!$D$22,O5&lt;='TABLEAU PERSONNEL'!$E$22),100,0)
+IF(AND(O5&gt;='TABLEAU PERSONNEL'!$D$23,O5&lt;='TABLEAU PERSONNEL'!$E$23),100,0)
+IF(AND(O5&gt;='TABLEAU PERSONNEL'!$D$24,O5&lt;='TABLEAU PERSONNEL'!$E$24),100,0)
+IF(AND(O5&gt;='TABLEAU PERSONNEL'!$D$25,O5&lt;='TABLEAU PERSONNEL'!$E$25),100,0)
+IF(AND(O5&gt;='TABLEAU PERSONNEL'!$D$26,O5&lt;='TABLEAU PERSONNEL'!$E$26),100,0)
+IF(AND(O5&gt;='TABLEAU PERSONNEL'!$D$27,O5&lt;='TABLEAU PERSONNEL'!$E$27),100,0)
+IF(AND(O5&gt;='TABLEAU PERSONNEL'!$D$28,O5&lt;='TABLEAU PERSONNEL'!$E$28),100,0)
+IF(AND(O5&gt;='TABLEAU PERSONNEL'!$D$29,O5&lt;='TABLEAU PERSONNEL'!$E$29),100,0)
+IF(AND(O5&gt;='TABLEAU PERSONNEL'!$D$30,O5&lt;='TABLEAU PERSONNEL'!$E$30),100,0)
+IF(AND(O5&gt;='TABLEAU PERSONNEL'!$D$31,O5&lt;='TABLEAU PERSONNEL'!$E$31),100,0)
+IF(AND(O5&gt;='TABLEAU PERSONNEL'!$D$32,O5&lt;='TABLEAU PERSONNEL'!$E$32),100,0)
+IF(AND(O5&gt;='TABLEAU PERSONNEL'!$D$33,O5&lt;='TABLEAU PERSONNEL'!$E$33),100,0)
+IF(AND(O5&gt;='TABLEAU PERSONNEL'!$D$34,O5&lt;='TABLEAU PERSONNEL'!$E$34),100,0)</f>
        <v>0</v>
      </c>
      <c r="P9" s="50">
        <f>IF(AND(P5&gt;='TABLEAU PERSONNEL'!$D$4,P5&lt;='TABLEAU PERSONNEL'!$E$4),100,0)
+IF(AND(P5&gt;='TABLEAU PERSONNEL'!$D$5,P5&lt;='TABLEAU PERSONNEL'!$E$5),100,0)
+IF(AND(P5&gt;='TABLEAU PERSONNEL'!$D$6,P5&lt;='TABLEAU PERSONNEL'!$E$6),100,0)
+IF(AND(P5&gt;='TABLEAU PERSONNEL'!$D$7,P5&lt;='TABLEAU PERSONNEL'!$E$7),100,0)
+IF(AND(P5&gt;='TABLEAU PERSONNEL'!$D$8,P5&lt;='TABLEAU PERSONNEL'!$E$8),100,0)
+IF(AND(P5&gt;='TABLEAU PERSONNEL'!$D$9,P5&lt;='TABLEAU PERSONNEL'!$E$9),100,0)
+IF(AND(P5&gt;='TABLEAU PERSONNEL'!$D$10,P5&lt;='TABLEAU PERSONNEL'!$E$10),100,0)
+IF(AND(P5&gt;='TABLEAU PERSONNEL'!$D$11,P5&lt;='TABLEAU PERSONNEL'!$E$11),100,0)
+IF(AND(P5&gt;='TABLEAU PERSONNEL'!$D$12,P5&lt;='TABLEAU PERSONNEL'!$E$12),100,0)
+IF(AND(P5&gt;='TABLEAU PERSONNEL'!$D$13,P5&lt;='TABLEAU PERSONNEL'!$E$13),100,0)
+IF(AND(P5&gt;='TABLEAU PERSONNEL'!$D$14,P5&lt;='TABLEAU PERSONNEL'!$E$14),100,0)
+IF(AND(P5&gt;='TABLEAU PERSONNEL'!$D$15,P5&lt;='TABLEAU PERSONNEL'!$E$15),100,0)
+IF(AND(P5&gt;='TABLEAU PERSONNEL'!$D$16,P5&lt;='TABLEAU PERSONNEL'!$E$16),100,0)
+IF(AND(P5&gt;='TABLEAU PERSONNEL'!$D$17,P5&lt;='TABLEAU PERSONNEL'!$E$17),100,0)
+IF(AND(P5&gt;='TABLEAU PERSONNEL'!$D$18,P5&lt;='TABLEAU PERSONNEL'!$E$18),100,0)
+IF(AND(P5&gt;='TABLEAU PERSONNEL'!$D$19,P5&lt;='TABLEAU PERSONNEL'!$E$19),100,0)
+IF(AND(P5&gt;='TABLEAU PERSONNEL'!$D$20,P5&lt;='TABLEAU PERSONNEL'!$E$20),100,0)
+IF(AND(P5&gt;='TABLEAU PERSONNEL'!$D$21,P5&lt;='TABLEAU PERSONNEL'!$E$21),100,0)
+IF(AND(P5&gt;='TABLEAU PERSONNEL'!$D$22,P5&lt;='TABLEAU PERSONNEL'!$E$22),100,0)
+IF(AND(P5&gt;='TABLEAU PERSONNEL'!$D$23,P5&lt;='TABLEAU PERSONNEL'!$E$23),100,0)
+IF(AND(P5&gt;='TABLEAU PERSONNEL'!$D$24,P5&lt;='TABLEAU PERSONNEL'!$E$24),100,0)
+IF(AND(P5&gt;='TABLEAU PERSONNEL'!$D$25,P5&lt;='TABLEAU PERSONNEL'!$E$25),100,0)
+IF(AND(P5&gt;='TABLEAU PERSONNEL'!$D$26,P5&lt;='TABLEAU PERSONNEL'!$E$26),100,0)
+IF(AND(P5&gt;='TABLEAU PERSONNEL'!$D$27,P5&lt;='TABLEAU PERSONNEL'!$E$27),100,0)
+IF(AND(P5&gt;='TABLEAU PERSONNEL'!$D$28,P5&lt;='TABLEAU PERSONNEL'!$E$28),100,0)
+IF(AND(P5&gt;='TABLEAU PERSONNEL'!$D$29,P5&lt;='TABLEAU PERSONNEL'!$E$29),100,0)
+IF(AND(P5&gt;='TABLEAU PERSONNEL'!$D$30,P5&lt;='TABLEAU PERSONNEL'!$E$30),100,0)
+IF(AND(P5&gt;='TABLEAU PERSONNEL'!$D$31,P5&lt;='TABLEAU PERSONNEL'!$E$31),100,0)
+IF(AND(P5&gt;='TABLEAU PERSONNEL'!$D$32,P5&lt;='TABLEAU PERSONNEL'!$E$32),100,0)
+IF(AND(P5&gt;='TABLEAU PERSONNEL'!$D$33,P5&lt;='TABLEAU PERSONNEL'!$E$33),100,0)
+IF(AND(P5&gt;='TABLEAU PERSONNEL'!$D$34,P5&lt;='TABLEAU PERSONNEL'!$E$34),100,0)</f>
        <v>0</v>
      </c>
      <c r="Q9" s="50">
        <f>IF(AND(Q5&gt;='TABLEAU PERSONNEL'!$D$4,Q5&lt;='TABLEAU PERSONNEL'!$E$4),100,0)
+IF(AND(Q5&gt;='TABLEAU PERSONNEL'!$D$5,Q5&lt;='TABLEAU PERSONNEL'!$E$5),100,0)
+IF(AND(Q5&gt;='TABLEAU PERSONNEL'!$D$6,Q5&lt;='TABLEAU PERSONNEL'!$E$6),100,0)
+IF(AND(Q5&gt;='TABLEAU PERSONNEL'!$D$7,Q5&lt;='TABLEAU PERSONNEL'!$E$7),100,0)
+IF(AND(Q5&gt;='TABLEAU PERSONNEL'!$D$8,Q5&lt;='TABLEAU PERSONNEL'!$E$8),100,0)
+IF(AND(Q5&gt;='TABLEAU PERSONNEL'!$D$9,Q5&lt;='TABLEAU PERSONNEL'!$E$9),100,0)
+IF(AND(Q5&gt;='TABLEAU PERSONNEL'!$D$10,Q5&lt;='TABLEAU PERSONNEL'!$E$10),100,0)
+IF(AND(Q5&gt;='TABLEAU PERSONNEL'!$D$11,Q5&lt;='TABLEAU PERSONNEL'!$E$11),100,0)
+IF(AND(Q5&gt;='TABLEAU PERSONNEL'!$D$12,Q5&lt;='TABLEAU PERSONNEL'!$E$12),100,0)
+IF(AND(Q5&gt;='TABLEAU PERSONNEL'!$D$13,Q5&lt;='TABLEAU PERSONNEL'!$E$13),100,0)
+IF(AND(Q5&gt;='TABLEAU PERSONNEL'!$D$14,Q5&lt;='TABLEAU PERSONNEL'!$E$14),100,0)
+IF(AND(Q5&gt;='TABLEAU PERSONNEL'!$D$15,Q5&lt;='TABLEAU PERSONNEL'!$E$15),100,0)
+IF(AND(Q5&gt;='TABLEAU PERSONNEL'!$D$16,Q5&lt;='TABLEAU PERSONNEL'!$E$16),100,0)
+IF(AND(Q5&gt;='TABLEAU PERSONNEL'!$D$17,Q5&lt;='TABLEAU PERSONNEL'!$E$17),100,0)
+IF(AND(Q5&gt;='TABLEAU PERSONNEL'!$D$18,Q5&lt;='TABLEAU PERSONNEL'!$E$18),100,0)
+IF(AND(Q5&gt;='TABLEAU PERSONNEL'!$D$19,Q5&lt;='TABLEAU PERSONNEL'!$E$19),100,0)
+IF(AND(Q5&gt;='TABLEAU PERSONNEL'!$D$20,Q5&lt;='TABLEAU PERSONNEL'!$E$20),100,0)
+IF(AND(Q5&gt;='TABLEAU PERSONNEL'!$D$21,Q5&lt;='TABLEAU PERSONNEL'!$E$21),100,0)
+IF(AND(Q5&gt;='TABLEAU PERSONNEL'!$D$22,Q5&lt;='TABLEAU PERSONNEL'!$E$22),100,0)
+IF(AND(Q5&gt;='TABLEAU PERSONNEL'!$D$23,Q5&lt;='TABLEAU PERSONNEL'!$E$23),100,0)
+IF(AND(Q5&gt;='TABLEAU PERSONNEL'!$D$24,Q5&lt;='TABLEAU PERSONNEL'!$E$24),100,0)
+IF(AND(Q5&gt;='TABLEAU PERSONNEL'!$D$25,Q5&lt;='TABLEAU PERSONNEL'!$E$25),100,0)
+IF(AND(Q5&gt;='TABLEAU PERSONNEL'!$D$26,Q5&lt;='TABLEAU PERSONNEL'!$E$26),100,0)
+IF(AND(Q5&gt;='TABLEAU PERSONNEL'!$D$27,Q5&lt;='TABLEAU PERSONNEL'!$E$27),100,0)
+IF(AND(Q5&gt;='TABLEAU PERSONNEL'!$D$28,Q5&lt;='TABLEAU PERSONNEL'!$E$28),100,0)
+IF(AND(Q5&gt;='TABLEAU PERSONNEL'!$D$29,Q5&lt;='TABLEAU PERSONNEL'!$E$29),100,0)
+IF(AND(Q5&gt;='TABLEAU PERSONNEL'!$D$30,Q5&lt;='TABLEAU PERSONNEL'!$E$30),100,0)
+IF(AND(Q5&gt;='TABLEAU PERSONNEL'!$D$31,Q5&lt;='TABLEAU PERSONNEL'!$E$31),100,0)
+IF(AND(Q5&gt;='TABLEAU PERSONNEL'!$D$32,Q5&lt;='TABLEAU PERSONNEL'!$E$32),100,0)
+IF(AND(Q5&gt;='TABLEAU PERSONNEL'!$D$33,Q5&lt;='TABLEAU PERSONNEL'!$E$33),100,0)
+IF(AND(Q5&gt;='TABLEAU PERSONNEL'!$D$34,Q5&lt;='TABLEAU PERSONNEL'!$E$34),100,0)</f>
        <v>0</v>
      </c>
      <c r="R9" s="50">
        <f>IF(AND(R5&gt;='TABLEAU PERSONNEL'!$D$4,R5&lt;='TABLEAU PERSONNEL'!$E$4),100,0)
+IF(AND(R5&gt;='TABLEAU PERSONNEL'!$D$5,R5&lt;='TABLEAU PERSONNEL'!$E$5),100,0)
+IF(AND(R5&gt;='TABLEAU PERSONNEL'!$D$6,R5&lt;='TABLEAU PERSONNEL'!$E$6),100,0)
+IF(AND(R5&gt;='TABLEAU PERSONNEL'!$D$7,R5&lt;='TABLEAU PERSONNEL'!$E$7),100,0)
+IF(AND(R5&gt;='TABLEAU PERSONNEL'!$D$8,R5&lt;='TABLEAU PERSONNEL'!$E$8),100,0)
+IF(AND(R5&gt;='TABLEAU PERSONNEL'!$D$9,R5&lt;='TABLEAU PERSONNEL'!$E$9),100,0)
+IF(AND(R5&gt;='TABLEAU PERSONNEL'!$D$10,R5&lt;='TABLEAU PERSONNEL'!$E$10),100,0)
+IF(AND(R5&gt;='TABLEAU PERSONNEL'!$D$11,R5&lt;='TABLEAU PERSONNEL'!$E$11),100,0)
+IF(AND(R5&gt;='TABLEAU PERSONNEL'!$D$12,R5&lt;='TABLEAU PERSONNEL'!$E$12),100,0)
+IF(AND(R5&gt;='TABLEAU PERSONNEL'!$D$13,R5&lt;='TABLEAU PERSONNEL'!$E$13),100,0)
+IF(AND(R5&gt;='TABLEAU PERSONNEL'!$D$14,R5&lt;='TABLEAU PERSONNEL'!$E$14),100,0)
+IF(AND(R5&gt;='TABLEAU PERSONNEL'!$D$15,R5&lt;='TABLEAU PERSONNEL'!$E$15),100,0)
+IF(AND(R5&gt;='TABLEAU PERSONNEL'!$D$16,R5&lt;='TABLEAU PERSONNEL'!$E$16),100,0)
+IF(AND(R5&gt;='TABLEAU PERSONNEL'!$D$17,R5&lt;='TABLEAU PERSONNEL'!$E$17),100,0)
+IF(AND(R5&gt;='TABLEAU PERSONNEL'!$D$18,R5&lt;='TABLEAU PERSONNEL'!$E$18),100,0)
+IF(AND(R5&gt;='TABLEAU PERSONNEL'!$D$19,R5&lt;='TABLEAU PERSONNEL'!$E$19),100,0)
+IF(AND(R5&gt;='TABLEAU PERSONNEL'!$D$20,R5&lt;='TABLEAU PERSONNEL'!$E$20),100,0)
+IF(AND(R5&gt;='TABLEAU PERSONNEL'!$D$21,R5&lt;='TABLEAU PERSONNEL'!$E$21),100,0)
+IF(AND(R5&gt;='TABLEAU PERSONNEL'!$D$22,R5&lt;='TABLEAU PERSONNEL'!$E$22),100,0)
+IF(AND(R5&gt;='TABLEAU PERSONNEL'!$D$23,R5&lt;='TABLEAU PERSONNEL'!$E$23),100,0)
+IF(AND(R5&gt;='TABLEAU PERSONNEL'!$D$24,R5&lt;='TABLEAU PERSONNEL'!$E$24),100,0)
+IF(AND(R5&gt;='TABLEAU PERSONNEL'!$D$25,R5&lt;='TABLEAU PERSONNEL'!$E$25),100,0)
+IF(AND(R5&gt;='TABLEAU PERSONNEL'!$D$26,R5&lt;='TABLEAU PERSONNEL'!$E$26),100,0)
+IF(AND(R5&gt;='TABLEAU PERSONNEL'!$D$27,R5&lt;='TABLEAU PERSONNEL'!$E$27),100,0)
+IF(AND(R5&gt;='TABLEAU PERSONNEL'!$D$28,R5&lt;='TABLEAU PERSONNEL'!$E$28),100,0)
+IF(AND(R5&gt;='TABLEAU PERSONNEL'!$D$29,R5&lt;='TABLEAU PERSONNEL'!$E$29),100,0)
+IF(AND(R5&gt;='TABLEAU PERSONNEL'!$D$30,R5&lt;='TABLEAU PERSONNEL'!$E$30),100,0)
+IF(AND(R5&gt;='TABLEAU PERSONNEL'!$D$31,R5&lt;='TABLEAU PERSONNEL'!$E$31),100,0)
+IF(AND(R5&gt;='TABLEAU PERSONNEL'!$D$32,R5&lt;='TABLEAU PERSONNEL'!$E$32),100,0)
+IF(AND(R5&gt;='TABLEAU PERSONNEL'!$D$33,R5&lt;='TABLEAU PERSONNEL'!$E$33),100,0)
+IF(AND(R5&gt;='TABLEAU PERSONNEL'!$D$34,R5&lt;='TABLEAU PERSONNEL'!$E$34),100,0)</f>
        <v>0</v>
      </c>
      <c r="S9" s="50">
        <f>IF(AND(S5&gt;='TABLEAU PERSONNEL'!$D$4,S5&lt;='TABLEAU PERSONNEL'!$E$4),100,0)
+IF(AND(S5&gt;='TABLEAU PERSONNEL'!$D$5,S5&lt;='TABLEAU PERSONNEL'!$E$5),100,0)
+IF(AND(S5&gt;='TABLEAU PERSONNEL'!$D$6,S5&lt;='TABLEAU PERSONNEL'!$E$6),100,0)
+IF(AND(S5&gt;='TABLEAU PERSONNEL'!$D$7,S5&lt;='TABLEAU PERSONNEL'!$E$7),100,0)
+IF(AND(S5&gt;='TABLEAU PERSONNEL'!$D$8,S5&lt;='TABLEAU PERSONNEL'!$E$8),100,0)
+IF(AND(S5&gt;='TABLEAU PERSONNEL'!$D$9,S5&lt;='TABLEAU PERSONNEL'!$E$9),100,0)
+IF(AND(S5&gt;='TABLEAU PERSONNEL'!$D$10,S5&lt;='TABLEAU PERSONNEL'!$E$10),100,0)
+IF(AND(S5&gt;='TABLEAU PERSONNEL'!$D$11,S5&lt;='TABLEAU PERSONNEL'!$E$11),100,0)
+IF(AND(S5&gt;='TABLEAU PERSONNEL'!$D$12,S5&lt;='TABLEAU PERSONNEL'!$E$12),100,0)
+IF(AND(S5&gt;='TABLEAU PERSONNEL'!$D$13,S5&lt;='TABLEAU PERSONNEL'!$E$13),100,0)
+IF(AND(S5&gt;='TABLEAU PERSONNEL'!$D$14,S5&lt;='TABLEAU PERSONNEL'!$E$14),100,0)
+IF(AND(S5&gt;='TABLEAU PERSONNEL'!$D$15,S5&lt;='TABLEAU PERSONNEL'!$E$15),100,0)
+IF(AND(S5&gt;='TABLEAU PERSONNEL'!$D$16,S5&lt;='TABLEAU PERSONNEL'!$E$16),100,0)
+IF(AND(S5&gt;='TABLEAU PERSONNEL'!$D$17,S5&lt;='TABLEAU PERSONNEL'!$E$17),100,0)
+IF(AND(S5&gt;='TABLEAU PERSONNEL'!$D$18,S5&lt;='TABLEAU PERSONNEL'!$E$18),100,0)
+IF(AND(S5&gt;='TABLEAU PERSONNEL'!$D$19,S5&lt;='TABLEAU PERSONNEL'!$E$19),100,0)
+IF(AND(S5&gt;='TABLEAU PERSONNEL'!$D$20,S5&lt;='TABLEAU PERSONNEL'!$E$20),100,0)
+IF(AND(S5&gt;='TABLEAU PERSONNEL'!$D$21,S5&lt;='TABLEAU PERSONNEL'!$E$21),100,0)
+IF(AND(S5&gt;='TABLEAU PERSONNEL'!$D$22,S5&lt;='TABLEAU PERSONNEL'!$E$22),100,0)
+IF(AND(S5&gt;='TABLEAU PERSONNEL'!$D$23,S5&lt;='TABLEAU PERSONNEL'!$E$23),100,0)
+IF(AND(S5&gt;='TABLEAU PERSONNEL'!$D$24,S5&lt;='TABLEAU PERSONNEL'!$E$24),100,0)
+IF(AND(S5&gt;='TABLEAU PERSONNEL'!$D$25,S5&lt;='TABLEAU PERSONNEL'!$E$25),100,0)
+IF(AND(S5&gt;='TABLEAU PERSONNEL'!$D$26,S5&lt;='TABLEAU PERSONNEL'!$E$26),100,0)
+IF(AND(S5&gt;='TABLEAU PERSONNEL'!$D$27,S5&lt;='TABLEAU PERSONNEL'!$E$27),100,0)
+IF(AND(S5&gt;='TABLEAU PERSONNEL'!$D$28,S5&lt;='TABLEAU PERSONNEL'!$E$28),100,0)
+IF(AND(S5&gt;='TABLEAU PERSONNEL'!$D$29,S5&lt;='TABLEAU PERSONNEL'!$E$29),100,0)
+IF(AND(S5&gt;='TABLEAU PERSONNEL'!$D$30,S5&lt;='TABLEAU PERSONNEL'!$E$30),100,0)
+IF(AND(S5&gt;='TABLEAU PERSONNEL'!$D$31,S5&lt;='TABLEAU PERSONNEL'!$E$31),100,0)
+IF(AND(S5&gt;='TABLEAU PERSONNEL'!$D$32,S5&lt;='TABLEAU PERSONNEL'!$E$32),100,0)
+IF(AND(S5&gt;='TABLEAU PERSONNEL'!$D$33,S5&lt;='TABLEAU PERSONNEL'!$E$33),100,0)
+IF(AND(S5&gt;='TABLEAU PERSONNEL'!$D$34,S5&lt;='TABLEAU PERSONNEL'!$E$34),100,0)</f>
        <v>0</v>
      </c>
      <c r="T9" s="50">
        <f>IF(AND(T5&gt;='TABLEAU PERSONNEL'!$D$4,T5&lt;='TABLEAU PERSONNEL'!$E$4),100,0)
+IF(AND(T5&gt;='TABLEAU PERSONNEL'!$D$5,T5&lt;='TABLEAU PERSONNEL'!$E$5),100,0)
+IF(AND(T5&gt;='TABLEAU PERSONNEL'!$D$6,T5&lt;='TABLEAU PERSONNEL'!$E$6),100,0)
+IF(AND(T5&gt;='TABLEAU PERSONNEL'!$D$7,T5&lt;='TABLEAU PERSONNEL'!$E$7),100,0)
+IF(AND(T5&gt;='TABLEAU PERSONNEL'!$D$8,T5&lt;='TABLEAU PERSONNEL'!$E$8),100,0)
+IF(AND(T5&gt;='TABLEAU PERSONNEL'!$D$9,T5&lt;='TABLEAU PERSONNEL'!$E$9),100,0)
+IF(AND(T5&gt;='TABLEAU PERSONNEL'!$D$10,T5&lt;='TABLEAU PERSONNEL'!$E$10),100,0)
+IF(AND(T5&gt;='TABLEAU PERSONNEL'!$D$11,T5&lt;='TABLEAU PERSONNEL'!$E$11),100,0)
+IF(AND(T5&gt;='TABLEAU PERSONNEL'!$D$12,T5&lt;='TABLEAU PERSONNEL'!$E$12),100,0)
+IF(AND(T5&gt;='TABLEAU PERSONNEL'!$D$13,T5&lt;='TABLEAU PERSONNEL'!$E$13),100,0)
+IF(AND(T5&gt;='TABLEAU PERSONNEL'!$D$14,T5&lt;='TABLEAU PERSONNEL'!$E$14),100,0)
+IF(AND(T5&gt;='TABLEAU PERSONNEL'!$D$15,T5&lt;='TABLEAU PERSONNEL'!$E$15),100,0)
+IF(AND(T5&gt;='TABLEAU PERSONNEL'!$D$16,T5&lt;='TABLEAU PERSONNEL'!$E$16),100,0)
+IF(AND(T5&gt;='TABLEAU PERSONNEL'!$D$17,T5&lt;='TABLEAU PERSONNEL'!$E$17),100,0)
+IF(AND(T5&gt;='TABLEAU PERSONNEL'!$D$18,T5&lt;='TABLEAU PERSONNEL'!$E$18),100,0)
+IF(AND(T5&gt;='TABLEAU PERSONNEL'!$D$19,T5&lt;='TABLEAU PERSONNEL'!$E$19),100,0)
+IF(AND(T5&gt;='TABLEAU PERSONNEL'!$D$20,T5&lt;='TABLEAU PERSONNEL'!$E$20),100,0)
+IF(AND(T5&gt;='TABLEAU PERSONNEL'!$D$21,T5&lt;='TABLEAU PERSONNEL'!$E$21),100,0)
+IF(AND(T5&gt;='TABLEAU PERSONNEL'!$D$22,T5&lt;='TABLEAU PERSONNEL'!$E$22),100,0)
+IF(AND(T5&gt;='TABLEAU PERSONNEL'!$D$23,T5&lt;='TABLEAU PERSONNEL'!$E$23),100,0)
+IF(AND(T5&gt;='TABLEAU PERSONNEL'!$D$24,T5&lt;='TABLEAU PERSONNEL'!$E$24),100,0)
+IF(AND(T5&gt;='TABLEAU PERSONNEL'!$D$25,T5&lt;='TABLEAU PERSONNEL'!$E$25),100,0)
+IF(AND(T5&gt;='TABLEAU PERSONNEL'!$D$26,T5&lt;='TABLEAU PERSONNEL'!$E$26),100,0)
+IF(AND(T5&gt;='TABLEAU PERSONNEL'!$D$27,T5&lt;='TABLEAU PERSONNEL'!$E$27),100,0)
+IF(AND(T5&gt;='TABLEAU PERSONNEL'!$D$28,T5&lt;='TABLEAU PERSONNEL'!$E$28),100,0)
+IF(AND(T5&gt;='TABLEAU PERSONNEL'!$D$29,T5&lt;='TABLEAU PERSONNEL'!$E$29),100,0)
+IF(AND(T5&gt;='TABLEAU PERSONNEL'!$D$30,T5&lt;='TABLEAU PERSONNEL'!$E$30),100,0)
+IF(AND(T5&gt;='TABLEAU PERSONNEL'!$D$31,T5&lt;='TABLEAU PERSONNEL'!$E$31),100,0)
+IF(AND(T5&gt;='TABLEAU PERSONNEL'!$D$32,T5&lt;='TABLEAU PERSONNEL'!$E$32),100,0)
+IF(AND(T5&gt;='TABLEAU PERSONNEL'!$D$33,T5&lt;='TABLEAU PERSONNEL'!$E$33),100,0)
+IF(AND(T5&gt;='TABLEAU PERSONNEL'!$D$34,T5&lt;='TABLEAU PERSONNEL'!$E$34),100,0)</f>
        <v>0</v>
      </c>
      <c r="U9" s="50">
        <f>IF(AND(U5&gt;='TABLEAU PERSONNEL'!$D$4,U5&lt;='TABLEAU PERSONNEL'!$E$4),100,0)
+IF(AND(U5&gt;='TABLEAU PERSONNEL'!$D$5,U5&lt;='TABLEAU PERSONNEL'!$E$5),100,0)
+IF(AND(U5&gt;='TABLEAU PERSONNEL'!$D$6,U5&lt;='TABLEAU PERSONNEL'!$E$6),100,0)
+IF(AND(U5&gt;='TABLEAU PERSONNEL'!$D$7,U5&lt;='TABLEAU PERSONNEL'!$E$7),100,0)
+IF(AND(U5&gt;='TABLEAU PERSONNEL'!$D$8,U5&lt;='TABLEAU PERSONNEL'!$E$8),100,0)
+IF(AND(U5&gt;='TABLEAU PERSONNEL'!$D$9,U5&lt;='TABLEAU PERSONNEL'!$E$9),100,0)
+IF(AND(U5&gt;='TABLEAU PERSONNEL'!$D$10,U5&lt;='TABLEAU PERSONNEL'!$E$10),100,0)
+IF(AND(U5&gt;='TABLEAU PERSONNEL'!$D$11,U5&lt;='TABLEAU PERSONNEL'!$E$11),100,0)
+IF(AND(U5&gt;='TABLEAU PERSONNEL'!$D$12,U5&lt;='TABLEAU PERSONNEL'!$E$12),100,0)
+IF(AND(U5&gt;='TABLEAU PERSONNEL'!$D$13,U5&lt;='TABLEAU PERSONNEL'!$E$13),100,0)
+IF(AND(U5&gt;='TABLEAU PERSONNEL'!$D$14,U5&lt;='TABLEAU PERSONNEL'!$E$14),100,0)
+IF(AND(U5&gt;='TABLEAU PERSONNEL'!$D$15,U5&lt;='TABLEAU PERSONNEL'!$E$15),100,0)
+IF(AND(U5&gt;='TABLEAU PERSONNEL'!$D$16,U5&lt;='TABLEAU PERSONNEL'!$E$16),100,0)
+IF(AND(U5&gt;='TABLEAU PERSONNEL'!$D$17,U5&lt;='TABLEAU PERSONNEL'!$E$17),100,0)
+IF(AND(U5&gt;='TABLEAU PERSONNEL'!$D$18,U5&lt;='TABLEAU PERSONNEL'!$E$18),100,0)
+IF(AND(U5&gt;='TABLEAU PERSONNEL'!$D$19,U5&lt;='TABLEAU PERSONNEL'!$E$19),100,0)
+IF(AND(U5&gt;='TABLEAU PERSONNEL'!$D$20,U5&lt;='TABLEAU PERSONNEL'!$E$20),100,0)
+IF(AND(U5&gt;='TABLEAU PERSONNEL'!$D$21,U5&lt;='TABLEAU PERSONNEL'!$E$21),100,0)
+IF(AND(U5&gt;='TABLEAU PERSONNEL'!$D$22,U5&lt;='TABLEAU PERSONNEL'!$E$22),100,0)
+IF(AND(U5&gt;='TABLEAU PERSONNEL'!$D$23,U5&lt;='TABLEAU PERSONNEL'!$E$23),100,0)
+IF(AND(U5&gt;='TABLEAU PERSONNEL'!$D$24,U5&lt;='TABLEAU PERSONNEL'!$E$24),100,0)
+IF(AND(U5&gt;='TABLEAU PERSONNEL'!$D$25,U5&lt;='TABLEAU PERSONNEL'!$E$25),100,0)
+IF(AND(U5&gt;='TABLEAU PERSONNEL'!$D$26,U5&lt;='TABLEAU PERSONNEL'!$E$26),100,0)
+IF(AND(U5&gt;='TABLEAU PERSONNEL'!$D$27,U5&lt;='TABLEAU PERSONNEL'!$E$27),100,0)
+IF(AND(U5&gt;='TABLEAU PERSONNEL'!$D$28,U5&lt;='TABLEAU PERSONNEL'!$E$28),100,0)
+IF(AND(U5&gt;='TABLEAU PERSONNEL'!$D$29,U5&lt;='TABLEAU PERSONNEL'!$E$29),100,0)
+IF(AND(U5&gt;='TABLEAU PERSONNEL'!$D$30,U5&lt;='TABLEAU PERSONNEL'!$E$30),100,0)
+IF(AND(U5&gt;='TABLEAU PERSONNEL'!$D$31,U5&lt;='TABLEAU PERSONNEL'!$E$31),100,0)
+IF(AND(U5&gt;='TABLEAU PERSONNEL'!$D$32,U5&lt;='TABLEAU PERSONNEL'!$E$32),100,0)
+IF(AND(U5&gt;='TABLEAU PERSONNEL'!$D$33,U5&lt;='TABLEAU PERSONNEL'!$E$33),100,0)
+IF(AND(U5&gt;='TABLEAU PERSONNEL'!$D$34,U5&lt;='TABLEAU PERSONNEL'!$E$34),100,0)</f>
        <v>0</v>
      </c>
      <c r="V9" s="50">
        <f>IF(AND(V5&gt;='TABLEAU PERSONNEL'!$D$4,V5&lt;='TABLEAU PERSONNEL'!$E$4),100,0)
+IF(AND(V5&gt;='TABLEAU PERSONNEL'!$D$5,V5&lt;='TABLEAU PERSONNEL'!$E$5),100,0)
+IF(AND(V5&gt;='TABLEAU PERSONNEL'!$D$6,V5&lt;='TABLEAU PERSONNEL'!$E$6),100,0)
+IF(AND(V5&gt;='TABLEAU PERSONNEL'!$D$7,V5&lt;='TABLEAU PERSONNEL'!$E$7),100,0)
+IF(AND(V5&gt;='TABLEAU PERSONNEL'!$D$8,V5&lt;='TABLEAU PERSONNEL'!$E$8),100,0)
+IF(AND(V5&gt;='TABLEAU PERSONNEL'!$D$9,V5&lt;='TABLEAU PERSONNEL'!$E$9),100,0)
+IF(AND(V5&gt;='TABLEAU PERSONNEL'!$D$10,V5&lt;='TABLEAU PERSONNEL'!$E$10),100,0)
+IF(AND(V5&gt;='TABLEAU PERSONNEL'!$D$11,V5&lt;='TABLEAU PERSONNEL'!$E$11),100,0)
+IF(AND(V5&gt;='TABLEAU PERSONNEL'!$D$12,V5&lt;='TABLEAU PERSONNEL'!$E$12),100,0)
+IF(AND(V5&gt;='TABLEAU PERSONNEL'!$D$13,V5&lt;='TABLEAU PERSONNEL'!$E$13),100,0)
+IF(AND(V5&gt;='TABLEAU PERSONNEL'!$D$14,V5&lt;='TABLEAU PERSONNEL'!$E$14),100,0)
+IF(AND(V5&gt;='TABLEAU PERSONNEL'!$D$15,V5&lt;='TABLEAU PERSONNEL'!$E$15),100,0)
+IF(AND(V5&gt;='TABLEAU PERSONNEL'!$D$16,V5&lt;='TABLEAU PERSONNEL'!$E$16),100,0)
+IF(AND(V5&gt;='TABLEAU PERSONNEL'!$D$17,V5&lt;='TABLEAU PERSONNEL'!$E$17),100,0)
+IF(AND(V5&gt;='TABLEAU PERSONNEL'!$D$18,V5&lt;='TABLEAU PERSONNEL'!$E$18),100,0)
+IF(AND(V5&gt;='TABLEAU PERSONNEL'!$D$19,V5&lt;='TABLEAU PERSONNEL'!$E$19),100,0)
+IF(AND(V5&gt;='TABLEAU PERSONNEL'!$D$20,V5&lt;='TABLEAU PERSONNEL'!$E$20),100,0)
+IF(AND(V5&gt;='TABLEAU PERSONNEL'!$D$21,V5&lt;='TABLEAU PERSONNEL'!$E$21),100,0)
+IF(AND(V5&gt;='TABLEAU PERSONNEL'!$D$22,V5&lt;='TABLEAU PERSONNEL'!$E$22),100,0)
+IF(AND(V5&gt;='TABLEAU PERSONNEL'!$D$23,V5&lt;='TABLEAU PERSONNEL'!$E$23),100,0)
+IF(AND(V5&gt;='TABLEAU PERSONNEL'!$D$24,V5&lt;='TABLEAU PERSONNEL'!$E$24),100,0)
+IF(AND(V5&gt;='TABLEAU PERSONNEL'!$D$25,V5&lt;='TABLEAU PERSONNEL'!$E$25),100,0)
+IF(AND(V5&gt;='TABLEAU PERSONNEL'!$D$26,V5&lt;='TABLEAU PERSONNEL'!$E$26),100,0)
+IF(AND(V5&gt;='TABLEAU PERSONNEL'!$D$27,V5&lt;='TABLEAU PERSONNEL'!$E$27),100,0)
+IF(AND(V5&gt;='TABLEAU PERSONNEL'!$D$28,V5&lt;='TABLEAU PERSONNEL'!$E$28),100,0)
+IF(AND(V5&gt;='TABLEAU PERSONNEL'!$D$29,V5&lt;='TABLEAU PERSONNEL'!$E$29),100,0)
+IF(AND(V5&gt;='TABLEAU PERSONNEL'!$D$30,V5&lt;='TABLEAU PERSONNEL'!$E$30),100,0)
+IF(AND(V5&gt;='TABLEAU PERSONNEL'!$D$31,V5&lt;='TABLEAU PERSONNEL'!$E$31),100,0)
+IF(AND(V5&gt;='TABLEAU PERSONNEL'!$D$32,V5&lt;='TABLEAU PERSONNEL'!$E$32),100,0)
+IF(AND(V5&gt;='TABLEAU PERSONNEL'!$D$33,V5&lt;='TABLEAU PERSONNEL'!$E$33),100,0)
+IF(AND(V5&gt;='TABLEAU PERSONNEL'!$D$34,V5&lt;='TABLEAU PERSONNEL'!$E$34),100,0)</f>
        <v>0</v>
      </c>
      <c r="W9" s="50">
        <f>IF(AND(W5&gt;='TABLEAU PERSONNEL'!$D$4,W5&lt;='TABLEAU PERSONNEL'!$E$4),100,0)
+IF(AND(W5&gt;='TABLEAU PERSONNEL'!$D$5,W5&lt;='TABLEAU PERSONNEL'!$E$5),100,0)
+IF(AND(W5&gt;='TABLEAU PERSONNEL'!$D$6,W5&lt;='TABLEAU PERSONNEL'!$E$6),100,0)
+IF(AND(W5&gt;='TABLEAU PERSONNEL'!$D$7,W5&lt;='TABLEAU PERSONNEL'!$E$7),100,0)
+IF(AND(W5&gt;='TABLEAU PERSONNEL'!$D$8,W5&lt;='TABLEAU PERSONNEL'!$E$8),100,0)
+IF(AND(W5&gt;='TABLEAU PERSONNEL'!$D$9,W5&lt;='TABLEAU PERSONNEL'!$E$9),100,0)
+IF(AND(W5&gt;='TABLEAU PERSONNEL'!$D$10,W5&lt;='TABLEAU PERSONNEL'!$E$10),100,0)
+IF(AND(W5&gt;='TABLEAU PERSONNEL'!$D$11,W5&lt;='TABLEAU PERSONNEL'!$E$11),100,0)
+IF(AND(W5&gt;='TABLEAU PERSONNEL'!$D$12,W5&lt;='TABLEAU PERSONNEL'!$E$12),100,0)
+IF(AND(W5&gt;='TABLEAU PERSONNEL'!$D$13,W5&lt;='TABLEAU PERSONNEL'!$E$13),100,0)
+IF(AND(W5&gt;='TABLEAU PERSONNEL'!$D$14,W5&lt;='TABLEAU PERSONNEL'!$E$14),100,0)
+IF(AND(W5&gt;='TABLEAU PERSONNEL'!$D$15,W5&lt;='TABLEAU PERSONNEL'!$E$15),100,0)
+IF(AND(W5&gt;='TABLEAU PERSONNEL'!$D$16,W5&lt;='TABLEAU PERSONNEL'!$E$16),100,0)
+IF(AND(W5&gt;='TABLEAU PERSONNEL'!$D$17,W5&lt;='TABLEAU PERSONNEL'!$E$17),100,0)
+IF(AND(W5&gt;='TABLEAU PERSONNEL'!$D$18,W5&lt;='TABLEAU PERSONNEL'!$E$18),100,0)
+IF(AND(W5&gt;='TABLEAU PERSONNEL'!$D$19,W5&lt;='TABLEAU PERSONNEL'!$E$19),100,0)
+IF(AND(W5&gt;='TABLEAU PERSONNEL'!$D$20,W5&lt;='TABLEAU PERSONNEL'!$E$20),100,0)
+IF(AND(W5&gt;='TABLEAU PERSONNEL'!$D$21,W5&lt;='TABLEAU PERSONNEL'!$E$21),100,0)
+IF(AND(W5&gt;='TABLEAU PERSONNEL'!$D$22,W5&lt;='TABLEAU PERSONNEL'!$E$22),100,0)
+IF(AND(W5&gt;='TABLEAU PERSONNEL'!$D$23,W5&lt;='TABLEAU PERSONNEL'!$E$23),100,0)
+IF(AND(W5&gt;='TABLEAU PERSONNEL'!$D$24,W5&lt;='TABLEAU PERSONNEL'!$E$24),100,0)
+IF(AND(W5&gt;='TABLEAU PERSONNEL'!$D$25,W5&lt;='TABLEAU PERSONNEL'!$E$25),100,0)
+IF(AND(W5&gt;='TABLEAU PERSONNEL'!$D$26,W5&lt;='TABLEAU PERSONNEL'!$E$26),100,0)
+IF(AND(W5&gt;='TABLEAU PERSONNEL'!$D$27,W5&lt;='TABLEAU PERSONNEL'!$E$27),100,0)
+IF(AND(W5&gt;='TABLEAU PERSONNEL'!$D$28,W5&lt;='TABLEAU PERSONNEL'!$E$28),100,0)
+IF(AND(W5&gt;='TABLEAU PERSONNEL'!$D$29,W5&lt;='TABLEAU PERSONNEL'!$E$29),100,0)
+IF(AND(W5&gt;='TABLEAU PERSONNEL'!$D$30,W5&lt;='TABLEAU PERSONNEL'!$E$30),100,0)
+IF(AND(W5&gt;='TABLEAU PERSONNEL'!$D$31,W5&lt;='TABLEAU PERSONNEL'!$E$31),100,0)
+IF(AND(W5&gt;='TABLEAU PERSONNEL'!$D$32,W5&lt;='TABLEAU PERSONNEL'!$E$32),100,0)
+IF(AND(W5&gt;='TABLEAU PERSONNEL'!$D$33,W5&lt;='TABLEAU PERSONNEL'!$E$33),100,0)
+IF(AND(W5&gt;='TABLEAU PERSONNEL'!$D$34,W5&lt;='TABLEAU PERSONNEL'!$E$34),100,0)</f>
        <v>0</v>
      </c>
      <c r="X9" s="50">
        <f>IF(AND(X5&gt;='TABLEAU PERSONNEL'!$D$4,X5&lt;='TABLEAU PERSONNEL'!$E$4),100,0)
+IF(AND(X5&gt;='TABLEAU PERSONNEL'!$D$5,X5&lt;='TABLEAU PERSONNEL'!$E$5),100,0)
+IF(AND(X5&gt;='TABLEAU PERSONNEL'!$D$6,X5&lt;='TABLEAU PERSONNEL'!$E$6),100,0)
+IF(AND(X5&gt;='TABLEAU PERSONNEL'!$D$7,X5&lt;='TABLEAU PERSONNEL'!$E$7),100,0)
+IF(AND(X5&gt;='TABLEAU PERSONNEL'!$D$8,X5&lt;='TABLEAU PERSONNEL'!$E$8),100,0)
+IF(AND(X5&gt;='TABLEAU PERSONNEL'!$D$9,X5&lt;='TABLEAU PERSONNEL'!$E$9),100,0)
+IF(AND(X5&gt;='TABLEAU PERSONNEL'!$D$10,X5&lt;='TABLEAU PERSONNEL'!$E$10),100,0)
+IF(AND(X5&gt;='TABLEAU PERSONNEL'!$D$11,X5&lt;='TABLEAU PERSONNEL'!$E$11),100,0)
+IF(AND(X5&gt;='TABLEAU PERSONNEL'!$D$12,X5&lt;='TABLEAU PERSONNEL'!$E$12),100,0)
+IF(AND(X5&gt;='TABLEAU PERSONNEL'!$D$13,X5&lt;='TABLEAU PERSONNEL'!$E$13),100,0)
+IF(AND(X5&gt;='TABLEAU PERSONNEL'!$D$14,X5&lt;='TABLEAU PERSONNEL'!$E$14),100,0)
+IF(AND(X5&gt;='TABLEAU PERSONNEL'!$D$15,X5&lt;='TABLEAU PERSONNEL'!$E$15),100,0)
+IF(AND(X5&gt;='TABLEAU PERSONNEL'!$D$16,X5&lt;='TABLEAU PERSONNEL'!$E$16),100,0)
+IF(AND(X5&gt;='TABLEAU PERSONNEL'!$D$17,X5&lt;='TABLEAU PERSONNEL'!$E$17),100,0)
+IF(AND(X5&gt;='TABLEAU PERSONNEL'!$D$18,X5&lt;='TABLEAU PERSONNEL'!$E$18),100,0)
+IF(AND(X5&gt;='TABLEAU PERSONNEL'!$D$19,X5&lt;='TABLEAU PERSONNEL'!$E$19),100,0)
+IF(AND(X5&gt;='TABLEAU PERSONNEL'!$D$20,X5&lt;='TABLEAU PERSONNEL'!$E$20),100,0)
+IF(AND(X5&gt;='TABLEAU PERSONNEL'!$D$21,X5&lt;='TABLEAU PERSONNEL'!$E$21),100,0)
+IF(AND(X5&gt;='TABLEAU PERSONNEL'!$D$22,X5&lt;='TABLEAU PERSONNEL'!$E$22),100,0)
+IF(AND(X5&gt;='TABLEAU PERSONNEL'!$D$23,X5&lt;='TABLEAU PERSONNEL'!$E$23),100,0)
+IF(AND(X5&gt;='TABLEAU PERSONNEL'!$D$24,X5&lt;='TABLEAU PERSONNEL'!$E$24),100,0)
+IF(AND(X5&gt;='TABLEAU PERSONNEL'!$D$25,X5&lt;='TABLEAU PERSONNEL'!$E$25),100,0)
+IF(AND(X5&gt;='TABLEAU PERSONNEL'!$D$26,X5&lt;='TABLEAU PERSONNEL'!$E$26),100,0)
+IF(AND(X5&gt;='TABLEAU PERSONNEL'!$D$27,X5&lt;='TABLEAU PERSONNEL'!$E$27),100,0)
+IF(AND(X5&gt;='TABLEAU PERSONNEL'!$D$28,X5&lt;='TABLEAU PERSONNEL'!$E$28),100,0)
+IF(AND(X5&gt;='TABLEAU PERSONNEL'!$D$29,X5&lt;='TABLEAU PERSONNEL'!$E$29),100,0)
+IF(AND(X5&gt;='TABLEAU PERSONNEL'!$D$30,X5&lt;='TABLEAU PERSONNEL'!$E$30),100,0)
+IF(AND(X5&gt;='TABLEAU PERSONNEL'!$D$31,X5&lt;='TABLEAU PERSONNEL'!$E$31),100,0)
+IF(AND(X5&gt;='TABLEAU PERSONNEL'!$D$32,X5&lt;='TABLEAU PERSONNEL'!$E$32),100,0)
+IF(AND(X5&gt;='TABLEAU PERSONNEL'!$D$33,X5&lt;='TABLEAU PERSONNEL'!$E$33),100,0)
+IF(AND(X5&gt;='TABLEAU PERSONNEL'!$D$34,X5&lt;='TABLEAU PERSONNEL'!$E$34),100,0)</f>
        <v>0</v>
      </c>
      <c r="Y9" s="50">
        <f>IF(AND(Y5&gt;='TABLEAU PERSONNEL'!$D$4,Y5&lt;='TABLEAU PERSONNEL'!$E$4),100,0)
+IF(AND(Y5&gt;='TABLEAU PERSONNEL'!$D$5,Y5&lt;='TABLEAU PERSONNEL'!$E$5),100,0)
+IF(AND(Y5&gt;='TABLEAU PERSONNEL'!$D$6,Y5&lt;='TABLEAU PERSONNEL'!$E$6),100,0)
+IF(AND(Y5&gt;='TABLEAU PERSONNEL'!$D$7,Y5&lt;='TABLEAU PERSONNEL'!$E$7),100,0)
+IF(AND(Y5&gt;='TABLEAU PERSONNEL'!$D$8,Y5&lt;='TABLEAU PERSONNEL'!$E$8),100,0)
+IF(AND(Y5&gt;='TABLEAU PERSONNEL'!$D$9,Y5&lt;='TABLEAU PERSONNEL'!$E$9),100,0)
+IF(AND(Y5&gt;='TABLEAU PERSONNEL'!$D$10,Y5&lt;='TABLEAU PERSONNEL'!$E$10),100,0)
+IF(AND(Y5&gt;='TABLEAU PERSONNEL'!$D$11,Y5&lt;='TABLEAU PERSONNEL'!$E$11),100,0)
+IF(AND(Y5&gt;='TABLEAU PERSONNEL'!$D$12,Y5&lt;='TABLEAU PERSONNEL'!$E$12),100,0)
+IF(AND(Y5&gt;='TABLEAU PERSONNEL'!$D$13,Y5&lt;='TABLEAU PERSONNEL'!$E$13),100,0)
+IF(AND(Y5&gt;='TABLEAU PERSONNEL'!$D$14,Y5&lt;='TABLEAU PERSONNEL'!$E$14),100,0)
+IF(AND(Y5&gt;='TABLEAU PERSONNEL'!$D$15,Y5&lt;='TABLEAU PERSONNEL'!$E$15),100,0)
+IF(AND(Y5&gt;='TABLEAU PERSONNEL'!$D$16,Y5&lt;='TABLEAU PERSONNEL'!$E$16),100,0)
+IF(AND(Y5&gt;='TABLEAU PERSONNEL'!$D$17,Y5&lt;='TABLEAU PERSONNEL'!$E$17),100,0)
+IF(AND(Y5&gt;='TABLEAU PERSONNEL'!$D$18,Y5&lt;='TABLEAU PERSONNEL'!$E$18),100,0)
+IF(AND(Y5&gt;='TABLEAU PERSONNEL'!$D$19,Y5&lt;='TABLEAU PERSONNEL'!$E$19),100,0)
+IF(AND(Y5&gt;='TABLEAU PERSONNEL'!$D$20,Y5&lt;='TABLEAU PERSONNEL'!$E$20),100,0)
+IF(AND(Y5&gt;='TABLEAU PERSONNEL'!$D$21,Y5&lt;='TABLEAU PERSONNEL'!$E$21),100,0)
+IF(AND(Y5&gt;='TABLEAU PERSONNEL'!$D$22,Y5&lt;='TABLEAU PERSONNEL'!$E$22),100,0)
+IF(AND(Y5&gt;='TABLEAU PERSONNEL'!$D$23,Y5&lt;='TABLEAU PERSONNEL'!$E$23),100,0)
+IF(AND(Y5&gt;='TABLEAU PERSONNEL'!$D$24,Y5&lt;='TABLEAU PERSONNEL'!$E$24),100,0)
+IF(AND(Y5&gt;='TABLEAU PERSONNEL'!$D$25,Y5&lt;='TABLEAU PERSONNEL'!$E$25),100,0)
+IF(AND(Y5&gt;='TABLEAU PERSONNEL'!$D$26,Y5&lt;='TABLEAU PERSONNEL'!$E$26),100,0)
+IF(AND(Y5&gt;='TABLEAU PERSONNEL'!$D$27,Y5&lt;='TABLEAU PERSONNEL'!$E$27),100,0)
+IF(AND(Y5&gt;='TABLEAU PERSONNEL'!$D$28,Y5&lt;='TABLEAU PERSONNEL'!$E$28),100,0)
+IF(AND(Y5&gt;='TABLEAU PERSONNEL'!$D$29,Y5&lt;='TABLEAU PERSONNEL'!$E$29),100,0)
+IF(AND(Y5&gt;='TABLEAU PERSONNEL'!$D$30,Y5&lt;='TABLEAU PERSONNEL'!$E$30),100,0)
+IF(AND(Y5&gt;='TABLEAU PERSONNEL'!$D$31,Y5&lt;='TABLEAU PERSONNEL'!$E$31),100,0)
+IF(AND(Y5&gt;='TABLEAU PERSONNEL'!$D$32,Y5&lt;='TABLEAU PERSONNEL'!$E$32),100,0)
+IF(AND(Y5&gt;='TABLEAU PERSONNEL'!$D$33,Y5&lt;='TABLEAU PERSONNEL'!$E$33),100,0)
+IF(AND(Y5&gt;='TABLEAU PERSONNEL'!$D$34,Y5&lt;='TABLEAU PERSONNEL'!$E$34),100,0)</f>
        <v>0</v>
      </c>
      <c r="Z9" s="50">
        <f>IF(AND(Z5&gt;='TABLEAU PERSONNEL'!$D$4,Z5&lt;='TABLEAU PERSONNEL'!$E$4),100,0)
+IF(AND(Z5&gt;='TABLEAU PERSONNEL'!$D$5,Z5&lt;='TABLEAU PERSONNEL'!$E$5),100,0)
+IF(AND(Z5&gt;='TABLEAU PERSONNEL'!$D$6,Z5&lt;='TABLEAU PERSONNEL'!$E$6),100,0)
+IF(AND(Z5&gt;='TABLEAU PERSONNEL'!$D$7,Z5&lt;='TABLEAU PERSONNEL'!$E$7),100,0)
+IF(AND(Z5&gt;='TABLEAU PERSONNEL'!$D$8,Z5&lt;='TABLEAU PERSONNEL'!$E$8),100,0)
+IF(AND(Z5&gt;='TABLEAU PERSONNEL'!$D$9,Z5&lt;='TABLEAU PERSONNEL'!$E$9),100,0)
+IF(AND(Z5&gt;='TABLEAU PERSONNEL'!$D$10,Z5&lt;='TABLEAU PERSONNEL'!$E$10),100,0)
+IF(AND(Z5&gt;='TABLEAU PERSONNEL'!$D$11,Z5&lt;='TABLEAU PERSONNEL'!$E$11),100,0)
+IF(AND(Z5&gt;='TABLEAU PERSONNEL'!$D$12,Z5&lt;='TABLEAU PERSONNEL'!$E$12),100,0)
+IF(AND(Z5&gt;='TABLEAU PERSONNEL'!$D$13,Z5&lt;='TABLEAU PERSONNEL'!$E$13),100,0)
+IF(AND(Z5&gt;='TABLEAU PERSONNEL'!$D$14,Z5&lt;='TABLEAU PERSONNEL'!$E$14),100,0)
+IF(AND(Z5&gt;='TABLEAU PERSONNEL'!$D$15,Z5&lt;='TABLEAU PERSONNEL'!$E$15),100,0)
+IF(AND(Z5&gt;='TABLEAU PERSONNEL'!$D$16,Z5&lt;='TABLEAU PERSONNEL'!$E$16),100,0)
+IF(AND(Z5&gt;='TABLEAU PERSONNEL'!$D$17,Z5&lt;='TABLEAU PERSONNEL'!$E$17),100,0)
+IF(AND(Z5&gt;='TABLEAU PERSONNEL'!$D$18,Z5&lt;='TABLEAU PERSONNEL'!$E$18),100,0)
+IF(AND(Z5&gt;='TABLEAU PERSONNEL'!$D$19,Z5&lt;='TABLEAU PERSONNEL'!$E$19),100,0)
+IF(AND(Z5&gt;='TABLEAU PERSONNEL'!$D$20,Z5&lt;='TABLEAU PERSONNEL'!$E$20),100,0)
+IF(AND(Z5&gt;='TABLEAU PERSONNEL'!$D$21,Z5&lt;='TABLEAU PERSONNEL'!$E$21),100,0)
+IF(AND(Z5&gt;='TABLEAU PERSONNEL'!$D$22,Z5&lt;='TABLEAU PERSONNEL'!$E$22),100,0)
+IF(AND(Z5&gt;='TABLEAU PERSONNEL'!$D$23,Z5&lt;='TABLEAU PERSONNEL'!$E$23),100,0)
+IF(AND(Z5&gt;='TABLEAU PERSONNEL'!$D$24,Z5&lt;='TABLEAU PERSONNEL'!$E$24),100,0)
+IF(AND(Z5&gt;='TABLEAU PERSONNEL'!$D$25,Z5&lt;='TABLEAU PERSONNEL'!$E$25),100,0)
+IF(AND(Z5&gt;='TABLEAU PERSONNEL'!$D$26,Z5&lt;='TABLEAU PERSONNEL'!$E$26),100,0)
+IF(AND(Z5&gt;='TABLEAU PERSONNEL'!$D$27,Z5&lt;='TABLEAU PERSONNEL'!$E$27),100,0)
+IF(AND(Z5&gt;='TABLEAU PERSONNEL'!$D$28,Z5&lt;='TABLEAU PERSONNEL'!$E$28),100,0)
+IF(AND(Z5&gt;='TABLEAU PERSONNEL'!$D$29,Z5&lt;='TABLEAU PERSONNEL'!$E$29),100,0)
+IF(AND(Z5&gt;='TABLEAU PERSONNEL'!$D$30,Z5&lt;='TABLEAU PERSONNEL'!$E$30),100,0)
+IF(AND(Z5&gt;='TABLEAU PERSONNEL'!$D$31,Z5&lt;='TABLEAU PERSONNEL'!$E$31),100,0)
+IF(AND(Z5&gt;='TABLEAU PERSONNEL'!$D$32,Z5&lt;='TABLEAU PERSONNEL'!$E$32),100,0)
+IF(AND(Z5&gt;='TABLEAU PERSONNEL'!$D$33,Z5&lt;='TABLEAU PERSONNEL'!$E$33),100,0)
+IF(AND(Z5&gt;='TABLEAU PERSONNEL'!$D$34,Z5&lt;='TABLEAU PERSONNEL'!$E$34),100,0)</f>
        <v>100</v>
      </c>
      <c r="AA9" s="50">
        <f>IF(AND(AA5&gt;='TABLEAU PERSONNEL'!$D$4,AA5&lt;='TABLEAU PERSONNEL'!$E$4),100,0)
+IF(AND(AA5&gt;='TABLEAU PERSONNEL'!$D$5,AA5&lt;='TABLEAU PERSONNEL'!$E$5),100,0)
+IF(AND(AA5&gt;='TABLEAU PERSONNEL'!$D$6,AA5&lt;='TABLEAU PERSONNEL'!$E$6),100,0)
+IF(AND(AA5&gt;='TABLEAU PERSONNEL'!$D$7,AA5&lt;='TABLEAU PERSONNEL'!$E$7),100,0)
+IF(AND(AA5&gt;='TABLEAU PERSONNEL'!$D$8,AA5&lt;='TABLEAU PERSONNEL'!$E$8),100,0)
+IF(AND(AA5&gt;='TABLEAU PERSONNEL'!$D$9,AA5&lt;='TABLEAU PERSONNEL'!$E$9),100,0)
+IF(AND(AA5&gt;='TABLEAU PERSONNEL'!$D$10,AA5&lt;='TABLEAU PERSONNEL'!$E$10),100,0)
+IF(AND(AA5&gt;='TABLEAU PERSONNEL'!$D$11,AA5&lt;='TABLEAU PERSONNEL'!$E$11),100,0)
+IF(AND(AA5&gt;='TABLEAU PERSONNEL'!$D$12,AA5&lt;='TABLEAU PERSONNEL'!$E$12),100,0)
+IF(AND(AA5&gt;='TABLEAU PERSONNEL'!$D$13,AA5&lt;='TABLEAU PERSONNEL'!$E$13),100,0)
+IF(AND(AA5&gt;='TABLEAU PERSONNEL'!$D$14,AA5&lt;='TABLEAU PERSONNEL'!$E$14),100,0)
+IF(AND(AA5&gt;='TABLEAU PERSONNEL'!$D$15,AA5&lt;='TABLEAU PERSONNEL'!$E$15),100,0)
+IF(AND(AA5&gt;='TABLEAU PERSONNEL'!$D$16,AA5&lt;='TABLEAU PERSONNEL'!$E$16),100,0)
+IF(AND(AA5&gt;='TABLEAU PERSONNEL'!$D$17,AA5&lt;='TABLEAU PERSONNEL'!$E$17),100,0)
+IF(AND(AA5&gt;='TABLEAU PERSONNEL'!$D$18,AA5&lt;='TABLEAU PERSONNEL'!$E$18),100,0)
+IF(AND(AA5&gt;='TABLEAU PERSONNEL'!$D$19,AA5&lt;='TABLEAU PERSONNEL'!$E$19),100,0)
+IF(AND(AA5&gt;='TABLEAU PERSONNEL'!$D$20,AA5&lt;='TABLEAU PERSONNEL'!$E$20),100,0)
+IF(AND(AA5&gt;='TABLEAU PERSONNEL'!$D$21,AA5&lt;='TABLEAU PERSONNEL'!$E$21),100,0)
+IF(AND(AA5&gt;='TABLEAU PERSONNEL'!$D$22,AA5&lt;='TABLEAU PERSONNEL'!$E$22),100,0)
+IF(AND(AA5&gt;='TABLEAU PERSONNEL'!$D$23,AA5&lt;='TABLEAU PERSONNEL'!$E$23),100,0)
+IF(AND(AA5&gt;='TABLEAU PERSONNEL'!$D$24,AA5&lt;='TABLEAU PERSONNEL'!$E$24),100,0)
+IF(AND(AA5&gt;='TABLEAU PERSONNEL'!$D$25,AA5&lt;='TABLEAU PERSONNEL'!$E$25),100,0)
+IF(AND(AA5&gt;='TABLEAU PERSONNEL'!$D$26,AA5&lt;='TABLEAU PERSONNEL'!$E$26),100,0)
+IF(AND(AA5&gt;='TABLEAU PERSONNEL'!$D$27,AA5&lt;='TABLEAU PERSONNEL'!$E$27),100,0)
+IF(AND(AA5&gt;='TABLEAU PERSONNEL'!$D$28,AA5&lt;='TABLEAU PERSONNEL'!$E$28),100,0)
+IF(AND(AA5&gt;='TABLEAU PERSONNEL'!$D$29,AA5&lt;='TABLEAU PERSONNEL'!$E$29),100,0)
+IF(AND(AA5&gt;='TABLEAU PERSONNEL'!$D$30,AA5&lt;='TABLEAU PERSONNEL'!$E$30),100,0)
+IF(AND(AA5&gt;='TABLEAU PERSONNEL'!$D$31,AA5&lt;='TABLEAU PERSONNEL'!$E$31),100,0)
+IF(AND(AA5&gt;='TABLEAU PERSONNEL'!$D$32,AA5&lt;='TABLEAU PERSONNEL'!$E$32),100,0)
+IF(AND(AA5&gt;='TABLEAU PERSONNEL'!$D$33,AA5&lt;='TABLEAU PERSONNEL'!$E$33),100,0)
+IF(AND(AA5&gt;='TABLEAU PERSONNEL'!$D$34,AA5&lt;='TABLEAU PERSONNEL'!$E$34),100,0)</f>
        <v>100</v>
      </c>
      <c r="AB9" s="50">
        <f>IF(AND(AB5&gt;='TABLEAU PERSONNEL'!$D$4,AB5&lt;='TABLEAU PERSONNEL'!$E$4),100,0)
+IF(AND(AB5&gt;='TABLEAU PERSONNEL'!$D$5,AB5&lt;='TABLEAU PERSONNEL'!$E$5),100,0)
+IF(AND(AB5&gt;='TABLEAU PERSONNEL'!$D$6,AB5&lt;='TABLEAU PERSONNEL'!$E$6),100,0)
+IF(AND(AB5&gt;='TABLEAU PERSONNEL'!$D$7,AB5&lt;='TABLEAU PERSONNEL'!$E$7),100,0)
+IF(AND(AB5&gt;='TABLEAU PERSONNEL'!$D$8,AB5&lt;='TABLEAU PERSONNEL'!$E$8),100,0)
+IF(AND(AB5&gt;='TABLEAU PERSONNEL'!$D$9,AB5&lt;='TABLEAU PERSONNEL'!$E$9),100,0)
+IF(AND(AB5&gt;='TABLEAU PERSONNEL'!$D$10,AB5&lt;='TABLEAU PERSONNEL'!$E$10),100,0)
+IF(AND(AB5&gt;='TABLEAU PERSONNEL'!$D$11,AB5&lt;='TABLEAU PERSONNEL'!$E$11),100,0)
+IF(AND(AB5&gt;='TABLEAU PERSONNEL'!$D$12,AB5&lt;='TABLEAU PERSONNEL'!$E$12),100,0)
+IF(AND(AB5&gt;='TABLEAU PERSONNEL'!$D$13,AB5&lt;='TABLEAU PERSONNEL'!$E$13),100,0)
+IF(AND(AB5&gt;='TABLEAU PERSONNEL'!$D$14,AB5&lt;='TABLEAU PERSONNEL'!$E$14),100,0)
+IF(AND(AB5&gt;='TABLEAU PERSONNEL'!$D$15,AB5&lt;='TABLEAU PERSONNEL'!$E$15),100,0)
+IF(AND(AB5&gt;='TABLEAU PERSONNEL'!$D$16,AB5&lt;='TABLEAU PERSONNEL'!$E$16),100,0)
+IF(AND(AB5&gt;='TABLEAU PERSONNEL'!$D$17,AB5&lt;='TABLEAU PERSONNEL'!$E$17),100,0)
+IF(AND(AB5&gt;='TABLEAU PERSONNEL'!$D$18,AB5&lt;='TABLEAU PERSONNEL'!$E$18),100,0)
+IF(AND(AB5&gt;='TABLEAU PERSONNEL'!$D$19,AB5&lt;='TABLEAU PERSONNEL'!$E$19),100,0)
+IF(AND(AB5&gt;='TABLEAU PERSONNEL'!$D$20,AB5&lt;='TABLEAU PERSONNEL'!$E$20),100,0)
+IF(AND(AB5&gt;='TABLEAU PERSONNEL'!$D$21,AB5&lt;='TABLEAU PERSONNEL'!$E$21),100,0)
+IF(AND(AB5&gt;='TABLEAU PERSONNEL'!$D$22,AB5&lt;='TABLEAU PERSONNEL'!$E$22),100,0)
+IF(AND(AB5&gt;='TABLEAU PERSONNEL'!$D$23,AB5&lt;='TABLEAU PERSONNEL'!$E$23),100,0)
+IF(AND(AB5&gt;='TABLEAU PERSONNEL'!$D$24,AB5&lt;='TABLEAU PERSONNEL'!$E$24),100,0)
+IF(AND(AB5&gt;='TABLEAU PERSONNEL'!$D$25,AB5&lt;='TABLEAU PERSONNEL'!$E$25),100,0)
+IF(AND(AB5&gt;='TABLEAU PERSONNEL'!$D$26,AB5&lt;='TABLEAU PERSONNEL'!$E$26),100,0)
+IF(AND(AB5&gt;='TABLEAU PERSONNEL'!$D$27,AB5&lt;='TABLEAU PERSONNEL'!$E$27),100,0)
+IF(AND(AB5&gt;='TABLEAU PERSONNEL'!$D$28,AB5&lt;='TABLEAU PERSONNEL'!$E$28),100,0)
+IF(AND(AB5&gt;='TABLEAU PERSONNEL'!$D$29,AB5&lt;='TABLEAU PERSONNEL'!$E$29),100,0)
+IF(AND(AB5&gt;='TABLEAU PERSONNEL'!$D$30,AB5&lt;='TABLEAU PERSONNEL'!$E$30),100,0)
+IF(AND(AB5&gt;='TABLEAU PERSONNEL'!$D$31,AB5&lt;='TABLEAU PERSONNEL'!$E$31),100,0)
+IF(AND(AB5&gt;='TABLEAU PERSONNEL'!$D$32,AB5&lt;='TABLEAU PERSONNEL'!$E$32),100,0)
+IF(AND(AB5&gt;='TABLEAU PERSONNEL'!$D$33,AB5&lt;='TABLEAU PERSONNEL'!$E$33),100,0)
+IF(AND(AB5&gt;='TABLEAU PERSONNEL'!$D$34,AB5&lt;='TABLEAU PERSONNEL'!$E$34),100,0)</f>
        <v>0</v>
      </c>
      <c r="AC9" s="50">
        <f>IF(AND(AC5&gt;='TABLEAU PERSONNEL'!$D$4,AC5&lt;='TABLEAU PERSONNEL'!$E$4),100,0)
+IF(AND(AC5&gt;='TABLEAU PERSONNEL'!$D$5,AC5&lt;='TABLEAU PERSONNEL'!$E$5),100,0)
+IF(AND(AC5&gt;='TABLEAU PERSONNEL'!$D$6,AC5&lt;='TABLEAU PERSONNEL'!$E$6),100,0)
+IF(AND(AC5&gt;='TABLEAU PERSONNEL'!$D$7,AC5&lt;='TABLEAU PERSONNEL'!$E$7),100,0)
+IF(AND(AC5&gt;='TABLEAU PERSONNEL'!$D$8,AC5&lt;='TABLEAU PERSONNEL'!$E$8),100,0)
+IF(AND(AC5&gt;='TABLEAU PERSONNEL'!$D$9,AC5&lt;='TABLEAU PERSONNEL'!$E$9),100,0)
+IF(AND(AC5&gt;='TABLEAU PERSONNEL'!$D$10,AC5&lt;='TABLEAU PERSONNEL'!$E$10),100,0)
+IF(AND(AC5&gt;='TABLEAU PERSONNEL'!$D$11,AC5&lt;='TABLEAU PERSONNEL'!$E$11),100,0)
+IF(AND(AC5&gt;='TABLEAU PERSONNEL'!$D$12,AC5&lt;='TABLEAU PERSONNEL'!$E$12),100,0)
+IF(AND(AC5&gt;='TABLEAU PERSONNEL'!$D$13,AC5&lt;='TABLEAU PERSONNEL'!$E$13),100,0)
+IF(AND(AC5&gt;='TABLEAU PERSONNEL'!$D$14,AC5&lt;='TABLEAU PERSONNEL'!$E$14),100,0)
+IF(AND(AC5&gt;='TABLEAU PERSONNEL'!$D$15,AC5&lt;='TABLEAU PERSONNEL'!$E$15),100,0)
+IF(AND(AC5&gt;='TABLEAU PERSONNEL'!$D$16,AC5&lt;='TABLEAU PERSONNEL'!$E$16),100,0)
+IF(AND(AC5&gt;='TABLEAU PERSONNEL'!$D$17,AC5&lt;='TABLEAU PERSONNEL'!$E$17),100,0)
+IF(AND(AC5&gt;='TABLEAU PERSONNEL'!$D$18,AC5&lt;='TABLEAU PERSONNEL'!$E$18),100,0)
+IF(AND(AC5&gt;='TABLEAU PERSONNEL'!$D$19,AC5&lt;='TABLEAU PERSONNEL'!$E$19),100,0)
+IF(AND(AC5&gt;='TABLEAU PERSONNEL'!$D$20,AC5&lt;='TABLEAU PERSONNEL'!$E$20),100,0)
+IF(AND(AC5&gt;='TABLEAU PERSONNEL'!$D$21,AC5&lt;='TABLEAU PERSONNEL'!$E$21),100,0)
+IF(AND(AC5&gt;='TABLEAU PERSONNEL'!$D$22,AC5&lt;='TABLEAU PERSONNEL'!$E$22),100,0)
+IF(AND(AC5&gt;='TABLEAU PERSONNEL'!$D$23,AC5&lt;='TABLEAU PERSONNEL'!$E$23),100,0)
+IF(AND(AC5&gt;='TABLEAU PERSONNEL'!$D$24,AC5&lt;='TABLEAU PERSONNEL'!$E$24),100,0)
+IF(AND(AC5&gt;='TABLEAU PERSONNEL'!$D$25,AC5&lt;='TABLEAU PERSONNEL'!$E$25),100,0)
+IF(AND(AC5&gt;='TABLEAU PERSONNEL'!$D$26,AC5&lt;='TABLEAU PERSONNEL'!$E$26),100,0)
+IF(AND(AC5&gt;='TABLEAU PERSONNEL'!$D$27,AC5&lt;='TABLEAU PERSONNEL'!$E$27),100,0)
+IF(AND(AC5&gt;='TABLEAU PERSONNEL'!$D$28,AC5&lt;='TABLEAU PERSONNEL'!$E$28),100,0)
+IF(AND(AC5&gt;='TABLEAU PERSONNEL'!$D$29,AC5&lt;='TABLEAU PERSONNEL'!$E$29),100,0)
+IF(AND(AC5&gt;='TABLEAU PERSONNEL'!$D$30,AC5&lt;='TABLEAU PERSONNEL'!$E$30),100,0)
+IF(AND(AC5&gt;='TABLEAU PERSONNEL'!$D$31,AC5&lt;='TABLEAU PERSONNEL'!$E$31),100,0)
+IF(AND(AC5&gt;='TABLEAU PERSONNEL'!$D$32,AC5&lt;='TABLEAU PERSONNEL'!$E$32),100,0)
+IF(AND(AC5&gt;='TABLEAU PERSONNEL'!$D$33,AC5&lt;='TABLEAU PERSONNEL'!$E$33),100,0)
+IF(AND(AC5&gt;='TABLEAU PERSONNEL'!$D$34,AC5&lt;='TABLEAU PERSONNEL'!$E$34),100,0)</f>
        <v>0</v>
      </c>
      <c r="AD9" s="50">
        <f>IF(AND(AD5&gt;='TABLEAU PERSONNEL'!$D$4,AD5&lt;='TABLEAU PERSONNEL'!$E$4),100,0)
+IF(AND(AD5&gt;='TABLEAU PERSONNEL'!$D$5,AD5&lt;='TABLEAU PERSONNEL'!$E$5),100,0)
+IF(AND(AD5&gt;='TABLEAU PERSONNEL'!$D$6,AD5&lt;='TABLEAU PERSONNEL'!$E$6),100,0)
+IF(AND(AD5&gt;='TABLEAU PERSONNEL'!$D$7,AD5&lt;='TABLEAU PERSONNEL'!$E$7),100,0)
+IF(AND(AD5&gt;='TABLEAU PERSONNEL'!$D$8,AD5&lt;='TABLEAU PERSONNEL'!$E$8),100,0)
+IF(AND(AD5&gt;='TABLEAU PERSONNEL'!$D$9,AD5&lt;='TABLEAU PERSONNEL'!$E$9),100,0)
+IF(AND(AD5&gt;='TABLEAU PERSONNEL'!$D$10,AD5&lt;='TABLEAU PERSONNEL'!$E$10),100,0)
+IF(AND(AD5&gt;='TABLEAU PERSONNEL'!$D$11,AD5&lt;='TABLEAU PERSONNEL'!$E$11),100,0)
+IF(AND(AD5&gt;='TABLEAU PERSONNEL'!$D$12,AD5&lt;='TABLEAU PERSONNEL'!$E$12),100,0)
+IF(AND(AD5&gt;='TABLEAU PERSONNEL'!$D$13,AD5&lt;='TABLEAU PERSONNEL'!$E$13),100,0)
+IF(AND(AD5&gt;='TABLEAU PERSONNEL'!$D$14,AD5&lt;='TABLEAU PERSONNEL'!$E$14),100,0)
+IF(AND(AD5&gt;='TABLEAU PERSONNEL'!$D$15,AD5&lt;='TABLEAU PERSONNEL'!$E$15),100,0)
+IF(AND(AD5&gt;='TABLEAU PERSONNEL'!$D$16,AD5&lt;='TABLEAU PERSONNEL'!$E$16),100,0)
+IF(AND(AD5&gt;='TABLEAU PERSONNEL'!$D$17,AD5&lt;='TABLEAU PERSONNEL'!$E$17),100,0)
+IF(AND(AD5&gt;='TABLEAU PERSONNEL'!$D$18,AD5&lt;='TABLEAU PERSONNEL'!$E$18),100,0)
+IF(AND(AD5&gt;='TABLEAU PERSONNEL'!$D$19,AD5&lt;='TABLEAU PERSONNEL'!$E$19),100,0)
+IF(AND(AD5&gt;='TABLEAU PERSONNEL'!$D$20,AD5&lt;='TABLEAU PERSONNEL'!$E$20),100,0)
+IF(AND(AD5&gt;='TABLEAU PERSONNEL'!$D$21,AD5&lt;='TABLEAU PERSONNEL'!$E$21),100,0)
+IF(AND(AD5&gt;='TABLEAU PERSONNEL'!$D$22,AD5&lt;='TABLEAU PERSONNEL'!$E$22),100,0)
+IF(AND(AD5&gt;='TABLEAU PERSONNEL'!$D$23,AD5&lt;='TABLEAU PERSONNEL'!$E$23),100,0)
+IF(AND(AD5&gt;='TABLEAU PERSONNEL'!$D$24,AD5&lt;='TABLEAU PERSONNEL'!$E$24),100,0)
+IF(AND(AD5&gt;='TABLEAU PERSONNEL'!$D$25,AD5&lt;='TABLEAU PERSONNEL'!$E$25),100,0)
+IF(AND(AD5&gt;='TABLEAU PERSONNEL'!$D$26,AD5&lt;='TABLEAU PERSONNEL'!$E$26),100,0)
+IF(AND(AD5&gt;='TABLEAU PERSONNEL'!$D$27,AD5&lt;='TABLEAU PERSONNEL'!$E$27),100,0)
+IF(AND(AD5&gt;='TABLEAU PERSONNEL'!$D$28,AD5&lt;='TABLEAU PERSONNEL'!$E$28),100,0)
+IF(AND(AD5&gt;='TABLEAU PERSONNEL'!$D$29,AD5&lt;='TABLEAU PERSONNEL'!$E$29),100,0)
+IF(AND(AD5&gt;='TABLEAU PERSONNEL'!$D$30,AD5&lt;='TABLEAU PERSONNEL'!$E$30),100,0)
+IF(AND(AD5&gt;='TABLEAU PERSONNEL'!$D$31,AD5&lt;='TABLEAU PERSONNEL'!$E$31),100,0)
+IF(AND(AD5&gt;='TABLEAU PERSONNEL'!$D$32,AD5&lt;='TABLEAU PERSONNEL'!$E$32),100,0)
+IF(AND(AD5&gt;='TABLEAU PERSONNEL'!$D$33,AD5&lt;='TABLEAU PERSONNEL'!$E$33),100,0)
+IF(AND(AD5&gt;='TABLEAU PERSONNEL'!$D$34,AD5&lt;='TABLEAU PERSONNEL'!$E$34),100,0)</f>
        <v>0</v>
      </c>
      <c r="AE9" s="50">
        <f>IF(AND(AE5&gt;='TABLEAU PERSONNEL'!$D$4,AE5&lt;='TABLEAU PERSONNEL'!$E$4),100,0)
+IF(AND(AE5&gt;='TABLEAU PERSONNEL'!$D$5,AE5&lt;='TABLEAU PERSONNEL'!$E$5),100,0)
+IF(AND(AE5&gt;='TABLEAU PERSONNEL'!$D$6,AE5&lt;='TABLEAU PERSONNEL'!$E$6),100,0)
+IF(AND(AE5&gt;='TABLEAU PERSONNEL'!$D$7,AE5&lt;='TABLEAU PERSONNEL'!$E$7),100,0)
+IF(AND(AE5&gt;='TABLEAU PERSONNEL'!$D$8,AE5&lt;='TABLEAU PERSONNEL'!$E$8),100,0)
+IF(AND(AE5&gt;='TABLEAU PERSONNEL'!$D$9,AE5&lt;='TABLEAU PERSONNEL'!$E$9),100,0)
+IF(AND(AE5&gt;='TABLEAU PERSONNEL'!$D$10,AE5&lt;='TABLEAU PERSONNEL'!$E$10),100,0)
+IF(AND(AE5&gt;='TABLEAU PERSONNEL'!$D$11,AE5&lt;='TABLEAU PERSONNEL'!$E$11),100,0)
+IF(AND(AE5&gt;='TABLEAU PERSONNEL'!$D$12,AE5&lt;='TABLEAU PERSONNEL'!$E$12),100,0)
+IF(AND(AE5&gt;='TABLEAU PERSONNEL'!$D$13,AE5&lt;='TABLEAU PERSONNEL'!$E$13),100,0)
+IF(AND(AE5&gt;='TABLEAU PERSONNEL'!$D$14,AE5&lt;='TABLEAU PERSONNEL'!$E$14),100,0)
+IF(AND(AE5&gt;='TABLEAU PERSONNEL'!$D$15,AE5&lt;='TABLEAU PERSONNEL'!$E$15),100,0)
+IF(AND(AE5&gt;='TABLEAU PERSONNEL'!$D$16,AE5&lt;='TABLEAU PERSONNEL'!$E$16),100,0)
+IF(AND(AE5&gt;='TABLEAU PERSONNEL'!$D$17,AE5&lt;='TABLEAU PERSONNEL'!$E$17),100,0)
+IF(AND(AE5&gt;='TABLEAU PERSONNEL'!$D$18,AE5&lt;='TABLEAU PERSONNEL'!$E$18),100,0)
+IF(AND(AE5&gt;='TABLEAU PERSONNEL'!$D$19,AE5&lt;='TABLEAU PERSONNEL'!$E$19),100,0)
+IF(AND(AE5&gt;='TABLEAU PERSONNEL'!$D$20,AE5&lt;='TABLEAU PERSONNEL'!$E$20),100,0)
+IF(AND(AE5&gt;='TABLEAU PERSONNEL'!$D$21,AE5&lt;='TABLEAU PERSONNEL'!$E$21),100,0)
+IF(AND(AE5&gt;='TABLEAU PERSONNEL'!$D$22,AE5&lt;='TABLEAU PERSONNEL'!$E$22),100,0)
+IF(AND(AE5&gt;='TABLEAU PERSONNEL'!$D$23,AE5&lt;='TABLEAU PERSONNEL'!$E$23),100,0)
+IF(AND(AE5&gt;='TABLEAU PERSONNEL'!$D$24,AE5&lt;='TABLEAU PERSONNEL'!$E$24),100,0)
+IF(AND(AE5&gt;='TABLEAU PERSONNEL'!$D$25,AE5&lt;='TABLEAU PERSONNEL'!$E$25),100,0)
+IF(AND(AE5&gt;='TABLEAU PERSONNEL'!$D$26,AE5&lt;='TABLEAU PERSONNEL'!$E$26),100,0)
+IF(AND(AE5&gt;='TABLEAU PERSONNEL'!$D$27,AE5&lt;='TABLEAU PERSONNEL'!$E$27),100,0)
+IF(AND(AE5&gt;='TABLEAU PERSONNEL'!$D$28,AE5&lt;='TABLEAU PERSONNEL'!$E$28),100,0)
+IF(AND(AE5&gt;='TABLEAU PERSONNEL'!$D$29,AE5&lt;='TABLEAU PERSONNEL'!$E$29),100,0)
+IF(AND(AE5&gt;='TABLEAU PERSONNEL'!$D$30,AE5&lt;='TABLEAU PERSONNEL'!$E$30),100,0)
+IF(AND(AE5&gt;='TABLEAU PERSONNEL'!$D$31,AE5&lt;='TABLEAU PERSONNEL'!$E$31),100,0)
+IF(AND(AE5&gt;='TABLEAU PERSONNEL'!$D$32,AE5&lt;='TABLEAU PERSONNEL'!$E$32),100,0)
+IF(AND(AE5&gt;='TABLEAU PERSONNEL'!$D$33,AE5&lt;='TABLEAU PERSONNEL'!$E$33),100,0)
+IF(AND(AE5&gt;='TABLEAU PERSONNEL'!$D$34,AE5&lt;='TABLEAU PERSONNEL'!$E$34),100,0)</f>
        <v>0</v>
      </c>
      <c r="AF9" s="50">
        <f>IF(AND(AF5&gt;='TABLEAU PERSONNEL'!$D$4,AF5&lt;='TABLEAU PERSONNEL'!$E$4),100,0)
+IF(AND(AF5&gt;='TABLEAU PERSONNEL'!$D$5,AF5&lt;='TABLEAU PERSONNEL'!$E$5),100,0)
+IF(AND(AF5&gt;='TABLEAU PERSONNEL'!$D$6,AF5&lt;='TABLEAU PERSONNEL'!$E$6),100,0)
+IF(AND(AF5&gt;='TABLEAU PERSONNEL'!$D$7,AF5&lt;='TABLEAU PERSONNEL'!$E$7),100,0)
+IF(AND(AF5&gt;='TABLEAU PERSONNEL'!$D$8,AF5&lt;='TABLEAU PERSONNEL'!$E$8),100,0)
+IF(AND(AF5&gt;='TABLEAU PERSONNEL'!$D$9,AF5&lt;='TABLEAU PERSONNEL'!$E$9),100,0)
+IF(AND(AF5&gt;='TABLEAU PERSONNEL'!$D$10,AF5&lt;='TABLEAU PERSONNEL'!$E$10),100,0)
+IF(AND(AF5&gt;='TABLEAU PERSONNEL'!$D$11,AF5&lt;='TABLEAU PERSONNEL'!$E$11),100,0)
+IF(AND(AF5&gt;='TABLEAU PERSONNEL'!$D$12,AF5&lt;='TABLEAU PERSONNEL'!$E$12),100,0)
+IF(AND(AF5&gt;='TABLEAU PERSONNEL'!$D$13,AF5&lt;='TABLEAU PERSONNEL'!$E$13),100,0)
+IF(AND(AF5&gt;='TABLEAU PERSONNEL'!$D$14,AF5&lt;='TABLEAU PERSONNEL'!$E$14),100,0)
+IF(AND(AF5&gt;='TABLEAU PERSONNEL'!$D$15,AF5&lt;='TABLEAU PERSONNEL'!$E$15),100,0)
+IF(AND(AF5&gt;='TABLEAU PERSONNEL'!$D$16,AF5&lt;='TABLEAU PERSONNEL'!$E$16),100,0)
+IF(AND(AF5&gt;='TABLEAU PERSONNEL'!$D$17,AF5&lt;='TABLEAU PERSONNEL'!$E$17),100,0)
+IF(AND(AF5&gt;='TABLEAU PERSONNEL'!$D$18,AF5&lt;='TABLEAU PERSONNEL'!$E$18),100,0)
+IF(AND(AF5&gt;='TABLEAU PERSONNEL'!$D$19,AF5&lt;='TABLEAU PERSONNEL'!$E$19),100,0)
+IF(AND(AF5&gt;='TABLEAU PERSONNEL'!$D$20,AF5&lt;='TABLEAU PERSONNEL'!$E$20),100,0)
+IF(AND(AF5&gt;='TABLEAU PERSONNEL'!$D$21,AF5&lt;='TABLEAU PERSONNEL'!$E$21),100,0)
+IF(AND(AF5&gt;='TABLEAU PERSONNEL'!$D$22,AF5&lt;='TABLEAU PERSONNEL'!$E$22),100,0)
+IF(AND(AF5&gt;='TABLEAU PERSONNEL'!$D$23,AF5&lt;='TABLEAU PERSONNEL'!$E$23),100,0)
+IF(AND(AF5&gt;='TABLEAU PERSONNEL'!$D$24,AF5&lt;='TABLEAU PERSONNEL'!$E$24),100,0)
+IF(AND(AF5&gt;='TABLEAU PERSONNEL'!$D$25,AF5&lt;='TABLEAU PERSONNEL'!$E$25),100,0)
+IF(AND(AF5&gt;='TABLEAU PERSONNEL'!$D$26,AF5&lt;='TABLEAU PERSONNEL'!$E$26),100,0)
+IF(AND(AF5&gt;='TABLEAU PERSONNEL'!$D$27,AF5&lt;='TABLEAU PERSONNEL'!$E$27),100,0)
+IF(AND(AF5&gt;='TABLEAU PERSONNEL'!$D$28,AF5&lt;='TABLEAU PERSONNEL'!$E$28),100,0)
+IF(AND(AF5&gt;='TABLEAU PERSONNEL'!$D$29,AF5&lt;='TABLEAU PERSONNEL'!$E$29),100,0)
+IF(AND(AF5&gt;='TABLEAU PERSONNEL'!$D$30,AF5&lt;='TABLEAU PERSONNEL'!$E$30),100,0)
+IF(AND(AF5&gt;='TABLEAU PERSONNEL'!$D$31,AF5&lt;='TABLEAU PERSONNEL'!$E$31),100,0)
+IF(AND(AF5&gt;='TABLEAU PERSONNEL'!$D$32,AF5&lt;='TABLEAU PERSONNEL'!$E$32),100,0)
+IF(AND(AF5&gt;='TABLEAU PERSONNEL'!$D$33,AF5&lt;='TABLEAU PERSONNEL'!$E$33),100,0)
+IF(AND(AF5&gt;='TABLEAU PERSONNEL'!$D$34,AF5&lt;='TABLEAU PERSONNEL'!$E$34),100,0)</f>
        <v>0</v>
      </c>
      <c r="AG9" s="50">
        <f>IF(AND(AG5&gt;='TABLEAU PERSONNEL'!$D$4,AG5&lt;='TABLEAU PERSONNEL'!$E$4),100,0)
+IF(AND(AG5&gt;='TABLEAU PERSONNEL'!$D$5,AG5&lt;='TABLEAU PERSONNEL'!$E$5),100,0)
+IF(AND(AG5&gt;='TABLEAU PERSONNEL'!$D$6,AG5&lt;='TABLEAU PERSONNEL'!$E$6),100,0)
+IF(AND(AG5&gt;='TABLEAU PERSONNEL'!$D$7,AG5&lt;='TABLEAU PERSONNEL'!$E$7),100,0)
+IF(AND(AG5&gt;='TABLEAU PERSONNEL'!$D$8,AG5&lt;='TABLEAU PERSONNEL'!$E$8),100,0)
+IF(AND(AG5&gt;='TABLEAU PERSONNEL'!$D$9,AG5&lt;='TABLEAU PERSONNEL'!$E$9),100,0)
+IF(AND(AG5&gt;='TABLEAU PERSONNEL'!$D$10,AG5&lt;='TABLEAU PERSONNEL'!$E$10),100,0)
+IF(AND(AG5&gt;='TABLEAU PERSONNEL'!$D$11,AG5&lt;='TABLEAU PERSONNEL'!$E$11),100,0)
+IF(AND(AG5&gt;='TABLEAU PERSONNEL'!$D$12,AG5&lt;='TABLEAU PERSONNEL'!$E$12),100,0)
+IF(AND(AG5&gt;='TABLEAU PERSONNEL'!$D$13,AG5&lt;='TABLEAU PERSONNEL'!$E$13),100,0)
+IF(AND(AG5&gt;='TABLEAU PERSONNEL'!$D$14,AG5&lt;='TABLEAU PERSONNEL'!$E$14),100,0)
+IF(AND(AG5&gt;='TABLEAU PERSONNEL'!$D$15,AG5&lt;='TABLEAU PERSONNEL'!$E$15),100,0)
+IF(AND(AG5&gt;='TABLEAU PERSONNEL'!$D$16,AG5&lt;='TABLEAU PERSONNEL'!$E$16),100,0)
+IF(AND(AG5&gt;='TABLEAU PERSONNEL'!$D$17,AG5&lt;='TABLEAU PERSONNEL'!$E$17),100,0)
+IF(AND(AG5&gt;='TABLEAU PERSONNEL'!$D$18,AG5&lt;='TABLEAU PERSONNEL'!$E$18),100,0)
+IF(AND(AG5&gt;='TABLEAU PERSONNEL'!$D$19,AG5&lt;='TABLEAU PERSONNEL'!$E$19),100,0)
+IF(AND(AG5&gt;='TABLEAU PERSONNEL'!$D$20,AG5&lt;='TABLEAU PERSONNEL'!$E$20),100,0)
+IF(AND(AG5&gt;='TABLEAU PERSONNEL'!$D$21,AG5&lt;='TABLEAU PERSONNEL'!$E$21),100,0)
+IF(AND(AG5&gt;='TABLEAU PERSONNEL'!$D$22,AG5&lt;='TABLEAU PERSONNEL'!$E$22),100,0)
+IF(AND(AG5&gt;='TABLEAU PERSONNEL'!$D$23,AG5&lt;='TABLEAU PERSONNEL'!$E$23),100,0)
+IF(AND(AG5&gt;='TABLEAU PERSONNEL'!$D$24,AG5&lt;='TABLEAU PERSONNEL'!$E$24),100,0)
+IF(AND(AG5&gt;='TABLEAU PERSONNEL'!$D$25,AG5&lt;='TABLEAU PERSONNEL'!$E$25),100,0)
+IF(AND(AG5&gt;='TABLEAU PERSONNEL'!$D$26,AG5&lt;='TABLEAU PERSONNEL'!$E$26),100,0)
+IF(AND(AG5&gt;='TABLEAU PERSONNEL'!$D$27,AG5&lt;='TABLEAU PERSONNEL'!$E$27),100,0)
+IF(AND(AG5&gt;='TABLEAU PERSONNEL'!$D$28,AG5&lt;='TABLEAU PERSONNEL'!$E$28),100,0)
+IF(AND(AG5&gt;='TABLEAU PERSONNEL'!$D$29,AG5&lt;='TABLEAU PERSONNEL'!$E$29),100,0)
+IF(AND(AG5&gt;='TABLEAU PERSONNEL'!$D$30,AG5&lt;='TABLEAU PERSONNEL'!$E$30),100,0)
+IF(AND(AG5&gt;='TABLEAU PERSONNEL'!$D$31,AG5&lt;='TABLEAU PERSONNEL'!$E$31),100,0)
+IF(AND(AG5&gt;='TABLEAU PERSONNEL'!$D$32,AG5&lt;='TABLEAU PERSONNEL'!$E$32),100,0)
+IF(AND(AG5&gt;='TABLEAU PERSONNEL'!$D$33,AG5&lt;='TABLEAU PERSONNEL'!$E$33),100,0)
+IF(AND(AG5&gt;='TABLEAU PERSONNEL'!$D$34,AG5&lt;='TABLEAU PERSONNEL'!$E$34),100,0)</f>
        <v>0</v>
      </c>
      <c r="AH9" s="50">
        <f>IF(AND(AH5&gt;='TABLEAU PERSONNEL'!$D$4,AH5&lt;='TABLEAU PERSONNEL'!$E$4),100,0)
+IF(AND(AH5&gt;='TABLEAU PERSONNEL'!$D$5,AH5&lt;='TABLEAU PERSONNEL'!$E$5),100,0)
+IF(AND(AH5&gt;='TABLEAU PERSONNEL'!$D$6,AH5&lt;='TABLEAU PERSONNEL'!$E$6),100,0)
+IF(AND(AH5&gt;='TABLEAU PERSONNEL'!$D$7,AH5&lt;='TABLEAU PERSONNEL'!$E$7),100,0)
+IF(AND(AH5&gt;='TABLEAU PERSONNEL'!$D$8,AH5&lt;='TABLEAU PERSONNEL'!$E$8),100,0)
+IF(AND(AH5&gt;='TABLEAU PERSONNEL'!$D$9,AH5&lt;='TABLEAU PERSONNEL'!$E$9),100,0)
+IF(AND(AH5&gt;='TABLEAU PERSONNEL'!$D$10,AH5&lt;='TABLEAU PERSONNEL'!$E$10),100,0)
+IF(AND(AH5&gt;='TABLEAU PERSONNEL'!$D$11,AH5&lt;='TABLEAU PERSONNEL'!$E$11),100,0)
+IF(AND(AH5&gt;='TABLEAU PERSONNEL'!$D$12,AH5&lt;='TABLEAU PERSONNEL'!$E$12),100,0)
+IF(AND(AH5&gt;='TABLEAU PERSONNEL'!$D$13,AH5&lt;='TABLEAU PERSONNEL'!$E$13),100,0)
+IF(AND(AH5&gt;='TABLEAU PERSONNEL'!$D$14,AH5&lt;='TABLEAU PERSONNEL'!$E$14),100,0)
+IF(AND(AH5&gt;='TABLEAU PERSONNEL'!$D$15,AH5&lt;='TABLEAU PERSONNEL'!$E$15),100,0)
+IF(AND(AH5&gt;='TABLEAU PERSONNEL'!$D$16,AH5&lt;='TABLEAU PERSONNEL'!$E$16),100,0)
+IF(AND(AH5&gt;='TABLEAU PERSONNEL'!$D$17,AH5&lt;='TABLEAU PERSONNEL'!$E$17),100,0)
+IF(AND(AH5&gt;='TABLEAU PERSONNEL'!$D$18,AH5&lt;='TABLEAU PERSONNEL'!$E$18),100,0)
+IF(AND(AH5&gt;='TABLEAU PERSONNEL'!$D$19,AH5&lt;='TABLEAU PERSONNEL'!$E$19),100,0)
+IF(AND(AH5&gt;='TABLEAU PERSONNEL'!$D$20,AH5&lt;='TABLEAU PERSONNEL'!$E$20),100,0)
+IF(AND(AH5&gt;='TABLEAU PERSONNEL'!$D$21,AH5&lt;='TABLEAU PERSONNEL'!$E$21),100,0)
+IF(AND(AH5&gt;='TABLEAU PERSONNEL'!$D$22,AH5&lt;='TABLEAU PERSONNEL'!$E$22),100,0)
+IF(AND(AH5&gt;='TABLEAU PERSONNEL'!$D$23,AH5&lt;='TABLEAU PERSONNEL'!$E$23),100,0)
+IF(AND(AH5&gt;='TABLEAU PERSONNEL'!$D$24,AH5&lt;='TABLEAU PERSONNEL'!$E$24),100,0)
+IF(AND(AH5&gt;='TABLEAU PERSONNEL'!$D$25,AH5&lt;='TABLEAU PERSONNEL'!$E$25),100,0)
+IF(AND(AH5&gt;='TABLEAU PERSONNEL'!$D$26,AH5&lt;='TABLEAU PERSONNEL'!$E$26),100,0)
+IF(AND(AH5&gt;='TABLEAU PERSONNEL'!$D$27,AH5&lt;='TABLEAU PERSONNEL'!$E$27),100,0)
+IF(AND(AH5&gt;='TABLEAU PERSONNEL'!$D$28,AH5&lt;='TABLEAU PERSONNEL'!$E$28),100,0)
+IF(AND(AH5&gt;='TABLEAU PERSONNEL'!$D$29,AH5&lt;='TABLEAU PERSONNEL'!$E$29),100,0)
+IF(AND(AH5&gt;='TABLEAU PERSONNEL'!$D$30,AH5&lt;='TABLEAU PERSONNEL'!$E$30),100,0)
+IF(AND(AH5&gt;='TABLEAU PERSONNEL'!$D$31,AH5&lt;='TABLEAU PERSONNEL'!$E$31),100,0)
+IF(AND(AH5&gt;='TABLEAU PERSONNEL'!$D$32,AH5&lt;='TABLEAU PERSONNEL'!$E$32),100,0)
+IF(AND(AH5&gt;='TABLEAU PERSONNEL'!$D$33,AH5&lt;='TABLEAU PERSONNEL'!$E$33),100,0)
+IF(AND(AH5&gt;='TABLEAU PERSONNEL'!$D$34,AH5&lt;='TABLEAU PERSONNEL'!$E$34),100,0)</f>
        <v>0</v>
      </c>
      <c r="AI9" s="50">
        <f>IF(AND(AI5&gt;='TABLEAU PERSONNEL'!$D$4,AI5&lt;='TABLEAU PERSONNEL'!$E$4),100,0)
+IF(AND(AI5&gt;='TABLEAU PERSONNEL'!$D$5,AI5&lt;='TABLEAU PERSONNEL'!$E$5),100,0)
+IF(AND(AI5&gt;='TABLEAU PERSONNEL'!$D$6,AI5&lt;='TABLEAU PERSONNEL'!$E$6),100,0)
+IF(AND(AI5&gt;='TABLEAU PERSONNEL'!$D$7,AI5&lt;='TABLEAU PERSONNEL'!$E$7),100,0)
+IF(AND(AI5&gt;='TABLEAU PERSONNEL'!$D$8,AI5&lt;='TABLEAU PERSONNEL'!$E$8),100,0)
+IF(AND(AI5&gt;='TABLEAU PERSONNEL'!$D$9,AI5&lt;='TABLEAU PERSONNEL'!$E$9),100,0)
+IF(AND(AI5&gt;='TABLEAU PERSONNEL'!$D$10,AI5&lt;='TABLEAU PERSONNEL'!$E$10),100,0)
+IF(AND(AI5&gt;='TABLEAU PERSONNEL'!$D$11,AI5&lt;='TABLEAU PERSONNEL'!$E$11),100,0)
+IF(AND(AI5&gt;='TABLEAU PERSONNEL'!$D$12,AI5&lt;='TABLEAU PERSONNEL'!$E$12),100,0)
+IF(AND(AI5&gt;='TABLEAU PERSONNEL'!$D$13,AI5&lt;='TABLEAU PERSONNEL'!$E$13),100,0)
+IF(AND(AI5&gt;='TABLEAU PERSONNEL'!$D$14,AI5&lt;='TABLEAU PERSONNEL'!$E$14),100,0)
+IF(AND(AI5&gt;='TABLEAU PERSONNEL'!$D$15,AI5&lt;='TABLEAU PERSONNEL'!$E$15),100,0)
+IF(AND(AI5&gt;='TABLEAU PERSONNEL'!$D$16,AI5&lt;='TABLEAU PERSONNEL'!$E$16),100,0)
+IF(AND(AI5&gt;='TABLEAU PERSONNEL'!$D$17,AI5&lt;='TABLEAU PERSONNEL'!$E$17),100,0)
+IF(AND(AI5&gt;='TABLEAU PERSONNEL'!$D$18,AI5&lt;='TABLEAU PERSONNEL'!$E$18),100,0)
+IF(AND(AI5&gt;='TABLEAU PERSONNEL'!$D$19,AI5&lt;='TABLEAU PERSONNEL'!$E$19),100,0)
+IF(AND(AI5&gt;='TABLEAU PERSONNEL'!$D$20,AI5&lt;='TABLEAU PERSONNEL'!$E$20),100,0)
+IF(AND(AI5&gt;='TABLEAU PERSONNEL'!$D$21,AI5&lt;='TABLEAU PERSONNEL'!$E$21),100,0)
+IF(AND(AI5&gt;='TABLEAU PERSONNEL'!$D$22,AI5&lt;='TABLEAU PERSONNEL'!$E$22),100,0)
+IF(AND(AI5&gt;='TABLEAU PERSONNEL'!$D$23,AI5&lt;='TABLEAU PERSONNEL'!$E$23),100,0)
+IF(AND(AI5&gt;='TABLEAU PERSONNEL'!$D$24,AI5&lt;='TABLEAU PERSONNEL'!$E$24),100,0)
+IF(AND(AI5&gt;='TABLEAU PERSONNEL'!$D$25,AI5&lt;='TABLEAU PERSONNEL'!$E$25),100,0)
+IF(AND(AI5&gt;='TABLEAU PERSONNEL'!$D$26,AI5&lt;='TABLEAU PERSONNEL'!$E$26),100,0)
+IF(AND(AI5&gt;='TABLEAU PERSONNEL'!$D$27,AI5&lt;='TABLEAU PERSONNEL'!$E$27),100,0)
+IF(AND(AI5&gt;='TABLEAU PERSONNEL'!$D$28,AI5&lt;='TABLEAU PERSONNEL'!$E$28),100,0)
+IF(AND(AI5&gt;='TABLEAU PERSONNEL'!$D$29,AI5&lt;='TABLEAU PERSONNEL'!$E$29),100,0)
+IF(AND(AI5&gt;='TABLEAU PERSONNEL'!$D$30,AI5&lt;='TABLEAU PERSONNEL'!$E$30),100,0)
+IF(AND(AI5&gt;='TABLEAU PERSONNEL'!$D$31,AI5&lt;='TABLEAU PERSONNEL'!$E$31),100,0)
+IF(AND(AI5&gt;='TABLEAU PERSONNEL'!$D$32,AI5&lt;='TABLEAU PERSONNEL'!$E$32),100,0)
+IF(AND(AI5&gt;='TABLEAU PERSONNEL'!$D$33,AI5&lt;='TABLEAU PERSONNEL'!$E$33),100,0)
+IF(AND(AI5&gt;='TABLEAU PERSONNEL'!$D$34,AI5&lt;='TABLEAU PERSONNEL'!$E$34),100,0)</f>
        <v>0</v>
      </c>
      <c r="AJ9" s="50">
        <f>IF(AND(AJ5&gt;='TABLEAU PERSONNEL'!$D$4,AJ5&lt;='TABLEAU PERSONNEL'!$E$4),100,0)
+IF(AND(AJ5&gt;='TABLEAU PERSONNEL'!$D$5,AJ5&lt;='TABLEAU PERSONNEL'!$E$5),100,0)
+IF(AND(AJ5&gt;='TABLEAU PERSONNEL'!$D$6,AJ5&lt;='TABLEAU PERSONNEL'!$E$6),100,0)
+IF(AND(AJ5&gt;='TABLEAU PERSONNEL'!$D$7,AJ5&lt;='TABLEAU PERSONNEL'!$E$7),100,0)
+IF(AND(AJ5&gt;='TABLEAU PERSONNEL'!$D$8,AJ5&lt;='TABLEAU PERSONNEL'!$E$8),100,0)
+IF(AND(AJ5&gt;='TABLEAU PERSONNEL'!$D$9,AJ5&lt;='TABLEAU PERSONNEL'!$E$9),100,0)
+IF(AND(AJ5&gt;='TABLEAU PERSONNEL'!$D$10,AJ5&lt;='TABLEAU PERSONNEL'!$E$10),100,0)
+IF(AND(AJ5&gt;='TABLEAU PERSONNEL'!$D$11,AJ5&lt;='TABLEAU PERSONNEL'!$E$11),100,0)
+IF(AND(AJ5&gt;='TABLEAU PERSONNEL'!$D$12,AJ5&lt;='TABLEAU PERSONNEL'!$E$12),100,0)
+IF(AND(AJ5&gt;='TABLEAU PERSONNEL'!$D$13,AJ5&lt;='TABLEAU PERSONNEL'!$E$13),100,0)
+IF(AND(AJ5&gt;='TABLEAU PERSONNEL'!$D$14,AJ5&lt;='TABLEAU PERSONNEL'!$E$14),100,0)
+IF(AND(AJ5&gt;='TABLEAU PERSONNEL'!$D$15,AJ5&lt;='TABLEAU PERSONNEL'!$E$15),100,0)
+IF(AND(AJ5&gt;='TABLEAU PERSONNEL'!$D$16,AJ5&lt;='TABLEAU PERSONNEL'!$E$16),100,0)
+IF(AND(AJ5&gt;='TABLEAU PERSONNEL'!$D$17,AJ5&lt;='TABLEAU PERSONNEL'!$E$17),100,0)
+IF(AND(AJ5&gt;='TABLEAU PERSONNEL'!$D$18,AJ5&lt;='TABLEAU PERSONNEL'!$E$18),100,0)
+IF(AND(AJ5&gt;='TABLEAU PERSONNEL'!$D$19,AJ5&lt;='TABLEAU PERSONNEL'!$E$19),100,0)
+IF(AND(AJ5&gt;='TABLEAU PERSONNEL'!$D$20,AJ5&lt;='TABLEAU PERSONNEL'!$E$20),100,0)
+IF(AND(AJ5&gt;='TABLEAU PERSONNEL'!$D$21,AJ5&lt;='TABLEAU PERSONNEL'!$E$21),100,0)
+IF(AND(AJ5&gt;='TABLEAU PERSONNEL'!$D$22,AJ5&lt;='TABLEAU PERSONNEL'!$E$22),100,0)
+IF(AND(AJ5&gt;='TABLEAU PERSONNEL'!$D$23,AJ5&lt;='TABLEAU PERSONNEL'!$E$23),100,0)
+IF(AND(AJ5&gt;='TABLEAU PERSONNEL'!$D$24,AJ5&lt;='TABLEAU PERSONNEL'!$E$24),100,0)
+IF(AND(AJ5&gt;='TABLEAU PERSONNEL'!$D$25,AJ5&lt;='TABLEAU PERSONNEL'!$E$25),100,0)
+IF(AND(AJ5&gt;='TABLEAU PERSONNEL'!$D$26,AJ5&lt;='TABLEAU PERSONNEL'!$E$26),100,0)
+IF(AND(AJ5&gt;='TABLEAU PERSONNEL'!$D$27,AJ5&lt;='TABLEAU PERSONNEL'!$E$27),100,0)
+IF(AND(AJ5&gt;='TABLEAU PERSONNEL'!$D$28,AJ5&lt;='TABLEAU PERSONNEL'!$E$28),100,0)
+IF(AND(AJ5&gt;='TABLEAU PERSONNEL'!$D$29,AJ5&lt;='TABLEAU PERSONNEL'!$E$29),100,0)
+IF(AND(AJ5&gt;='TABLEAU PERSONNEL'!$D$30,AJ5&lt;='TABLEAU PERSONNEL'!$E$30),100,0)
+IF(AND(AJ5&gt;='TABLEAU PERSONNEL'!$D$31,AJ5&lt;='TABLEAU PERSONNEL'!$E$31),100,0)
+IF(AND(AJ5&gt;='TABLEAU PERSONNEL'!$D$32,AJ5&lt;='TABLEAU PERSONNEL'!$E$32),100,0)
+IF(AND(AJ5&gt;='TABLEAU PERSONNEL'!$D$33,AJ5&lt;='TABLEAU PERSONNEL'!$E$33),100,0)
+IF(AND(AJ5&gt;='TABLEAU PERSONNEL'!$D$34,AJ5&lt;='TABLEAU PERSONNEL'!$E$34),100,0)</f>
        <v>2700</v>
      </c>
      <c r="AK9" s="50">
        <f>IF(AND(AK5&gt;='TABLEAU PERSONNEL'!$D$4,AK5&lt;='TABLEAU PERSONNEL'!$E$4),100,0)
+IF(AND(AK5&gt;='TABLEAU PERSONNEL'!$D$5,AK5&lt;='TABLEAU PERSONNEL'!$E$5),100,0)
+IF(AND(AK5&gt;='TABLEAU PERSONNEL'!$D$6,AK5&lt;='TABLEAU PERSONNEL'!$E$6),100,0)
+IF(AND(AK5&gt;='TABLEAU PERSONNEL'!$D$7,AK5&lt;='TABLEAU PERSONNEL'!$E$7),100,0)
+IF(AND(AK5&gt;='TABLEAU PERSONNEL'!$D$8,AK5&lt;='TABLEAU PERSONNEL'!$E$8),100,0)
+IF(AND(AK5&gt;='TABLEAU PERSONNEL'!$D$9,AK5&lt;='TABLEAU PERSONNEL'!$E$9),100,0)
+IF(AND(AK5&gt;='TABLEAU PERSONNEL'!$D$10,AK5&lt;='TABLEAU PERSONNEL'!$E$10),100,0)
+IF(AND(AK5&gt;='TABLEAU PERSONNEL'!$D$11,AK5&lt;='TABLEAU PERSONNEL'!$E$11),100,0)
+IF(AND(AK5&gt;='TABLEAU PERSONNEL'!$D$12,AK5&lt;='TABLEAU PERSONNEL'!$E$12),100,0)
+IF(AND(AK5&gt;='TABLEAU PERSONNEL'!$D$13,AK5&lt;='TABLEAU PERSONNEL'!$E$13),100,0)
+IF(AND(AK5&gt;='TABLEAU PERSONNEL'!$D$14,AK5&lt;='TABLEAU PERSONNEL'!$E$14),100,0)
+IF(AND(AK5&gt;='TABLEAU PERSONNEL'!$D$15,AK5&lt;='TABLEAU PERSONNEL'!$E$15),100,0)
+IF(AND(AK5&gt;='TABLEAU PERSONNEL'!$D$16,AK5&lt;='TABLEAU PERSONNEL'!$E$16),100,0)
+IF(AND(AK5&gt;='TABLEAU PERSONNEL'!$D$17,AK5&lt;='TABLEAU PERSONNEL'!$E$17),100,0)
+IF(AND(AK5&gt;='TABLEAU PERSONNEL'!$D$18,AK5&lt;='TABLEAU PERSONNEL'!$E$18),100,0)
+IF(AND(AK5&gt;='TABLEAU PERSONNEL'!$D$19,AK5&lt;='TABLEAU PERSONNEL'!$E$19),100,0)
+IF(AND(AK5&gt;='TABLEAU PERSONNEL'!$D$20,AK5&lt;='TABLEAU PERSONNEL'!$E$20),100,0)
+IF(AND(AK5&gt;='TABLEAU PERSONNEL'!$D$21,AK5&lt;='TABLEAU PERSONNEL'!$E$21),100,0)
+IF(AND(AK5&gt;='TABLEAU PERSONNEL'!$D$22,AK5&lt;='TABLEAU PERSONNEL'!$E$22),100,0)
+IF(AND(AK5&gt;='TABLEAU PERSONNEL'!$D$23,AK5&lt;='TABLEAU PERSONNEL'!$E$23),100,0)
+IF(AND(AK5&gt;='TABLEAU PERSONNEL'!$D$24,AK5&lt;='TABLEAU PERSONNEL'!$E$24),100,0)
+IF(AND(AK5&gt;='TABLEAU PERSONNEL'!$D$25,AK5&lt;='TABLEAU PERSONNEL'!$E$25),100,0)
+IF(AND(AK5&gt;='TABLEAU PERSONNEL'!$D$26,AK5&lt;='TABLEAU PERSONNEL'!$E$26),100,0)
+IF(AND(AK5&gt;='TABLEAU PERSONNEL'!$D$27,AK5&lt;='TABLEAU PERSONNEL'!$E$27),100,0)
+IF(AND(AK5&gt;='TABLEAU PERSONNEL'!$D$28,AK5&lt;='TABLEAU PERSONNEL'!$E$28),100,0)
+IF(AND(AK5&gt;='TABLEAU PERSONNEL'!$D$29,AK5&lt;='TABLEAU PERSONNEL'!$E$29),100,0)
+IF(AND(AK5&gt;='TABLEAU PERSONNEL'!$D$30,AK5&lt;='TABLEAU PERSONNEL'!$E$30),100,0)
+IF(AND(AK5&gt;='TABLEAU PERSONNEL'!$D$31,AK5&lt;='TABLEAU PERSONNEL'!$E$31),100,0)
+IF(AND(AK5&gt;='TABLEAU PERSONNEL'!$D$32,AK5&lt;='TABLEAU PERSONNEL'!$E$32),100,0)
+IF(AND(AK5&gt;='TABLEAU PERSONNEL'!$D$33,AK5&lt;='TABLEAU PERSONNEL'!$E$33),100,0)
+IF(AND(AK5&gt;='TABLEAU PERSONNEL'!$D$34,AK5&lt;='TABLEAU PERSONNEL'!$E$34),100,0)</f>
        <v>2700</v>
      </c>
      <c r="AL9" s="50">
        <f>IF(AND(AL5&gt;='TABLEAU PERSONNEL'!$D$4,AL5&lt;='TABLEAU PERSONNEL'!$E$4),100,0)
+IF(AND(AL5&gt;='TABLEAU PERSONNEL'!$D$5,AL5&lt;='TABLEAU PERSONNEL'!$E$5),100,0)
+IF(AND(AL5&gt;='TABLEAU PERSONNEL'!$D$6,AL5&lt;='TABLEAU PERSONNEL'!$E$6),100,0)
+IF(AND(AL5&gt;='TABLEAU PERSONNEL'!$D$7,AL5&lt;='TABLEAU PERSONNEL'!$E$7),100,0)
+IF(AND(AL5&gt;='TABLEAU PERSONNEL'!$D$8,AL5&lt;='TABLEAU PERSONNEL'!$E$8),100,0)
+IF(AND(AL5&gt;='TABLEAU PERSONNEL'!$D$9,AL5&lt;='TABLEAU PERSONNEL'!$E$9),100,0)
+IF(AND(AL5&gt;='TABLEAU PERSONNEL'!$D$10,AL5&lt;='TABLEAU PERSONNEL'!$E$10),100,0)
+IF(AND(AL5&gt;='TABLEAU PERSONNEL'!$D$11,AL5&lt;='TABLEAU PERSONNEL'!$E$11),100,0)
+IF(AND(AL5&gt;='TABLEAU PERSONNEL'!$D$12,AL5&lt;='TABLEAU PERSONNEL'!$E$12),100,0)
+IF(AND(AL5&gt;='TABLEAU PERSONNEL'!$D$13,AL5&lt;='TABLEAU PERSONNEL'!$E$13),100,0)
+IF(AND(AL5&gt;='TABLEAU PERSONNEL'!$D$14,AL5&lt;='TABLEAU PERSONNEL'!$E$14),100,0)
+IF(AND(AL5&gt;='TABLEAU PERSONNEL'!$D$15,AL5&lt;='TABLEAU PERSONNEL'!$E$15),100,0)
+IF(AND(AL5&gt;='TABLEAU PERSONNEL'!$D$16,AL5&lt;='TABLEAU PERSONNEL'!$E$16),100,0)
+IF(AND(AL5&gt;='TABLEAU PERSONNEL'!$D$17,AL5&lt;='TABLEAU PERSONNEL'!$E$17),100,0)
+IF(AND(AL5&gt;='TABLEAU PERSONNEL'!$D$18,AL5&lt;='TABLEAU PERSONNEL'!$E$18),100,0)
+IF(AND(AL5&gt;='TABLEAU PERSONNEL'!$D$19,AL5&lt;='TABLEAU PERSONNEL'!$E$19),100,0)
+IF(AND(AL5&gt;='TABLEAU PERSONNEL'!$D$20,AL5&lt;='TABLEAU PERSONNEL'!$E$20),100,0)
+IF(AND(AL5&gt;='TABLEAU PERSONNEL'!$D$21,AL5&lt;='TABLEAU PERSONNEL'!$E$21),100,0)
+IF(AND(AL5&gt;='TABLEAU PERSONNEL'!$D$22,AL5&lt;='TABLEAU PERSONNEL'!$E$22),100,0)
+IF(AND(AL5&gt;='TABLEAU PERSONNEL'!$D$23,AL5&lt;='TABLEAU PERSONNEL'!$E$23),100,0)
+IF(AND(AL5&gt;='TABLEAU PERSONNEL'!$D$24,AL5&lt;='TABLEAU PERSONNEL'!$E$24),100,0)
+IF(AND(AL5&gt;='TABLEAU PERSONNEL'!$D$25,AL5&lt;='TABLEAU PERSONNEL'!$E$25),100,0)
+IF(AND(AL5&gt;='TABLEAU PERSONNEL'!$D$26,AL5&lt;='TABLEAU PERSONNEL'!$E$26),100,0)
+IF(AND(AL5&gt;='TABLEAU PERSONNEL'!$D$27,AL5&lt;='TABLEAU PERSONNEL'!$E$27),100,0)
+IF(AND(AL5&gt;='TABLEAU PERSONNEL'!$D$28,AL5&lt;='TABLEAU PERSONNEL'!$E$28),100,0)
+IF(AND(AL5&gt;='TABLEAU PERSONNEL'!$D$29,AL5&lt;='TABLEAU PERSONNEL'!$E$29),100,0)
+IF(AND(AL5&gt;='TABLEAU PERSONNEL'!$D$30,AL5&lt;='TABLEAU PERSONNEL'!$E$30),100,0)
+IF(AND(AL5&gt;='TABLEAU PERSONNEL'!$D$31,AL5&lt;='TABLEAU PERSONNEL'!$E$31),100,0)
+IF(AND(AL5&gt;='TABLEAU PERSONNEL'!$D$32,AL5&lt;='TABLEAU PERSONNEL'!$E$32),100,0)
+IF(AND(AL5&gt;='TABLEAU PERSONNEL'!$D$33,AL5&lt;='TABLEAU PERSONNEL'!$E$33),100,0)
+IF(AND(AL5&gt;='TABLEAU PERSONNEL'!$D$34,AL5&lt;='TABLEAU PERSONNEL'!$E$34),100,0)</f>
        <v>2700</v>
      </c>
    </row>
    <row r="10" spans="1:38" x14ac:dyDescent="0.25">
      <c r="A10" s="82">
        <f>DATE(CalendarYear,2,1)</f>
        <v>45689</v>
      </c>
      <c r="B10" s="35" t="str">
        <f>IFERROR((WEEKNUM(B11)),"")</f>
        <v/>
      </c>
      <c r="C10" s="35" t="str">
        <f t="shared" ref="C10:AL10" si="1">IFERROR((WEEKNUM(C11)),"")</f>
        <v/>
      </c>
      <c r="D10" s="35" t="str">
        <f t="shared" si="1"/>
        <v/>
      </c>
      <c r="E10" s="35" t="str">
        <f t="shared" si="1"/>
        <v/>
      </c>
      <c r="F10" s="35" t="str">
        <f t="shared" si="1"/>
        <v/>
      </c>
      <c r="G10" s="35" t="str">
        <f t="shared" si="1"/>
        <v/>
      </c>
      <c r="H10" s="35">
        <f t="shared" si="1"/>
        <v>5</v>
      </c>
      <c r="I10" s="35">
        <f t="shared" si="1"/>
        <v>6</v>
      </c>
      <c r="J10" s="35">
        <f t="shared" si="1"/>
        <v>6</v>
      </c>
      <c r="K10" s="35">
        <f t="shared" si="1"/>
        <v>6</v>
      </c>
      <c r="L10" s="35">
        <f t="shared" si="1"/>
        <v>6</v>
      </c>
      <c r="M10" s="35">
        <f t="shared" si="1"/>
        <v>6</v>
      </c>
      <c r="N10" s="35">
        <f t="shared" si="1"/>
        <v>6</v>
      </c>
      <c r="O10" s="35">
        <f t="shared" si="1"/>
        <v>6</v>
      </c>
      <c r="P10" s="35">
        <f t="shared" si="1"/>
        <v>7</v>
      </c>
      <c r="Q10" s="35">
        <f t="shared" si="1"/>
        <v>7</v>
      </c>
      <c r="R10" s="35">
        <f t="shared" si="1"/>
        <v>7</v>
      </c>
      <c r="S10" s="35">
        <f t="shared" si="1"/>
        <v>7</v>
      </c>
      <c r="T10" s="35">
        <f t="shared" si="1"/>
        <v>7</v>
      </c>
      <c r="U10" s="35">
        <f t="shared" si="1"/>
        <v>7</v>
      </c>
      <c r="V10" s="35">
        <f t="shared" si="1"/>
        <v>7</v>
      </c>
      <c r="W10" s="35">
        <f t="shared" si="1"/>
        <v>8</v>
      </c>
      <c r="X10" s="35">
        <f t="shared" si="1"/>
        <v>8</v>
      </c>
      <c r="Y10" s="35">
        <f t="shared" si="1"/>
        <v>8</v>
      </c>
      <c r="Z10" s="35">
        <f t="shared" si="1"/>
        <v>8</v>
      </c>
      <c r="AA10" s="35">
        <f t="shared" si="1"/>
        <v>8</v>
      </c>
      <c r="AB10" s="35">
        <f t="shared" si="1"/>
        <v>8</v>
      </c>
      <c r="AC10" s="35">
        <f t="shared" si="1"/>
        <v>8</v>
      </c>
      <c r="AD10" s="35">
        <f t="shared" si="1"/>
        <v>9</v>
      </c>
      <c r="AE10" s="35">
        <f t="shared" si="1"/>
        <v>9</v>
      </c>
      <c r="AF10" s="35">
        <f t="shared" si="1"/>
        <v>9</v>
      </c>
      <c r="AG10" s="35">
        <f t="shared" si="1"/>
        <v>9</v>
      </c>
      <c r="AH10" s="35">
        <f t="shared" si="1"/>
        <v>9</v>
      </c>
      <c r="AI10" s="35">
        <f t="shared" si="1"/>
        <v>9</v>
      </c>
      <c r="AJ10" s="35" t="str">
        <f t="shared" si="1"/>
        <v/>
      </c>
      <c r="AK10" s="35" t="str">
        <f t="shared" si="1"/>
        <v/>
      </c>
      <c r="AL10" s="35" t="str">
        <f t="shared" si="1"/>
        <v/>
      </c>
    </row>
    <row r="11" spans="1:38" x14ac:dyDescent="0.25">
      <c r="A11" s="82"/>
      <c r="B11" s="17" t="str">
        <f>IF(DAY(FebSun1)=1,"",IF(AND(YEAR(FebSun1+1)=CalendarYear,MONTH(FebSun1+1)=2),FebSun1+1,""))</f>
        <v/>
      </c>
      <c r="C11" s="17" t="str">
        <f>IF(DAY(FebSun1)=1,"",IF(AND(YEAR(FebSun1+2)=CalendarYear,MONTH(FebSun1+2)=2),FebSun1+2,""))</f>
        <v/>
      </c>
      <c r="D11" s="17" t="str">
        <f>IF(DAY(FebSun1)=1,"",IF(AND(YEAR(FebSun1+3)=CalendarYear,MONTH(FebSun1+3)=2),FebSun1+3,""))</f>
        <v/>
      </c>
      <c r="E11" s="17" t="str">
        <f>IF(DAY(FebSun1)=1,"",IF(AND(YEAR(FebSun1+4)=CalendarYear,MONTH(FebSun1+4)=2),FebSun1+4,""))</f>
        <v/>
      </c>
      <c r="F11" s="17" t="str">
        <f>IF(DAY(FebSun1)=1,"",IF(AND(YEAR(FebSun1+5)=CalendarYear,MONTH(FebSun1+5)=2),FebSun1+5,""))</f>
        <v/>
      </c>
      <c r="G11" s="17" t="str">
        <f>IF(DAY(FebSun1)=1,"",IF(AND(YEAR(FebSun1+6)=CalendarYear,MONTH(FebSun1+6)=2),FebSun1+6,""))</f>
        <v/>
      </c>
      <c r="H11" s="17">
        <f>IF(DAY(FebSun1)=1,IF(AND(YEAR(FebSun1)=CalendarYear,MONTH(FebSun1)=2),FebSun1,""),IF(AND(YEAR(FebSun1+7)=CalendarYear,MONTH(FebSun1+7)=2),FebSun1+7,""))</f>
        <v>45689</v>
      </c>
      <c r="I11" s="17">
        <f>IF(DAY(FebSun1)=1,IF(AND(YEAR(FebSun1+1)=CalendarYear,MONTH(FebSun1+1)=2),FebSun1+1,""),IF(AND(YEAR(FebSun1+8)=CalendarYear,MONTH(FebSun1+8)=2),FebSun1+8,""))</f>
        <v>45690</v>
      </c>
      <c r="J11" s="17">
        <f>IF(DAY(FebSun1)=1,IF(AND(YEAR(FebSun1+2)=CalendarYear,MONTH(FebSun1+2)=2),FebSun1+2,""),IF(AND(YEAR(FebSun1+9)=CalendarYear,MONTH(FebSun1+9)=2),FebSun1+9,""))</f>
        <v>45691</v>
      </c>
      <c r="K11" s="17">
        <f>IF(DAY(FebSun1)=1,IF(AND(YEAR(FebSun1+3)=CalendarYear,MONTH(FebSun1+3)=2),FebSun1+3,""),IF(AND(YEAR(FebSun1+10)=CalendarYear,MONTH(FebSun1+10)=2),FebSun1+10,""))</f>
        <v>45692</v>
      </c>
      <c r="L11" s="17">
        <f>IF(DAY(FebSun1)=1,IF(AND(YEAR(FebSun1+4)=CalendarYear,MONTH(FebSun1+4)=2),FebSun1+4,""),IF(AND(YEAR(FebSun1+11)=CalendarYear,MONTH(FebSun1+11)=2),FebSun1+11,""))</f>
        <v>45693</v>
      </c>
      <c r="M11" s="17">
        <f>IF(DAY(FebSun1)=1,IF(AND(YEAR(FebSun1+5)=CalendarYear,MONTH(FebSun1+5)=2),FebSun1+5,""),IF(AND(YEAR(FebSun1+12)=CalendarYear,MONTH(FebSun1+12)=2),FebSun1+12,""))</f>
        <v>45694</v>
      </c>
      <c r="N11" s="17">
        <f>IF(DAY(FebSun1)=1,IF(AND(YEAR(FebSun1+6)=CalendarYear,MONTH(FebSun1+6)=2),FebSun1+6,""),IF(AND(YEAR(FebSun1+13)=CalendarYear,MONTH(FebSun1+13)=2),FebSun1+13,""))</f>
        <v>45695</v>
      </c>
      <c r="O11" s="17">
        <f>IF(DAY(FebSun1)=1,IF(AND(YEAR(FebSun1+7)=CalendarYear,MONTH(FebSun1+7)=2),FebSun1+7,""),IF(AND(YEAR(FebSun1+14)=CalendarYear,MONTH(FebSun1+14)=2),FebSun1+14,""))</f>
        <v>45696</v>
      </c>
      <c r="P11" s="17">
        <f>IF(DAY(FebSun1)=1,IF(AND(YEAR(FebSun1+8)=CalendarYear,MONTH(FebSun1+8)=2),FebSun1+8,""),IF(AND(YEAR(FebSun1+15)=CalendarYear,MONTH(FebSun1+15)=2),FebSun1+15,""))</f>
        <v>45697</v>
      </c>
      <c r="Q11" s="17">
        <f>IF(DAY(FebSun1)=1,IF(AND(YEAR(FebSun1+9)=CalendarYear,MONTH(FebSun1+9)=2),FebSun1+9,""),IF(AND(YEAR(FebSun1+16)=CalendarYear,MONTH(FebSun1+16)=2),FebSun1+16,""))</f>
        <v>45698</v>
      </c>
      <c r="R11" s="17">
        <f>IF(DAY(FebSun1)=1,IF(AND(YEAR(FebSun1+10)=CalendarYear,MONTH(FebSun1+10)=2),FebSun1+10,""),IF(AND(YEAR(FebSun1+17)=CalendarYear,MONTH(FebSun1+17)=2),FebSun1+17,""))</f>
        <v>45699</v>
      </c>
      <c r="S11" s="17">
        <f>IF(DAY(FebSun1)=1,IF(AND(YEAR(FebSun1+11)=CalendarYear,MONTH(FebSun1+11)=2),FebSun1+11,""),IF(AND(YEAR(FebSun1+18)=CalendarYear,MONTH(FebSun1+18)=2),FebSun1+18,""))</f>
        <v>45700</v>
      </c>
      <c r="T11" s="17">
        <f>IF(DAY(FebSun1)=1,IF(AND(YEAR(FebSun1+12)=CalendarYear,MONTH(FebSun1+12)=2),FebSun1+12,""),IF(AND(YEAR(FebSun1+19)=CalendarYear,MONTH(FebSun1+19)=2),FebSun1+19,""))</f>
        <v>45701</v>
      </c>
      <c r="U11" s="17">
        <f>IF(DAY(FebSun1)=1,IF(AND(YEAR(FebSun1+13)=CalendarYear,MONTH(FebSun1+13)=2),FebSun1+13,""),IF(AND(YEAR(FebSun1+20)=CalendarYear,MONTH(FebSun1+20)=2),FebSun1+20,""))</f>
        <v>45702</v>
      </c>
      <c r="V11" s="17">
        <f>IF(DAY(FebSun1)=1,IF(AND(YEAR(FebSun1+14)=CalendarYear,MONTH(FebSun1+14)=2),FebSun1+14,""),IF(AND(YEAR(FebSun1+21)=CalendarYear,MONTH(FebSun1+21)=2),FebSun1+21,""))</f>
        <v>45703</v>
      </c>
      <c r="W11" s="17">
        <f>IF(DAY(FebSun1)=1,IF(AND(YEAR(FebSun1+15)=CalendarYear,MONTH(FebSun1+15)=2),FebSun1+15,""),IF(AND(YEAR(FebSun1+22)=CalendarYear,MONTH(FebSun1+22)=2),FebSun1+22,""))</f>
        <v>45704</v>
      </c>
      <c r="X11" s="17">
        <f>IF(DAY(FebSun1)=1,IF(AND(YEAR(FebSun1+16)=CalendarYear,MONTH(FebSun1+16)=2),FebSun1+16,""),IF(AND(YEAR(FebSun1+23)=CalendarYear,MONTH(FebSun1+23)=2),FebSun1+23,""))</f>
        <v>45705</v>
      </c>
      <c r="Y11" s="17">
        <f>IF(DAY(FebSun1)=1,IF(AND(YEAR(FebSun1+17)=CalendarYear,MONTH(FebSun1+17)=2),FebSun1+17,""),IF(AND(YEAR(FebSun1+24)=CalendarYear,MONTH(FebSun1+24)=2),FebSun1+24,""))</f>
        <v>45706</v>
      </c>
      <c r="Z11" s="17">
        <f>IF(DAY(FebSun1)=1,IF(AND(YEAR(FebSun1+18)=CalendarYear,MONTH(FebSun1+18)=2),FebSun1+18,""),IF(AND(YEAR(FebSun1+25)=CalendarYear,MONTH(FebSun1+25)=2),FebSun1+25,""))</f>
        <v>45707</v>
      </c>
      <c r="AA11" s="17">
        <f>IF(DAY(FebSun1)=1,IF(AND(YEAR(FebSun1+19)=CalendarYear,MONTH(FebSun1+19)=2),FebSun1+19,""),IF(AND(YEAR(FebSun1+26)=CalendarYear,MONTH(FebSun1+26)=2),FebSun1+26,""))</f>
        <v>45708</v>
      </c>
      <c r="AB11" s="17">
        <f>IF(DAY(FebSun1)=1,IF(AND(YEAR(FebSun1+20)=CalendarYear,MONTH(FebSun1+20)=2),FebSun1+20,""),IF(AND(YEAR(FebSun1+27)=CalendarYear,MONTH(FebSun1+27)=2),FebSun1+27,""))</f>
        <v>45709</v>
      </c>
      <c r="AC11" s="17">
        <f>IF(DAY(FebSun1)=1,IF(AND(YEAR(FebSun1+21)=CalendarYear,MONTH(FebSun1+21)=2),FebSun1+21,""),IF(AND(YEAR(FebSun1+28)=CalendarYear,MONTH(FebSun1+28)=2),FebSun1+28,""))</f>
        <v>45710</v>
      </c>
      <c r="AD11" s="17">
        <f>IF(DAY(FebSun1)=1,IF(AND(YEAR(FebSun1+22)=CalendarYear,MONTH(FebSun1+22)=2),FebSun1+22,""),IF(AND(YEAR(FebSun1+29)=CalendarYear,MONTH(FebSun1+29)=2),FebSun1+29,""))</f>
        <v>45711</v>
      </c>
      <c r="AE11" s="17">
        <f>IF(DAY(FebSun1)=1,IF(AND(YEAR(FebSun1+23)=CalendarYear,MONTH(FebSun1+23)=2),FebSun1+23,""),IF(AND(YEAR(FebSun1+30)=CalendarYear,MONTH(FebSun1+30)=2),FebSun1+30,""))</f>
        <v>45712</v>
      </c>
      <c r="AF11" s="17">
        <f>IF(DAY(FebSun1)=1,IF(AND(YEAR(FebSun1+24)=CalendarYear,MONTH(FebSun1+24)=2),FebSun1+24,""),IF(AND(YEAR(FebSun1+31)=CalendarYear,MONTH(FebSun1+31)=2),FebSun1+31,""))</f>
        <v>45713</v>
      </c>
      <c r="AG11" s="17">
        <f>IF(DAY(FebSun1)=1,IF(AND(YEAR(FebSun1+25)=CalendarYear,MONTH(FebSun1+25)=2),FebSun1+25,""),IF(AND(YEAR(FebSun1+32)=CalendarYear,MONTH(FebSun1+32)=2),FebSun1+32,""))</f>
        <v>45714</v>
      </c>
      <c r="AH11" s="17">
        <f>IF(DAY(FebSun1)=1,IF(AND(YEAR(FebSun1+26)=CalendarYear,MONTH(FebSun1+26)=2),FebSun1+26,""),IF(AND(YEAR(FebSun1+33)=CalendarYear,MONTH(FebSun1+33)=2),FebSun1+33,""))</f>
        <v>45715</v>
      </c>
      <c r="AI11" s="17">
        <f>IF(DAY(FebSun1)=1,IF(AND(YEAR(FebSun1+27)=CalendarYear,MONTH(FebSun1+27)=2),FebSun1+27,""),IF(AND(YEAR(FebSun1+34)=CalendarYear,MONTH(FebSun1+34)=2),FebSun1+34,""))</f>
        <v>45716</v>
      </c>
      <c r="AJ11" s="17" t="str">
        <f>IF(DAY(FebSun1)=1,IF(AND(YEAR(FebSun1+28)=CalendarYear,MONTH(FebSun1+28)=2),FebSun1+28,""),IF(AND(YEAR(FebSun1+35)=CalendarYear,MONTH(FebSun1+35)=2),FebSun1+35,""))</f>
        <v/>
      </c>
      <c r="AK11" s="17" t="str">
        <f>IF(DAY(FebSun1)=1,IF(AND(YEAR(FebSun1+29)=CalendarYear,MONTH(FebSun1+29)=2),FebSun1+29,""),IF(AND(YEAR(FebSun1+36)=CalendarYear,MONTH(FebSun1+36)=2),FebSun1+36,""))</f>
        <v/>
      </c>
      <c r="AL11" s="17" t="str">
        <f>IF(DAY(FebSun1)=1,IF(AND(YEAR(FebSun1+30)=CalendarYear,MONTH(FebSun1+30)=2),FebSun1+30,""),IF(AND(YEAR(FebSun1+37)=CalendarYear,MONTH(FebSun1+37)=2),FebSun1+37,""))</f>
        <v/>
      </c>
    </row>
    <row r="12" spans="1:38" x14ac:dyDescent="0.25">
      <c r="A12" s="82"/>
      <c r="B12" s="18" t="s">
        <v>7</v>
      </c>
      <c r="C12" s="18" t="s">
        <v>8</v>
      </c>
      <c r="D12" s="18" t="s">
        <v>9</v>
      </c>
      <c r="E12" s="18" t="s">
        <v>10</v>
      </c>
      <c r="F12" s="18" t="s">
        <v>11</v>
      </c>
      <c r="G12" s="18" t="s">
        <v>12</v>
      </c>
      <c r="H12" s="18" t="s">
        <v>13</v>
      </c>
      <c r="I12" s="18" t="s">
        <v>7</v>
      </c>
      <c r="J12" s="18" t="s">
        <v>8</v>
      </c>
      <c r="K12" s="18" t="s">
        <v>9</v>
      </c>
      <c r="L12" s="18" t="s">
        <v>10</v>
      </c>
      <c r="M12" s="18" t="s">
        <v>11</v>
      </c>
      <c r="N12" s="18" t="s">
        <v>12</v>
      </c>
      <c r="O12" s="18" t="s">
        <v>13</v>
      </c>
      <c r="P12" s="18" t="s">
        <v>7</v>
      </c>
      <c r="Q12" s="18" t="s">
        <v>8</v>
      </c>
      <c r="R12" s="18" t="s">
        <v>9</v>
      </c>
      <c r="S12" s="18" t="s">
        <v>10</v>
      </c>
      <c r="T12" s="18" t="s">
        <v>11</v>
      </c>
      <c r="U12" s="18" t="s">
        <v>12</v>
      </c>
      <c r="V12" s="18" t="s">
        <v>13</v>
      </c>
      <c r="W12" s="18" t="s">
        <v>7</v>
      </c>
      <c r="X12" s="18" t="s">
        <v>8</v>
      </c>
      <c r="Y12" s="18" t="s">
        <v>9</v>
      </c>
      <c r="Z12" s="18" t="s">
        <v>10</v>
      </c>
      <c r="AA12" s="18" t="s">
        <v>11</v>
      </c>
      <c r="AB12" s="18" t="s">
        <v>12</v>
      </c>
      <c r="AC12" s="18" t="s">
        <v>13</v>
      </c>
      <c r="AD12" s="18" t="s">
        <v>7</v>
      </c>
      <c r="AE12" s="18" t="s">
        <v>8</v>
      </c>
      <c r="AF12" s="18" t="s">
        <v>9</v>
      </c>
      <c r="AG12" s="18" t="s">
        <v>10</v>
      </c>
      <c r="AH12" s="18" t="s">
        <v>11</v>
      </c>
      <c r="AI12" s="18" t="s">
        <v>12</v>
      </c>
      <c r="AJ12" s="18" t="s">
        <v>13</v>
      </c>
      <c r="AK12" s="18" t="s">
        <v>7</v>
      </c>
      <c r="AL12" s="18" t="s">
        <v>8</v>
      </c>
    </row>
    <row r="13" spans="1:38" x14ac:dyDescent="0.25">
      <c r="A13" s="27" t="s">
        <v>15</v>
      </c>
      <c r="B13" s="51" t="s">
        <v>14</v>
      </c>
      <c r="C13" s="51" t="s">
        <v>14</v>
      </c>
      <c r="D13" s="51" t="s">
        <v>14</v>
      </c>
      <c r="E13" s="51" t="s">
        <v>14</v>
      </c>
      <c r="F13" s="51" t="s">
        <v>14</v>
      </c>
      <c r="G13" s="51" t="s">
        <v>14</v>
      </c>
      <c r="H13" s="51" t="s">
        <v>14</v>
      </c>
      <c r="I13" s="51" t="s">
        <v>14</v>
      </c>
      <c r="J13" s="51" t="s">
        <v>14</v>
      </c>
      <c r="K13" s="51" t="s">
        <v>14</v>
      </c>
      <c r="L13" s="51" t="s">
        <v>14</v>
      </c>
      <c r="M13" s="51" t="s">
        <v>14</v>
      </c>
      <c r="N13" s="51" t="s">
        <v>14</v>
      </c>
      <c r="O13" s="51" t="s">
        <v>14</v>
      </c>
      <c r="P13" s="51" t="s">
        <v>14</v>
      </c>
      <c r="Q13" s="51" t="s">
        <v>14</v>
      </c>
      <c r="R13" s="51" t="s">
        <v>14</v>
      </c>
      <c r="S13" s="51" t="s">
        <v>14</v>
      </c>
      <c r="T13" s="51" t="s">
        <v>14</v>
      </c>
      <c r="U13" s="51" t="s">
        <v>14</v>
      </c>
      <c r="V13" s="51" t="s">
        <v>14</v>
      </c>
      <c r="W13" s="51" t="s">
        <v>14</v>
      </c>
      <c r="X13" s="51" t="s">
        <v>14</v>
      </c>
      <c r="Y13" s="51" t="s">
        <v>14</v>
      </c>
      <c r="Z13" s="51" t="s">
        <v>14</v>
      </c>
      <c r="AA13" s="51" t="s">
        <v>14</v>
      </c>
      <c r="AB13" s="51" t="s">
        <v>14</v>
      </c>
      <c r="AC13" s="51" t="s">
        <v>14</v>
      </c>
      <c r="AD13" s="51" t="s">
        <v>14</v>
      </c>
      <c r="AE13" s="51" t="s">
        <v>14</v>
      </c>
      <c r="AF13" s="51" t="s">
        <v>14</v>
      </c>
      <c r="AG13" s="51" t="s">
        <v>14</v>
      </c>
      <c r="AH13" s="51" t="s">
        <v>14</v>
      </c>
      <c r="AI13" s="51" t="s">
        <v>14</v>
      </c>
      <c r="AJ13" s="51" t="s">
        <v>14</v>
      </c>
      <c r="AK13" s="51" t="s">
        <v>14</v>
      </c>
      <c r="AL13" s="51" t="s">
        <v>14</v>
      </c>
    </row>
    <row r="14" spans="1:38" x14ac:dyDescent="0.25">
      <c r="A14" s="28" t="s">
        <v>18</v>
      </c>
      <c r="B14" s="50" t="s">
        <v>19</v>
      </c>
      <c r="C14" s="50" t="s">
        <v>19</v>
      </c>
      <c r="D14" s="50" t="s">
        <v>19</v>
      </c>
      <c r="E14" s="50" t="s">
        <v>19</v>
      </c>
      <c r="F14" s="50" t="s">
        <v>19</v>
      </c>
      <c r="G14" s="50" t="s">
        <v>19</v>
      </c>
      <c r="H14" s="50" t="s">
        <v>19</v>
      </c>
      <c r="I14" s="50" t="s">
        <v>19</v>
      </c>
      <c r="J14" s="50" t="s">
        <v>19</v>
      </c>
      <c r="K14" s="50" t="s">
        <v>19</v>
      </c>
      <c r="L14" s="50" t="s">
        <v>19</v>
      </c>
      <c r="M14" s="50" t="s">
        <v>19</v>
      </c>
      <c r="N14" s="50" t="s">
        <v>19</v>
      </c>
      <c r="O14" s="50" t="s">
        <v>19</v>
      </c>
      <c r="P14" s="50" t="s">
        <v>19</v>
      </c>
      <c r="Q14" s="50" t="s">
        <v>19</v>
      </c>
      <c r="R14" s="50" t="s">
        <v>19</v>
      </c>
      <c r="S14" s="50" t="s">
        <v>19</v>
      </c>
      <c r="T14" s="50" t="s">
        <v>19</v>
      </c>
      <c r="U14" s="50" t="s">
        <v>19</v>
      </c>
      <c r="V14" s="50" t="s">
        <v>19</v>
      </c>
      <c r="W14" s="50" t="s">
        <v>19</v>
      </c>
      <c r="X14" s="50" t="s">
        <v>19</v>
      </c>
      <c r="Y14" s="50" t="s">
        <v>19</v>
      </c>
      <c r="Z14" s="50" t="s">
        <v>19</v>
      </c>
      <c r="AA14" s="50" t="s">
        <v>19</v>
      </c>
      <c r="AB14" s="50" t="s">
        <v>19</v>
      </c>
      <c r="AC14" s="50" t="s">
        <v>19</v>
      </c>
      <c r="AD14" s="50" t="s">
        <v>19</v>
      </c>
      <c r="AE14" s="50" t="s">
        <v>19</v>
      </c>
      <c r="AF14" s="50" t="s">
        <v>19</v>
      </c>
      <c r="AG14" s="50" t="s">
        <v>19</v>
      </c>
      <c r="AH14" s="50" t="s">
        <v>19</v>
      </c>
      <c r="AI14" s="50" t="s">
        <v>19</v>
      </c>
      <c r="AJ14" s="50" t="s">
        <v>19</v>
      </c>
      <c r="AK14" s="50" t="s">
        <v>19</v>
      </c>
      <c r="AL14" s="50" t="s">
        <v>19</v>
      </c>
    </row>
    <row r="15" spans="1:38" x14ac:dyDescent="0.25">
      <c r="A15" s="28" t="s">
        <v>20</v>
      </c>
      <c r="B15" s="50">
        <f>IF(AND(B11&gt;='TABLEAU PERSONNEL'!$D$4,B11&lt;='TABLEAU PERSONNEL'!$E$4),100,0)
+IF(AND(B11&gt;='TABLEAU PERSONNEL'!$D$5,B11&lt;='TABLEAU PERSONNEL'!$E$5),100,0)
+IF(AND(B11&gt;='TABLEAU PERSONNEL'!$D$6,B11&lt;='TABLEAU PERSONNEL'!$E$6),100,0)
+IF(AND(B11&gt;='TABLEAU PERSONNEL'!$D$7,B11&lt;='TABLEAU PERSONNEL'!$E$7),100,0)
+IF(AND(B11&gt;='TABLEAU PERSONNEL'!$D$8,B11&lt;='TABLEAU PERSONNEL'!$E$8),100,0)
+IF(AND(B11&gt;='TABLEAU PERSONNEL'!$D$9,B11&lt;='TABLEAU PERSONNEL'!$E$9),100,0)
+IF(AND(B11&gt;='TABLEAU PERSONNEL'!$D$10,B11&lt;='TABLEAU PERSONNEL'!$E$10),100,0)
+IF(AND(B11&gt;='TABLEAU PERSONNEL'!$D$11,B11&lt;='TABLEAU PERSONNEL'!$E$11),100,0)
+IF(AND(B11&gt;='TABLEAU PERSONNEL'!$D$12,B11&lt;='TABLEAU PERSONNEL'!$E$12),100,0)
+IF(AND(B11&gt;='TABLEAU PERSONNEL'!$D$13,B11&lt;='TABLEAU PERSONNEL'!$E$13),100,0)
+IF(AND(B11&gt;='TABLEAU PERSONNEL'!$D$14,B11&lt;='TABLEAU PERSONNEL'!$E$14),100,0)
+IF(AND(B11&gt;='TABLEAU PERSONNEL'!$D$15,B11&lt;='TABLEAU PERSONNEL'!$E$15),100,0)
+IF(AND(B11&gt;='TABLEAU PERSONNEL'!$D$16,B11&lt;='TABLEAU PERSONNEL'!$E$16),100,0)
+IF(AND(B11&gt;='TABLEAU PERSONNEL'!$D$17,B11&lt;='TABLEAU PERSONNEL'!$E$17),100,0)
+IF(AND(B11&gt;='TABLEAU PERSONNEL'!$D$18,B11&lt;='TABLEAU PERSONNEL'!$E$18),100,0)
+IF(AND(B11&gt;='TABLEAU PERSONNEL'!$D$19,B11&lt;='TABLEAU PERSONNEL'!$E$19),100,0)
+IF(AND(B11&gt;='TABLEAU PERSONNEL'!$D$20,B11&lt;='TABLEAU PERSONNEL'!$E$20),100,0)
+IF(AND(B11&gt;='TABLEAU PERSONNEL'!$D$21,B11&lt;='TABLEAU PERSONNEL'!$E$21),100,0)
+IF(AND(B11&gt;='TABLEAU PERSONNEL'!$D$22,B11&lt;='TABLEAU PERSONNEL'!$E$22),100,0)
+IF(AND(B11&gt;='TABLEAU PERSONNEL'!$D$23,B11&lt;='TABLEAU PERSONNEL'!$E$23),100,0)
+IF(AND(B11&gt;='TABLEAU PERSONNEL'!$D$24,B11&lt;='TABLEAU PERSONNEL'!$E$24),100,0)
+IF(AND(B11&gt;='TABLEAU PERSONNEL'!$D$25,B11&lt;='TABLEAU PERSONNEL'!$E$25),100,0)
+IF(AND(B11&gt;='TABLEAU PERSONNEL'!$D$26,B11&lt;='TABLEAU PERSONNEL'!$E$26),100,0)
+IF(AND(B11&gt;='TABLEAU PERSONNEL'!$D$27,B11&lt;='TABLEAU PERSONNEL'!$E$27),100,0)
+IF(AND(B11&gt;='TABLEAU PERSONNEL'!$D$28,B11&lt;='TABLEAU PERSONNEL'!$E$28),100,0)
+IF(AND(B11&gt;='TABLEAU PERSONNEL'!$D$29,B11&lt;='TABLEAU PERSONNEL'!$E$29),100,0)
+IF(AND(B11&gt;='TABLEAU PERSONNEL'!$D$30,B11&lt;='TABLEAU PERSONNEL'!$E$30),100,0)
+IF(AND(B11&gt;='TABLEAU PERSONNEL'!$D$31,B11&lt;='TABLEAU PERSONNEL'!$E$31),100,0)
+IF(AND(B11&gt;='TABLEAU PERSONNEL'!$D$32,B11&lt;='TABLEAU PERSONNEL'!$E$32),100,0)
+IF(AND(B11&gt;='TABLEAU PERSONNEL'!$D$33,B11&lt;='TABLEAU PERSONNEL'!$E$33),100,0)
+IF(AND(B11&gt;='TABLEAU PERSONNEL'!$D$34,B11&lt;='TABLEAU PERSONNEL'!$E$34),100,0)</f>
        <v>2700</v>
      </c>
      <c r="C15" s="50">
        <f>IF(AND(C11&gt;='TABLEAU PERSONNEL'!$D$4,C11&lt;='TABLEAU PERSONNEL'!$E$4),100,0)
+IF(AND(C11&gt;='TABLEAU PERSONNEL'!$D$5,C11&lt;='TABLEAU PERSONNEL'!$E$5),100,0)
+IF(AND(C11&gt;='TABLEAU PERSONNEL'!$D$6,C11&lt;='TABLEAU PERSONNEL'!$E$6),100,0)
+IF(AND(C11&gt;='TABLEAU PERSONNEL'!$D$7,C11&lt;='TABLEAU PERSONNEL'!$E$7),100,0)
+IF(AND(C11&gt;='TABLEAU PERSONNEL'!$D$8,C11&lt;='TABLEAU PERSONNEL'!$E$8),100,0)
+IF(AND(C11&gt;='TABLEAU PERSONNEL'!$D$9,C11&lt;='TABLEAU PERSONNEL'!$E$9),100,0)
+IF(AND(C11&gt;='TABLEAU PERSONNEL'!$D$10,C11&lt;='TABLEAU PERSONNEL'!$E$10),100,0)
+IF(AND(C11&gt;='TABLEAU PERSONNEL'!$D$11,C11&lt;='TABLEAU PERSONNEL'!$E$11),100,0)
+IF(AND(C11&gt;='TABLEAU PERSONNEL'!$D$12,C11&lt;='TABLEAU PERSONNEL'!$E$12),100,0)
+IF(AND(C11&gt;='TABLEAU PERSONNEL'!$D$13,C11&lt;='TABLEAU PERSONNEL'!$E$13),100,0)
+IF(AND(C11&gt;='TABLEAU PERSONNEL'!$D$14,C11&lt;='TABLEAU PERSONNEL'!$E$14),100,0)
+IF(AND(C11&gt;='TABLEAU PERSONNEL'!$D$15,C11&lt;='TABLEAU PERSONNEL'!$E$15),100,0)
+IF(AND(C11&gt;='TABLEAU PERSONNEL'!$D$16,C11&lt;='TABLEAU PERSONNEL'!$E$16),100,0)
+IF(AND(C11&gt;='TABLEAU PERSONNEL'!$D$17,C11&lt;='TABLEAU PERSONNEL'!$E$17),100,0)
+IF(AND(C11&gt;='TABLEAU PERSONNEL'!$D$18,C11&lt;='TABLEAU PERSONNEL'!$E$18),100,0)
+IF(AND(C11&gt;='TABLEAU PERSONNEL'!$D$19,C11&lt;='TABLEAU PERSONNEL'!$E$19),100,0)
+IF(AND(C11&gt;='TABLEAU PERSONNEL'!$D$20,C11&lt;='TABLEAU PERSONNEL'!$E$20),100,0)
+IF(AND(C11&gt;='TABLEAU PERSONNEL'!$D$21,C11&lt;='TABLEAU PERSONNEL'!$E$21),100,0)
+IF(AND(C11&gt;='TABLEAU PERSONNEL'!$D$22,C11&lt;='TABLEAU PERSONNEL'!$E$22),100,0)
+IF(AND(C11&gt;='TABLEAU PERSONNEL'!$D$23,C11&lt;='TABLEAU PERSONNEL'!$E$23),100,0)
+IF(AND(C11&gt;='TABLEAU PERSONNEL'!$D$24,C11&lt;='TABLEAU PERSONNEL'!$E$24),100,0)
+IF(AND(C11&gt;='TABLEAU PERSONNEL'!$D$25,C11&lt;='TABLEAU PERSONNEL'!$E$25),100,0)
+IF(AND(C11&gt;='TABLEAU PERSONNEL'!$D$26,C11&lt;='TABLEAU PERSONNEL'!$E$26),100,0)
+IF(AND(C11&gt;='TABLEAU PERSONNEL'!$D$27,C11&lt;='TABLEAU PERSONNEL'!$E$27),100,0)
+IF(AND(C11&gt;='TABLEAU PERSONNEL'!$D$28,C11&lt;='TABLEAU PERSONNEL'!$E$28),100,0)
+IF(AND(C11&gt;='TABLEAU PERSONNEL'!$D$29,C11&lt;='TABLEAU PERSONNEL'!$E$29),100,0)
+IF(AND(C11&gt;='TABLEAU PERSONNEL'!$D$30,C11&lt;='TABLEAU PERSONNEL'!$E$30),100,0)
+IF(AND(C11&gt;='TABLEAU PERSONNEL'!$D$31,C11&lt;='TABLEAU PERSONNEL'!$E$31),100,0)
+IF(AND(C11&gt;='TABLEAU PERSONNEL'!$D$32,C11&lt;='TABLEAU PERSONNEL'!$E$32),100,0)
+IF(AND(C11&gt;='TABLEAU PERSONNEL'!$D$33,C11&lt;='TABLEAU PERSONNEL'!$E$33),100,0)
+IF(AND(C11&gt;='TABLEAU PERSONNEL'!$D$34,C11&lt;='TABLEAU PERSONNEL'!$E$34),100,0)</f>
        <v>2700</v>
      </c>
      <c r="D15" s="50">
        <f>IF(AND(D11&gt;='TABLEAU PERSONNEL'!$D$4,D11&lt;='TABLEAU PERSONNEL'!$E$4),100,0)
+IF(AND(D11&gt;='TABLEAU PERSONNEL'!$D$5,D11&lt;='TABLEAU PERSONNEL'!$E$5),100,0)
+IF(AND(D11&gt;='TABLEAU PERSONNEL'!$D$6,D11&lt;='TABLEAU PERSONNEL'!$E$6),100,0)
+IF(AND(D11&gt;='TABLEAU PERSONNEL'!$D$7,D11&lt;='TABLEAU PERSONNEL'!$E$7),100,0)
+IF(AND(D11&gt;='TABLEAU PERSONNEL'!$D$8,D11&lt;='TABLEAU PERSONNEL'!$E$8),100,0)
+IF(AND(D11&gt;='TABLEAU PERSONNEL'!$D$9,D11&lt;='TABLEAU PERSONNEL'!$E$9),100,0)
+IF(AND(D11&gt;='TABLEAU PERSONNEL'!$D$10,D11&lt;='TABLEAU PERSONNEL'!$E$10),100,0)
+IF(AND(D11&gt;='TABLEAU PERSONNEL'!$D$11,D11&lt;='TABLEAU PERSONNEL'!$E$11),100,0)
+IF(AND(D11&gt;='TABLEAU PERSONNEL'!$D$12,D11&lt;='TABLEAU PERSONNEL'!$E$12),100,0)
+IF(AND(D11&gt;='TABLEAU PERSONNEL'!$D$13,D11&lt;='TABLEAU PERSONNEL'!$E$13),100,0)
+IF(AND(D11&gt;='TABLEAU PERSONNEL'!$D$14,D11&lt;='TABLEAU PERSONNEL'!$E$14),100,0)
+IF(AND(D11&gt;='TABLEAU PERSONNEL'!$D$15,D11&lt;='TABLEAU PERSONNEL'!$E$15),100,0)
+IF(AND(D11&gt;='TABLEAU PERSONNEL'!$D$16,D11&lt;='TABLEAU PERSONNEL'!$E$16),100,0)
+IF(AND(D11&gt;='TABLEAU PERSONNEL'!$D$17,D11&lt;='TABLEAU PERSONNEL'!$E$17),100,0)
+IF(AND(D11&gt;='TABLEAU PERSONNEL'!$D$18,D11&lt;='TABLEAU PERSONNEL'!$E$18),100,0)
+IF(AND(D11&gt;='TABLEAU PERSONNEL'!$D$19,D11&lt;='TABLEAU PERSONNEL'!$E$19),100,0)
+IF(AND(D11&gt;='TABLEAU PERSONNEL'!$D$20,D11&lt;='TABLEAU PERSONNEL'!$E$20),100,0)
+IF(AND(D11&gt;='TABLEAU PERSONNEL'!$D$21,D11&lt;='TABLEAU PERSONNEL'!$E$21),100,0)
+IF(AND(D11&gt;='TABLEAU PERSONNEL'!$D$22,D11&lt;='TABLEAU PERSONNEL'!$E$22),100,0)
+IF(AND(D11&gt;='TABLEAU PERSONNEL'!$D$23,D11&lt;='TABLEAU PERSONNEL'!$E$23),100,0)
+IF(AND(D11&gt;='TABLEAU PERSONNEL'!$D$24,D11&lt;='TABLEAU PERSONNEL'!$E$24),100,0)
+IF(AND(D11&gt;='TABLEAU PERSONNEL'!$D$25,D11&lt;='TABLEAU PERSONNEL'!$E$25),100,0)
+IF(AND(D11&gt;='TABLEAU PERSONNEL'!$D$26,D11&lt;='TABLEAU PERSONNEL'!$E$26),100,0)
+IF(AND(D11&gt;='TABLEAU PERSONNEL'!$D$27,D11&lt;='TABLEAU PERSONNEL'!$E$27),100,0)
+IF(AND(D11&gt;='TABLEAU PERSONNEL'!$D$28,D11&lt;='TABLEAU PERSONNEL'!$E$28),100,0)
+IF(AND(D11&gt;='TABLEAU PERSONNEL'!$D$29,D11&lt;='TABLEAU PERSONNEL'!$E$29),100,0)
+IF(AND(D11&gt;='TABLEAU PERSONNEL'!$D$30,D11&lt;='TABLEAU PERSONNEL'!$E$30),100,0)
+IF(AND(D11&gt;='TABLEAU PERSONNEL'!$D$31,D11&lt;='TABLEAU PERSONNEL'!$E$31),100,0)
+IF(AND(D11&gt;='TABLEAU PERSONNEL'!$D$32,D11&lt;='TABLEAU PERSONNEL'!$E$32),100,0)
+IF(AND(D11&gt;='TABLEAU PERSONNEL'!$D$33,D11&lt;='TABLEAU PERSONNEL'!$E$33),100,0)
+IF(AND(D11&gt;='TABLEAU PERSONNEL'!$D$34,D11&lt;='TABLEAU PERSONNEL'!$E$34),100,0)</f>
        <v>2700</v>
      </c>
      <c r="E15" s="50">
        <f>IF(AND(E11&gt;='TABLEAU PERSONNEL'!$D$4,E11&lt;='TABLEAU PERSONNEL'!$E$4),100,0)
+IF(AND(E11&gt;='TABLEAU PERSONNEL'!$D$5,E11&lt;='TABLEAU PERSONNEL'!$E$5),100,0)
+IF(AND(E11&gt;='TABLEAU PERSONNEL'!$D$6,E11&lt;='TABLEAU PERSONNEL'!$E$6),100,0)
+IF(AND(E11&gt;='TABLEAU PERSONNEL'!$D$7,E11&lt;='TABLEAU PERSONNEL'!$E$7),100,0)
+IF(AND(E11&gt;='TABLEAU PERSONNEL'!$D$8,E11&lt;='TABLEAU PERSONNEL'!$E$8),100,0)
+IF(AND(E11&gt;='TABLEAU PERSONNEL'!$D$9,E11&lt;='TABLEAU PERSONNEL'!$E$9),100,0)
+IF(AND(E11&gt;='TABLEAU PERSONNEL'!$D$10,E11&lt;='TABLEAU PERSONNEL'!$E$10),100,0)
+IF(AND(E11&gt;='TABLEAU PERSONNEL'!$D$11,E11&lt;='TABLEAU PERSONNEL'!$E$11),100,0)
+IF(AND(E11&gt;='TABLEAU PERSONNEL'!$D$12,E11&lt;='TABLEAU PERSONNEL'!$E$12),100,0)
+IF(AND(E11&gt;='TABLEAU PERSONNEL'!$D$13,E11&lt;='TABLEAU PERSONNEL'!$E$13),100,0)
+IF(AND(E11&gt;='TABLEAU PERSONNEL'!$D$14,E11&lt;='TABLEAU PERSONNEL'!$E$14),100,0)
+IF(AND(E11&gt;='TABLEAU PERSONNEL'!$D$15,E11&lt;='TABLEAU PERSONNEL'!$E$15),100,0)
+IF(AND(E11&gt;='TABLEAU PERSONNEL'!$D$16,E11&lt;='TABLEAU PERSONNEL'!$E$16),100,0)
+IF(AND(E11&gt;='TABLEAU PERSONNEL'!$D$17,E11&lt;='TABLEAU PERSONNEL'!$E$17),100,0)
+IF(AND(E11&gt;='TABLEAU PERSONNEL'!$D$18,E11&lt;='TABLEAU PERSONNEL'!$E$18),100,0)
+IF(AND(E11&gt;='TABLEAU PERSONNEL'!$D$19,E11&lt;='TABLEAU PERSONNEL'!$E$19),100,0)
+IF(AND(E11&gt;='TABLEAU PERSONNEL'!$D$20,E11&lt;='TABLEAU PERSONNEL'!$E$20),100,0)
+IF(AND(E11&gt;='TABLEAU PERSONNEL'!$D$21,E11&lt;='TABLEAU PERSONNEL'!$E$21),100,0)
+IF(AND(E11&gt;='TABLEAU PERSONNEL'!$D$22,E11&lt;='TABLEAU PERSONNEL'!$E$22),100,0)
+IF(AND(E11&gt;='TABLEAU PERSONNEL'!$D$23,E11&lt;='TABLEAU PERSONNEL'!$E$23),100,0)
+IF(AND(E11&gt;='TABLEAU PERSONNEL'!$D$24,E11&lt;='TABLEAU PERSONNEL'!$E$24),100,0)
+IF(AND(E11&gt;='TABLEAU PERSONNEL'!$D$25,E11&lt;='TABLEAU PERSONNEL'!$E$25),100,0)
+IF(AND(E11&gt;='TABLEAU PERSONNEL'!$D$26,E11&lt;='TABLEAU PERSONNEL'!$E$26),100,0)
+IF(AND(E11&gt;='TABLEAU PERSONNEL'!$D$27,E11&lt;='TABLEAU PERSONNEL'!$E$27),100,0)
+IF(AND(E11&gt;='TABLEAU PERSONNEL'!$D$28,E11&lt;='TABLEAU PERSONNEL'!$E$28),100,0)
+IF(AND(E11&gt;='TABLEAU PERSONNEL'!$D$29,E11&lt;='TABLEAU PERSONNEL'!$E$29),100,0)
+IF(AND(E11&gt;='TABLEAU PERSONNEL'!$D$30,E11&lt;='TABLEAU PERSONNEL'!$E$30),100,0)
+IF(AND(E11&gt;='TABLEAU PERSONNEL'!$D$31,E11&lt;='TABLEAU PERSONNEL'!$E$31),100,0)
+IF(AND(E11&gt;='TABLEAU PERSONNEL'!$D$32,E11&lt;='TABLEAU PERSONNEL'!$E$32),100,0)
+IF(AND(E11&gt;='TABLEAU PERSONNEL'!$D$33,E11&lt;='TABLEAU PERSONNEL'!$E$33),100,0)
+IF(AND(E11&gt;='TABLEAU PERSONNEL'!$D$34,E11&lt;='TABLEAU PERSONNEL'!$E$34),100,0)</f>
        <v>2700</v>
      </c>
      <c r="F15" s="50">
        <f>IF(AND(F11&gt;='TABLEAU PERSONNEL'!$D$4,F11&lt;='TABLEAU PERSONNEL'!$E$4),100,0)
+IF(AND(F11&gt;='TABLEAU PERSONNEL'!$D$5,F11&lt;='TABLEAU PERSONNEL'!$E$5),100,0)
+IF(AND(F11&gt;='TABLEAU PERSONNEL'!$D$6,F11&lt;='TABLEAU PERSONNEL'!$E$6),100,0)
+IF(AND(F11&gt;='TABLEAU PERSONNEL'!$D$7,F11&lt;='TABLEAU PERSONNEL'!$E$7),100,0)
+IF(AND(F11&gt;='TABLEAU PERSONNEL'!$D$8,F11&lt;='TABLEAU PERSONNEL'!$E$8),100,0)
+IF(AND(F11&gt;='TABLEAU PERSONNEL'!$D$9,F11&lt;='TABLEAU PERSONNEL'!$E$9),100,0)
+IF(AND(F11&gt;='TABLEAU PERSONNEL'!$D$10,F11&lt;='TABLEAU PERSONNEL'!$E$10),100,0)
+IF(AND(F11&gt;='TABLEAU PERSONNEL'!$D$11,F11&lt;='TABLEAU PERSONNEL'!$E$11),100,0)
+IF(AND(F11&gt;='TABLEAU PERSONNEL'!$D$12,F11&lt;='TABLEAU PERSONNEL'!$E$12),100,0)
+IF(AND(F11&gt;='TABLEAU PERSONNEL'!$D$13,F11&lt;='TABLEAU PERSONNEL'!$E$13),100,0)
+IF(AND(F11&gt;='TABLEAU PERSONNEL'!$D$14,F11&lt;='TABLEAU PERSONNEL'!$E$14),100,0)
+IF(AND(F11&gt;='TABLEAU PERSONNEL'!$D$15,F11&lt;='TABLEAU PERSONNEL'!$E$15),100,0)
+IF(AND(F11&gt;='TABLEAU PERSONNEL'!$D$16,F11&lt;='TABLEAU PERSONNEL'!$E$16),100,0)
+IF(AND(F11&gt;='TABLEAU PERSONNEL'!$D$17,F11&lt;='TABLEAU PERSONNEL'!$E$17),100,0)
+IF(AND(F11&gt;='TABLEAU PERSONNEL'!$D$18,F11&lt;='TABLEAU PERSONNEL'!$E$18),100,0)
+IF(AND(F11&gt;='TABLEAU PERSONNEL'!$D$19,F11&lt;='TABLEAU PERSONNEL'!$E$19),100,0)
+IF(AND(F11&gt;='TABLEAU PERSONNEL'!$D$20,F11&lt;='TABLEAU PERSONNEL'!$E$20),100,0)
+IF(AND(F11&gt;='TABLEAU PERSONNEL'!$D$21,F11&lt;='TABLEAU PERSONNEL'!$E$21),100,0)
+IF(AND(F11&gt;='TABLEAU PERSONNEL'!$D$22,F11&lt;='TABLEAU PERSONNEL'!$E$22),100,0)
+IF(AND(F11&gt;='TABLEAU PERSONNEL'!$D$23,F11&lt;='TABLEAU PERSONNEL'!$E$23),100,0)
+IF(AND(F11&gt;='TABLEAU PERSONNEL'!$D$24,F11&lt;='TABLEAU PERSONNEL'!$E$24),100,0)
+IF(AND(F11&gt;='TABLEAU PERSONNEL'!$D$25,F11&lt;='TABLEAU PERSONNEL'!$E$25),100,0)
+IF(AND(F11&gt;='TABLEAU PERSONNEL'!$D$26,F11&lt;='TABLEAU PERSONNEL'!$E$26),100,0)
+IF(AND(F11&gt;='TABLEAU PERSONNEL'!$D$27,F11&lt;='TABLEAU PERSONNEL'!$E$27),100,0)
+IF(AND(F11&gt;='TABLEAU PERSONNEL'!$D$28,F11&lt;='TABLEAU PERSONNEL'!$E$28),100,0)
+IF(AND(F11&gt;='TABLEAU PERSONNEL'!$D$29,F11&lt;='TABLEAU PERSONNEL'!$E$29),100,0)
+IF(AND(F11&gt;='TABLEAU PERSONNEL'!$D$30,F11&lt;='TABLEAU PERSONNEL'!$E$30),100,0)
+IF(AND(F11&gt;='TABLEAU PERSONNEL'!$D$31,F11&lt;='TABLEAU PERSONNEL'!$E$31),100,0)
+IF(AND(F11&gt;='TABLEAU PERSONNEL'!$D$32,F11&lt;='TABLEAU PERSONNEL'!$E$32),100,0)
+IF(AND(F11&gt;='TABLEAU PERSONNEL'!$D$33,F11&lt;='TABLEAU PERSONNEL'!$E$33),100,0)
+IF(AND(F11&gt;='TABLEAU PERSONNEL'!$D$34,F11&lt;='TABLEAU PERSONNEL'!$E$34),100,0)</f>
        <v>2700</v>
      </c>
      <c r="G15" s="50">
        <f>IF(AND(G11&gt;='TABLEAU PERSONNEL'!$D$4,G11&lt;='TABLEAU PERSONNEL'!$E$4),100,0)
+IF(AND(G11&gt;='TABLEAU PERSONNEL'!$D$5,G11&lt;='TABLEAU PERSONNEL'!$E$5),100,0)
+IF(AND(G11&gt;='TABLEAU PERSONNEL'!$D$6,G11&lt;='TABLEAU PERSONNEL'!$E$6),100,0)
+IF(AND(G11&gt;='TABLEAU PERSONNEL'!$D$7,G11&lt;='TABLEAU PERSONNEL'!$E$7),100,0)
+IF(AND(G11&gt;='TABLEAU PERSONNEL'!$D$8,G11&lt;='TABLEAU PERSONNEL'!$E$8),100,0)
+IF(AND(G11&gt;='TABLEAU PERSONNEL'!$D$9,G11&lt;='TABLEAU PERSONNEL'!$E$9),100,0)
+IF(AND(G11&gt;='TABLEAU PERSONNEL'!$D$10,G11&lt;='TABLEAU PERSONNEL'!$E$10),100,0)
+IF(AND(G11&gt;='TABLEAU PERSONNEL'!$D$11,G11&lt;='TABLEAU PERSONNEL'!$E$11),100,0)
+IF(AND(G11&gt;='TABLEAU PERSONNEL'!$D$12,G11&lt;='TABLEAU PERSONNEL'!$E$12),100,0)
+IF(AND(G11&gt;='TABLEAU PERSONNEL'!$D$13,G11&lt;='TABLEAU PERSONNEL'!$E$13),100,0)
+IF(AND(G11&gt;='TABLEAU PERSONNEL'!$D$14,G11&lt;='TABLEAU PERSONNEL'!$E$14),100,0)
+IF(AND(G11&gt;='TABLEAU PERSONNEL'!$D$15,G11&lt;='TABLEAU PERSONNEL'!$E$15),100,0)
+IF(AND(G11&gt;='TABLEAU PERSONNEL'!$D$16,G11&lt;='TABLEAU PERSONNEL'!$E$16),100,0)
+IF(AND(G11&gt;='TABLEAU PERSONNEL'!$D$17,G11&lt;='TABLEAU PERSONNEL'!$E$17),100,0)
+IF(AND(G11&gt;='TABLEAU PERSONNEL'!$D$18,G11&lt;='TABLEAU PERSONNEL'!$E$18),100,0)
+IF(AND(G11&gt;='TABLEAU PERSONNEL'!$D$19,G11&lt;='TABLEAU PERSONNEL'!$E$19),100,0)
+IF(AND(G11&gt;='TABLEAU PERSONNEL'!$D$20,G11&lt;='TABLEAU PERSONNEL'!$E$20),100,0)
+IF(AND(G11&gt;='TABLEAU PERSONNEL'!$D$21,G11&lt;='TABLEAU PERSONNEL'!$E$21),100,0)
+IF(AND(G11&gt;='TABLEAU PERSONNEL'!$D$22,G11&lt;='TABLEAU PERSONNEL'!$E$22),100,0)
+IF(AND(G11&gt;='TABLEAU PERSONNEL'!$D$23,G11&lt;='TABLEAU PERSONNEL'!$E$23),100,0)
+IF(AND(G11&gt;='TABLEAU PERSONNEL'!$D$24,G11&lt;='TABLEAU PERSONNEL'!$E$24),100,0)
+IF(AND(G11&gt;='TABLEAU PERSONNEL'!$D$25,G11&lt;='TABLEAU PERSONNEL'!$E$25),100,0)
+IF(AND(G11&gt;='TABLEAU PERSONNEL'!$D$26,G11&lt;='TABLEAU PERSONNEL'!$E$26),100,0)
+IF(AND(G11&gt;='TABLEAU PERSONNEL'!$D$27,G11&lt;='TABLEAU PERSONNEL'!$E$27),100,0)
+IF(AND(G11&gt;='TABLEAU PERSONNEL'!$D$28,G11&lt;='TABLEAU PERSONNEL'!$E$28),100,0)
+IF(AND(G11&gt;='TABLEAU PERSONNEL'!$D$29,G11&lt;='TABLEAU PERSONNEL'!$E$29),100,0)
+IF(AND(G11&gt;='TABLEAU PERSONNEL'!$D$30,G11&lt;='TABLEAU PERSONNEL'!$E$30),100,0)
+IF(AND(G11&gt;='TABLEAU PERSONNEL'!$D$31,G11&lt;='TABLEAU PERSONNEL'!$E$31),100,0)
+IF(AND(G11&gt;='TABLEAU PERSONNEL'!$D$32,G11&lt;='TABLEAU PERSONNEL'!$E$32),100,0)
+IF(AND(G11&gt;='TABLEAU PERSONNEL'!$D$33,G11&lt;='TABLEAU PERSONNEL'!$E$33),100,0)
+IF(AND(G11&gt;='TABLEAU PERSONNEL'!$D$34,G11&lt;='TABLEAU PERSONNEL'!$E$34),100,0)</f>
        <v>2700</v>
      </c>
      <c r="H15" s="50">
        <f>IF(AND(H11&gt;='TABLEAU PERSONNEL'!$D$4,H11&lt;='TABLEAU PERSONNEL'!$E$4),100,0)
+IF(AND(H11&gt;='TABLEAU PERSONNEL'!$D$5,H11&lt;='TABLEAU PERSONNEL'!$E$5),100,0)
+IF(AND(H11&gt;='TABLEAU PERSONNEL'!$D$6,H11&lt;='TABLEAU PERSONNEL'!$E$6),100,0)
+IF(AND(H11&gt;='TABLEAU PERSONNEL'!$D$7,H11&lt;='TABLEAU PERSONNEL'!$E$7),100,0)
+IF(AND(H11&gt;='TABLEAU PERSONNEL'!$D$8,H11&lt;='TABLEAU PERSONNEL'!$E$8),100,0)
+IF(AND(H11&gt;='TABLEAU PERSONNEL'!$D$9,H11&lt;='TABLEAU PERSONNEL'!$E$9),100,0)
+IF(AND(H11&gt;='TABLEAU PERSONNEL'!$D$10,H11&lt;='TABLEAU PERSONNEL'!$E$10),100,0)
+IF(AND(H11&gt;='TABLEAU PERSONNEL'!$D$11,H11&lt;='TABLEAU PERSONNEL'!$E$11),100,0)
+IF(AND(H11&gt;='TABLEAU PERSONNEL'!$D$12,H11&lt;='TABLEAU PERSONNEL'!$E$12),100,0)
+IF(AND(H11&gt;='TABLEAU PERSONNEL'!$D$13,H11&lt;='TABLEAU PERSONNEL'!$E$13),100,0)
+IF(AND(H11&gt;='TABLEAU PERSONNEL'!$D$14,H11&lt;='TABLEAU PERSONNEL'!$E$14),100,0)
+IF(AND(H11&gt;='TABLEAU PERSONNEL'!$D$15,H11&lt;='TABLEAU PERSONNEL'!$E$15),100,0)
+IF(AND(H11&gt;='TABLEAU PERSONNEL'!$D$16,H11&lt;='TABLEAU PERSONNEL'!$E$16),100,0)
+IF(AND(H11&gt;='TABLEAU PERSONNEL'!$D$17,H11&lt;='TABLEAU PERSONNEL'!$E$17),100,0)
+IF(AND(H11&gt;='TABLEAU PERSONNEL'!$D$18,H11&lt;='TABLEAU PERSONNEL'!$E$18),100,0)
+IF(AND(H11&gt;='TABLEAU PERSONNEL'!$D$19,H11&lt;='TABLEAU PERSONNEL'!$E$19),100,0)
+IF(AND(H11&gt;='TABLEAU PERSONNEL'!$D$20,H11&lt;='TABLEAU PERSONNEL'!$E$20),100,0)
+IF(AND(H11&gt;='TABLEAU PERSONNEL'!$D$21,H11&lt;='TABLEAU PERSONNEL'!$E$21),100,0)
+IF(AND(H11&gt;='TABLEAU PERSONNEL'!$D$22,H11&lt;='TABLEAU PERSONNEL'!$E$22),100,0)
+IF(AND(H11&gt;='TABLEAU PERSONNEL'!$D$23,H11&lt;='TABLEAU PERSONNEL'!$E$23),100,0)
+IF(AND(H11&gt;='TABLEAU PERSONNEL'!$D$24,H11&lt;='TABLEAU PERSONNEL'!$E$24),100,0)
+IF(AND(H11&gt;='TABLEAU PERSONNEL'!$D$25,H11&lt;='TABLEAU PERSONNEL'!$E$25),100,0)
+IF(AND(H11&gt;='TABLEAU PERSONNEL'!$D$26,H11&lt;='TABLEAU PERSONNEL'!$E$26),100,0)
+IF(AND(H11&gt;='TABLEAU PERSONNEL'!$D$27,H11&lt;='TABLEAU PERSONNEL'!$E$27),100,0)
+IF(AND(H11&gt;='TABLEAU PERSONNEL'!$D$28,H11&lt;='TABLEAU PERSONNEL'!$E$28),100,0)
+IF(AND(H11&gt;='TABLEAU PERSONNEL'!$D$29,H11&lt;='TABLEAU PERSONNEL'!$E$29),100,0)
+IF(AND(H11&gt;='TABLEAU PERSONNEL'!$D$30,H11&lt;='TABLEAU PERSONNEL'!$E$30),100,0)
+IF(AND(H11&gt;='TABLEAU PERSONNEL'!$D$31,H11&lt;='TABLEAU PERSONNEL'!$E$31),100,0)
+IF(AND(H11&gt;='TABLEAU PERSONNEL'!$D$32,H11&lt;='TABLEAU PERSONNEL'!$E$32),100,0)
+IF(AND(H11&gt;='TABLEAU PERSONNEL'!$D$33,H11&lt;='TABLEAU PERSONNEL'!$E$33),100,0)
+IF(AND(H11&gt;='TABLEAU PERSONNEL'!$D$34,H11&lt;='TABLEAU PERSONNEL'!$E$34),100,0)</f>
        <v>0</v>
      </c>
      <c r="I15" s="50">
        <f>IF(AND(I11&gt;='TABLEAU PERSONNEL'!$D$4,I11&lt;='TABLEAU PERSONNEL'!$E$4),100,0)
+IF(AND(I11&gt;='TABLEAU PERSONNEL'!$D$5,I11&lt;='TABLEAU PERSONNEL'!$E$5),100,0)
+IF(AND(I11&gt;='TABLEAU PERSONNEL'!$D$6,I11&lt;='TABLEAU PERSONNEL'!$E$6),100,0)
+IF(AND(I11&gt;='TABLEAU PERSONNEL'!$D$7,I11&lt;='TABLEAU PERSONNEL'!$E$7),100,0)
+IF(AND(I11&gt;='TABLEAU PERSONNEL'!$D$8,I11&lt;='TABLEAU PERSONNEL'!$E$8),100,0)
+IF(AND(I11&gt;='TABLEAU PERSONNEL'!$D$9,I11&lt;='TABLEAU PERSONNEL'!$E$9),100,0)
+IF(AND(I11&gt;='TABLEAU PERSONNEL'!$D$10,I11&lt;='TABLEAU PERSONNEL'!$E$10),100,0)
+IF(AND(I11&gt;='TABLEAU PERSONNEL'!$D$11,I11&lt;='TABLEAU PERSONNEL'!$E$11),100,0)
+IF(AND(I11&gt;='TABLEAU PERSONNEL'!$D$12,I11&lt;='TABLEAU PERSONNEL'!$E$12),100,0)
+IF(AND(I11&gt;='TABLEAU PERSONNEL'!$D$13,I11&lt;='TABLEAU PERSONNEL'!$E$13),100,0)
+IF(AND(I11&gt;='TABLEAU PERSONNEL'!$D$14,I11&lt;='TABLEAU PERSONNEL'!$E$14),100,0)
+IF(AND(I11&gt;='TABLEAU PERSONNEL'!$D$15,I11&lt;='TABLEAU PERSONNEL'!$E$15),100,0)
+IF(AND(I11&gt;='TABLEAU PERSONNEL'!$D$16,I11&lt;='TABLEAU PERSONNEL'!$E$16),100,0)
+IF(AND(I11&gt;='TABLEAU PERSONNEL'!$D$17,I11&lt;='TABLEAU PERSONNEL'!$E$17),100,0)
+IF(AND(I11&gt;='TABLEAU PERSONNEL'!$D$18,I11&lt;='TABLEAU PERSONNEL'!$E$18),100,0)
+IF(AND(I11&gt;='TABLEAU PERSONNEL'!$D$19,I11&lt;='TABLEAU PERSONNEL'!$E$19),100,0)
+IF(AND(I11&gt;='TABLEAU PERSONNEL'!$D$20,I11&lt;='TABLEAU PERSONNEL'!$E$20),100,0)
+IF(AND(I11&gt;='TABLEAU PERSONNEL'!$D$21,I11&lt;='TABLEAU PERSONNEL'!$E$21),100,0)
+IF(AND(I11&gt;='TABLEAU PERSONNEL'!$D$22,I11&lt;='TABLEAU PERSONNEL'!$E$22),100,0)
+IF(AND(I11&gt;='TABLEAU PERSONNEL'!$D$23,I11&lt;='TABLEAU PERSONNEL'!$E$23),100,0)
+IF(AND(I11&gt;='TABLEAU PERSONNEL'!$D$24,I11&lt;='TABLEAU PERSONNEL'!$E$24),100,0)
+IF(AND(I11&gt;='TABLEAU PERSONNEL'!$D$25,I11&lt;='TABLEAU PERSONNEL'!$E$25),100,0)
+IF(AND(I11&gt;='TABLEAU PERSONNEL'!$D$26,I11&lt;='TABLEAU PERSONNEL'!$E$26),100,0)
+IF(AND(I11&gt;='TABLEAU PERSONNEL'!$D$27,I11&lt;='TABLEAU PERSONNEL'!$E$27),100,0)
+IF(AND(I11&gt;='TABLEAU PERSONNEL'!$D$28,I11&lt;='TABLEAU PERSONNEL'!$E$28),100,0)
+IF(AND(I11&gt;='TABLEAU PERSONNEL'!$D$29,I11&lt;='TABLEAU PERSONNEL'!$E$29),100,0)
+IF(AND(I11&gt;='TABLEAU PERSONNEL'!$D$30,I11&lt;='TABLEAU PERSONNEL'!$E$30),100,0)
+IF(AND(I11&gt;='TABLEAU PERSONNEL'!$D$31,I11&lt;='TABLEAU PERSONNEL'!$E$31),100,0)
+IF(AND(I11&gt;='TABLEAU PERSONNEL'!$D$32,I11&lt;='TABLEAU PERSONNEL'!$E$32),100,0)
+IF(AND(I11&gt;='TABLEAU PERSONNEL'!$D$33,I11&lt;='TABLEAU PERSONNEL'!$E$33),100,0)
+IF(AND(I11&gt;='TABLEAU PERSONNEL'!$D$34,I11&lt;='TABLEAU PERSONNEL'!$E$34),100,0)</f>
        <v>0</v>
      </c>
      <c r="J15" s="50">
        <f>IF(AND(J11&gt;='TABLEAU PERSONNEL'!$D$4,J11&lt;='TABLEAU PERSONNEL'!$E$4),100,0)
+IF(AND(J11&gt;='TABLEAU PERSONNEL'!$D$5,J11&lt;='TABLEAU PERSONNEL'!$E$5),100,0)
+IF(AND(J11&gt;='TABLEAU PERSONNEL'!$D$6,J11&lt;='TABLEAU PERSONNEL'!$E$6),100,0)
+IF(AND(J11&gt;='TABLEAU PERSONNEL'!$D$7,J11&lt;='TABLEAU PERSONNEL'!$E$7),100,0)
+IF(AND(J11&gt;='TABLEAU PERSONNEL'!$D$8,J11&lt;='TABLEAU PERSONNEL'!$E$8),100,0)
+IF(AND(J11&gt;='TABLEAU PERSONNEL'!$D$9,J11&lt;='TABLEAU PERSONNEL'!$E$9),100,0)
+IF(AND(J11&gt;='TABLEAU PERSONNEL'!$D$10,J11&lt;='TABLEAU PERSONNEL'!$E$10),100,0)
+IF(AND(J11&gt;='TABLEAU PERSONNEL'!$D$11,J11&lt;='TABLEAU PERSONNEL'!$E$11),100,0)
+IF(AND(J11&gt;='TABLEAU PERSONNEL'!$D$12,J11&lt;='TABLEAU PERSONNEL'!$E$12),100,0)
+IF(AND(J11&gt;='TABLEAU PERSONNEL'!$D$13,J11&lt;='TABLEAU PERSONNEL'!$E$13),100,0)
+IF(AND(J11&gt;='TABLEAU PERSONNEL'!$D$14,J11&lt;='TABLEAU PERSONNEL'!$E$14),100,0)
+IF(AND(J11&gt;='TABLEAU PERSONNEL'!$D$15,J11&lt;='TABLEAU PERSONNEL'!$E$15),100,0)
+IF(AND(J11&gt;='TABLEAU PERSONNEL'!$D$16,J11&lt;='TABLEAU PERSONNEL'!$E$16),100,0)
+IF(AND(J11&gt;='TABLEAU PERSONNEL'!$D$17,J11&lt;='TABLEAU PERSONNEL'!$E$17),100,0)
+IF(AND(J11&gt;='TABLEAU PERSONNEL'!$D$18,J11&lt;='TABLEAU PERSONNEL'!$E$18),100,0)
+IF(AND(J11&gt;='TABLEAU PERSONNEL'!$D$19,J11&lt;='TABLEAU PERSONNEL'!$E$19),100,0)
+IF(AND(J11&gt;='TABLEAU PERSONNEL'!$D$20,J11&lt;='TABLEAU PERSONNEL'!$E$20),100,0)
+IF(AND(J11&gt;='TABLEAU PERSONNEL'!$D$21,J11&lt;='TABLEAU PERSONNEL'!$E$21),100,0)
+IF(AND(J11&gt;='TABLEAU PERSONNEL'!$D$22,J11&lt;='TABLEAU PERSONNEL'!$E$22),100,0)
+IF(AND(J11&gt;='TABLEAU PERSONNEL'!$D$23,J11&lt;='TABLEAU PERSONNEL'!$E$23),100,0)
+IF(AND(J11&gt;='TABLEAU PERSONNEL'!$D$24,J11&lt;='TABLEAU PERSONNEL'!$E$24),100,0)
+IF(AND(J11&gt;='TABLEAU PERSONNEL'!$D$25,J11&lt;='TABLEAU PERSONNEL'!$E$25),100,0)
+IF(AND(J11&gt;='TABLEAU PERSONNEL'!$D$26,J11&lt;='TABLEAU PERSONNEL'!$E$26),100,0)
+IF(AND(J11&gt;='TABLEAU PERSONNEL'!$D$27,J11&lt;='TABLEAU PERSONNEL'!$E$27),100,0)
+IF(AND(J11&gt;='TABLEAU PERSONNEL'!$D$28,J11&lt;='TABLEAU PERSONNEL'!$E$28),100,0)
+IF(AND(J11&gt;='TABLEAU PERSONNEL'!$D$29,J11&lt;='TABLEAU PERSONNEL'!$E$29),100,0)
+IF(AND(J11&gt;='TABLEAU PERSONNEL'!$D$30,J11&lt;='TABLEAU PERSONNEL'!$E$30),100,0)
+IF(AND(J11&gt;='TABLEAU PERSONNEL'!$D$31,J11&lt;='TABLEAU PERSONNEL'!$E$31),100,0)
+IF(AND(J11&gt;='TABLEAU PERSONNEL'!$D$32,J11&lt;='TABLEAU PERSONNEL'!$E$32),100,0)
+IF(AND(J11&gt;='TABLEAU PERSONNEL'!$D$33,J11&lt;='TABLEAU PERSONNEL'!$E$33),100,0)
+IF(AND(J11&gt;='TABLEAU PERSONNEL'!$D$34,J11&lt;='TABLEAU PERSONNEL'!$E$34),100,0)</f>
        <v>0</v>
      </c>
      <c r="K15" s="50">
        <f>IF(AND(K11&gt;='TABLEAU PERSONNEL'!$D$4,K11&lt;='TABLEAU PERSONNEL'!$E$4),100,0)
+IF(AND(K11&gt;='TABLEAU PERSONNEL'!$D$5,K11&lt;='TABLEAU PERSONNEL'!$E$5),100,0)
+IF(AND(K11&gt;='TABLEAU PERSONNEL'!$D$6,K11&lt;='TABLEAU PERSONNEL'!$E$6),100,0)
+IF(AND(K11&gt;='TABLEAU PERSONNEL'!$D$7,K11&lt;='TABLEAU PERSONNEL'!$E$7),100,0)
+IF(AND(K11&gt;='TABLEAU PERSONNEL'!$D$8,K11&lt;='TABLEAU PERSONNEL'!$E$8),100,0)
+IF(AND(K11&gt;='TABLEAU PERSONNEL'!$D$9,K11&lt;='TABLEAU PERSONNEL'!$E$9),100,0)
+IF(AND(K11&gt;='TABLEAU PERSONNEL'!$D$10,K11&lt;='TABLEAU PERSONNEL'!$E$10),100,0)
+IF(AND(K11&gt;='TABLEAU PERSONNEL'!$D$11,K11&lt;='TABLEAU PERSONNEL'!$E$11),100,0)
+IF(AND(K11&gt;='TABLEAU PERSONNEL'!$D$12,K11&lt;='TABLEAU PERSONNEL'!$E$12),100,0)
+IF(AND(K11&gt;='TABLEAU PERSONNEL'!$D$13,K11&lt;='TABLEAU PERSONNEL'!$E$13),100,0)
+IF(AND(K11&gt;='TABLEAU PERSONNEL'!$D$14,K11&lt;='TABLEAU PERSONNEL'!$E$14),100,0)
+IF(AND(K11&gt;='TABLEAU PERSONNEL'!$D$15,K11&lt;='TABLEAU PERSONNEL'!$E$15),100,0)
+IF(AND(K11&gt;='TABLEAU PERSONNEL'!$D$16,K11&lt;='TABLEAU PERSONNEL'!$E$16),100,0)
+IF(AND(K11&gt;='TABLEAU PERSONNEL'!$D$17,K11&lt;='TABLEAU PERSONNEL'!$E$17),100,0)
+IF(AND(K11&gt;='TABLEAU PERSONNEL'!$D$18,K11&lt;='TABLEAU PERSONNEL'!$E$18),100,0)
+IF(AND(K11&gt;='TABLEAU PERSONNEL'!$D$19,K11&lt;='TABLEAU PERSONNEL'!$E$19),100,0)
+IF(AND(K11&gt;='TABLEAU PERSONNEL'!$D$20,K11&lt;='TABLEAU PERSONNEL'!$E$20),100,0)
+IF(AND(K11&gt;='TABLEAU PERSONNEL'!$D$21,K11&lt;='TABLEAU PERSONNEL'!$E$21),100,0)
+IF(AND(K11&gt;='TABLEAU PERSONNEL'!$D$22,K11&lt;='TABLEAU PERSONNEL'!$E$22),100,0)
+IF(AND(K11&gt;='TABLEAU PERSONNEL'!$D$23,K11&lt;='TABLEAU PERSONNEL'!$E$23),100,0)
+IF(AND(K11&gt;='TABLEAU PERSONNEL'!$D$24,K11&lt;='TABLEAU PERSONNEL'!$E$24),100,0)
+IF(AND(K11&gt;='TABLEAU PERSONNEL'!$D$25,K11&lt;='TABLEAU PERSONNEL'!$E$25),100,0)
+IF(AND(K11&gt;='TABLEAU PERSONNEL'!$D$26,K11&lt;='TABLEAU PERSONNEL'!$E$26),100,0)
+IF(AND(K11&gt;='TABLEAU PERSONNEL'!$D$27,K11&lt;='TABLEAU PERSONNEL'!$E$27),100,0)
+IF(AND(K11&gt;='TABLEAU PERSONNEL'!$D$28,K11&lt;='TABLEAU PERSONNEL'!$E$28),100,0)
+IF(AND(K11&gt;='TABLEAU PERSONNEL'!$D$29,K11&lt;='TABLEAU PERSONNEL'!$E$29),100,0)
+IF(AND(K11&gt;='TABLEAU PERSONNEL'!$D$30,K11&lt;='TABLEAU PERSONNEL'!$E$30),100,0)
+IF(AND(K11&gt;='TABLEAU PERSONNEL'!$D$31,K11&lt;='TABLEAU PERSONNEL'!$E$31),100,0)
+IF(AND(K11&gt;='TABLEAU PERSONNEL'!$D$32,K11&lt;='TABLEAU PERSONNEL'!$E$32),100,0)
+IF(AND(K11&gt;='TABLEAU PERSONNEL'!$D$33,K11&lt;='TABLEAU PERSONNEL'!$E$33),100,0)
+IF(AND(K11&gt;='TABLEAU PERSONNEL'!$D$34,K11&lt;='TABLEAU PERSONNEL'!$E$34),100,0)</f>
        <v>0</v>
      </c>
      <c r="L15" s="50">
        <f>IF(AND(L11&gt;='TABLEAU PERSONNEL'!$D$4,L11&lt;='TABLEAU PERSONNEL'!$E$4),100,0)
+IF(AND(L11&gt;='TABLEAU PERSONNEL'!$D$5,L11&lt;='TABLEAU PERSONNEL'!$E$5),100,0)
+IF(AND(L11&gt;='TABLEAU PERSONNEL'!$D$6,L11&lt;='TABLEAU PERSONNEL'!$E$6),100,0)
+IF(AND(L11&gt;='TABLEAU PERSONNEL'!$D$7,L11&lt;='TABLEAU PERSONNEL'!$E$7),100,0)
+IF(AND(L11&gt;='TABLEAU PERSONNEL'!$D$8,L11&lt;='TABLEAU PERSONNEL'!$E$8),100,0)
+IF(AND(L11&gt;='TABLEAU PERSONNEL'!$D$9,L11&lt;='TABLEAU PERSONNEL'!$E$9),100,0)
+IF(AND(L11&gt;='TABLEAU PERSONNEL'!$D$10,L11&lt;='TABLEAU PERSONNEL'!$E$10),100,0)
+IF(AND(L11&gt;='TABLEAU PERSONNEL'!$D$11,L11&lt;='TABLEAU PERSONNEL'!$E$11),100,0)
+IF(AND(L11&gt;='TABLEAU PERSONNEL'!$D$12,L11&lt;='TABLEAU PERSONNEL'!$E$12),100,0)
+IF(AND(L11&gt;='TABLEAU PERSONNEL'!$D$13,L11&lt;='TABLEAU PERSONNEL'!$E$13),100,0)
+IF(AND(L11&gt;='TABLEAU PERSONNEL'!$D$14,L11&lt;='TABLEAU PERSONNEL'!$E$14),100,0)
+IF(AND(L11&gt;='TABLEAU PERSONNEL'!$D$15,L11&lt;='TABLEAU PERSONNEL'!$E$15),100,0)
+IF(AND(L11&gt;='TABLEAU PERSONNEL'!$D$16,L11&lt;='TABLEAU PERSONNEL'!$E$16),100,0)
+IF(AND(L11&gt;='TABLEAU PERSONNEL'!$D$17,L11&lt;='TABLEAU PERSONNEL'!$E$17),100,0)
+IF(AND(L11&gt;='TABLEAU PERSONNEL'!$D$18,L11&lt;='TABLEAU PERSONNEL'!$E$18),100,0)
+IF(AND(L11&gt;='TABLEAU PERSONNEL'!$D$19,L11&lt;='TABLEAU PERSONNEL'!$E$19),100,0)
+IF(AND(L11&gt;='TABLEAU PERSONNEL'!$D$20,L11&lt;='TABLEAU PERSONNEL'!$E$20),100,0)
+IF(AND(L11&gt;='TABLEAU PERSONNEL'!$D$21,L11&lt;='TABLEAU PERSONNEL'!$E$21),100,0)
+IF(AND(L11&gt;='TABLEAU PERSONNEL'!$D$22,L11&lt;='TABLEAU PERSONNEL'!$E$22),100,0)
+IF(AND(L11&gt;='TABLEAU PERSONNEL'!$D$23,L11&lt;='TABLEAU PERSONNEL'!$E$23),100,0)
+IF(AND(L11&gt;='TABLEAU PERSONNEL'!$D$24,L11&lt;='TABLEAU PERSONNEL'!$E$24),100,0)
+IF(AND(L11&gt;='TABLEAU PERSONNEL'!$D$25,L11&lt;='TABLEAU PERSONNEL'!$E$25),100,0)
+IF(AND(L11&gt;='TABLEAU PERSONNEL'!$D$26,L11&lt;='TABLEAU PERSONNEL'!$E$26),100,0)
+IF(AND(L11&gt;='TABLEAU PERSONNEL'!$D$27,L11&lt;='TABLEAU PERSONNEL'!$E$27),100,0)
+IF(AND(L11&gt;='TABLEAU PERSONNEL'!$D$28,L11&lt;='TABLEAU PERSONNEL'!$E$28),100,0)
+IF(AND(L11&gt;='TABLEAU PERSONNEL'!$D$29,L11&lt;='TABLEAU PERSONNEL'!$E$29),100,0)
+IF(AND(L11&gt;='TABLEAU PERSONNEL'!$D$30,L11&lt;='TABLEAU PERSONNEL'!$E$30),100,0)
+IF(AND(L11&gt;='TABLEAU PERSONNEL'!$D$31,L11&lt;='TABLEAU PERSONNEL'!$E$31),100,0)
+IF(AND(L11&gt;='TABLEAU PERSONNEL'!$D$32,L11&lt;='TABLEAU PERSONNEL'!$E$32),100,0)
+IF(AND(L11&gt;='TABLEAU PERSONNEL'!$D$33,L11&lt;='TABLEAU PERSONNEL'!$E$33),100,0)
+IF(AND(L11&gt;='TABLEAU PERSONNEL'!$D$34,L11&lt;='TABLEAU PERSONNEL'!$E$34),100,0)</f>
        <v>0</v>
      </c>
      <c r="M15" s="50">
        <f>IF(AND(M11&gt;='TABLEAU PERSONNEL'!$D$4,M11&lt;='TABLEAU PERSONNEL'!$E$4),100,0)
+IF(AND(M11&gt;='TABLEAU PERSONNEL'!$D$5,M11&lt;='TABLEAU PERSONNEL'!$E$5),100,0)
+IF(AND(M11&gt;='TABLEAU PERSONNEL'!$D$6,M11&lt;='TABLEAU PERSONNEL'!$E$6),100,0)
+IF(AND(M11&gt;='TABLEAU PERSONNEL'!$D$7,M11&lt;='TABLEAU PERSONNEL'!$E$7),100,0)
+IF(AND(M11&gt;='TABLEAU PERSONNEL'!$D$8,M11&lt;='TABLEAU PERSONNEL'!$E$8),100,0)
+IF(AND(M11&gt;='TABLEAU PERSONNEL'!$D$9,M11&lt;='TABLEAU PERSONNEL'!$E$9),100,0)
+IF(AND(M11&gt;='TABLEAU PERSONNEL'!$D$10,M11&lt;='TABLEAU PERSONNEL'!$E$10),100,0)
+IF(AND(M11&gt;='TABLEAU PERSONNEL'!$D$11,M11&lt;='TABLEAU PERSONNEL'!$E$11),100,0)
+IF(AND(M11&gt;='TABLEAU PERSONNEL'!$D$12,M11&lt;='TABLEAU PERSONNEL'!$E$12),100,0)
+IF(AND(M11&gt;='TABLEAU PERSONNEL'!$D$13,M11&lt;='TABLEAU PERSONNEL'!$E$13),100,0)
+IF(AND(M11&gt;='TABLEAU PERSONNEL'!$D$14,M11&lt;='TABLEAU PERSONNEL'!$E$14),100,0)
+IF(AND(M11&gt;='TABLEAU PERSONNEL'!$D$15,M11&lt;='TABLEAU PERSONNEL'!$E$15),100,0)
+IF(AND(M11&gt;='TABLEAU PERSONNEL'!$D$16,M11&lt;='TABLEAU PERSONNEL'!$E$16),100,0)
+IF(AND(M11&gt;='TABLEAU PERSONNEL'!$D$17,M11&lt;='TABLEAU PERSONNEL'!$E$17),100,0)
+IF(AND(M11&gt;='TABLEAU PERSONNEL'!$D$18,M11&lt;='TABLEAU PERSONNEL'!$E$18),100,0)
+IF(AND(M11&gt;='TABLEAU PERSONNEL'!$D$19,M11&lt;='TABLEAU PERSONNEL'!$E$19),100,0)
+IF(AND(M11&gt;='TABLEAU PERSONNEL'!$D$20,M11&lt;='TABLEAU PERSONNEL'!$E$20),100,0)
+IF(AND(M11&gt;='TABLEAU PERSONNEL'!$D$21,M11&lt;='TABLEAU PERSONNEL'!$E$21),100,0)
+IF(AND(M11&gt;='TABLEAU PERSONNEL'!$D$22,M11&lt;='TABLEAU PERSONNEL'!$E$22),100,0)
+IF(AND(M11&gt;='TABLEAU PERSONNEL'!$D$23,M11&lt;='TABLEAU PERSONNEL'!$E$23),100,0)
+IF(AND(M11&gt;='TABLEAU PERSONNEL'!$D$24,M11&lt;='TABLEAU PERSONNEL'!$E$24),100,0)
+IF(AND(M11&gt;='TABLEAU PERSONNEL'!$D$25,M11&lt;='TABLEAU PERSONNEL'!$E$25),100,0)
+IF(AND(M11&gt;='TABLEAU PERSONNEL'!$D$26,M11&lt;='TABLEAU PERSONNEL'!$E$26),100,0)
+IF(AND(M11&gt;='TABLEAU PERSONNEL'!$D$27,M11&lt;='TABLEAU PERSONNEL'!$E$27),100,0)
+IF(AND(M11&gt;='TABLEAU PERSONNEL'!$D$28,M11&lt;='TABLEAU PERSONNEL'!$E$28),100,0)
+IF(AND(M11&gt;='TABLEAU PERSONNEL'!$D$29,M11&lt;='TABLEAU PERSONNEL'!$E$29),100,0)
+IF(AND(M11&gt;='TABLEAU PERSONNEL'!$D$30,M11&lt;='TABLEAU PERSONNEL'!$E$30),100,0)
+IF(AND(M11&gt;='TABLEAU PERSONNEL'!$D$31,M11&lt;='TABLEAU PERSONNEL'!$E$31),100,0)
+IF(AND(M11&gt;='TABLEAU PERSONNEL'!$D$32,M11&lt;='TABLEAU PERSONNEL'!$E$32),100,0)
+IF(AND(M11&gt;='TABLEAU PERSONNEL'!$D$33,M11&lt;='TABLEAU PERSONNEL'!$E$33),100,0)
+IF(AND(M11&gt;='TABLEAU PERSONNEL'!$D$34,M11&lt;='TABLEAU PERSONNEL'!$E$34),100,0)</f>
        <v>0</v>
      </c>
      <c r="N15" s="50">
        <f>IF(AND(N11&gt;='TABLEAU PERSONNEL'!$D$4,N11&lt;='TABLEAU PERSONNEL'!$E$4),100,0)
+IF(AND(N11&gt;='TABLEAU PERSONNEL'!$D$5,N11&lt;='TABLEAU PERSONNEL'!$E$5),100,0)
+IF(AND(N11&gt;='TABLEAU PERSONNEL'!$D$6,N11&lt;='TABLEAU PERSONNEL'!$E$6),100,0)
+IF(AND(N11&gt;='TABLEAU PERSONNEL'!$D$7,N11&lt;='TABLEAU PERSONNEL'!$E$7),100,0)
+IF(AND(N11&gt;='TABLEAU PERSONNEL'!$D$8,N11&lt;='TABLEAU PERSONNEL'!$E$8),100,0)
+IF(AND(N11&gt;='TABLEAU PERSONNEL'!$D$9,N11&lt;='TABLEAU PERSONNEL'!$E$9),100,0)
+IF(AND(N11&gt;='TABLEAU PERSONNEL'!$D$10,N11&lt;='TABLEAU PERSONNEL'!$E$10),100,0)
+IF(AND(N11&gt;='TABLEAU PERSONNEL'!$D$11,N11&lt;='TABLEAU PERSONNEL'!$E$11),100,0)
+IF(AND(N11&gt;='TABLEAU PERSONNEL'!$D$12,N11&lt;='TABLEAU PERSONNEL'!$E$12),100,0)
+IF(AND(N11&gt;='TABLEAU PERSONNEL'!$D$13,N11&lt;='TABLEAU PERSONNEL'!$E$13),100,0)
+IF(AND(N11&gt;='TABLEAU PERSONNEL'!$D$14,N11&lt;='TABLEAU PERSONNEL'!$E$14),100,0)
+IF(AND(N11&gt;='TABLEAU PERSONNEL'!$D$15,N11&lt;='TABLEAU PERSONNEL'!$E$15),100,0)
+IF(AND(N11&gt;='TABLEAU PERSONNEL'!$D$16,N11&lt;='TABLEAU PERSONNEL'!$E$16),100,0)
+IF(AND(N11&gt;='TABLEAU PERSONNEL'!$D$17,N11&lt;='TABLEAU PERSONNEL'!$E$17),100,0)
+IF(AND(N11&gt;='TABLEAU PERSONNEL'!$D$18,N11&lt;='TABLEAU PERSONNEL'!$E$18),100,0)
+IF(AND(N11&gt;='TABLEAU PERSONNEL'!$D$19,N11&lt;='TABLEAU PERSONNEL'!$E$19),100,0)
+IF(AND(N11&gt;='TABLEAU PERSONNEL'!$D$20,N11&lt;='TABLEAU PERSONNEL'!$E$20),100,0)
+IF(AND(N11&gt;='TABLEAU PERSONNEL'!$D$21,N11&lt;='TABLEAU PERSONNEL'!$E$21),100,0)
+IF(AND(N11&gt;='TABLEAU PERSONNEL'!$D$22,N11&lt;='TABLEAU PERSONNEL'!$E$22),100,0)
+IF(AND(N11&gt;='TABLEAU PERSONNEL'!$D$23,N11&lt;='TABLEAU PERSONNEL'!$E$23),100,0)
+IF(AND(N11&gt;='TABLEAU PERSONNEL'!$D$24,N11&lt;='TABLEAU PERSONNEL'!$E$24),100,0)
+IF(AND(N11&gt;='TABLEAU PERSONNEL'!$D$25,N11&lt;='TABLEAU PERSONNEL'!$E$25),100,0)
+IF(AND(N11&gt;='TABLEAU PERSONNEL'!$D$26,N11&lt;='TABLEAU PERSONNEL'!$E$26),100,0)
+IF(AND(N11&gt;='TABLEAU PERSONNEL'!$D$27,N11&lt;='TABLEAU PERSONNEL'!$E$27),100,0)
+IF(AND(N11&gt;='TABLEAU PERSONNEL'!$D$28,N11&lt;='TABLEAU PERSONNEL'!$E$28),100,0)
+IF(AND(N11&gt;='TABLEAU PERSONNEL'!$D$29,N11&lt;='TABLEAU PERSONNEL'!$E$29),100,0)
+IF(AND(N11&gt;='TABLEAU PERSONNEL'!$D$30,N11&lt;='TABLEAU PERSONNEL'!$E$30),100,0)
+IF(AND(N11&gt;='TABLEAU PERSONNEL'!$D$31,N11&lt;='TABLEAU PERSONNEL'!$E$31),100,0)
+IF(AND(N11&gt;='TABLEAU PERSONNEL'!$D$32,N11&lt;='TABLEAU PERSONNEL'!$E$32),100,0)
+IF(AND(N11&gt;='TABLEAU PERSONNEL'!$D$33,N11&lt;='TABLEAU PERSONNEL'!$E$33),100,0)
+IF(AND(N11&gt;='TABLEAU PERSONNEL'!$D$34,N11&lt;='TABLEAU PERSONNEL'!$E$34),100,0)</f>
        <v>0</v>
      </c>
      <c r="O15" s="50">
        <f>IF(AND(O11&gt;='TABLEAU PERSONNEL'!$D$4,O11&lt;='TABLEAU PERSONNEL'!$E$4),100,0)
+IF(AND(O11&gt;='TABLEAU PERSONNEL'!$D$5,O11&lt;='TABLEAU PERSONNEL'!$E$5),100,0)
+IF(AND(O11&gt;='TABLEAU PERSONNEL'!$D$6,O11&lt;='TABLEAU PERSONNEL'!$E$6),100,0)
+IF(AND(O11&gt;='TABLEAU PERSONNEL'!$D$7,O11&lt;='TABLEAU PERSONNEL'!$E$7),100,0)
+IF(AND(O11&gt;='TABLEAU PERSONNEL'!$D$8,O11&lt;='TABLEAU PERSONNEL'!$E$8),100,0)
+IF(AND(O11&gt;='TABLEAU PERSONNEL'!$D$9,O11&lt;='TABLEAU PERSONNEL'!$E$9),100,0)
+IF(AND(O11&gt;='TABLEAU PERSONNEL'!$D$10,O11&lt;='TABLEAU PERSONNEL'!$E$10),100,0)
+IF(AND(O11&gt;='TABLEAU PERSONNEL'!$D$11,O11&lt;='TABLEAU PERSONNEL'!$E$11),100,0)
+IF(AND(O11&gt;='TABLEAU PERSONNEL'!$D$12,O11&lt;='TABLEAU PERSONNEL'!$E$12),100,0)
+IF(AND(O11&gt;='TABLEAU PERSONNEL'!$D$13,O11&lt;='TABLEAU PERSONNEL'!$E$13),100,0)
+IF(AND(O11&gt;='TABLEAU PERSONNEL'!$D$14,O11&lt;='TABLEAU PERSONNEL'!$E$14),100,0)
+IF(AND(O11&gt;='TABLEAU PERSONNEL'!$D$15,O11&lt;='TABLEAU PERSONNEL'!$E$15),100,0)
+IF(AND(O11&gt;='TABLEAU PERSONNEL'!$D$16,O11&lt;='TABLEAU PERSONNEL'!$E$16),100,0)
+IF(AND(O11&gt;='TABLEAU PERSONNEL'!$D$17,O11&lt;='TABLEAU PERSONNEL'!$E$17),100,0)
+IF(AND(O11&gt;='TABLEAU PERSONNEL'!$D$18,O11&lt;='TABLEAU PERSONNEL'!$E$18),100,0)
+IF(AND(O11&gt;='TABLEAU PERSONNEL'!$D$19,O11&lt;='TABLEAU PERSONNEL'!$E$19),100,0)
+IF(AND(O11&gt;='TABLEAU PERSONNEL'!$D$20,O11&lt;='TABLEAU PERSONNEL'!$E$20),100,0)
+IF(AND(O11&gt;='TABLEAU PERSONNEL'!$D$21,O11&lt;='TABLEAU PERSONNEL'!$E$21),100,0)
+IF(AND(O11&gt;='TABLEAU PERSONNEL'!$D$22,O11&lt;='TABLEAU PERSONNEL'!$E$22),100,0)
+IF(AND(O11&gt;='TABLEAU PERSONNEL'!$D$23,O11&lt;='TABLEAU PERSONNEL'!$E$23),100,0)
+IF(AND(O11&gt;='TABLEAU PERSONNEL'!$D$24,O11&lt;='TABLEAU PERSONNEL'!$E$24),100,0)
+IF(AND(O11&gt;='TABLEAU PERSONNEL'!$D$25,O11&lt;='TABLEAU PERSONNEL'!$E$25),100,0)
+IF(AND(O11&gt;='TABLEAU PERSONNEL'!$D$26,O11&lt;='TABLEAU PERSONNEL'!$E$26),100,0)
+IF(AND(O11&gt;='TABLEAU PERSONNEL'!$D$27,O11&lt;='TABLEAU PERSONNEL'!$E$27),100,0)
+IF(AND(O11&gt;='TABLEAU PERSONNEL'!$D$28,O11&lt;='TABLEAU PERSONNEL'!$E$28),100,0)
+IF(AND(O11&gt;='TABLEAU PERSONNEL'!$D$29,O11&lt;='TABLEAU PERSONNEL'!$E$29),100,0)
+IF(AND(O11&gt;='TABLEAU PERSONNEL'!$D$30,O11&lt;='TABLEAU PERSONNEL'!$E$30),100,0)
+IF(AND(O11&gt;='TABLEAU PERSONNEL'!$D$31,O11&lt;='TABLEAU PERSONNEL'!$E$31),100,0)
+IF(AND(O11&gt;='TABLEAU PERSONNEL'!$D$32,O11&lt;='TABLEAU PERSONNEL'!$E$32),100,0)
+IF(AND(O11&gt;='TABLEAU PERSONNEL'!$D$33,O11&lt;='TABLEAU PERSONNEL'!$E$33),100,0)
+IF(AND(O11&gt;='TABLEAU PERSONNEL'!$D$34,O11&lt;='TABLEAU PERSONNEL'!$E$34),100,0)</f>
        <v>0</v>
      </c>
      <c r="P15" s="50">
        <f>IF(AND(P11&gt;='TABLEAU PERSONNEL'!$D$4,P11&lt;='TABLEAU PERSONNEL'!$E$4),100,0)
+IF(AND(P11&gt;='TABLEAU PERSONNEL'!$D$5,P11&lt;='TABLEAU PERSONNEL'!$E$5),100,0)
+IF(AND(P11&gt;='TABLEAU PERSONNEL'!$D$6,P11&lt;='TABLEAU PERSONNEL'!$E$6),100,0)
+IF(AND(P11&gt;='TABLEAU PERSONNEL'!$D$7,P11&lt;='TABLEAU PERSONNEL'!$E$7),100,0)
+IF(AND(P11&gt;='TABLEAU PERSONNEL'!$D$8,P11&lt;='TABLEAU PERSONNEL'!$E$8),100,0)
+IF(AND(P11&gt;='TABLEAU PERSONNEL'!$D$9,P11&lt;='TABLEAU PERSONNEL'!$E$9),100,0)
+IF(AND(P11&gt;='TABLEAU PERSONNEL'!$D$10,P11&lt;='TABLEAU PERSONNEL'!$E$10),100,0)
+IF(AND(P11&gt;='TABLEAU PERSONNEL'!$D$11,P11&lt;='TABLEAU PERSONNEL'!$E$11),100,0)
+IF(AND(P11&gt;='TABLEAU PERSONNEL'!$D$12,P11&lt;='TABLEAU PERSONNEL'!$E$12),100,0)
+IF(AND(P11&gt;='TABLEAU PERSONNEL'!$D$13,P11&lt;='TABLEAU PERSONNEL'!$E$13),100,0)
+IF(AND(P11&gt;='TABLEAU PERSONNEL'!$D$14,P11&lt;='TABLEAU PERSONNEL'!$E$14),100,0)
+IF(AND(P11&gt;='TABLEAU PERSONNEL'!$D$15,P11&lt;='TABLEAU PERSONNEL'!$E$15),100,0)
+IF(AND(P11&gt;='TABLEAU PERSONNEL'!$D$16,P11&lt;='TABLEAU PERSONNEL'!$E$16),100,0)
+IF(AND(P11&gt;='TABLEAU PERSONNEL'!$D$17,P11&lt;='TABLEAU PERSONNEL'!$E$17),100,0)
+IF(AND(P11&gt;='TABLEAU PERSONNEL'!$D$18,P11&lt;='TABLEAU PERSONNEL'!$E$18),100,0)
+IF(AND(P11&gt;='TABLEAU PERSONNEL'!$D$19,P11&lt;='TABLEAU PERSONNEL'!$E$19),100,0)
+IF(AND(P11&gt;='TABLEAU PERSONNEL'!$D$20,P11&lt;='TABLEAU PERSONNEL'!$E$20),100,0)
+IF(AND(P11&gt;='TABLEAU PERSONNEL'!$D$21,P11&lt;='TABLEAU PERSONNEL'!$E$21),100,0)
+IF(AND(P11&gt;='TABLEAU PERSONNEL'!$D$22,P11&lt;='TABLEAU PERSONNEL'!$E$22),100,0)
+IF(AND(P11&gt;='TABLEAU PERSONNEL'!$D$23,P11&lt;='TABLEAU PERSONNEL'!$E$23),100,0)
+IF(AND(P11&gt;='TABLEAU PERSONNEL'!$D$24,P11&lt;='TABLEAU PERSONNEL'!$E$24),100,0)
+IF(AND(P11&gt;='TABLEAU PERSONNEL'!$D$25,P11&lt;='TABLEAU PERSONNEL'!$E$25),100,0)
+IF(AND(P11&gt;='TABLEAU PERSONNEL'!$D$26,P11&lt;='TABLEAU PERSONNEL'!$E$26),100,0)
+IF(AND(P11&gt;='TABLEAU PERSONNEL'!$D$27,P11&lt;='TABLEAU PERSONNEL'!$E$27),100,0)
+IF(AND(P11&gt;='TABLEAU PERSONNEL'!$D$28,P11&lt;='TABLEAU PERSONNEL'!$E$28),100,0)
+IF(AND(P11&gt;='TABLEAU PERSONNEL'!$D$29,P11&lt;='TABLEAU PERSONNEL'!$E$29),100,0)
+IF(AND(P11&gt;='TABLEAU PERSONNEL'!$D$30,P11&lt;='TABLEAU PERSONNEL'!$E$30),100,0)
+IF(AND(P11&gt;='TABLEAU PERSONNEL'!$D$31,P11&lt;='TABLEAU PERSONNEL'!$E$31),100,0)
+IF(AND(P11&gt;='TABLEAU PERSONNEL'!$D$32,P11&lt;='TABLEAU PERSONNEL'!$E$32),100,0)
+IF(AND(P11&gt;='TABLEAU PERSONNEL'!$D$33,P11&lt;='TABLEAU PERSONNEL'!$E$33),100,0)
+IF(AND(P11&gt;='TABLEAU PERSONNEL'!$D$34,P11&lt;='TABLEAU PERSONNEL'!$E$34),100,0)</f>
        <v>0</v>
      </c>
      <c r="Q15" s="50">
        <f>IF(AND(Q11&gt;='TABLEAU PERSONNEL'!$D$4,Q11&lt;='TABLEAU PERSONNEL'!$E$4),100,0)
+IF(AND(Q11&gt;='TABLEAU PERSONNEL'!$D$5,Q11&lt;='TABLEAU PERSONNEL'!$E$5),100,0)
+IF(AND(Q11&gt;='TABLEAU PERSONNEL'!$D$6,Q11&lt;='TABLEAU PERSONNEL'!$E$6),100,0)
+IF(AND(Q11&gt;='TABLEAU PERSONNEL'!$D$7,Q11&lt;='TABLEAU PERSONNEL'!$E$7),100,0)
+IF(AND(Q11&gt;='TABLEAU PERSONNEL'!$D$8,Q11&lt;='TABLEAU PERSONNEL'!$E$8),100,0)
+IF(AND(Q11&gt;='TABLEAU PERSONNEL'!$D$9,Q11&lt;='TABLEAU PERSONNEL'!$E$9),100,0)
+IF(AND(Q11&gt;='TABLEAU PERSONNEL'!$D$10,Q11&lt;='TABLEAU PERSONNEL'!$E$10),100,0)
+IF(AND(Q11&gt;='TABLEAU PERSONNEL'!$D$11,Q11&lt;='TABLEAU PERSONNEL'!$E$11),100,0)
+IF(AND(Q11&gt;='TABLEAU PERSONNEL'!$D$12,Q11&lt;='TABLEAU PERSONNEL'!$E$12),100,0)
+IF(AND(Q11&gt;='TABLEAU PERSONNEL'!$D$13,Q11&lt;='TABLEAU PERSONNEL'!$E$13),100,0)
+IF(AND(Q11&gt;='TABLEAU PERSONNEL'!$D$14,Q11&lt;='TABLEAU PERSONNEL'!$E$14),100,0)
+IF(AND(Q11&gt;='TABLEAU PERSONNEL'!$D$15,Q11&lt;='TABLEAU PERSONNEL'!$E$15),100,0)
+IF(AND(Q11&gt;='TABLEAU PERSONNEL'!$D$16,Q11&lt;='TABLEAU PERSONNEL'!$E$16),100,0)
+IF(AND(Q11&gt;='TABLEAU PERSONNEL'!$D$17,Q11&lt;='TABLEAU PERSONNEL'!$E$17),100,0)
+IF(AND(Q11&gt;='TABLEAU PERSONNEL'!$D$18,Q11&lt;='TABLEAU PERSONNEL'!$E$18),100,0)
+IF(AND(Q11&gt;='TABLEAU PERSONNEL'!$D$19,Q11&lt;='TABLEAU PERSONNEL'!$E$19),100,0)
+IF(AND(Q11&gt;='TABLEAU PERSONNEL'!$D$20,Q11&lt;='TABLEAU PERSONNEL'!$E$20),100,0)
+IF(AND(Q11&gt;='TABLEAU PERSONNEL'!$D$21,Q11&lt;='TABLEAU PERSONNEL'!$E$21),100,0)
+IF(AND(Q11&gt;='TABLEAU PERSONNEL'!$D$22,Q11&lt;='TABLEAU PERSONNEL'!$E$22),100,0)
+IF(AND(Q11&gt;='TABLEAU PERSONNEL'!$D$23,Q11&lt;='TABLEAU PERSONNEL'!$E$23),100,0)
+IF(AND(Q11&gt;='TABLEAU PERSONNEL'!$D$24,Q11&lt;='TABLEAU PERSONNEL'!$E$24),100,0)
+IF(AND(Q11&gt;='TABLEAU PERSONNEL'!$D$25,Q11&lt;='TABLEAU PERSONNEL'!$E$25),100,0)
+IF(AND(Q11&gt;='TABLEAU PERSONNEL'!$D$26,Q11&lt;='TABLEAU PERSONNEL'!$E$26),100,0)
+IF(AND(Q11&gt;='TABLEAU PERSONNEL'!$D$27,Q11&lt;='TABLEAU PERSONNEL'!$E$27),100,0)
+IF(AND(Q11&gt;='TABLEAU PERSONNEL'!$D$28,Q11&lt;='TABLEAU PERSONNEL'!$E$28),100,0)
+IF(AND(Q11&gt;='TABLEAU PERSONNEL'!$D$29,Q11&lt;='TABLEAU PERSONNEL'!$E$29),100,0)
+IF(AND(Q11&gt;='TABLEAU PERSONNEL'!$D$30,Q11&lt;='TABLEAU PERSONNEL'!$E$30),100,0)
+IF(AND(Q11&gt;='TABLEAU PERSONNEL'!$D$31,Q11&lt;='TABLEAU PERSONNEL'!$E$31),100,0)
+IF(AND(Q11&gt;='TABLEAU PERSONNEL'!$D$32,Q11&lt;='TABLEAU PERSONNEL'!$E$32),100,0)
+IF(AND(Q11&gt;='TABLEAU PERSONNEL'!$D$33,Q11&lt;='TABLEAU PERSONNEL'!$E$33),100,0)
+IF(AND(Q11&gt;='TABLEAU PERSONNEL'!$D$34,Q11&lt;='TABLEAU PERSONNEL'!$E$34),100,0)</f>
        <v>0</v>
      </c>
      <c r="R15" s="50">
        <f>IF(AND(R11&gt;='TABLEAU PERSONNEL'!$D$4,R11&lt;='TABLEAU PERSONNEL'!$E$4),100,0)
+IF(AND(R11&gt;='TABLEAU PERSONNEL'!$D$5,R11&lt;='TABLEAU PERSONNEL'!$E$5),100,0)
+IF(AND(R11&gt;='TABLEAU PERSONNEL'!$D$6,R11&lt;='TABLEAU PERSONNEL'!$E$6),100,0)
+IF(AND(R11&gt;='TABLEAU PERSONNEL'!$D$7,R11&lt;='TABLEAU PERSONNEL'!$E$7),100,0)
+IF(AND(R11&gt;='TABLEAU PERSONNEL'!$D$8,R11&lt;='TABLEAU PERSONNEL'!$E$8),100,0)
+IF(AND(R11&gt;='TABLEAU PERSONNEL'!$D$9,R11&lt;='TABLEAU PERSONNEL'!$E$9),100,0)
+IF(AND(R11&gt;='TABLEAU PERSONNEL'!$D$10,R11&lt;='TABLEAU PERSONNEL'!$E$10),100,0)
+IF(AND(R11&gt;='TABLEAU PERSONNEL'!$D$11,R11&lt;='TABLEAU PERSONNEL'!$E$11),100,0)
+IF(AND(R11&gt;='TABLEAU PERSONNEL'!$D$12,R11&lt;='TABLEAU PERSONNEL'!$E$12),100,0)
+IF(AND(R11&gt;='TABLEAU PERSONNEL'!$D$13,R11&lt;='TABLEAU PERSONNEL'!$E$13),100,0)
+IF(AND(R11&gt;='TABLEAU PERSONNEL'!$D$14,R11&lt;='TABLEAU PERSONNEL'!$E$14),100,0)
+IF(AND(R11&gt;='TABLEAU PERSONNEL'!$D$15,R11&lt;='TABLEAU PERSONNEL'!$E$15),100,0)
+IF(AND(R11&gt;='TABLEAU PERSONNEL'!$D$16,R11&lt;='TABLEAU PERSONNEL'!$E$16),100,0)
+IF(AND(R11&gt;='TABLEAU PERSONNEL'!$D$17,R11&lt;='TABLEAU PERSONNEL'!$E$17),100,0)
+IF(AND(R11&gt;='TABLEAU PERSONNEL'!$D$18,R11&lt;='TABLEAU PERSONNEL'!$E$18),100,0)
+IF(AND(R11&gt;='TABLEAU PERSONNEL'!$D$19,R11&lt;='TABLEAU PERSONNEL'!$E$19),100,0)
+IF(AND(R11&gt;='TABLEAU PERSONNEL'!$D$20,R11&lt;='TABLEAU PERSONNEL'!$E$20),100,0)
+IF(AND(R11&gt;='TABLEAU PERSONNEL'!$D$21,R11&lt;='TABLEAU PERSONNEL'!$E$21),100,0)
+IF(AND(R11&gt;='TABLEAU PERSONNEL'!$D$22,R11&lt;='TABLEAU PERSONNEL'!$E$22),100,0)
+IF(AND(R11&gt;='TABLEAU PERSONNEL'!$D$23,R11&lt;='TABLEAU PERSONNEL'!$E$23),100,0)
+IF(AND(R11&gt;='TABLEAU PERSONNEL'!$D$24,R11&lt;='TABLEAU PERSONNEL'!$E$24),100,0)
+IF(AND(R11&gt;='TABLEAU PERSONNEL'!$D$25,R11&lt;='TABLEAU PERSONNEL'!$E$25),100,0)
+IF(AND(R11&gt;='TABLEAU PERSONNEL'!$D$26,R11&lt;='TABLEAU PERSONNEL'!$E$26),100,0)
+IF(AND(R11&gt;='TABLEAU PERSONNEL'!$D$27,R11&lt;='TABLEAU PERSONNEL'!$E$27),100,0)
+IF(AND(R11&gt;='TABLEAU PERSONNEL'!$D$28,R11&lt;='TABLEAU PERSONNEL'!$E$28),100,0)
+IF(AND(R11&gt;='TABLEAU PERSONNEL'!$D$29,R11&lt;='TABLEAU PERSONNEL'!$E$29),100,0)
+IF(AND(R11&gt;='TABLEAU PERSONNEL'!$D$30,R11&lt;='TABLEAU PERSONNEL'!$E$30),100,0)
+IF(AND(R11&gt;='TABLEAU PERSONNEL'!$D$31,R11&lt;='TABLEAU PERSONNEL'!$E$31),100,0)
+IF(AND(R11&gt;='TABLEAU PERSONNEL'!$D$32,R11&lt;='TABLEAU PERSONNEL'!$E$32),100,0)
+IF(AND(R11&gt;='TABLEAU PERSONNEL'!$D$33,R11&lt;='TABLEAU PERSONNEL'!$E$33),100,0)
+IF(AND(R11&gt;='TABLEAU PERSONNEL'!$D$34,R11&lt;='TABLEAU PERSONNEL'!$E$34),100,0)</f>
        <v>0</v>
      </c>
      <c r="S15" s="50">
        <f>IF(AND(S11&gt;='TABLEAU PERSONNEL'!$D$4,S11&lt;='TABLEAU PERSONNEL'!$E$4),100,0)
+IF(AND(S11&gt;='TABLEAU PERSONNEL'!$D$5,S11&lt;='TABLEAU PERSONNEL'!$E$5),100,0)
+IF(AND(S11&gt;='TABLEAU PERSONNEL'!$D$6,S11&lt;='TABLEAU PERSONNEL'!$E$6),100,0)
+IF(AND(S11&gt;='TABLEAU PERSONNEL'!$D$7,S11&lt;='TABLEAU PERSONNEL'!$E$7),100,0)
+IF(AND(S11&gt;='TABLEAU PERSONNEL'!$D$8,S11&lt;='TABLEAU PERSONNEL'!$E$8),100,0)
+IF(AND(S11&gt;='TABLEAU PERSONNEL'!$D$9,S11&lt;='TABLEAU PERSONNEL'!$E$9),100,0)
+IF(AND(S11&gt;='TABLEAU PERSONNEL'!$D$10,S11&lt;='TABLEAU PERSONNEL'!$E$10),100,0)
+IF(AND(S11&gt;='TABLEAU PERSONNEL'!$D$11,S11&lt;='TABLEAU PERSONNEL'!$E$11),100,0)
+IF(AND(S11&gt;='TABLEAU PERSONNEL'!$D$12,S11&lt;='TABLEAU PERSONNEL'!$E$12),100,0)
+IF(AND(S11&gt;='TABLEAU PERSONNEL'!$D$13,S11&lt;='TABLEAU PERSONNEL'!$E$13),100,0)
+IF(AND(S11&gt;='TABLEAU PERSONNEL'!$D$14,S11&lt;='TABLEAU PERSONNEL'!$E$14),100,0)
+IF(AND(S11&gt;='TABLEAU PERSONNEL'!$D$15,S11&lt;='TABLEAU PERSONNEL'!$E$15),100,0)
+IF(AND(S11&gt;='TABLEAU PERSONNEL'!$D$16,S11&lt;='TABLEAU PERSONNEL'!$E$16),100,0)
+IF(AND(S11&gt;='TABLEAU PERSONNEL'!$D$17,S11&lt;='TABLEAU PERSONNEL'!$E$17),100,0)
+IF(AND(S11&gt;='TABLEAU PERSONNEL'!$D$18,S11&lt;='TABLEAU PERSONNEL'!$E$18),100,0)
+IF(AND(S11&gt;='TABLEAU PERSONNEL'!$D$19,S11&lt;='TABLEAU PERSONNEL'!$E$19),100,0)
+IF(AND(S11&gt;='TABLEAU PERSONNEL'!$D$20,S11&lt;='TABLEAU PERSONNEL'!$E$20),100,0)
+IF(AND(S11&gt;='TABLEAU PERSONNEL'!$D$21,S11&lt;='TABLEAU PERSONNEL'!$E$21),100,0)
+IF(AND(S11&gt;='TABLEAU PERSONNEL'!$D$22,S11&lt;='TABLEAU PERSONNEL'!$E$22),100,0)
+IF(AND(S11&gt;='TABLEAU PERSONNEL'!$D$23,S11&lt;='TABLEAU PERSONNEL'!$E$23),100,0)
+IF(AND(S11&gt;='TABLEAU PERSONNEL'!$D$24,S11&lt;='TABLEAU PERSONNEL'!$E$24),100,0)
+IF(AND(S11&gt;='TABLEAU PERSONNEL'!$D$25,S11&lt;='TABLEAU PERSONNEL'!$E$25),100,0)
+IF(AND(S11&gt;='TABLEAU PERSONNEL'!$D$26,S11&lt;='TABLEAU PERSONNEL'!$E$26),100,0)
+IF(AND(S11&gt;='TABLEAU PERSONNEL'!$D$27,S11&lt;='TABLEAU PERSONNEL'!$E$27),100,0)
+IF(AND(S11&gt;='TABLEAU PERSONNEL'!$D$28,S11&lt;='TABLEAU PERSONNEL'!$E$28),100,0)
+IF(AND(S11&gt;='TABLEAU PERSONNEL'!$D$29,S11&lt;='TABLEAU PERSONNEL'!$E$29),100,0)
+IF(AND(S11&gt;='TABLEAU PERSONNEL'!$D$30,S11&lt;='TABLEAU PERSONNEL'!$E$30),100,0)
+IF(AND(S11&gt;='TABLEAU PERSONNEL'!$D$31,S11&lt;='TABLEAU PERSONNEL'!$E$31),100,0)
+IF(AND(S11&gt;='TABLEAU PERSONNEL'!$D$32,S11&lt;='TABLEAU PERSONNEL'!$E$32),100,0)
+IF(AND(S11&gt;='TABLEAU PERSONNEL'!$D$33,S11&lt;='TABLEAU PERSONNEL'!$E$33),100,0)
+IF(AND(S11&gt;='TABLEAU PERSONNEL'!$D$34,S11&lt;='TABLEAU PERSONNEL'!$E$34),100,0)</f>
        <v>0</v>
      </c>
      <c r="T15" s="50">
        <f>IF(AND(T11&gt;='TABLEAU PERSONNEL'!$D$4,T11&lt;='TABLEAU PERSONNEL'!$E$4),100,0)
+IF(AND(T11&gt;='TABLEAU PERSONNEL'!$D$5,T11&lt;='TABLEAU PERSONNEL'!$E$5),100,0)
+IF(AND(T11&gt;='TABLEAU PERSONNEL'!$D$6,T11&lt;='TABLEAU PERSONNEL'!$E$6),100,0)
+IF(AND(T11&gt;='TABLEAU PERSONNEL'!$D$7,T11&lt;='TABLEAU PERSONNEL'!$E$7),100,0)
+IF(AND(T11&gt;='TABLEAU PERSONNEL'!$D$8,T11&lt;='TABLEAU PERSONNEL'!$E$8),100,0)
+IF(AND(T11&gt;='TABLEAU PERSONNEL'!$D$9,T11&lt;='TABLEAU PERSONNEL'!$E$9),100,0)
+IF(AND(T11&gt;='TABLEAU PERSONNEL'!$D$10,T11&lt;='TABLEAU PERSONNEL'!$E$10),100,0)
+IF(AND(T11&gt;='TABLEAU PERSONNEL'!$D$11,T11&lt;='TABLEAU PERSONNEL'!$E$11),100,0)
+IF(AND(T11&gt;='TABLEAU PERSONNEL'!$D$12,T11&lt;='TABLEAU PERSONNEL'!$E$12),100,0)
+IF(AND(T11&gt;='TABLEAU PERSONNEL'!$D$13,T11&lt;='TABLEAU PERSONNEL'!$E$13),100,0)
+IF(AND(T11&gt;='TABLEAU PERSONNEL'!$D$14,T11&lt;='TABLEAU PERSONNEL'!$E$14),100,0)
+IF(AND(T11&gt;='TABLEAU PERSONNEL'!$D$15,T11&lt;='TABLEAU PERSONNEL'!$E$15),100,0)
+IF(AND(T11&gt;='TABLEAU PERSONNEL'!$D$16,T11&lt;='TABLEAU PERSONNEL'!$E$16),100,0)
+IF(AND(T11&gt;='TABLEAU PERSONNEL'!$D$17,T11&lt;='TABLEAU PERSONNEL'!$E$17),100,0)
+IF(AND(T11&gt;='TABLEAU PERSONNEL'!$D$18,T11&lt;='TABLEAU PERSONNEL'!$E$18),100,0)
+IF(AND(T11&gt;='TABLEAU PERSONNEL'!$D$19,T11&lt;='TABLEAU PERSONNEL'!$E$19),100,0)
+IF(AND(T11&gt;='TABLEAU PERSONNEL'!$D$20,T11&lt;='TABLEAU PERSONNEL'!$E$20),100,0)
+IF(AND(T11&gt;='TABLEAU PERSONNEL'!$D$21,T11&lt;='TABLEAU PERSONNEL'!$E$21),100,0)
+IF(AND(T11&gt;='TABLEAU PERSONNEL'!$D$22,T11&lt;='TABLEAU PERSONNEL'!$E$22),100,0)
+IF(AND(T11&gt;='TABLEAU PERSONNEL'!$D$23,T11&lt;='TABLEAU PERSONNEL'!$E$23),100,0)
+IF(AND(T11&gt;='TABLEAU PERSONNEL'!$D$24,T11&lt;='TABLEAU PERSONNEL'!$E$24),100,0)
+IF(AND(T11&gt;='TABLEAU PERSONNEL'!$D$25,T11&lt;='TABLEAU PERSONNEL'!$E$25),100,0)
+IF(AND(T11&gt;='TABLEAU PERSONNEL'!$D$26,T11&lt;='TABLEAU PERSONNEL'!$E$26),100,0)
+IF(AND(T11&gt;='TABLEAU PERSONNEL'!$D$27,T11&lt;='TABLEAU PERSONNEL'!$E$27),100,0)
+IF(AND(T11&gt;='TABLEAU PERSONNEL'!$D$28,T11&lt;='TABLEAU PERSONNEL'!$E$28),100,0)
+IF(AND(T11&gt;='TABLEAU PERSONNEL'!$D$29,T11&lt;='TABLEAU PERSONNEL'!$E$29),100,0)
+IF(AND(T11&gt;='TABLEAU PERSONNEL'!$D$30,T11&lt;='TABLEAU PERSONNEL'!$E$30),100,0)
+IF(AND(T11&gt;='TABLEAU PERSONNEL'!$D$31,T11&lt;='TABLEAU PERSONNEL'!$E$31),100,0)
+IF(AND(T11&gt;='TABLEAU PERSONNEL'!$D$32,T11&lt;='TABLEAU PERSONNEL'!$E$32),100,0)
+IF(AND(T11&gt;='TABLEAU PERSONNEL'!$D$33,T11&lt;='TABLEAU PERSONNEL'!$E$33),100,0)
+IF(AND(T11&gt;='TABLEAU PERSONNEL'!$D$34,T11&lt;='TABLEAU PERSONNEL'!$E$34),100,0)</f>
        <v>0</v>
      </c>
      <c r="U15" s="50">
        <f>IF(AND(U11&gt;='TABLEAU PERSONNEL'!$D$4,U11&lt;='TABLEAU PERSONNEL'!$E$4),100,0)
+IF(AND(U11&gt;='TABLEAU PERSONNEL'!$D$5,U11&lt;='TABLEAU PERSONNEL'!$E$5),100,0)
+IF(AND(U11&gt;='TABLEAU PERSONNEL'!$D$6,U11&lt;='TABLEAU PERSONNEL'!$E$6),100,0)
+IF(AND(U11&gt;='TABLEAU PERSONNEL'!$D$7,U11&lt;='TABLEAU PERSONNEL'!$E$7),100,0)
+IF(AND(U11&gt;='TABLEAU PERSONNEL'!$D$8,U11&lt;='TABLEAU PERSONNEL'!$E$8),100,0)
+IF(AND(U11&gt;='TABLEAU PERSONNEL'!$D$9,U11&lt;='TABLEAU PERSONNEL'!$E$9),100,0)
+IF(AND(U11&gt;='TABLEAU PERSONNEL'!$D$10,U11&lt;='TABLEAU PERSONNEL'!$E$10),100,0)
+IF(AND(U11&gt;='TABLEAU PERSONNEL'!$D$11,U11&lt;='TABLEAU PERSONNEL'!$E$11),100,0)
+IF(AND(U11&gt;='TABLEAU PERSONNEL'!$D$12,U11&lt;='TABLEAU PERSONNEL'!$E$12),100,0)
+IF(AND(U11&gt;='TABLEAU PERSONNEL'!$D$13,U11&lt;='TABLEAU PERSONNEL'!$E$13),100,0)
+IF(AND(U11&gt;='TABLEAU PERSONNEL'!$D$14,U11&lt;='TABLEAU PERSONNEL'!$E$14),100,0)
+IF(AND(U11&gt;='TABLEAU PERSONNEL'!$D$15,U11&lt;='TABLEAU PERSONNEL'!$E$15),100,0)
+IF(AND(U11&gt;='TABLEAU PERSONNEL'!$D$16,U11&lt;='TABLEAU PERSONNEL'!$E$16),100,0)
+IF(AND(U11&gt;='TABLEAU PERSONNEL'!$D$17,U11&lt;='TABLEAU PERSONNEL'!$E$17),100,0)
+IF(AND(U11&gt;='TABLEAU PERSONNEL'!$D$18,U11&lt;='TABLEAU PERSONNEL'!$E$18),100,0)
+IF(AND(U11&gt;='TABLEAU PERSONNEL'!$D$19,U11&lt;='TABLEAU PERSONNEL'!$E$19),100,0)
+IF(AND(U11&gt;='TABLEAU PERSONNEL'!$D$20,U11&lt;='TABLEAU PERSONNEL'!$E$20),100,0)
+IF(AND(U11&gt;='TABLEAU PERSONNEL'!$D$21,U11&lt;='TABLEAU PERSONNEL'!$E$21),100,0)
+IF(AND(U11&gt;='TABLEAU PERSONNEL'!$D$22,U11&lt;='TABLEAU PERSONNEL'!$E$22),100,0)
+IF(AND(U11&gt;='TABLEAU PERSONNEL'!$D$23,U11&lt;='TABLEAU PERSONNEL'!$E$23),100,0)
+IF(AND(U11&gt;='TABLEAU PERSONNEL'!$D$24,U11&lt;='TABLEAU PERSONNEL'!$E$24),100,0)
+IF(AND(U11&gt;='TABLEAU PERSONNEL'!$D$25,U11&lt;='TABLEAU PERSONNEL'!$E$25),100,0)
+IF(AND(U11&gt;='TABLEAU PERSONNEL'!$D$26,U11&lt;='TABLEAU PERSONNEL'!$E$26),100,0)
+IF(AND(U11&gt;='TABLEAU PERSONNEL'!$D$27,U11&lt;='TABLEAU PERSONNEL'!$E$27),100,0)
+IF(AND(U11&gt;='TABLEAU PERSONNEL'!$D$28,U11&lt;='TABLEAU PERSONNEL'!$E$28),100,0)
+IF(AND(U11&gt;='TABLEAU PERSONNEL'!$D$29,U11&lt;='TABLEAU PERSONNEL'!$E$29),100,0)
+IF(AND(U11&gt;='TABLEAU PERSONNEL'!$D$30,U11&lt;='TABLEAU PERSONNEL'!$E$30),100,0)
+IF(AND(U11&gt;='TABLEAU PERSONNEL'!$D$31,U11&lt;='TABLEAU PERSONNEL'!$E$31),100,0)
+IF(AND(U11&gt;='TABLEAU PERSONNEL'!$D$32,U11&lt;='TABLEAU PERSONNEL'!$E$32),100,0)
+IF(AND(U11&gt;='TABLEAU PERSONNEL'!$D$33,U11&lt;='TABLEAU PERSONNEL'!$E$33),100,0)
+IF(AND(U11&gt;='TABLEAU PERSONNEL'!$D$34,U11&lt;='TABLEAU PERSONNEL'!$E$34),100,0)</f>
        <v>0</v>
      </c>
      <c r="V15" s="50">
        <f>IF(AND(V11&gt;='TABLEAU PERSONNEL'!$D$4,V11&lt;='TABLEAU PERSONNEL'!$E$4),100,0)
+IF(AND(V11&gt;='TABLEAU PERSONNEL'!$D$5,V11&lt;='TABLEAU PERSONNEL'!$E$5),100,0)
+IF(AND(V11&gt;='TABLEAU PERSONNEL'!$D$6,V11&lt;='TABLEAU PERSONNEL'!$E$6),100,0)
+IF(AND(V11&gt;='TABLEAU PERSONNEL'!$D$7,V11&lt;='TABLEAU PERSONNEL'!$E$7),100,0)
+IF(AND(V11&gt;='TABLEAU PERSONNEL'!$D$8,V11&lt;='TABLEAU PERSONNEL'!$E$8),100,0)
+IF(AND(V11&gt;='TABLEAU PERSONNEL'!$D$9,V11&lt;='TABLEAU PERSONNEL'!$E$9),100,0)
+IF(AND(V11&gt;='TABLEAU PERSONNEL'!$D$10,V11&lt;='TABLEAU PERSONNEL'!$E$10),100,0)
+IF(AND(V11&gt;='TABLEAU PERSONNEL'!$D$11,V11&lt;='TABLEAU PERSONNEL'!$E$11),100,0)
+IF(AND(V11&gt;='TABLEAU PERSONNEL'!$D$12,V11&lt;='TABLEAU PERSONNEL'!$E$12),100,0)
+IF(AND(V11&gt;='TABLEAU PERSONNEL'!$D$13,V11&lt;='TABLEAU PERSONNEL'!$E$13),100,0)
+IF(AND(V11&gt;='TABLEAU PERSONNEL'!$D$14,V11&lt;='TABLEAU PERSONNEL'!$E$14),100,0)
+IF(AND(V11&gt;='TABLEAU PERSONNEL'!$D$15,V11&lt;='TABLEAU PERSONNEL'!$E$15),100,0)
+IF(AND(V11&gt;='TABLEAU PERSONNEL'!$D$16,V11&lt;='TABLEAU PERSONNEL'!$E$16),100,0)
+IF(AND(V11&gt;='TABLEAU PERSONNEL'!$D$17,V11&lt;='TABLEAU PERSONNEL'!$E$17),100,0)
+IF(AND(V11&gt;='TABLEAU PERSONNEL'!$D$18,V11&lt;='TABLEAU PERSONNEL'!$E$18),100,0)
+IF(AND(V11&gt;='TABLEAU PERSONNEL'!$D$19,V11&lt;='TABLEAU PERSONNEL'!$E$19),100,0)
+IF(AND(V11&gt;='TABLEAU PERSONNEL'!$D$20,V11&lt;='TABLEAU PERSONNEL'!$E$20),100,0)
+IF(AND(V11&gt;='TABLEAU PERSONNEL'!$D$21,V11&lt;='TABLEAU PERSONNEL'!$E$21),100,0)
+IF(AND(V11&gt;='TABLEAU PERSONNEL'!$D$22,V11&lt;='TABLEAU PERSONNEL'!$E$22),100,0)
+IF(AND(V11&gt;='TABLEAU PERSONNEL'!$D$23,V11&lt;='TABLEAU PERSONNEL'!$E$23),100,0)
+IF(AND(V11&gt;='TABLEAU PERSONNEL'!$D$24,V11&lt;='TABLEAU PERSONNEL'!$E$24),100,0)
+IF(AND(V11&gt;='TABLEAU PERSONNEL'!$D$25,V11&lt;='TABLEAU PERSONNEL'!$E$25),100,0)
+IF(AND(V11&gt;='TABLEAU PERSONNEL'!$D$26,V11&lt;='TABLEAU PERSONNEL'!$E$26),100,0)
+IF(AND(V11&gt;='TABLEAU PERSONNEL'!$D$27,V11&lt;='TABLEAU PERSONNEL'!$E$27),100,0)
+IF(AND(V11&gt;='TABLEAU PERSONNEL'!$D$28,V11&lt;='TABLEAU PERSONNEL'!$E$28),100,0)
+IF(AND(V11&gt;='TABLEAU PERSONNEL'!$D$29,V11&lt;='TABLEAU PERSONNEL'!$E$29),100,0)
+IF(AND(V11&gt;='TABLEAU PERSONNEL'!$D$30,V11&lt;='TABLEAU PERSONNEL'!$E$30),100,0)
+IF(AND(V11&gt;='TABLEAU PERSONNEL'!$D$31,V11&lt;='TABLEAU PERSONNEL'!$E$31),100,0)
+IF(AND(V11&gt;='TABLEAU PERSONNEL'!$D$32,V11&lt;='TABLEAU PERSONNEL'!$E$32),100,0)
+IF(AND(V11&gt;='TABLEAU PERSONNEL'!$D$33,V11&lt;='TABLEAU PERSONNEL'!$E$33),100,0)
+IF(AND(V11&gt;='TABLEAU PERSONNEL'!$D$34,V11&lt;='TABLEAU PERSONNEL'!$E$34),100,0)</f>
        <v>0</v>
      </c>
      <c r="W15" s="50">
        <f>IF(AND(W11&gt;='TABLEAU PERSONNEL'!$D$4,W11&lt;='TABLEAU PERSONNEL'!$E$4),100,0)
+IF(AND(W11&gt;='TABLEAU PERSONNEL'!$D$5,W11&lt;='TABLEAU PERSONNEL'!$E$5),100,0)
+IF(AND(W11&gt;='TABLEAU PERSONNEL'!$D$6,W11&lt;='TABLEAU PERSONNEL'!$E$6),100,0)
+IF(AND(W11&gt;='TABLEAU PERSONNEL'!$D$7,W11&lt;='TABLEAU PERSONNEL'!$E$7),100,0)
+IF(AND(W11&gt;='TABLEAU PERSONNEL'!$D$8,W11&lt;='TABLEAU PERSONNEL'!$E$8),100,0)
+IF(AND(W11&gt;='TABLEAU PERSONNEL'!$D$9,W11&lt;='TABLEAU PERSONNEL'!$E$9),100,0)
+IF(AND(W11&gt;='TABLEAU PERSONNEL'!$D$10,W11&lt;='TABLEAU PERSONNEL'!$E$10),100,0)
+IF(AND(W11&gt;='TABLEAU PERSONNEL'!$D$11,W11&lt;='TABLEAU PERSONNEL'!$E$11),100,0)
+IF(AND(W11&gt;='TABLEAU PERSONNEL'!$D$12,W11&lt;='TABLEAU PERSONNEL'!$E$12),100,0)
+IF(AND(W11&gt;='TABLEAU PERSONNEL'!$D$13,W11&lt;='TABLEAU PERSONNEL'!$E$13),100,0)
+IF(AND(W11&gt;='TABLEAU PERSONNEL'!$D$14,W11&lt;='TABLEAU PERSONNEL'!$E$14),100,0)
+IF(AND(W11&gt;='TABLEAU PERSONNEL'!$D$15,W11&lt;='TABLEAU PERSONNEL'!$E$15),100,0)
+IF(AND(W11&gt;='TABLEAU PERSONNEL'!$D$16,W11&lt;='TABLEAU PERSONNEL'!$E$16),100,0)
+IF(AND(W11&gt;='TABLEAU PERSONNEL'!$D$17,W11&lt;='TABLEAU PERSONNEL'!$E$17),100,0)
+IF(AND(W11&gt;='TABLEAU PERSONNEL'!$D$18,W11&lt;='TABLEAU PERSONNEL'!$E$18),100,0)
+IF(AND(W11&gt;='TABLEAU PERSONNEL'!$D$19,W11&lt;='TABLEAU PERSONNEL'!$E$19),100,0)
+IF(AND(W11&gt;='TABLEAU PERSONNEL'!$D$20,W11&lt;='TABLEAU PERSONNEL'!$E$20),100,0)
+IF(AND(W11&gt;='TABLEAU PERSONNEL'!$D$21,W11&lt;='TABLEAU PERSONNEL'!$E$21),100,0)
+IF(AND(W11&gt;='TABLEAU PERSONNEL'!$D$22,W11&lt;='TABLEAU PERSONNEL'!$E$22),100,0)
+IF(AND(W11&gt;='TABLEAU PERSONNEL'!$D$23,W11&lt;='TABLEAU PERSONNEL'!$E$23),100,0)
+IF(AND(W11&gt;='TABLEAU PERSONNEL'!$D$24,W11&lt;='TABLEAU PERSONNEL'!$E$24),100,0)
+IF(AND(W11&gt;='TABLEAU PERSONNEL'!$D$25,W11&lt;='TABLEAU PERSONNEL'!$E$25),100,0)
+IF(AND(W11&gt;='TABLEAU PERSONNEL'!$D$26,W11&lt;='TABLEAU PERSONNEL'!$E$26),100,0)
+IF(AND(W11&gt;='TABLEAU PERSONNEL'!$D$27,W11&lt;='TABLEAU PERSONNEL'!$E$27),100,0)
+IF(AND(W11&gt;='TABLEAU PERSONNEL'!$D$28,W11&lt;='TABLEAU PERSONNEL'!$E$28),100,0)
+IF(AND(W11&gt;='TABLEAU PERSONNEL'!$D$29,W11&lt;='TABLEAU PERSONNEL'!$E$29),100,0)
+IF(AND(W11&gt;='TABLEAU PERSONNEL'!$D$30,W11&lt;='TABLEAU PERSONNEL'!$E$30),100,0)
+IF(AND(W11&gt;='TABLEAU PERSONNEL'!$D$31,W11&lt;='TABLEAU PERSONNEL'!$E$31),100,0)
+IF(AND(W11&gt;='TABLEAU PERSONNEL'!$D$32,W11&lt;='TABLEAU PERSONNEL'!$E$32),100,0)
+IF(AND(W11&gt;='TABLEAU PERSONNEL'!$D$33,W11&lt;='TABLEAU PERSONNEL'!$E$33),100,0)
+IF(AND(W11&gt;='TABLEAU PERSONNEL'!$D$34,W11&lt;='TABLEAU PERSONNEL'!$E$34),100,0)</f>
        <v>0</v>
      </c>
      <c r="X15" s="50">
        <f>IF(AND(X11&gt;='TABLEAU PERSONNEL'!$D$4,X11&lt;='TABLEAU PERSONNEL'!$E$4),100,0)
+IF(AND(X11&gt;='TABLEAU PERSONNEL'!$D$5,X11&lt;='TABLEAU PERSONNEL'!$E$5),100,0)
+IF(AND(X11&gt;='TABLEAU PERSONNEL'!$D$6,X11&lt;='TABLEAU PERSONNEL'!$E$6),100,0)
+IF(AND(X11&gt;='TABLEAU PERSONNEL'!$D$7,X11&lt;='TABLEAU PERSONNEL'!$E$7),100,0)
+IF(AND(X11&gt;='TABLEAU PERSONNEL'!$D$8,X11&lt;='TABLEAU PERSONNEL'!$E$8),100,0)
+IF(AND(X11&gt;='TABLEAU PERSONNEL'!$D$9,X11&lt;='TABLEAU PERSONNEL'!$E$9),100,0)
+IF(AND(X11&gt;='TABLEAU PERSONNEL'!$D$10,X11&lt;='TABLEAU PERSONNEL'!$E$10),100,0)
+IF(AND(X11&gt;='TABLEAU PERSONNEL'!$D$11,X11&lt;='TABLEAU PERSONNEL'!$E$11),100,0)
+IF(AND(X11&gt;='TABLEAU PERSONNEL'!$D$12,X11&lt;='TABLEAU PERSONNEL'!$E$12),100,0)
+IF(AND(X11&gt;='TABLEAU PERSONNEL'!$D$13,X11&lt;='TABLEAU PERSONNEL'!$E$13),100,0)
+IF(AND(X11&gt;='TABLEAU PERSONNEL'!$D$14,X11&lt;='TABLEAU PERSONNEL'!$E$14),100,0)
+IF(AND(X11&gt;='TABLEAU PERSONNEL'!$D$15,X11&lt;='TABLEAU PERSONNEL'!$E$15),100,0)
+IF(AND(X11&gt;='TABLEAU PERSONNEL'!$D$16,X11&lt;='TABLEAU PERSONNEL'!$E$16),100,0)
+IF(AND(X11&gt;='TABLEAU PERSONNEL'!$D$17,X11&lt;='TABLEAU PERSONNEL'!$E$17),100,0)
+IF(AND(X11&gt;='TABLEAU PERSONNEL'!$D$18,X11&lt;='TABLEAU PERSONNEL'!$E$18),100,0)
+IF(AND(X11&gt;='TABLEAU PERSONNEL'!$D$19,X11&lt;='TABLEAU PERSONNEL'!$E$19),100,0)
+IF(AND(X11&gt;='TABLEAU PERSONNEL'!$D$20,X11&lt;='TABLEAU PERSONNEL'!$E$20),100,0)
+IF(AND(X11&gt;='TABLEAU PERSONNEL'!$D$21,X11&lt;='TABLEAU PERSONNEL'!$E$21),100,0)
+IF(AND(X11&gt;='TABLEAU PERSONNEL'!$D$22,X11&lt;='TABLEAU PERSONNEL'!$E$22),100,0)
+IF(AND(X11&gt;='TABLEAU PERSONNEL'!$D$23,X11&lt;='TABLEAU PERSONNEL'!$E$23),100,0)
+IF(AND(X11&gt;='TABLEAU PERSONNEL'!$D$24,X11&lt;='TABLEAU PERSONNEL'!$E$24),100,0)
+IF(AND(X11&gt;='TABLEAU PERSONNEL'!$D$25,X11&lt;='TABLEAU PERSONNEL'!$E$25),100,0)
+IF(AND(X11&gt;='TABLEAU PERSONNEL'!$D$26,X11&lt;='TABLEAU PERSONNEL'!$E$26),100,0)
+IF(AND(X11&gt;='TABLEAU PERSONNEL'!$D$27,X11&lt;='TABLEAU PERSONNEL'!$E$27),100,0)
+IF(AND(X11&gt;='TABLEAU PERSONNEL'!$D$28,X11&lt;='TABLEAU PERSONNEL'!$E$28),100,0)
+IF(AND(X11&gt;='TABLEAU PERSONNEL'!$D$29,X11&lt;='TABLEAU PERSONNEL'!$E$29),100,0)
+IF(AND(X11&gt;='TABLEAU PERSONNEL'!$D$30,X11&lt;='TABLEAU PERSONNEL'!$E$30),100,0)
+IF(AND(X11&gt;='TABLEAU PERSONNEL'!$D$31,X11&lt;='TABLEAU PERSONNEL'!$E$31),100,0)
+IF(AND(X11&gt;='TABLEAU PERSONNEL'!$D$32,X11&lt;='TABLEAU PERSONNEL'!$E$32),100,0)
+IF(AND(X11&gt;='TABLEAU PERSONNEL'!$D$33,X11&lt;='TABLEAU PERSONNEL'!$E$33),100,0)
+IF(AND(X11&gt;='TABLEAU PERSONNEL'!$D$34,X11&lt;='TABLEAU PERSONNEL'!$E$34),100,0)</f>
        <v>0</v>
      </c>
      <c r="Y15" s="50">
        <f>IF(AND(Y11&gt;='TABLEAU PERSONNEL'!$D$4,Y11&lt;='TABLEAU PERSONNEL'!$E$4),100,0)
+IF(AND(Y11&gt;='TABLEAU PERSONNEL'!$D$5,Y11&lt;='TABLEAU PERSONNEL'!$E$5),100,0)
+IF(AND(Y11&gt;='TABLEAU PERSONNEL'!$D$6,Y11&lt;='TABLEAU PERSONNEL'!$E$6),100,0)
+IF(AND(Y11&gt;='TABLEAU PERSONNEL'!$D$7,Y11&lt;='TABLEAU PERSONNEL'!$E$7),100,0)
+IF(AND(Y11&gt;='TABLEAU PERSONNEL'!$D$8,Y11&lt;='TABLEAU PERSONNEL'!$E$8),100,0)
+IF(AND(Y11&gt;='TABLEAU PERSONNEL'!$D$9,Y11&lt;='TABLEAU PERSONNEL'!$E$9),100,0)
+IF(AND(Y11&gt;='TABLEAU PERSONNEL'!$D$10,Y11&lt;='TABLEAU PERSONNEL'!$E$10),100,0)
+IF(AND(Y11&gt;='TABLEAU PERSONNEL'!$D$11,Y11&lt;='TABLEAU PERSONNEL'!$E$11),100,0)
+IF(AND(Y11&gt;='TABLEAU PERSONNEL'!$D$12,Y11&lt;='TABLEAU PERSONNEL'!$E$12),100,0)
+IF(AND(Y11&gt;='TABLEAU PERSONNEL'!$D$13,Y11&lt;='TABLEAU PERSONNEL'!$E$13),100,0)
+IF(AND(Y11&gt;='TABLEAU PERSONNEL'!$D$14,Y11&lt;='TABLEAU PERSONNEL'!$E$14),100,0)
+IF(AND(Y11&gt;='TABLEAU PERSONNEL'!$D$15,Y11&lt;='TABLEAU PERSONNEL'!$E$15),100,0)
+IF(AND(Y11&gt;='TABLEAU PERSONNEL'!$D$16,Y11&lt;='TABLEAU PERSONNEL'!$E$16),100,0)
+IF(AND(Y11&gt;='TABLEAU PERSONNEL'!$D$17,Y11&lt;='TABLEAU PERSONNEL'!$E$17),100,0)
+IF(AND(Y11&gt;='TABLEAU PERSONNEL'!$D$18,Y11&lt;='TABLEAU PERSONNEL'!$E$18),100,0)
+IF(AND(Y11&gt;='TABLEAU PERSONNEL'!$D$19,Y11&lt;='TABLEAU PERSONNEL'!$E$19),100,0)
+IF(AND(Y11&gt;='TABLEAU PERSONNEL'!$D$20,Y11&lt;='TABLEAU PERSONNEL'!$E$20),100,0)
+IF(AND(Y11&gt;='TABLEAU PERSONNEL'!$D$21,Y11&lt;='TABLEAU PERSONNEL'!$E$21),100,0)
+IF(AND(Y11&gt;='TABLEAU PERSONNEL'!$D$22,Y11&lt;='TABLEAU PERSONNEL'!$E$22),100,0)
+IF(AND(Y11&gt;='TABLEAU PERSONNEL'!$D$23,Y11&lt;='TABLEAU PERSONNEL'!$E$23),100,0)
+IF(AND(Y11&gt;='TABLEAU PERSONNEL'!$D$24,Y11&lt;='TABLEAU PERSONNEL'!$E$24),100,0)
+IF(AND(Y11&gt;='TABLEAU PERSONNEL'!$D$25,Y11&lt;='TABLEAU PERSONNEL'!$E$25),100,0)
+IF(AND(Y11&gt;='TABLEAU PERSONNEL'!$D$26,Y11&lt;='TABLEAU PERSONNEL'!$E$26),100,0)
+IF(AND(Y11&gt;='TABLEAU PERSONNEL'!$D$27,Y11&lt;='TABLEAU PERSONNEL'!$E$27),100,0)
+IF(AND(Y11&gt;='TABLEAU PERSONNEL'!$D$28,Y11&lt;='TABLEAU PERSONNEL'!$E$28),100,0)
+IF(AND(Y11&gt;='TABLEAU PERSONNEL'!$D$29,Y11&lt;='TABLEAU PERSONNEL'!$E$29),100,0)
+IF(AND(Y11&gt;='TABLEAU PERSONNEL'!$D$30,Y11&lt;='TABLEAU PERSONNEL'!$E$30),100,0)
+IF(AND(Y11&gt;='TABLEAU PERSONNEL'!$D$31,Y11&lt;='TABLEAU PERSONNEL'!$E$31),100,0)
+IF(AND(Y11&gt;='TABLEAU PERSONNEL'!$D$32,Y11&lt;='TABLEAU PERSONNEL'!$E$32),100,0)
+IF(AND(Y11&gt;='TABLEAU PERSONNEL'!$D$33,Y11&lt;='TABLEAU PERSONNEL'!$E$33),100,0)
+IF(AND(Y11&gt;='TABLEAU PERSONNEL'!$D$34,Y11&lt;='TABLEAU PERSONNEL'!$E$34),100,0)</f>
        <v>0</v>
      </c>
      <c r="Z15" s="50">
        <f>IF(AND(Z11&gt;='TABLEAU PERSONNEL'!$D$4,Z11&lt;='TABLEAU PERSONNEL'!$E$4),100,0)
+IF(AND(Z11&gt;='TABLEAU PERSONNEL'!$D$5,Z11&lt;='TABLEAU PERSONNEL'!$E$5),100,0)
+IF(AND(Z11&gt;='TABLEAU PERSONNEL'!$D$6,Z11&lt;='TABLEAU PERSONNEL'!$E$6),100,0)
+IF(AND(Z11&gt;='TABLEAU PERSONNEL'!$D$7,Z11&lt;='TABLEAU PERSONNEL'!$E$7),100,0)
+IF(AND(Z11&gt;='TABLEAU PERSONNEL'!$D$8,Z11&lt;='TABLEAU PERSONNEL'!$E$8),100,0)
+IF(AND(Z11&gt;='TABLEAU PERSONNEL'!$D$9,Z11&lt;='TABLEAU PERSONNEL'!$E$9),100,0)
+IF(AND(Z11&gt;='TABLEAU PERSONNEL'!$D$10,Z11&lt;='TABLEAU PERSONNEL'!$E$10),100,0)
+IF(AND(Z11&gt;='TABLEAU PERSONNEL'!$D$11,Z11&lt;='TABLEAU PERSONNEL'!$E$11),100,0)
+IF(AND(Z11&gt;='TABLEAU PERSONNEL'!$D$12,Z11&lt;='TABLEAU PERSONNEL'!$E$12),100,0)
+IF(AND(Z11&gt;='TABLEAU PERSONNEL'!$D$13,Z11&lt;='TABLEAU PERSONNEL'!$E$13),100,0)
+IF(AND(Z11&gt;='TABLEAU PERSONNEL'!$D$14,Z11&lt;='TABLEAU PERSONNEL'!$E$14),100,0)
+IF(AND(Z11&gt;='TABLEAU PERSONNEL'!$D$15,Z11&lt;='TABLEAU PERSONNEL'!$E$15),100,0)
+IF(AND(Z11&gt;='TABLEAU PERSONNEL'!$D$16,Z11&lt;='TABLEAU PERSONNEL'!$E$16),100,0)
+IF(AND(Z11&gt;='TABLEAU PERSONNEL'!$D$17,Z11&lt;='TABLEAU PERSONNEL'!$E$17),100,0)
+IF(AND(Z11&gt;='TABLEAU PERSONNEL'!$D$18,Z11&lt;='TABLEAU PERSONNEL'!$E$18),100,0)
+IF(AND(Z11&gt;='TABLEAU PERSONNEL'!$D$19,Z11&lt;='TABLEAU PERSONNEL'!$E$19),100,0)
+IF(AND(Z11&gt;='TABLEAU PERSONNEL'!$D$20,Z11&lt;='TABLEAU PERSONNEL'!$E$20),100,0)
+IF(AND(Z11&gt;='TABLEAU PERSONNEL'!$D$21,Z11&lt;='TABLEAU PERSONNEL'!$E$21),100,0)
+IF(AND(Z11&gt;='TABLEAU PERSONNEL'!$D$22,Z11&lt;='TABLEAU PERSONNEL'!$E$22),100,0)
+IF(AND(Z11&gt;='TABLEAU PERSONNEL'!$D$23,Z11&lt;='TABLEAU PERSONNEL'!$E$23),100,0)
+IF(AND(Z11&gt;='TABLEAU PERSONNEL'!$D$24,Z11&lt;='TABLEAU PERSONNEL'!$E$24),100,0)
+IF(AND(Z11&gt;='TABLEAU PERSONNEL'!$D$25,Z11&lt;='TABLEAU PERSONNEL'!$E$25),100,0)
+IF(AND(Z11&gt;='TABLEAU PERSONNEL'!$D$26,Z11&lt;='TABLEAU PERSONNEL'!$E$26),100,0)
+IF(AND(Z11&gt;='TABLEAU PERSONNEL'!$D$27,Z11&lt;='TABLEAU PERSONNEL'!$E$27),100,0)
+IF(AND(Z11&gt;='TABLEAU PERSONNEL'!$D$28,Z11&lt;='TABLEAU PERSONNEL'!$E$28),100,0)
+IF(AND(Z11&gt;='TABLEAU PERSONNEL'!$D$29,Z11&lt;='TABLEAU PERSONNEL'!$E$29),100,0)
+IF(AND(Z11&gt;='TABLEAU PERSONNEL'!$D$30,Z11&lt;='TABLEAU PERSONNEL'!$E$30),100,0)
+IF(AND(Z11&gt;='TABLEAU PERSONNEL'!$D$31,Z11&lt;='TABLEAU PERSONNEL'!$E$31),100,0)
+IF(AND(Z11&gt;='TABLEAU PERSONNEL'!$D$32,Z11&lt;='TABLEAU PERSONNEL'!$E$32),100,0)
+IF(AND(Z11&gt;='TABLEAU PERSONNEL'!$D$33,Z11&lt;='TABLEAU PERSONNEL'!$E$33),100,0)
+IF(AND(Z11&gt;='TABLEAU PERSONNEL'!$D$34,Z11&lt;='TABLEAU PERSONNEL'!$E$34),100,0)</f>
        <v>0</v>
      </c>
      <c r="AA15" s="50">
        <f>IF(AND(AA11&gt;='TABLEAU PERSONNEL'!$D$4,AA11&lt;='TABLEAU PERSONNEL'!$E$4),100,0)
+IF(AND(AA11&gt;='TABLEAU PERSONNEL'!$D$5,AA11&lt;='TABLEAU PERSONNEL'!$E$5),100,0)
+IF(AND(AA11&gt;='TABLEAU PERSONNEL'!$D$6,AA11&lt;='TABLEAU PERSONNEL'!$E$6),100,0)
+IF(AND(AA11&gt;='TABLEAU PERSONNEL'!$D$7,AA11&lt;='TABLEAU PERSONNEL'!$E$7),100,0)
+IF(AND(AA11&gt;='TABLEAU PERSONNEL'!$D$8,AA11&lt;='TABLEAU PERSONNEL'!$E$8),100,0)
+IF(AND(AA11&gt;='TABLEAU PERSONNEL'!$D$9,AA11&lt;='TABLEAU PERSONNEL'!$E$9),100,0)
+IF(AND(AA11&gt;='TABLEAU PERSONNEL'!$D$10,AA11&lt;='TABLEAU PERSONNEL'!$E$10),100,0)
+IF(AND(AA11&gt;='TABLEAU PERSONNEL'!$D$11,AA11&lt;='TABLEAU PERSONNEL'!$E$11),100,0)
+IF(AND(AA11&gt;='TABLEAU PERSONNEL'!$D$12,AA11&lt;='TABLEAU PERSONNEL'!$E$12),100,0)
+IF(AND(AA11&gt;='TABLEAU PERSONNEL'!$D$13,AA11&lt;='TABLEAU PERSONNEL'!$E$13),100,0)
+IF(AND(AA11&gt;='TABLEAU PERSONNEL'!$D$14,AA11&lt;='TABLEAU PERSONNEL'!$E$14),100,0)
+IF(AND(AA11&gt;='TABLEAU PERSONNEL'!$D$15,AA11&lt;='TABLEAU PERSONNEL'!$E$15),100,0)
+IF(AND(AA11&gt;='TABLEAU PERSONNEL'!$D$16,AA11&lt;='TABLEAU PERSONNEL'!$E$16),100,0)
+IF(AND(AA11&gt;='TABLEAU PERSONNEL'!$D$17,AA11&lt;='TABLEAU PERSONNEL'!$E$17),100,0)
+IF(AND(AA11&gt;='TABLEAU PERSONNEL'!$D$18,AA11&lt;='TABLEAU PERSONNEL'!$E$18),100,0)
+IF(AND(AA11&gt;='TABLEAU PERSONNEL'!$D$19,AA11&lt;='TABLEAU PERSONNEL'!$E$19),100,0)
+IF(AND(AA11&gt;='TABLEAU PERSONNEL'!$D$20,AA11&lt;='TABLEAU PERSONNEL'!$E$20),100,0)
+IF(AND(AA11&gt;='TABLEAU PERSONNEL'!$D$21,AA11&lt;='TABLEAU PERSONNEL'!$E$21),100,0)
+IF(AND(AA11&gt;='TABLEAU PERSONNEL'!$D$22,AA11&lt;='TABLEAU PERSONNEL'!$E$22),100,0)
+IF(AND(AA11&gt;='TABLEAU PERSONNEL'!$D$23,AA11&lt;='TABLEAU PERSONNEL'!$E$23),100,0)
+IF(AND(AA11&gt;='TABLEAU PERSONNEL'!$D$24,AA11&lt;='TABLEAU PERSONNEL'!$E$24),100,0)
+IF(AND(AA11&gt;='TABLEAU PERSONNEL'!$D$25,AA11&lt;='TABLEAU PERSONNEL'!$E$25),100,0)
+IF(AND(AA11&gt;='TABLEAU PERSONNEL'!$D$26,AA11&lt;='TABLEAU PERSONNEL'!$E$26),100,0)
+IF(AND(AA11&gt;='TABLEAU PERSONNEL'!$D$27,AA11&lt;='TABLEAU PERSONNEL'!$E$27),100,0)
+IF(AND(AA11&gt;='TABLEAU PERSONNEL'!$D$28,AA11&lt;='TABLEAU PERSONNEL'!$E$28),100,0)
+IF(AND(AA11&gt;='TABLEAU PERSONNEL'!$D$29,AA11&lt;='TABLEAU PERSONNEL'!$E$29),100,0)
+IF(AND(AA11&gt;='TABLEAU PERSONNEL'!$D$30,AA11&lt;='TABLEAU PERSONNEL'!$E$30),100,0)
+IF(AND(AA11&gt;='TABLEAU PERSONNEL'!$D$31,AA11&lt;='TABLEAU PERSONNEL'!$E$31),100,0)
+IF(AND(AA11&gt;='TABLEAU PERSONNEL'!$D$32,AA11&lt;='TABLEAU PERSONNEL'!$E$32),100,0)
+IF(AND(AA11&gt;='TABLEAU PERSONNEL'!$D$33,AA11&lt;='TABLEAU PERSONNEL'!$E$33),100,0)
+IF(AND(AA11&gt;='TABLEAU PERSONNEL'!$D$34,AA11&lt;='TABLEAU PERSONNEL'!$E$34),100,0)</f>
        <v>0</v>
      </c>
      <c r="AB15" s="50">
        <f>IF(AND(AB11&gt;='TABLEAU PERSONNEL'!$D$4,AB11&lt;='TABLEAU PERSONNEL'!$E$4),100,0)
+IF(AND(AB11&gt;='TABLEAU PERSONNEL'!$D$5,AB11&lt;='TABLEAU PERSONNEL'!$E$5),100,0)
+IF(AND(AB11&gt;='TABLEAU PERSONNEL'!$D$6,AB11&lt;='TABLEAU PERSONNEL'!$E$6),100,0)
+IF(AND(AB11&gt;='TABLEAU PERSONNEL'!$D$7,AB11&lt;='TABLEAU PERSONNEL'!$E$7),100,0)
+IF(AND(AB11&gt;='TABLEAU PERSONNEL'!$D$8,AB11&lt;='TABLEAU PERSONNEL'!$E$8),100,0)
+IF(AND(AB11&gt;='TABLEAU PERSONNEL'!$D$9,AB11&lt;='TABLEAU PERSONNEL'!$E$9),100,0)
+IF(AND(AB11&gt;='TABLEAU PERSONNEL'!$D$10,AB11&lt;='TABLEAU PERSONNEL'!$E$10),100,0)
+IF(AND(AB11&gt;='TABLEAU PERSONNEL'!$D$11,AB11&lt;='TABLEAU PERSONNEL'!$E$11),100,0)
+IF(AND(AB11&gt;='TABLEAU PERSONNEL'!$D$12,AB11&lt;='TABLEAU PERSONNEL'!$E$12),100,0)
+IF(AND(AB11&gt;='TABLEAU PERSONNEL'!$D$13,AB11&lt;='TABLEAU PERSONNEL'!$E$13),100,0)
+IF(AND(AB11&gt;='TABLEAU PERSONNEL'!$D$14,AB11&lt;='TABLEAU PERSONNEL'!$E$14),100,0)
+IF(AND(AB11&gt;='TABLEAU PERSONNEL'!$D$15,AB11&lt;='TABLEAU PERSONNEL'!$E$15),100,0)
+IF(AND(AB11&gt;='TABLEAU PERSONNEL'!$D$16,AB11&lt;='TABLEAU PERSONNEL'!$E$16),100,0)
+IF(AND(AB11&gt;='TABLEAU PERSONNEL'!$D$17,AB11&lt;='TABLEAU PERSONNEL'!$E$17),100,0)
+IF(AND(AB11&gt;='TABLEAU PERSONNEL'!$D$18,AB11&lt;='TABLEAU PERSONNEL'!$E$18),100,0)
+IF(AND(AB11&gt;='TABLEAU PERSONNEL'!$D$19,AB11&lt;='TABLEAU PERSONNEL'!$E$19),100,0)
+IF(AND(AB11&gt;='TABLEAU PERSONNEL'!$D$20,AB11&lt;='TABLEAU PERSONNEL'!$E$20),100,0)
+IF(AND(AB11&gt;='TABLEAU PERSONNEL'!$D$21,AB11&lt;='TABLEAU PERSONNEL'!$E$21),100,0)
+IF(AND(AB11&gt;='TABLEAU PERSONNEL'!$D$22,AB11&lt;='TABLEAU PERSONNEL'!$E$22),100,0)
+IF(AND(AB11&gt;='TABLEAU PERSONNEL'!$D$23,AB11&lt;='TABLEAU PERSONNEL'!$E$23),100,0)
+IF(AND(AB11&gt;='TABLEAU PERSONNEL'!$D$24,AB11&lt;='TABLEAU PERSONNEL'!$E$24),100,0)
+IF(AND(AB11&gt;='TABLEAU PERSONNEL'!$D$25,AB11&lt;='TABLEAU PERSONNEL'!$E$25),100,0)
+IF(AND(AB11&gt;='TABLEAU PERSONNEL'!$D$26,AB11&lt;='TABLEAU PERSONNEL'!$E$26),100,0)
+IF(AND(AB11&gt;='TABLEAU PERSONNEL'!$D$27,AB11&lt;='TABLEAU PERSONNEL'!$E$27),100,0)
+IF(AND(AB11&gt;='TABLEAU PERSONNEL'!$D$28,AB11&lt;='TABLEAU PERSONNEL'!$E$28),100,0)
+IF(AND(AB11&gt;='TABLEAU PERSONNEL'!$D$29,AB11&lt;='TABLEAU PERSONNEL'!$E$29),100,0)
+IF(AND(AB11&gt;='TABLEAU PERSONNEL'!$D$30,AB11&lt;='TABLEAU PERSONNEL'!$E$30),100,0)
+IF(AND(AB11&gt;='TABLEAU PERSONNEL'!$D$31,AB11&lt;='TABLEAU PERSONNEL'!$E$31),100,0)
+IF(AND(AB11&gt;='TABLEAU PERSONNEL'!$D$32,AB11&lt;='TABLEAU PERSONNEL'!$E$32),100,0)
+IF(AND(AB11&gt;='TABLEAU PERSONNEL'!$D$33,AB11&lt;='TABLEAU PERSONNEL'!$E$33),100,0)
+IF(AND(AB11&gt;='TABLEAU PERSONNEL'!$D$34,AB11&lt;='TABLEAU PERSONNEL'!$E$34),100,0)</f>
        <v>0</v>
      </c>
      <c r="AC15" s="50">
        <f>IF(AND(AC11&gt;='TABLEAU PERSONNEL'!$D$4,AC11&lt;='TABLEAU PERSONNEL'!$E$4),100,0)
+IF(AND(AC11&gt;='TABLEAU PERSONNEL'!$D$5,AC11&lt;='TABLEAU PERSONNEL'!$E$5),100,0)
+IF(AND(AC11&gt;='TABLEAU PERSONNEL'!$D$6,AC11&lt;='TABLEAU PERSONNEL'!$E$6),100,0)
+IF(AND(AC11&gt;='TABLEAU PERSONNEL'!$D$7,AC11&lt;='TABLEAU PERSONNEL'!$E$7),100,0)
+IF(AND(AC11&gt;='TABLEAU PERSONNEL'!$D$8,AC11&lt;='TABLEAU PERSONNEL'!$E$8),100,0)
+IF(AND(AC11&gt;='TABLEAU PERSONNEL'!$D$9,AC11&lt;='TABLEAU PERSONNEL'!$E$9),100,0)
+IF(AND(AC11&gt;='TABLEAU PERSONNEL'!$D$10,AC11&lt;='TABLEAU PERSONNEL'!$E$10),100,0)
+IF(AND(AC11&gt;='TABLEAU PERSONNEL'!$D$11,AC11&lt;='TABLEAU PERSONNEL'!$E$11),100,0)
+IF(AND(AC11&gt;='TABLEAU PERSONNEL'!$D$12,AC11&lt;='TABLEAU PERSONNEL'!$E$12),100,0)
+IF(AND(AC11&gt;='TABLEAU PERSONNEL'!$D$13,AC11&lt;='TABLEAU PERSONNEL'!$E$13),100,0)
+IF(AND(AC11&gt;='TABLEAU PERSONNEL'!$D$14,AC11&lt;='TABLEAU PERSONNEL'!$E$14),100,0)
+IF(AND(AC11&gt;='TABLEAU PERSONNEL'!$D$15,AC11&lt;='TABLEAU PERSONNEL'!$E$15),100,0)
+IF(AND(AC11&gt;='TABLEAU PERSONNEL'!$D$16,AC11&lt;='TABLEAU PERSONNEL'!$E$16),100,0)
+IF(AND(AC11&gt;='TABLEAU PERSONNEL'!$D$17,AC11&lt;='TABLEAU PERSONNEL'!$E$17),100,0)
+IF(AND(AC11&gt;='TABLEAU PERSONNEL'!$D$18,AC11&lt;='TABLEAU PERSONNEL'!$E$18),100,0)
+IF(AND(AC11&gt;='TABLEAU PERSONNEL'!$D$19,AC11&lt;='TABLEAU PERSONNEL'!$E$19),100,0)
+IF(AND(AC11&gt;='TABLEAU PERSONNEL'!$D$20,AC11&lt;='TABLEAU PERSONNEL'!$E$20),100,0)
+IF(AND(AC11&gt;='TABLEAU PERSONNEL'!$D$21,AC11&lt;='TABLEAU PERSONNEL'!$E$21),100,0)
+IF(AND(AC11&gt;='TABLEAU PERSONNEL'!$D$22,AC11&lt;='TABLEAU PERSONNEL'!$E$22),100,0)
+IF(AND(AC11&gt;='TABLEAU PERSONNEL'!$D$23,AC11&lt;='TABLEAU PERSONNEL'!$E$23),100,0)
+IF(AND(AC11&gt;='TABLEAU PERSONNEL'!$D$24,AC11&lt;='TABLEAU PERSONNEL'!$E$24),100,0)
+IF(AND(AC11&gt;='TABLEAU PERSONNEL'!$D$25,AC11&lt;='TABLEAU PERSONNEL'!$E$25),100,0)
+IF(AND(AC11&gt;='TABLEAU PERSONNEL'!$D$26,AC11&lt;='TABLEAU PERSONNEL'!$E$26),100,0)
+IF(AND(AC11&gt;='TABLEAU PERSONNEL'!$D$27,AC11&lt;='TABLEAU PERSONNEL'!$E$27),100,0)
+IF(AND(AC11&gt;='TABLEAU PERSONNEL'!$D$28,AC11&lt;='TABLEAU PERSONNEL'!$E$28),100,0)
+IF(AND(AC11&gt;='TABLEAU PERSONNEL'!$D$29,AC11&lt;='TABLEAU PERSONNEL'!$E$29),100,0)
+IF(AND(AC11&gt;='TABLEAU PERSONNEL'!$D$30,AC11&lt;='TABLEAU PERSONNEL'!$E$30),100,0)
+IF(AND(AC11&gt;='TABLEAU PERSONNEL'!$D$31,AC11&lt;='TABLEAU PERSONNEL'!$E$31),100,0)
+IF(AND(AC11&gt;='TABLEAU PERSONNEL'!$D$32,AC11&lt;='TABLEAU PERSONNEL'!$E$32),100,0)
+IF(AND(AC11&gt;='TABLEAU PERSONNEL'!$D$33,AC11&lt;='TABLEAU PERSONNEL'!$E$33),100,0)
+IF(AND(AC11&gt;='TABLEAU PERSONNEL'!$D$34,AC11&lt;='TABLEAU PERSONNEL'!$E$34),100,0)</f>
        <v>100</v>
      </c>
      <c r="AD15" s="50">
        <f>IF(AND(AD11&gt;='TABLEAU PERSONNEL'!$D$4,AD11&lt;='TABLEAU PERSONNEL'!$E$4),100,0)
+IF(AND(AD11&gt;='TABLEAU PERSONNEL'!$D$5,AD11&lt;='TABLEAU PERSONNEL'!$E$5),100,0)
+IF(AND(AD11&gt;='TABLEAU PERSONNEL'!$D$6,AD11&lt;='TABLEAU PERSONNEL'!$E$6),100,0)
+IF(AND(AD11&gt;='TABLEAU PERSONNEL'!$D$7,AD11&lt;='TABLEAU PERSONNEL'!$E$7),100,0)
+IF(AND(AD11&gt;='TABLEAU PERSONNEL'!$D$8,AD11&lt;='TABLEAU PERSONNEL'!$E$8),100,0)
+IF(AND(AD11&gt;='TABLEAU PERSONNEL'!$D$9,AD11&lt;='TABLEAU PERSONNEL'!$E$9),100,0)
+IF(AND(AD11&gt;='TABLEAU PERSONNEL'!$D$10,AD11&lt;='TABLEAU PERSONNEL'!$E$10),100,0)
+IF(AND(AD11&gt;='TABLEAU PERSONNEL'!$D$11,AD11&lt;='TABLEAU PERSONNEL'!$E$11),100,0)
+IF(AND(AD11&gt;='TABLEAU PERSONNEL'!$D$12,AD11&lt;='TABLEAU PERSONNEL'!$E$12),100,0)
+IF(AND(AD11&gt;='TABLEAU PERSONNEL'!$D$13,AD11&lt;='TABLEAU PERSONNEL'!$E$13),100,0)
+IF(AND(AD11&gt;='TABLEAU PERSONNEL'!$D$14,AD11&lt;='TABLEAU PERSONNEL'!$E$14),100,0)
+IF(AND(AD11&gt;='TABLEAU PERSONNEL'!$D$15,AD11&lt;='TABLEAU PERSONNEL'!$E$15),100,0)
+IF(AND(AD11&gt;='TABLEAU PERSONNEL'!$D$16,AD11&lt;='TABLEAU PERSONNEL'!$E$16),100,0)
+IF(AND(AD11&gt;='TABLEAU PERSONNEL'!$D$17,AD11&lt;='TABLEAU PERSONNEL'!$E$17),100,0)
+IF(AND(AD11&gt;='TABLEAU PERSONNEL'!$D$18,AD11&lt;='TABLEAU PERSONNEL'!$E$18),100,0)
+IF(AND(AD11&gt;='TABLEAU PERSONNEL'!$D$19,AD11&lt;='TABLEAU PERSONNEL'!$E$19),100,0)
+IF(AND(AD11&gt;='TABLEAU PERSONNEL'!$D$20,AD11&lt;='TABLEAU PERSONNEL'!$E$20),100,0)
+IF(AND(AD11&gt;='TABLEAU PERSONNEL'!$D$21,AD11&lt;='TABLEAU PERSONNEL'!$E$21),100,0)
+IF(AND(AD11&gt;='TABLEAU PERSONNEL'!$D$22,AD11&lt;='TABLEAU PERSONNEL'!$E$22),100,0)
+IF(AND(AD11&gt;='TABLEAU PERSONNEL'!$D$23,AD11&lt;='TABLEAU PERSONNEL'!$E$23),100,0)
+IF(AND(AD11&gt;='TABLEAU PERSONNEL'!$D$24,AD11&lt;='TABLEAU PERSONNEL'!$E$24),100,0)
+IF(AND(AD11&gt;='TABLEAU PERSONNEL'!$D$25,AD11&lt;='TABLEAU PERSONNEL'!$E$25),100,0)
+IF(AND(AD11&gt;='TABLEAU PERSONNEL'!$D$26,AD11&lt;='TABLEAU PERSONNEL'!$E$26),100,0)
+IF(AND(AD11&gt;='TABLEAU PERSONNEL'!$D$27,AD11&lt;='TABLEAU PERSONNEL'!$E$27),100,0)
+IF(AND(AD11&gt;='TABLEAU PERSONNEL'!$D$28,AD11&lt;='TABLEAU PERSONNEL'!$E$28),100,0)
+IF(AND(AD11&gt;='TABLEAU PERSONNEL'!$D$29,AD11&lt;='TABLEAU PERSONNEL'!$E$29),100,0)
+IF(AND(AD11&gt;='TABLEAU PERSONNEL'!$D$30,AD11&lt;='TABLEAU PERSONNEL'!$E$30),100,0)
+IF(AND(AD11&gt;='TABLEAU PERSONNEL'!$D$31,AD11&lt;='TABLEAU PERSONNEL'!$E$31),100,0)
+IF(AND(AD11&gt;='TABLEAU PERSONNEL'!$D$32,AD11&lt;='TABLEAU PERSONNEL'!$E$32),100,0)
+IF(AND(AD11&gt;='TABLEAU PERSONNEL'!$D$33,AD11&lt;='TABLEAU PERSONNEL'!$E$33),100,0)
+IF(AND(AD11&gt;='TABLEAU PERSONNEL'!$D$34,AD11&lt;='TABLEAU PERSONNEL'!$E$34),100,0)</f>
        <v>100</v>
      </c>
      <c r="AE15" s="50">
        <f>IF(AND(AE11&gt;='TABLEAU PERSONNEL'!$D$4,AE11&lt;='TABLEAU PERSONNEL'!$E$4),100,0)
+IF(AND(AE11&gt;='TABLEAU PERSONNEL'!$D$5,AE11&lt;='TABLEAU PERSONNEL'!$E$5),100,0)
+IF(AND(AE11&gt;='TABLEAU PERSONNEL'!$D$6,AE11&lt;='TABLEAU PERSONNEL'!$E$6),100,0)
+IF(AND(AE11&gt;='TABLEAU PERSONNEL'!$D$7,AE11&lt;='TABLEAU PERSONNEL'!$E$7),100,0)
+IF(AND(AE11&gt;='TABLEAU PERSONNEL'!$D$8,AE11&lt;='TABLEAU PERSONNEL'!$E$8),100,0)
+IF(AND(AE11&gt;='TABLEAU PERSONNEL'!$D$9,AE11&lt;='TABLEAU PERSONNEL'!$E$9),100,0)
+IF(AND(AE11&gt;='TABLEAU PERSONNEL'!$D$10,AE11&lt;='TABLEAU PERSONNEL'!$E$10),100,0)
+IF(AND(AE11&gt;='TABLEAU PERSONNEL'!$D$11,AE11&lt;='TABLEAU PERSONNEL'!$E$11),100,0)
+IF(AND(AE11&gt;='TABLEAU PERSONNEL'!$D$12,AE11&lt;='TABLEAU PERSONNEL'!$E$12),100,0)
+IF(AND(AE11&gt;='TABLEAU PERSONNEL'!$D$13,AE11&lt;='TABLEAU PERSONNEL'!$E$13),100,0)
+IF(AND(AE11&gt;='TABLEAU PERSONNEL'!$D$14,AE11&lt;='TABLEAU PERSONNEL'!$E$14),100,0)
+IF(AND(AE11&gt;='TABLEAU PERSONNEL'!$D$15,AE11&lt;='TABLEAU PERSONNEL'!$E$15),100,0)
+IF(AND(AE11&gt;='TABLEAU PERSONNEL'!$D$16,AE11&lt;='TABLEAU PERSONNEL'!$E$16),100,0)
+IF(AND(AE11&gt;='TABLEAU PERSONNEL'!$D$17,AE11&lt;='TABLEAU PERSONNEL'!$E$17),100,0)
+IF(AND(AE11&gt;='TABLEAU PERSONNEL'!$D$18,AE11&lt;='TABLEAU PERSONNEL'!$E$18),100,0)
+IF(AND(AE11&gt;='TABLEAU PERSONNEL'!$D$19,AE11&lt;='TABLEAU PERSONNEL'!$E$19),100,0)
+IF(AND(AE11&gt;='TABLEAU PERSONNEL'!$D$20,AE11&lt;='TABLEAU PERSONNEL'!$E$20),100,0)
+IF(AND(AE11&gt;='TABLEAU PERSONNEL'!$D$21,AE11&lt;='TABLEAU PERSONNEL'!$E$21),100,0)
+IF(AND(AE11&gt;='TABLEAU PERSONNEL'!$D$22,AE11&lt;='TABLEAU PERSONNEL'!$E$22),100,0)
+IF(AND(AE11&gt;='TABLEAU PERSONNEL'!$D$23,AE11&lt;='TABLEAU PERSONNEL'!$E$23),100,0)
+IF(AND(AE11&gt;='TABLEAU PERSONNEL'!$D$24,AE11&lt;='TABLEAU PERSONNEL'!$E$24),100,0)
+IF(AND(AE11&gt;='TABLEAU PERSONNEL'!$D$25,AE11&lt;='TABLEAU PERSONNEL'!$E$25),100,0)
+IF(AND(AE11&gt;='TABLEAU PERSONNEL'!$D$26,AE11&lt;='TABLEAU PERSONNEL'!$E$26),100,0)
+IF(AND(AE11&gt;='TABLEAU PERSONNEL'!$D$27,AE11&lt;='TABLEAU PERSONNEL'!$E$27),100,0)
+IF(AND(AE11&gt;='TABLEAU PERSONNEL'!$D$28,AE11&lt;='TABLEAU PERSONNEL'!$E$28),100,0)
+IF(AND(AE11&gt;='TABLEAU PERSONNEL'!$D$29,AE11&lt;='TABLEAU PERSONNEL'!$E$29),100,0)
+IF(AND(AE11&gt;='TABLEAU PERSONNEL'!$D$30,AE11&lt;='TABLEAU PERSONNEL'!$E$30),100,0)
+IF(AND(AE11&gt;='TABLEAU PERSONNEL'!$D$31,AE11&lt;='TABLEAU PERSONNEL'!$E$31),100,0)
+IF(AND(AE11&gt;='TABLEAU PERSONNEL'!$D$32,AE11&lt;='TABLEAU PERSONNEL'!$E$32),100,0)
+IF(AND(AE11&gt;='TABLEAU PERSONNEL'!$D$33,AE11&lt;='TABLEAU PERSONNEL'!$E$33),100,0)
+IF(AND(AE11&gt;='TABLEAU PERSONNEL'!$D$34,AE11&lt;='TABLEAU PERSONNEL'!$E$34),100,0)</f>
        <v>100</v>
      </c>
      <c r="AF15" s="50">
        <f>IF(AND(AF11&gt;='TABLEAU PERSONNEL'!$D$4,AF11&lt;='TABLEAU PERSONNEL'!$E$4),100,0)
+IF(AND(AF11&gt;='TABLEAU PERSONNEL'!$D$5,AF11&lt;='TABLEAU PERSONNEL'!$E$5),100,0)
+IF(AND(AF11&gt;='TABLEAU PERSONNEL'!$D$6,AF11&lt;='TABLEAU PERSONNEL'!$E$6),100,0)
+IF(AND(AF11&gt;='TABLEAU PERSONNEL'!$D$7,AF11&lt;='TABLEAU PERSONNEL'!$E$7),100,0)
+IF(AND(AF11&gt;='TABLEAU PERSONNEL'!$D$8,AF11&lt;='TABLEAU PERSONNEL'!$E$8),100,0)
+IF(AND(AF11&gt;='TABLEAU PERSONNEL'!$D$9,AF11&lt;='TABLEAU PERSONNEL'!$E$9),100,0)
+IF(AND(AF11&gt;='TABLEAU PERSONNEL'!$D$10,AF11&lt;='TABLEAU PERSONNEL'!$E$10),100,0)
+IF(AND(AF11&gt;='TABLEAU PERSONNEL'!$D$11,AF11&lt;='TABLEAU PERSONNEL'!$E$11),100,0)
+IF(AND(AF11&gt;='TABLEAU PERSONNEL'!$D$12,AF11&lt;='TABLEAU PERSONNEL'!$E$12),100,0)
+IF(AND(AF11&gt;='TABLEAU PERSONNEL'!$D$13,AF11&lt;='TABLEAU PERSONNEL'!$E$13),100,0)
+IF(AND(AF11&gt;='TABLEAU PERSONNEL'!$D$14,AF11&lt;='TABLEAU PERSONNEL'!$E$14),100,0)
+IF(AND(AF11&gt;='TABLEAU PERSONNEL'!$D$15,AF11&lt;='TABLEAU PERSONNEL'!$E$15),100,0)
+IF(AND(AF11&gt;='TABLEAU PERSONNEL'!$D$16,AF11&lt;='TABLEAU PERSONNEL'!$E$16),100,0)
+IF(AND(AF11&gt;='TABLEAU PERSONNEL'!$D$17,AF11&lt;='TABLEAU PERSONNEL'!$E$17),100,0)
+IF(AND(AF11&gt;='TABLEAU PERSONNEL'!$D$18,AF11&lt;='TABLEAU PERSONNEL'!$E$18),100,0)
+IF(AND(AF11&gt;='TABLEAU PERSONNEL'!$D$19,AF11&lt;='TABLEAU PERSONNEL'!$E$19),100,0)
+IF(AND(AF11&gt;='TABLEAU PERSONNEL'!$D$20,AF11&lt;='TABLEAU PERSONNEL'!$E$20),100,0)
+IF(AND(AF11&gt;='TABLEAU PERSONNEL'!$D$21,AF11&lt;='TABLEAU PERSONNEL'!$E$21),100,0)
+IF(AND(AF11&gt;='TABLEAU PERSONNEL'!$D$22,AF11&lt;='TABLEAU PERSONNEL'!$E$22),100,0)
+IF(AND(AF11&gt;='TABLEAU PERSONNEL'!$D$23,AF11&lt;='TABLEAU PERSONNEL'!$E$23),100,0)
+IF(AND(AF11&gt;='TABLEAU PERSONNEL'!$D$24,AF11&lt;='TABLEAU PERSONNEL'!$E$24),100,0)
+IF(AND(AF11&gt;='TABLEAU PERSONNEL'!$D$25,AF11&lt;='TABLEAU PERSONNEL'!$E$25),100,0)
+IF(AND(AF11&gt;='TABLEAU PERSONNEL'!$D$26,AF11&lt;='TABLEAU PERSONNEL'!$E$26),100,0)
+IF(AND(AF11&gt;='TABLEAU PERSONNEL'!$D$27,AF11&lt;='TABLEAU PERSONNEL'!$E$27),100,0)
+IF(AND(AF11&gt;='TABLEAU PERSONNEL'!$D$28,AF11&lt;='TABLEAU PERSONNEL'!$E$28),100,0)
+IF(AND(AF11&gt;='TABLEAU PERSONNEL'!$D$29,AF11&lt;='TABLEAU PERSONNEL'!$E$29),100,0)
+IF(AND(AF11&gt;='TABLEAU PERSONNEL'!$D$30,AF11&lt;='TABLEAU PERSONNEL'!$E$30),100,0)
+IF(AND(AF11&gt;='TABLEAU PERSONNEL'!$D$31,AF11&lt;='TABLEAU PERSONNEL'!$E$31),100,0)
+IF(AND(AF11&gt;='TABLEAU PERSONNEL'!$D$32,AF11&lt;='TABLEAU PERSONNEL'!$E$32),100,0)
+IF(AND(AF11&gt;='TABLEAU PERSONNEL'!$D$33,AF11&lt;='TABLEAU PERSONNEL'!$E$33),100,0)
+IF(AND(AF11&gt;='TABLEAU PERSONNEL'!$D$34,AF11&lt;='TABLEAU PERSONNEL'!$E$34),100,0)</f>
        <v>100</v>
      </c>
      <c r="AG15" s="50">
        <f>IF(AND(AG11&gt;='TABLEAU PERSONNEL'!$D$4,AG11&lt;='TABLEAU PERSONNEL'!$E$4),100,0)
+IF(AND(AG11&gt;='TABLEAU PERSONNEL'!$D$5,AG11&lt;='TABLEAU PERSONNEL'!$E$5),100,0)
+IF(AND(AG11&gt;='TABLEAU PERSONNEL'!$D$6,AG11&lt;='TABLEAU PERSONNEL'!$E$6),100,0)
+IF(AND(AG11&gt;='TABLEAU PERSONNEL'!$D$7,AG11&lt;='TABLEAU PERSONNEL'!$E$7),100,0)
+IF(AND(AG11&gt;='TABLEAU PERSONNEL'!$D$8,AG11&lt;='TABLEAU PERSONNEL'!$E$8),100,0)
+IF(AND(AG11&gt;='TABLEAU PERSONNEL'!$D$9,AG11&lt;='TABLEAU PERSONNEL'!$E$9),100,0)
+IF(AND(AG11&gt;='TABLEAU PERSONNEL'!$D$10,AG11&lt;='TABLEAU PERSONNEL'!$E$10),100,0)
+IF(AND(AG11&gt;='TABLEAU PERSONNEL'!$D$11,AG11&lt;='TABLEAU PERSONNEL'!$E$11),100,0)
+IF(AND(AG11&gt;='TABLEAU PERSONNEL'!$D$12,AG11&lt;='TABLEAU PERSONNEL'!$E$12),100,0)
+IF(AND(AG11&gt;='TABLEAU PERSONNEL'!$D$13,AG11&lt;='TABLEAU PERSONNEL'!$E$13),100,0)
+IF(AND(AG11&gt;='TABLEAU PERSONNEL'!$D$14,AG11&lt;='TABLEAU PERSONNEL'!$E$14),100,0)
+IF(AND(AG11&gt;='TABLEAU PERSONNEL'!$D$15,AG11&lt;='TABLEAU PERSONNEL'!$E$15),100,0)
+IF(AND(AG11&gt;='TABLEAU PERSONNEL'!$D$16,AG11&lt;='TABLEAU PERSONNEL'!$E$16),100,0)
+IF(AND(AG11&gt;='TABLEAU PERSONNEL'!$D$17,AG11&lt;='TABLEAU PERSONNEL'!$E$17),100,0)
+IF(AND(AG11&gt;='TABLEAU PERSONNEL'!$D$18,AG11&lt;='TABLEAU PERSONNEL'!$E$18),100,0)
+IF(AND(AG11&gt;='TABLEAU PERSONNEL'!$D$19,AG11&lt;='TABLEAU PERSONNEL'!$E$19),100,0)
+IF(AND(AG11&gt;='TABLEAU PERSONNEL'!$D$20,AG11&lt;='TABLEAU PERSONNEL'!$E$20),100,0)
+IF(AND(AG11&gt;='TABLEAU PERSONNEL'!$D$21,AG11&lt;='TABLEAU PERSONNEL'!$E$21),100,0)
+IF(AND(AG11&gt;='TABLEAU PERSONNEL'!$D$22,AG11&lt;='TABLEAU PERSONNEL'!$E$22),100,0)
+IF(AND(AG11&gt;='TABLEAU PERSONNEL'!$D$23,AG11&lt;='TABLEAU PERSONNEL'!$E$23),100,0)
+IF(AND(AG11&gt;='TABLEAU PERSONNEL'!$D$24,AG11&lt;='TABLEAU PERSONNEL'!$E$24),100,0)
+IF(AND(AG11&gt;='TABLEAU PERSONNEL'!$D$25,AG11&lt;='TABLEAU PERSONNEL'!$E$25),100,0)
+IF(AND(AG11&gt;='TABLEAU PERSONNEL'!$D$26,AG11&lt;='TABLEAU PERSONNEL'!$E$26),100,0)
+IF(AND(AG11&gt;='TABLEAU PERSONNEL'!$D$27,AG11&lt;='TABLEAU PERSONNEL'!$E$27),100,0)
+IF(AND(AG11&gt;='TABLEAU PERSONNEL'!$D$28,AG11&lt;='TABLEAU PERSONNEL'!$E$28),100,0)
+IF(AND(AG11&gt;='TABLEAU PERSONNEL'!$D$29,AG11&lt;='TABLEAU PERSONNEL'!$E$29),100,0)
+IF(AND(AG11&gt;='TABLEAU PERSONNEL'!$D$30,AG11&lt;='TABLEAU PERSONNEL'!$E$30),100,0)
+IF(AND(AG11&gt;='TABLEAU PERSONNEL'!$D$31,AG11&lt;='TABLEAU PERSONNEL'!$E$31),100,0)
+IF(AND(AG11&gt;='TABLEAU PERSONNEL'!$D$32,AG11&lt;='TABLEAU PERSONNEL'!$E$32),100,0)
+IF(AND(AG11&gt;='TABLEAU PERSONNEL'!$D$33,AG11&lt;='TABLEAU PERSONNEL'!$E$33),100,0)
+IF(AND(AG11&gt;='TABLEAU PERSONNEL'!$D$34,AG11&lt;='TABLEAU PERSONNEL'!$E$34),100,0)</f>
        <v>100</v>
      </c>
      <c r="AH15" s="50">
        <f>IF(AND(AH11&gt;='TABLEAU PERSONNEL'!$D$4,AH11&lt;='TABLEAU PERSONNEL'!$E$4),100,0)
+IF(AND(AH11&gt;='TABLEAU PERSONNEL'!$D$5,AH11&lt;='TABLEAU PERSONNEL'!$E$5),100,0)
+IF(AND(AH11&gt;='TABLEAU PERSONNEL'!$D$6,AH11&lt;='TABLEAU PERSONNEL'!$E$6),100,0)
+IF(AND(AH11&gt;='TABLEAU PERSONNEL'!$D$7,AH11&lt;='TABLEAU PERSONNEL'!$E$7),100,0)
+IF(AND(AH11&gt;='TABLEAU PERSONNEL'!$D$8,AH11&lt;='TABLEAU PERSONNEL'!$E$8),100,0)
+IF(AND(AH11&gt;='TABLEAU PERSONNEL'!$D$9,AH11&lt;='TABLEAU PERSONNEL'!$E$9),100,0)
+IF(AND(AH11&gt;='TABLEAU PERSONNEL'!$D$10,AH11&lt;='TABLEAU PERSONNEL'!$E$10),100,0)
+IF(AND(AH11&gt;='TABLEAU PERSONNEL'!$D$11,AH11&lt;='TABLEAU PERSONNEL'!$E$11),100,0)
+IF(AND(AH11&gt;='TABLEAU PERSONNEL'!$D$12,AH11&lt;='TABLEAU PERSONNEL'!$E$12),100,0)
+IF(AND(AH11&gt;='TABLEAU PERSONNEL'!$D$13,AH11&lt;='TABLEAU PERSONNEL'!$E$13),100,0)
+IF(AND(AH11&gt;='TABLEAU PERSONNEL'!$D$14,AH11&lt;='TABLEAU PERSONNEL'!$E$14),100,0)
+IF(AND(AH11&gt;='TABLEAU PERSONNEL'!$D$15,AH11&lt;='TABLEAU PERSONNEL'!$E$15),100,0)
+IF(AND(AH11&gt;='TABLEAU PERSONNEL'!$D$16,AH11&lt;='TABLEAU PERSONNEL'!$E$16),100,0)
+IF(AND(AH11&gt;='TABLEAU PERSONNEL'!$D$17,AH11&lt;='TABLEAU PERSONNEL'!$E$17),100,0)
+IF(AND(AH11&gt;='TABLEAU PERSONNEL'!$D$18,AH11&lt;='TABLEAU PERSONNEL'!$E$18),100,0)
+IF(AND(AH11&gt;='TABLEAU PERSONNEL'!$D$19,AH11&lt;='TABLEAU PERSONNEL'!$E$19),100,0)
+IF(AND(AH11&gt;='TABLEAU PERSONNEL'!$D$20,AH11&lt;='TABLEAU PERSONNEL'!$E$20),100,0)
+IF(AND(AH11&gt;='TABLEAU PERSONNEL'!$D$21,AH11&lt;='TABLEAU PERSONNEL'!$E$21),100,0)
+IF(AND(AH11&gt;='TABLEAU PERSONNEL'!$D$22,AH11&lt;='TABLEAU PERSONNEL'!$E$22),100,0)
+IF(AND(AH11&gt;='TABLEAU PERSONNEL'!$D$23,AH11&lt;='TABLEAU PERSONNEL'!$E$23),100,0)
+IF(AND(AH11&gt;='TABLEAU PERSONNEL'!$D$24,AH11&lt;='TABLEAU PERSONNEL'!$E$24),100,0)
+IF(AND(AH11&gt;='TABLEAU PERSONNEL'!$D$25,AH11&lt;='TABLEAU PERSONNEL'!$E$25),100,0)
+IF(AND(AH11&gt;='TABLEAU PERSONNEL'!$D$26,AH11&lt;='TABLEAU PERSONNEL'!$E$26),100,0)
+IF(AND(AH11&gt;='TABLEAU PERSONNEL'!$D$27,AH11&lt;='TABLEAU PERSONNEL'!$E$27),100,0)
+IF(AND(AH11&gt;='TABLEAU PERSONNEL'!$D$28,AH11&lt;='TABLEAU PERSONNEL'!$E$28),100,0)
+IF(AND(AH11&gt;='TABLEAU PERSONNEL'!$D$29,AH11&lt;='TABLEAU PERSONNEL'!$E$29),100,0)
+IF(AND(AH11&gt;='TABLEAU PERSONNEL'!$D$30,AH11&lt;='TABLEAU PERSONNEL'!$E$30),100,0)
+IF(AND(AH11&gt;='TABLEAU PERSONNEL'!$D$31,AH11&lt;='TABLEAU PERSONNEL'!$E$31),100,0)
+IF(AND(AH11&gt;='TABLEAU PERSONNEL'!$D$32,AH11&lt;='TABLEAU PERSONNEL'!$E$32),100,0)
+IF(AND(AH11&gt;='TABLEAU PERSONNEL'!$D$33,AH11&lt;='TABLEAU PERSONNEL'!$E$33),100,0)
+IF(AND(AH11&gt;='TABLEAU PERSONNEL'!$D$34,AH11&lt;='TABLEAU PERSONNEL'!$E$34),100,0)</f>
        <v>100</v>
      </c>
      <c r="AI15" s="50">
        <f>IF(AND(AI11&gt;='TABLEAU PERSONNEL'!$D$4,AI11&lt;='TABLEAU PERSONNEL'!$E$4),100,0)
+IF(AND(AI11&gt;='TABLEAU PERSONNEL'!$D$5,AI11&lt;='TABLEAU PERSONNEL'!$E$5),100,0)
+IF(AND(AI11&gt;='TABLEAU PERSONNEL'!$D$6,AI11&lt;='TABLEAU PERSONNEL'!$E$6),100,0)
+IF(AND(AI11&gt;='TABLEAU PERSONNEL'!$D$7,AI11&lt;='TABLEAU PERSONNEL'!$E$7),100,0)
+IF(AND(AI11&gt;='TABLEAU PERSONNEL'!$D$8,AI11&lt;='TABLEAU PERSONNEL'!$E$8),100,0)
+IF(AND(AI11&gt;='TABLEAU PERSONNEL'!$D$9,AI11&lt;='TABLEAU PERSONNEL'!$E$9),100,0)
+IF(AND(AI11&gt;='TABLEAU PERSONNEL'!$D$10,AI11&lt;='TABLEAU PERSONNEL'!$E$10),100,0)
+IF(AND(AI11&gt;='TABLEAU PERSONNEL'!$D$11,AI11&lt;='TABLEAU PERSONNEL'!$E$11),100,0)
+IF(AND(AI11&gt;='TABLEAU PERSONNEL'!$D$12,AI11&lt;='TABLEAU PERSONNEL'!$E$12),100,0)
+IF(AND(AI11&gt;='TABLEAU PERSONNEL'!$D$13,AI11&lt;='TABLEAU PERSONNEL'!$E$13),100,0)
+IF(AND(AI11&gt;='TABLEAU PERSONNEL'!$D$14,AI11&lt;='TABLEAU PERSONNEL'!$E$14),100,0)
+IF(AND(AI11&gt;='TABLEAU PERSONNEL'!$D$15,AI11&lt;='TABLEAU PERSONNEL'!$E$15),100,0)
+IF(AND(AI11&gt;='TABLEAU PERSONNEL'!$D$16,AI11&lt;='TABLEAU PERSONNEL'!$E$16),100,0)
+IF(AND(AI11&gt;='TABLEAU PERSONNEL'!$D$17,AI11&lt;='TABLEAU PERSONNEL'!$E$17),100,0)
+IF(AND(AI11&gt;='TABLEAU PERSONNEL'!$D$18,AI11&lt;='TABLEAU PERSONNEL'!$E$18),100,0)
+IF(AND(AI11&gt;='TABLEAU PERSONNEL'!$D$19,AI11&lt;='TABLEAU PERSONNEL'!$E$19),100,0)
+IF(AND(AI11&gt;='TABLEAU PERSONNEL'!$D$20,AI11&lt;='TABLEAU PERSONNEL'!$E$20),100,0)
+IF(AND(AI11&gt;='TABLEAU PERSONNEL'!$D$21,AI11&lt;='TABLEAU PERSONNEL'!$E$21),100,0)
+IF(AND(AI11&gt;='TABLEAU PERSONNEL'!$D$22,AI11&lt;='TABLEAU PERSONNEL'!$E$22),100,0)
+IF(AND(AI11&gt;='TABLEAU PERSONNEL'!$D$23,AI11&lt;='TABLEAU PERSONNEL'!$E$23),100,0)
+IF(AND(AI11&gt;='TABLEAU PERSONNEL'!$D$24,AI11&lt;='TABLEAU PERSONNEL'!$E$24),100,0)
+IF(AND(AI11&gt;='TABLEAU PERSONNEL'!$D$25,AI11&lt;='TABLEAU PERSONNEL'!$E$25),100,0)
+IF(AND(AI11&gt;='TABLEAU PERSONNEL'!$D$26,AI11&lt;='TABLEAU PERSONNEL'!$E$26),100,0)
+IF(AND(AI11&gt;='TABLEAU PERSONNEL'!$D$27,AI11&lt;='TABLEAU PERSONNEL'!$E$27),100,0)
+IF(AND(AI11&gt;='TABLEAU PERSONNEL'!$D$28,AI11&lt;='TABLEAU PERSONNEL'!$E$28),100,0)
+IF(AND(AI11&gt;='TABLEAU PERSONNEL'!$D$29,AI11&lt;='TABLEAU PERSONNEL'!$E$29),100,0)
+IF(AND(AI11&gt;='TABLEAU PERSONNEL'!$D$30,AI11&lt;='TABLEAU PERSONNEL'!$E$30),100,0)
+IF(AND(AI11&gt;='TABLEAU PERSONNEL'!$D$31,AI11&lt;='TABLEAU PERSONNEL'!$E$31),100,0)
+IF(AND(AI11&gt;='TABLEAU PERSONNEL'!$D$32,AI11&lt;='TABLEAU PERSONNEL'!$E$32),100,0)
+IF(AND(AI11&gt;='TABLEAU PERSONNEL'!$D$33,AI11&lt;='TABLEAU PERSONNEL'!$E$33),100,0)
+IF(AND(AI11&gt;='TABLEAU PERSONNEL'!$D$34,AI11&lt;='TABLEAU PERSONNEL'!$E$34),100,0)</f>
        <v>100</v>
      </c>
      <c r="AJ15" s="50">
        <f>IF(AND(AJ11&gt;='TABLEAU PERSONNEL'!$D$4,AJ11&lt;='TABLEAU PERSONNEL'!$E$4),100,0)
+IF(AND(AJ11&gt;='TABLEAU PERSONNEL'!$D$5,AJ11&lt;='TABLEAU PERSONNEL'!$E$5),100,0)
+IF(AND(AJ11&gt;='TABLEAU PERSONNEL'!$D$6,AJ11&lt;='TABLEAU PERSONNEL'!$E$6),100,0)
+IF(AND(AJ11&gt;='TABLEAU PERSONNEL'!$D$7,AJ11&lt;='TABLEAU PERSONNEL'!$E$7),100,0)
+IF(AND(AJ11&gt;='TABLEAU PERSONNEL'!$D$8,AJ11&lt;='TABLEAU PERSONNEL'!$E$8),100,0)
+IF(AND(AJ11&gt;='TABLEAU PERSONNEL'!$D$9,AJ11&lt;='TABLEAU PERSONNEL'!$E$9),100,0)
+IF(AND(AJ11&gt;='TABLEAU PERSONNEL'!$D$10,AJ11&lt;='TABLEAU PERSONNEL'!$E$10),100,0)
+IF(AND(AJ11&gt;='TABLEAU PERSONNEL'!$D$11,AJ11&lt;='TABLEAU PERSONNEL'!$E$11),100,0)
+IF(AND(AJ11&gt;='TABLEAU PERSONNEL'!$D$12,AJ11&lt;='TABLEAU PERSONNEL'!$E$12),100,0)
+IF(AND(AJ11&gt;='TABLEAU PERSONNEL'!$D$13,AJ11&lt;='TABLEAU PERSONNEL'!$E$13),100,0)
+IF(AND(AJ11&gt;='TABLEAU PERSONNEL'!$D$14,AJ11&lt;='TABLEAU PERSONNEL'!$E$14),100,0)
+IF(AND(AJ11&gt;='TABLEAU PERSONNEL'!$D$15,AJ11&lt;='TABLEAU PERSONNEL'!$E$15),100,0)
+IF(AND(AJ11&gt;='TABLEAU PERSONNEL'!$D$16,AJ11&lt;='TABLEAU PERSONNEL'!$E$16),100,0)
+IF(AND(AJ11&gt;='TABLEAU PERSONNEL'!$D$17,AJ11&lt;='TABLEAU PERSONNEL'!$E$17),100,0)
+IF(AND(AJ11&gt;='TABLEAU PERSONNEL'!$D$18,AJ11&lt;='TABLEAU PERSONNEL'!$E$18),100,0)
+IF(AND(AJ11&gt;='TABLEAU PERSONNEL'!$D$19,AJ11&lt;='TABLEAU PERSONNEL'!$E$19),100,0)
+IF(AND(AJ11&gt;='TABLEAU PERSONNEL'!$D$20,AJ11&lt;='TABLEAU PERSONNEL'!$E$20),100,0)
+IF(AND(AJ11&gt;='TABLEAU PERSONNEL'!$D$21,AJ11&lt;='TABLEAU PERSONNEL'!$E$21),100,0)
+IF(AND(AJ11&gt;='TABLEAU PERSONNEL'!$D$22,AJ11&lt;='TABLEAU PERSONNEL'!$E$22),100,0)
+IF(AND(AJ11&gt;='TABLEAU PERSONNEL'!$D$23,AJ11&lt;='TABLEAU PERSONNEL'!$E$23),100,0)
+IF(AND(AJ11&gt;='TABLEAU PERSONNEL'!$D$24,AJ11&lt;='TABLEAU PERSONNEL'!$E$24),100,0)
+IF(AND(AJ11&gt;='TABLEAU PERSONNEL'!$D$25,AJ11&lt;='TABLEAU PERSONNEL'!$E$25),100,0)
+IF(AND(AJ11&gt;='TABLEAU PERSONNEL'!$D$26,AJ11&lt;='TABLEAU PERSONNEL'!$E$26),100,0)
+IF(AND(AJ11&gt;='TABLEAU PERSONNEL'!$D$27,AJ11&lt;='TABLEAU PERSONNEL'!$E$27),100,0)
+IF(AND(AJ11&gt;='TABLEAU PERSONNEL'!$D$28,AJ11&lt;='TABLEAU PERSONNEL'!$E$28),100,0)
+IF(AND(AJ11&gt;='TABLEAU PERSONNEL'!$D$29,AJ11&lt;='TABLEAU PERSONNEL'!$E$29),100,0)
+IF(AND(AJ11&gt;='TABLEAU PERSONNEL'!$D$30,AJ11&lt;='TABLEAU PERSONNEL'!$E$30),100,0)
+IF(AND(AJ11&gt;='TABLEAU PERSONNEL'!$D$31,AJ11&lt;='TABLEAU PERSONNEL'!$E$31),100,0)
+IF(AND(AJ11&gt;='TABLEAU PERSONNEL'!$D$32,AJ11&lt;='TABLEAU PERSONNEL'!$E$32),100,0)
+IF(AND(AJ11&gt;='TABLEAU PERSONNEL'!$D$33,AJ11&lt;='TABLEAU PERSONNEL'!$E$33),100,0)
+IF(AND(AJ11&gt;='TABLEAU PERSONNEL'!$D$34,AJ11&lt;='TABLEAU PERSONNEL'!$E$34),100,0)</f>
        <v>2700</v>
      </c>
      <c r="AK15" s="50">
        <f>IF(AND(AK11&gt;='TABLEAU PERSONNEL'!$D$4,AK11&lt;='TABLEAU PERSONNEL'!$E$4),100,0)
+IF(AND(AK11&gt;='TABLEAU PERSONNEL'!$D$5,AK11&lt;='TABLEAU PERSONNEL'!$E$5),100,0)
+IF(AND(AK11&gt;='TABLEAU PERSONNEL'!$D$6,AK11&lt;='TABLEAU PERSONNEL'!$E$6),100,0)
+IF(AND(AK11&gt;='TABLEAU PERSONNEL'!$D$7,AK11&lt;='TABLEAU PERSONNEL'!$E$7),100,0)
+IF(AND(AK11&gt;='TABLEAU PERSONNEL'!$D$8,AK11&lt;='TABLEAU PERSONNEL'!$E$8),100,0)
+IF(AND(AK11&gt;='TABLEAU PERSONNEL'!$D$9,AK11&lt;='TABLEAU PERSONNEL'!$E$9),100,0)
+IF(AND(AK11&gt;='TABLEAU PERSONNEL'!$D$10,AK11&lt;='TABLEAU PERSONNEL'!$E$10),100,0)
+IF(AND(AK11&gt;='TABLEAU PERSONNEL'!$D$11,AK11&lt;='TABLEAU PERSONNEL'!$E$11),100,0)
+IF(AND(AK11&gt;='TABLEAU PERSONNEL'!$D$12,AK11&lt;='TABLEAU PERSONNEL'!$E$12),100,0)
+IF(AND(AK11&gt;='TABLEAU PERSONNEL'!$D$13,AK11&lt;='TABLEAU PERSONNEL'!$E$13),100,0)
+IF(AND(AK11&gt;='TABLEAU PERSONNEL'!$D$14,AK11&lt;='TABLEAU PERSONNEL'!$E$14),100,0)
+IF(AND(AK11&gt;='TABLEAU PERSONNEL'!$D$15,AK11&lt;='TABLEAU PERSONNEL'!$E$15),100,0)
+IF(AND(AK11&gt;='TABLEAU PERSONNEL'!$D$16,AK11&lt;='TABLEAU PERSONNEL'!$E$16),100,0)
+IF(AND(AK11&gt;='TABLEAU PERSONNEL'!$D$17,AK11&lt;='TABLEAU PERSONNEL'!$E$17),100,0)
+IF(AND(AK11&gt;='TABLEAU PERSONNEL'!$D$18,AK11&lt;='TABLEAU PERSONNEL'!$E$18),100,0)
+IF(AND(AK11&gt;='TABLEAU PERSONNEL'!$D$19,AK11&lt;='TABLEAU PERSONNEL'!$E$19),100,0)
+IF(AND(AK11&gt;='TABLEAU PERSONNEL'!$D$20,AK11&lt;='TABLEAU PERSONNEL'!$E$20),100,0)
+IF(AND(AK11&gt;='TABLEAU PERSONNEL'!$D$21,AK11&lt;='TABLEAU PERSONNEL'!$E$21),100,0)
+IF(AND(AK11&gt;='TABLEAU PERSONNEL'!$D$22,AK11&lt;='TABLEAU PERSONNEL'!$E$22),100,0)
+IF(AND(AK11&gt;='TABLEAU PERSONNEL'!$D$23,AK11&lt;='TABLEAU PERSONNEL'!$E$23),100,0)
+IF(AND(AK11&gt;='TABLEAU PERSONNEL'!$D$24,AK11&lt;='TABLEAU PERSONNEL'!$E$24),100,0)
+IF(AND(AK11&gt;='TABLEAU PERSONNEL'!$D$25,AK11&lt;='TABLEAU PERSONNEL'!$E$25),100,0)
+IF(AND(AK11&gt;='TABLEAU PERSONNEL'!$D$26,AK11&lt;='TABLEAU PERSONNEL'!$E$26),100,0)
+IF(AND(AK11&gt;='TABLEAU PERSONNEL'!$D$27,AK11&lt;='TABLEAU PERSONNEL'!$E$27),100,0)
+IF(AND(AK11&gt;='TABLEAU PERSONNEL'!$D$28,AK11&lt;='TABLEAU PERSONNEL'!$E$28),100,0)
+IF(AND(AK11&gt;='TABLEAU PERSONNEL'!$D$29,AK11&lt;='TABLEAU PERSONNEL'!$E$29),100,0)
+IF(AND(AK11&gt;='TABLEAU PERSONNEL'!$D$30,AK11&lt;='TABLEAU PERSONNEL'!$E$30),100,0)
+IF(AND(AK11&gt;='TABLEAU PERSONNEL'!$D$31,AK11&lt;='TABLEAU PERSONNEL'!$E$31),100,0)
+IF(AND(AK11&gt;='TABLEAU PERSONNEL'!$D$32,AK11&lt;='TABLEAU PERSONNEL'!$E$32),100,0)
+IF(AND(AK11&gt;='TABLEAU PERSONNEL'!$D$33,AK11&lt;='TABLEAU PERSONNEL'!$E$33),100,0)
+IF(AND(AK11&gt;='TABLEAU PERSONNEL'!$D$34,AK11&lt;='TABLEAU PERSONNEL'!$E$34),100,0)</f>
        <v>2700</v>
      </c>
      <c r="AL15" s="50">
        <f>IF(AND(AL11&gt;='TABLEAU PERSONNEL'!$D$4,AL11&lt;='TABLEAU PERSONNEL'!$E$4),100,0)
+IF(AND(AL11&gt;='TABLEAU PERSONNEL'!$D$5,AL11&lt;='TABLEAU PERSONNEL'!$E$5),100,0)
+IF(AND(AL11&gt;='TABLEAU PERSONNEL'!$D$6,AL11&lt;='TABLEAU PERSONNEL'!$E$6),100,0)
+IF(AND(AL11&gt;='TABLEAU PERSONNEL'!$D$7,AL11&lt;='TABLEAU PERSONNEL'!$E$7),100,0)
+IF(AND(AL11&gt;='TABLEAU PERSONNEL'!$D$8,AL11&lt;='TABLEAU PERSONNEL'!$E$8),100,0)
+IF(AND(AL11&gt;='TABLEAU PERSONNEL'!$D$9,AL11&lt;='TABLEAU PERSONNEL'!$E$9),100,0)
+IF(AND(AL11&gt;='TABLEAU PERSONNEL'!$D$10,AL11&lt;='TABLEAU PERSONNEL'!$E$10),100,0)
+IF(AND(AL11&gt;='TABLEAU PERSONNEL'!$D$11,AL11&lt;='TABLEAU PERSONNEL'!$E$11),100,0)
+IF(AND(AL11&gt;='TABLEAU PERSONNEL'!$D$12,AL11&lt;='TABLEAU PERSONNEL'!$E$12),100,0)
+IF(AND(AL11&gt;='TABLEAU PERSONNEL'!$D$13,AL11&lt;='TABLEAU PERSONNEL'!$E$13),100,0)
+IF(AND(AL11&gt;='TABLEAU PERSONNEL'!$D$14,AL11&lt;='TABLEAU PERSONNEL'!$E$14),100,0)
+IF(AND(AL11&gt;='TABLEAU PERSONNEL'!$D$15,AL11&lt;='TABLEAU PERSONNEL'!$E$15),100,0)
+IF(AND(AL11&gt;='TABLEAU PERSONNEL'!$D$16,AL11&lt;='TABLEAU PERSONNEL'!$E$16),100,0)
+IF(AND(AL11&gt;='TABLEAU PERSONNEL'!$D$17,AL11&lt;='TABLEAU PERSONNEL'!$E$17),100,0)
+IF(AND(AL11&gt;='TABLEAU PERSONNEL'!$D$18,AL11&lt;='TABLEAU PERSONNEL'!$E$18),100,0)
+IF(AND(AL11&gt;='TABLEAU PERSONNEL'!$D$19,AL11&lt;='TABLEAU PERSONNEL'!$E$19),100,0)
+IF(AND(AL11&gt;='TABLEAU PERSONNEL'!$D$20,AL11&lt;='TABLEAU PERSONNEL'!$E$20),100,0)
+IF(AND(AL11&gt;='TABLEAU PERSONNEL'!$D$21,AL11&lt;='TABLEAU PERSONNEL'!$E$21),100,0)
+IF(AND(AL11&gt;='TABLEAU PERSONNEL'!$D$22,AL11&lt;='TABLEAU PERSONNEL'!$E$22),100,0)
+IF(AND(AL11&gt;='TABLEAU PERSONNEL'!$D$23,AL11&lt;='TABLEAU PERSONNEL'!$E$23),100,0)
+IF(AND(AL11&gt;='TABLEAU PERSONNEL'!$D$24,AL11&lt;='TABLEAU PERSONNEL'!$E$24),100,0)
+IF(AND(AL11&gt;='TABLEAU PERSONNEL'!$D$25,AL11&lt;='TABLEAU PERSONNEL'!$E$25),100,0)
+IF(AND(AL11&gt;='TABLEAU PERSONNEL'!$D$26,AL11&lt;='TABLEAU PERSONNEL'!$E$26),100,0)
+IF(AND(AL11&gt;='TABLEAU PERSONNEL'!$D$27,AL11&lt;='TABLEAU PERSONNEL'!$E$27),100,0)
+IF(AND(AL11&gt;='TABLEAU PERSONNEL'!$D$28,AL11&lt;='TABLEAU PERSONNEL'!$E$28),100,0)
+IF(AND(AL11&gt;='TABLEAU PERSONNEL'!$D$29,AL11&lt;='TABLEAU PERSONNEL'!$E$29),100,0)
+IF(AND(AL11&gt;='TABLEAU PERSONNEL'!$D$30,AL11&lt;='TABLEAU PERSONNEL'!$E$30),100,0)
+IF(AND(AL11&gt;='TABLEAU PERSONNEL'!$D$31,AL11&lt;='TABLEAU PERSONNEL'!$E$31),100,0)
+IF(AND(AL11&gt;='TABLEAU PERSONNEL'!$D$32,AL11&lt;='TABLEAU PERSONNEL'!$E$32),100,0)
+IF(AND(AL11&gt;='TABLEAU PERSONNEL'!$D$33,AL11&lt;='TABLEAU PERSONNEL'!$E$33),100,0)
+IF(AND(AL11&gt;='TABLEAU PERSONNEL'!$D$34,AL11&lt;='TABLEAU PERSONNEL'!$E$34),100,0)</f>
        <v>2700</v>
      </c>
    </row>
    <row r="16" spans="1:38" x14ac:dyDescent="0.25">
      <c r="A16" s="82">
        <f>DATE(CalendarYear,3,1)</f>
        <v>45717</v>
      </c>
      <c r="B16" s="35" t="str">
        <f>IFERROR((WEEKNUM(B17)),"")</f>
        <v/>
      </c>
      <c r="C16" s="35" t="str">
        <f t="shared" ref="C16:AL16" si="2">IFERROR((WEEKNUM(C17)),"")</f>
        <v/>
      </c>
      <c r="D16" s="35" t="str">
        <f t="shared" si="2"/>
        <v/>
      </c>
      <c r="E16" s="35" t="str">
        <f t="shared" si="2"/>
        <v/>
      </c>
      <c r="F16" s="35" t="str">
        <f t="shared" si="2"/>
        <v/>
      </c>
      <c r="G16" s="35" t="str">
        <f t="shared" si="2"/>
        <v/>
      </c>
      <c r="H16" s="35">
        <f t="shared" si="2"/>
        <v>9</v>
      </c>
      <c r="I16" s="35">
        <f t="shared" si="2"/>
        <v>10</v>
      </c>
      <c r="J16" s="35">
        <f t="shared" si="2"/>
        <v>10</v>
      </c>
      <c r="K16" s="35">
        <f t="shared" si="2"/>
        <v>10</v>
      </c>
      <c r="L16" s="35">
        <f t="shared" si="2"/>
        <v>10</v>
      </c>
      <c r="M16" s="35">
        <f t="shared" si="2"/>
        <v>10</v>
      </c>
      <c r="N16" s="35">
        <f t="shared" si="2"/>
        <v>10</v>
      </c>
      <c r="O16" s="35">
        <f t="shared" si="2"/>
        <v>10</v>
      </c>
      <c r="P16" s="35">
        <f t="shared" si="2"/>
        <v>11</v>
      </c>
      <c r="Q16" s="35">
        <f t="shared" si="2"/>
        <v>11</v>
      </c>
      <c r="R16" s="35">
        <f t="shared" si="2"/>
        <v>11</v>
      </c>
      <c r="S16" s="35">
        <f t="shared" si="2"/>
        <v>11</v>
      </c>
      <c r="T16" s="35">
        <f t="shared" si="2"/>
        <v>11</v>
      </c>
      <c r="U16" s="35">
        <f t="shared" si="2"/>
        <v>11</v>
      </c>
      <c r="V16" s="35">
        <f t="shared" si="2"/>
        <v>11</v>
      </c>
      <c r="W16" s="35">
        <f t="shared" si="2"/>
        <v>12</v>
      </c>
      <c r="X16" s="35">
        <f t="shared" si="2"/>
        <v>12</v>
      </c>
      <c r="Y16" s="35">
        <f t="shared" si="2"/>
        <v>12</v>
      </c>
      <c r="Z16" s="35">
        <f t="shared" si="2"/>
        <v>12</v>
      </c>
      <c r="AA16" s="35">
        <f t="shared" si="2"/>
        <v>12</v>
      </c>
      <c r="AB16" s="35">
        <f t="shared" si="2"/>
        <v>12</v>
      </c>
      <c r="AC16" s="35">
        <f t="shared" si="2"/>
        <v>12</v>
      </c>
      <c r="AD16" s="35">
        <f t="shared" si="2"/>
        <v>13</v>
      </c>
      <c r="AE16" s="35">
        <f t="shared" si="2"/>
        <v>13</v>
      </c>
      <c r="AF16" s="35">
        <f t="shared" si="2"/>
        <v>13</v>
      </c>
      <c r="AG16" s="35">
        <f t="shared" si="2"/>
        <v>13</v>
      </c>
      <c r="AH16" s="35">
        <f t="shared" si="2"/>
        <v>13</v>
      </c>
      <c r="AI16" s="35">
        <f t="shared" si="2"/>
        <v>13</v>
      </c>
      <c r="AJ16" s="35">
        <f t="shared" si="2"/>
        <v>13</v>
      </c>
      <c r="AK16" s="35">
        <f t="shared" si="2"/>
        <v>14</v>
      </c>
      <c r="AL16" s="35">
        <f t="shared" si="2"/>
        <v>14</v>
      </c>
    </row>
    <row r="17" spans="1:38" x14ac:dyDescent="0.25">
      <c r="A17" s="82"/>
      <c r="B17" s="17" t="str">
        <f>IF(DAY(MarSun1)=1,"",IF(AND(YEAR(MarSun1+1)=CalendarYear,MONTH(MarSun1+1)=3),MarSun1+1,""))</f>
        <v/>
      </c>
      <c r="C17" s="17" t="str">
        <f>IF(DAY(MarSun1)=1,"",IF(AND(YEAR(MarSun1+2)=CalendarYear,MONTH(MarSun1+2)=3),MarSun1+2,""))</f>
        <v/>
      </c>
      <c r="D17" s="17" t="str">
        <f>IF(DAY(MarSun1)=1,"",IF(AND(YEAR(MarSun1+3)=CalendarYear,MONTH(MarSun1+3)=3),MarSun1+3,""))</f>
        <v/>
      </c>
      <c r="E17" s="17" t="str">
        <f>IF(DAY(MarSun1)=1,"",IF(AND(YEAR(MarSun1+4)=CalendarYear,MONTH(MarSun1+4)=3),MarSun1+4,""))</f>
        <v/>
      </c>
      <c r="F17" s="17" t="str">
        <f>IF(DAY(MarSun1)=1,"",IF(AND(YEAR(MarSun1+5)=CalendarYear,MONTH(MarSun1+5)=3),MarSun1+5,""))</f>
        <v/>
      </c>
      <c r="G17" s="17" t="str">
        <f>IF(DAY(MarSun1)=1,"",IF(AND(YEAR(MarSun1+6)=CalendarYear,MONTH(MarSun1+6)=3),MarSun1+6,""))</f>
        <v/>
      </c>
      <c r="H17" s="17">
        <f>IF(DAY(MarSun1)=1,IF(AND(YEAR(MarSun1)=CalendarYear,MONTH(MarSun1)=3),MarSun1,""),IF(AND(YEAR(MarSun1+7)=CalendarYear,MONTH(MarSun1+7)=3),MarSun1+7,""))</f>
        <v>45717</v>
      </c>
      <c r="I17" s="17">
        <f>IF(DAY(MarSun1)=1,IF(AND(YEAR(MarSun1+1)=CalendarYear,MONTH(MarSun1+1)=3),MarSun1+1,""),IF(AND(YEAR(MarSun1+8)=CalendarYear,MONTH(MarSun1+8)=3),MarSun1+8,""))</f>
        <v>45718</v>
      </c>
      <c r="J17" s="17">
        <f>IF(DAY(MarSun1)=1,IF(AND(YEAR(MarSun1+2)=CalendarYear,MONTH(MarSun1+2)=3),MarSun1+2,""),IF(AND(YEAR(MarSun1+9)=CalendarYear,MONTH(MarSun1+9)=3),MarSun1+9,""))</f>
        <v>45719</v>
      </c>
      <c r="K17" s="17">
        <f>IF(DAY(MarSun1)=1,IF(AND(YEAR(MarSun1+3)=CalendarYear,MONTH(MarSun1+3)=3),MarSun1+3,""),IF(AND(YEAR(MarSun1+10)=CalendarYear,MONTH(MarSun1+10)=3),MarSun1+10,""))</f>
        <v>45720</v>
      </c>
      <c r="L17" s="17">
        <f>IF(DAY(MarSun1)=1,IF(AND(YEAR(MarSun1+4)=CalendarYear,MONTH(MarSun1+4)=3),MarSun1+4,""),IF(AND(YEAR(MarSun1+11)=CalendarYear,MONTH(MarSun1+11)=3),MarSun1+11,""))</f>
        <v>45721</v>
      </c>
      <c r="M17" s="17">
        <f>IF(DAY(MarSun1)=1,IF(AND(YEAR(MarSun1+5)=CalendarYear,MONTH(MarSun1+5)=3),MarSun1+5,""),IF(AND(YEAR(MarSun1+12)=CalendarYear,MONTH(MarSun1+12)=3),MarSun1+12,""))</f>
        <v>45722</v>
      </c>
      <c r="N17" s="17">
        <f>IF(DAY(MarSun1)=1,IF(AND(YEAR(MarSun1+6)=CalendarYear,MONTH(MarSun1+6)=3),MarSun1+6,""),IF(AND(YEAR(MarSun1+13)=CalendarYear,MONTH(MarSun1+13)=3),MarSun1+13,""))</f>
        <v>45723</v>
      </c>
      <c r="O17" s="17">
        <f>IF(DAY(MarSun1)=1,IF(AND(YEAR(MarSun1+7)=CalendarYear,MONTH(MarSun1+7)=3),MarSun1+7,""),IF(AND(YEAR(MarSun1+14)=CalendarYear,MONTH(MarSun1+14)=3),MarSun1+14,""))</f>
        <v>45724</v>
      </c>
      <c r="P17" s="17">
        <f>IF(DAY(MarSun1)=1,IF(AND(YEAR(MarSun1+8)=CalendarYear,MONTH(MarSun1+8)=3),MarSun1+8,""),IF(AND(YEAR(MarSun1+15)=CalendarYear,MONTH(MarSun1+15)=3),MarSun1+15,""))</f>
        <v>45725</v>
      </c>
      <c r="Q17" s="17">
        <f>IF(DAY(MarSun1)=1,IF(AND(YEAR(MarSun1+9)=CalendarYear,MONTH(MarSun1+9)=3),MarSun1+9,""),IF(AND(YEAR(MarSun1+16)=CalendarYear,MONTH(MarSun1+16)=3),MarSun1+16,""))</f>
        <v>45726</v>
      </c>
      <c r="R17" s="17">
        <f>IF(DAY(MarSun1)=1,IF(AND(YEAR(MarSun1+10)=CalendarYear,MONTH(MarSun1+10)=3),MarSun1+10,""),IF(AND(YEAR(MarSun1+17)=CalendarYear,MONTH(MarSun1+17)=3),MarSun1+17,""))</f>
        <v>45727</v>
      </c>
      <c r="S17" s="17">
        <f>IF(DAY(MarSun1)=1,IF(AND(YEAR(MarSun1+11)=CalendarYear,MONTH(MarSun1+11)=3),MarSun1+11,""),IF(AND(YEAR(MarSun1+18)=CalendarYear,MONTH(MarSun1+18)=3),MarSun1+18,""))</f>
        <v>45728</v>
      </c>
      <c r="T17" s="17">
        <f>IF(DAY(MarSun1)=1,IF(AND(YEAR(MarSun1+12)=CalendarYear,MONTH(MarSun1+12)=3),MarSun1+12,""),IF(AND(YEAR(MarSun1+19)=CalendarYear,MONTH(MarSun1+19)=3),MarSun1+19,""))</f>
        <v>45729</v>
      </c>
      <c r="U17" s="17">
        <f>IF(DAY(MarSun1)=1,IF(AND(YEAR(MarSun1+13)=CalendarYear,MONTH(MarSun1+13)=3),MarSun1+13,""),IF(AND(YEAR(MarSun1+20)=CalendarYear,MONTH(MarSun1+20)=3),MarSun1+20,""))</f>
        <v>45730</v>
      </c>
      <c r="V17" s="17">
        <f>IF(DAY(MarSun1)=1,IF(AND(YEAR(MarSun1+14)=CalendarYear,MONTH(MarSun1+14)=3),MarSun1+14,""),IF(AND(YEAR(MarSun1+21)=CalendarYear,MONTH(MarSun1+21)=3),MarSun1+21,""))</f>
        <v>45731</v>
      </c>
      <c r="W17" s="17">
        <f>IF(DAY(MarSun1)=1,IF(AND(YEAR(MarSun1+15)=CalendarYear,MONTH(MarSun1+15)=3),MarSun1+15,""),IF(AND(YEAR(MarSun1+22)=CalendarYear,MONTH(MarSun1+22)=3),MarSun1+22,""))</f>
        <v>45732</v>
      </c>
      <c r="X17" s="17">
        <f>IF(DAY(MarSun1)=1,IF(AND(YEAR(MarSun1+16)=CalendarYear,MONTH(MarSun1+16)=3),MarSun1+16,""),IF(AND(YEAR(MarSun1+23)=CalendarYear,MONTH(MarSun1+23)=3),MarSun1+23,""))</f>
        <v>45733</v>
      </c>
      <c r="Y17" s="17">
        <f>IF(DAY(MarSun1)=1,IF(AND(YEAR(MarSun1+17)=CalendarYear,MONTH(MarSun1+17)=3),MarSun1+17,""),IF(AND(YEAR(MarSun1+24)=CalendarYear,MONTH(MarSun1+24)=3),MarSun1+24,""))</f>
        <v>45734</v>
      </c>
      <c r="Z17" s="17">
        <f>IF(DAY(MarSun1)=1,IF(AND(YEAR(MarSun1+18)=CalendarYear,MONTH(MarSun1+18)=3),MarSun1+18,""),IF(AND(YEAR(MarSun1+25)=CalendarYear,MONTH(MarSun1+25)=3),MarSun1+25,""))</f>
        <v>45735</v>
      </c>
      <c r="AA17" s="17">
        <f>IF(DAY(MarSun1)=1,IF(AND(YEAR(MarSun1+19)=CalendarYear,MONTH(MarSun1+19)=3),MarSun1+19,""),IF(AND(YEAR(MarSun1+26)=CalendarYear,MONTH(MarSun1+26)=3),MarSun1+26,""))</f>
        <v>45736</v>
      </c>
      <c r="AB17" s="17">
        <f>IF(DAY(MarSun1)=1,IF(AND(YEAR(MarSun1+20)=CalendarYear,MONTH(MarSun1+20)=3),MarSun1+20,""),IF(AND(YEAR(MarSun1+27)=CalendarYear,MONTH(MarSun1+27)=3),MarSun1+27,""))</f>
        <v>45737</v>
      </c>
      <c r="AC17" s="17">
        <f>IF(DAY(MarSun1)=1,IF(AND(YEAR(MarSun1+21)=CalendarYear,MONTH(MarSun1+21)=3),MarSun1+21,""),IF(AND(YEAR(MarSun1+28)=CalendarYear,MONTH(MarSun1+28)=3),MarSun1+28,""))</f>
        <v>45738</v>
      </c>
      <c r="AD17" s="17">
        <f>IF(DAY(MarSun1)=1,IF(AND(YEAR(MarSun1+22)=CalendarYear,MONTH(MarSun1+22)=3),MarSun1+22,""),IF(AND(YEAR(MarSun1+29)=CalendarYear,MONTH(MarSun1+29)=3),MarSun1+29,""))</f>
        <v>45739</v>
      </c>
      <c r="AE17" s="17">
        <f>IF(DAY(MarSun1)=1,IF(AND(YEAR(MarSun1+23)=CalendarYear,MONTH(MarSun1+23)=3),MarSun1+23,""),IF(AND(YEAR(MarSun1+30)=CalendarYear,MONTH(MarSun1+30)=3),MarSun1+30,""))</f>
        <v>45740</v>
      </c>
      <c r="AF17" s="17">
        <f>IF(DAY(MarSun1)=1,IF(AND(YEAR(MarSun1+24)=CalendarYear,MONTH(MarSun1+24)=3),MarSun1+24,""),IF(AND(YEAR(MarSun1+31)=CalendarYear,MONTH(MarSun1+31)=3),MarSun1+31,""))</f>
        <v>45741</v>
      </c>
      <c r="AG17" s="17">
        <f>IF(DAY(MarSun1)=1,IF(AND(YEAR(MarSun1+25)=CalendarYear,MONTH(MarSun1+25)=3),MarSun1+25,""),IF(AND(YEAR(MarSun1+32)=CalendarYear,MONTH(MarSun1+32)=3),MarSun1+32,""))</f>
        <v>45742</v>
      </c>
      <c r="AH17" s="17">
        <f>IF(DAY(MarSun1)=1,IF(AND(YEAR(MarSun1+26)=CalendarYear,MONTH(MarSun1+26)=3),MarSun1+26,""),IF(AND(YEAR(MarSun1+33)=CalendarYear,MONTH(MarSun1+33)=3),MarSun1+33,""))</f>
        <v>45743</v>
      </c>
      <c r="AI17" s="17">
        <f>IF(DAY(MarSun1)=1,IF(AND(YEAR(MarSun1+27)=CalendarYear,MONTH(MarSun1+27)=3),MarSun1+27,""),IF(AND(YEAR(MarSun1+34)=CalendarYear,MONTH(MarSun1+34)=3),MarSun1+34,""))</f>
        <v>45744</v>
      </c>
      <c r="AJ17" s="17">
        <f>IF(DAY(MarSun1)=1,IF(AND(YEAR(MarSun1+28)=CalendarYear,MONTH(MarSun1+28)=3),MarSun1+28,""),IF(AND(YEAR(MarSun1+35)=CalendarYear,MONTH(MarSun1+35)=3),MarSun1+35,""))</f>
        <v>45745</v>
      </c>
      <c r="AK17" s="17">
        <f>IF(DAY(MarSun1)=1,IF(AND(YEAR(MarSun1+29)=CalendarYear,MONTH(MarSun1+29)=3),MarSun1+29,""),IF(AND(YEAR(MarSun1+36)=CalendarYear,MONTH(MarSun1+36)=3),MarSun1+36,""))</f>
        <v>45746</v>
      </c>
      <c r="AL17" s="17">
        <f>IF(DAY(MarSun1)=1,IF(AND(YEAR(MarSun1+30)=CalendarYear,MONTH(MarSun1+30)=3),MarSun1+30,""),IF(AND(YEAR(MarSun1+37)=CalendarYear,MONTH(MarSun1+37)=3),MarSun1+37,""))</f>
        <v>45747</v>
      </c>
    </row>
    <row r="18" spans="1:38" x14ac:dyDescent="0.25">
      <c r="A18" s="82"/>
      <c r="B18" s="18" t="s">
        <v>7</v>
      </c>
      <c r="C18" s="18" t="s">
        <v>8</v>
      </c>
      <c r="D18" s="18" t="s">
        <v>9</v>
      </c>
      <c r="E18" s="18" t="s">
        <v>10</v>
      </c>
      <c r="F18" s="18" t="s">
        <v>11</v>
      </c>
      <c r="G18" s="18" t="s">
        <v>12</v>
      </c>
      <c r="H18" s="18" t="s">
        <v>13</v>
      </c>
      <c r="I18" s="18" t="s">
        <v>7</v>
      </c>
      <c r="J18" s="18" t="s">
        <v>8</v>
      </c>
      <c r="K18" s="18" t="s">
        <v>9</v>
      </c>
      <c r="L18" s="18" t="s">
        <v>10</v>
      </c>
      <c r="M18" s="18" t="s">
        <v>11</v>
      </c>
      <c r="N18" s="18" t="s">
        <v>12</v>
      </c>
      <c r="O18" s="18" t="s">
        <v>13</v>
      </c>
      <c r="P18" s="18" t="s">
        <v>7</v>
      </c>
      <c r="Q18" s="18" t="s">
        <v>8</v>
      </c>
      <c r="R18" s="18" t="s">
        <v>9</v>
      </c>
      <c r="S18" s="18" t="s">
        <v>10</v>
      </c>
      <c r="T18" s="18" t="s">
        <v>11</v>
      </c>
      <c r="U18" s="18" t="s">
        <v>12</v>
      </c>
      <c r="V18" s="18" t="s">
        <v>13</v>
      </c>
      <c r="W18" s="18" t="s">
        <v>7</v>
      </c>
      <c r="X18" s="18" t="s">
        <v>8</v>
      </c>
      <c r="Y18" s="18" t="s">
        <v>9</v>
      </c>
      <c r="Z18" s="18" t="s">
        <v>10</v>
      </c>
      <c r="AA18" s="18" t="s">
        <v>11</v>
      </c>
      <c r="AB18" s="18" t="s">
        <v>12</v>
      </c>
      <c r="AC18" s="18" t="s">
        <v>13</v>
      </c>
      <c r="AD18" s="18" t="s">
        <v>7</v>
      </c>
      <c r="AE18" s="18" t="s">
        <v>8</v>
      </c>
      <c r="AF18" s="18" t="s">
        <v>9</v>
      </c>
      <c r="AG18" s="18" t="s">
        <v>10</v>
      </c>
      <c r="AH18" s="18" t="s">
        <v>11</v>
      </c>
      <c r="AI18" s="18" t="s">
        <v>12</v>
      </c>
      <c r="AJ18" s="18" t="s">
        <v>13</v>
      </c>
      <c r="AK18" s="18" t="s">
        <v>7</v>
      </c>
      <c r="AL18" s="18" t="s">
        <v>8</v>
      </c>
    </row>
    <row r="19" spans="1:38" x14ac:dyDescent="0.25">
      <c r="A19" s="27" t="s">
        <v>15</v>
      </c>
      <c r="B19" s="51" t="s">
        <v>14</v>
      </c>
      <c r="C19" s="51" t="s">
        <v>14</v>
      </c>
      <c r="D19" s="51" t="s">
        <v>14</v>
      </c>
      <c r="E19" s="51" t="s">
        <v>14</v>
      </c>
      <c r="F19" s="51" t="s">
        <v>14</v>
      </c>
      <c r="G19" s="51" t="s">
        <v>14</v>
      </c>
      <c r="H19" s="51" t="s">
        <v>14</v>
      </c>
      <c r="I19" s="51" t="s">
        <v>14</v>
      </c>
      <c r="J19" s="51" t="s">
        <v>14</v>
      </c>
      <c r="K19" s="51" t="s">
        <v>14</v>
      </c>
      <c r="L19" s="51" t="s">
        <v>14</v>
      </c>
      <c r="M19" s="51" t="s">
        <v>14</v>
      </c>
      <c r="N19" s="51" t="s">
        <v>14</v>
      </c>
      <c r="O19" s="51" t="s">
        <v>14</v>
      </c>
      <c r="P19" s="51" t="s">
        <v>14</v>
      </c>
      <c r="Q19" s="51" t="s">
        <v>14</v>
      </c>
      <c r="R19" s="51" t="s">
        <v>14</v>
      </c>
      <c r="S19" s="51" t="s">
        <v>14</v>
      </c>
      <c r="T19" s="51" t="s">
        <v>14</v>
      </c>
      <c r="U19" s="51" t="s">
        <v>14</v>
      </c>
      <c r="V19" s="51" t="s">
        <v>14</v>
      </c>
      <c r="W19" s="51" t="s">
        <v>14</v>
      </c>
      <c r="X19" s="51" t="s">
        <v>14</v>
      </c>
      <c r="Y19" s="51" t="s">
        <v>14</v>
      </c>
      <c r="Z19" s="51" t="s">
        <v>14</v>
      </c>
      <c r="AA19" s="51" t="s">
        <v>14</v>
      </c>
      <c r="AB19" s="51" t="s">
        <v>14</v>
      </c>
      <c r="AC19" s="51" t="s">
        <v>14</v>
      </c>
      <c r="AD19" s="51" t="s">
        <v>14</v>
      </c>
      <c r="AE19" s="51" t="s">
        <v>14</v>
      </c>
      <c r="AF19" s="51" t="s">
        <v>14</v>
      </c>
      <c r="AG19" s="51" t="s">
        <v>14</v>
      </c>
      <c r="AH19" s="51" t="s">
        <v>14</v>
      </c>
      <c r="AI19" s="51" t="s">
        <v>14</v>
      </c>
      <c r="AJ19" s="51" t="s">
        <v>14</v>
      </c>
      <c r="AK19" s="51" t="s">
        <v>14</v>
      </c>
      <c r="AL19" s="51" t="s">
        <v>14</v>
      </c>
    </row>
    <row r="20" spans="1:38" x14ac:dyDescent="0.25">
      <c r="A20" s="28" t="s">
        <v>18</v>
      </c>
      <c r="B20" s="50" t="s">
        <v>19</v>
      </c>
      <c r="C20" s="50" t="s">
        <v>19</v>
      </c>
      <c r="D20" s="50" t="s">
        <v>19</v>
      </c>
      <c r="E20" s="50" t="s">
        <v>19</v>
      </c>
      <c r="F20" s="50" t="s">
        <v>19</v>
      </c>
      <c r="G20" s="50" t="s">
        <v>19</v>
      </c>
      <c r="H20" s="50" t="s">
        <v>19</v>
      </c>
      <c r="I20" s="50" t="s">
        <v>19</v>
      </c>
      <c r="J20" s="50" t="s">
        <v>19</v>
      </c>
      <c r="K20" s="50" t="s">
        <v>19</v>
      </c>
      <c r="L20" s="50" t="s">
        <v>19</v>
      </c>
      <c r="M20" s="50" t="s">
        <v>19</v>
      </c>
      <c r="N20" s="50" t="s">
        <v>19</v>
      </c>
      <c r="O20" s="50" t="s">
        <v>19</v>
      </c>
      <c r="P20" s="50" t="s">
        <v>19</v>
      </c>
      <c r="Q20" s="50" t="s">
        <v>19</v>
      </c>
      <c r="R20" s="50" t="s">
        <v>19</v>
      </c>
      <c r="S20" s="50" t="s">
        <v>19</v>
      </c>
      <c r="T20" s="50" t="s">
        <v>19</v>
      </c>
      <c r="U20" s="50" t="s">
        <v>19</v>
      </c>
      <c r="V20" s="50" t="s">
        <v>19</v>
      </c>
      <c r="W20" s="50" t="s">
        <v>19</v>
      </c>
      <c r="X20" s="50" t="s">
        <v>19</v>
      </c>
      <c r="Y20" s="50" t="s">
        <v>19</v>
      </c>
      <c r="Z20" s="50" t="s">
        <v>19</v>
      </c>
      <c r="AA20" s="50" t="s">
        <v>19</v>
      </c>
      <c r="AB20" s="50" t="s">
        <v>19</v>
      </c>
      <c r="AC20" s="50" t="s">
        <v>19</v>
      </c>
      <c r="AD20" s="50" t="s">
        <v>19</v>
      </c>
      <c r="AE20" s="50" t="s">
        <v>19</v>
      </c>
      <c r="AF20" s="50" t="s">
        <v>19</v>
      </c>
      <c r="AG20" s="50" t="s">
        <v>19</v>
      </c>
      <c r="AH20" s="50" t="s">
        <v>19</v>
      </c>
      <c r="AI20" s="50" t="s">
        <v>19</v>
      </c>
      <c r="AJ20" s="50" t="s">
        <v>19</v>
      </c>
      <c r="AK20" s="50" t="s">
        <v>19</v>
      </c>
      <c r="AL20" s="50" t="s">
        <v>19</v>
      </c>
    </row>
    <row r="21" spans="1:38" x14ac:dyDescent="0.25">
      <c r="A21" s="28" t="s">
        <v>20</v>
      </c>
      <c r="B21" s="50">
        <f>IF(AND(B17&gt;='TABLEAU PERSONNEL'!$D$4,B17&lt;='TABLEAU PERSONNEL'!$E$4),100,0)
+IF(AND(B17&gt;='TABLEAU PERSONNEL'!$D$5,B17&lt;='TABLEAU PERSONNEL'!$E$5),100,0)
+IF(AND(B17&gt;='TABLEAU PERSONNEL'!$D$6,B17&lt;='TABLEAU PERSONNEL'!$E$6),100,0)
+IF(AND(B17&gt;='TABLEAU PERSONNEL'!$D$7,B17&lt;='TABLEAU PERSONNEL'!$E$7),100,0)
+IF(AND(B17&gt;='TABLEAU PERSONNEL'!$D$8,B17&lt;='TABLEAU PERSONNEL'!$E$8),100,0)
+IF(AND(B17&gt;='TABLEAU PERSONNEL'!$D$9,B17&lt;='TABLEAU PERSONNEL'!$E$9),100,0)
+IF(AND(B17&gt;='TABLEAU PERSONNEL'!$D$10,B17&lt;='TABLEAU PERSONNEL'!$E$10),100,0)
+IF(AND(B17&gt;='TABLEAU PERSONNEL'!$D$11,B17&lt;='TABLEAU PERSONNEL'!$E$11),100,0)
+IF(AND(B17&gt;='TABLEAU PERSONNEL'!$D$12,B17&lt;='TABLEAU PERSONNEL'!$E$12),100,0)
+IF(AND(B17&gt;='TABLEAU PERSONNEL'!$D$13,B17&lt;='TABLEAU PERSONNEL'!$E$13),100,0)
+IF(AND(B17&gt;='TABLEAU PERSONNEL'!$D$14,B17&lt;='TABLEAU PERSONNEL'!$E$14),100,0)
+IF(AND(B17&gt;='TABLEAU PERSONNEL'!$D$15,B17&lt;='TABLEAU PERSONNEL'!$E$15),100,0)
+IF(AND(B17&gt;='TABLEAU PERSONNEL'!$D$16,B17&lt;='TABLEAU PERSONNEL'!$E$16),100,0)
+IF(AND(B17&gt;='TABLEAU PERSONNEL'!$D$17,B17&lt;='TABLEAU PERSONNEL'!$E$17),100,0)
+IF(AND(B17&gt;='TABLEAU PERSONNEL'!$D$18,B17&lt;='TABLEAU PERSONNEL'!$E$18),100,0)
+IF(AND(B17&gt;='TABLEAU PERSONNEL'!$D$19,B17&lt;='TABLEAU PERSONNEL'!$E$19),100,0)
+IF(AND(B17&gt;='TABLEAU PERSONNEL'!$D$20,B17&lt;='TABLEAU PERSONNEL'!$E$20),100,0)
+IF(AND(B17&gt;='TABLEAU PERSONNEL'!$D$21,B17&lt;='TABLEAU PERSONNEL'!$E$21),100,0)
+IF(AND(B17&gt;='TABLEAU PERSONNEL'!$D$22,B17&lt;='TABLEAU PERSONNEL'!$E$22),100,0)
+IF(AND(B17&gt;='TABLEAU PERSONNEL'!$D$23,B17&lt;='TABLEAU PERSONNEL'!$E$23),100,0)
+IF(AND(B17&gt;='TABLEAU PERSONNEL'!$D$24,B17&lt;='TABLEAU PERSONNEL'!$E$24),100,0)
+IF(AND(B17&gt;='TABLEAU PERSONNEL'!$D$25,B17&lt;='TABLEAU PERSONNEL'!$E$25),100,0)
+IF(AND(B17&gt;='TABLEAU PERSONNEL'!$D$26,B17&lt;='TABLEAU PERSONNEL'!$E$26),100,0)
+IF(AND(B17&gt;='TABLEAU PERSONNEL'!$D$27,B17&lt;='TABLEAU PERSONNEL'!$E$27),100,0)
+IF(AND(B17&gt;='TABLEAU PERSONNEL'!$D$28,B17&lt;='TABLEAU PERSONNEL'!$E$28),100,0)
+IF(AND(B17&gt;='TABLEAU PERSONNEL'!$D$29,B17&lt;='TABLEAU PERSONNEL'!$E$29),100,0)
+IF(AND(B17&gt;='TABLEAU PERSONNEL'!$D$30,B17&lt;='TABLEAU PERSONNEL'!$E$30),100,0)
+IF(AND(B17&gt;='TABLEAU PERSONNEL'!$D$31,B17&lt;='TABLEAU PERSONNEL'!$E$31),100,0)
+IF(AND(B17&gt;='TABLEAU PERSONNEL'!$D$32,B17&lt;='TABLEAU PERSONNEL'!$E$32),100,0)
+IF(AND(B17&gt;='TABLEAU PERSONNEL'!$D$33,B17&lt;='TABLEAU PERSONNEL'!$E$33),100,0)
+IF(AND(B17&gt;='TABLEAU PERSONNEL'!$D$34,B17&lt;='TABLEAU PERSONNEL'!$E$34),100,0)</f>
        <v>2700</v>
      </c>
      <c r="C21" s="50">
        <f>IF(AND(C17&gt;='TABLEAU PERSONNEL'!$D$4,C17&lt;='TABLEAU PERSONNEL'!$E$4),100,0)
+IF(AND(C17&gt;='TABLEAU PERSONNEL'!$D$5,C17&lt;='TABLEAU PERSONNEL'!$E$5),100,0)
+IF(AND(C17&gt;='TABLEAU PERSONNEL'!$D$6,C17&lt;='TABLEAU PERSONNEL'!$E$6),100,0)
+IF(AND(C17&gt;='TABLEAU PERSONNEL'!$D$7,C17&lt;='TABLEAU PERSONNEL'!$E$7),100,0)
+IF(AND(C17&gt;='TABLEAU PERSONNEL'!$D$8,C17&lt;='TABLEAU PERSONNEL'!$E$8),100,0)
+IF(AND(C17&gt;='TABLEAU PERSONNEL'!$D$9,C17&lt;='TABLEAU PERSONNEL'!$E$9),100,0)
+IF(AND(C17&gt;='TABLEAU PERSONNEL'!$D$10,C17&lt;='TABLEAU PERSONNEL'!$E$10),100,0)
+IF(AND(C17&gt;='TABLEAU PERSONNEL'!$D$11,C17&lt;='TABLEAU PERSONNEL'!$E$11),100,0)
+IF(AND(C17&gt;='TABLEAU PERSONNEL'!$D$12,C17&lt;='TABLEAU PERSONNEL'!$E$12),100,0)
+IF(AND(C17&gt;='TABLEAU PERSONNEL'!$D$13,C17&lt;='TABLEAU PERSONNEL'!$E$13),100,0)
+IF(AND(C17&gt;='TABLEAU PERSONNEL'!$D$14,C17&lt;='TABLEAU PERSONNEL'!$E$14),100,0)
+IF(AND(C17&gt;='TABLEAU PERSONNEL'!$D$15,C17&lt;='TABLEAU PERSONNEL'!$E$15),100,0)
+IF(AND(C17&gt;='TABLEAU PERSONNEL'!$D$16,C17&lt;='TABLEAU PERSONNEL'!$E$16),100,0)
+IF(AND(C17&gt;='TABLEAU PERSONNEL'!$D$17,C17&lt;='TABLEAU PERSONNEL'!$E$17),100,0)
+IF(AND(C17&gt;='TABLEAU PERSONNEL'!$D$18,C17&lt;='TABLEAU PERSONNEL'!$E$18),100,0)
+IF(AND(C17&gt;='TABLEAU PERSONNEL'!$D$19,C17&lt;='TABLEAU PERSONNEL'!$E$19),100,0)
+IF(AND(C17&gt;='TABLEAU PERSONNEL'!$D$20,C17&lt;='TABLEAU PERSONNEL'!$E$20),100,0)
+IF(AND(C17&gt;='TABLEAU PERSONNEL'!$D$21,C17&lt;='TABLEAU PERSONNEL'!$E$21),100,0)
+IF(AND(C17&gt;='TABLEAU PERSONNEL'!$D$22,C17&lt;='TABLEAU PERSONNEL'!$E$22),100,0)
+IF(AND(C17&gt;='TABLEAU PERSONNEL'!$D$23,C17&lt;='TABLEAU PERSONNEL'!$E$23),100,0)
+IF(AND(C17&gt;='TABLEAU PERSONNEL'!$D$24,C17&lt;='TABLEAU PERSONNEL'!$E$24),100,0)
+IF(AND(C17&gt;='TABLEAU PERSONNEL'!$D$25,C17&lt;='TABLEAU PERSONNEL'!$E$25),100,0)
+IF(AND(C17&gt;='TABLEAU PERSONNEL'!$D$26,C17&lt;='TABLEAU PERSONNEL'!$E$26),100,0)
+IF(AND(C17&gt;='TABLEAU PERSONNEL'!$D$27,C17&lt;='TABLEAU PERSONNEL'!$E$27),100,0)
+IF(AND(C17&gt;='TABLEAU PERSONNEL'!$D$28,C17&lt;='TABLEAU PERSONNEL'!$E$28),100,0)
+IF(AND(C17&gt;='TABLEAU PERSONNEL'!$D$29,C17&lt;='TABLEAU PERSONNEL'!$E$29),100,0)
+IF(AND(C17&gt;='TABLEAU PERSONNEL'!$D$30,C17&lt;='TABLEAU PERSONNEL'!$E$30),100,0)
+IF(AND(C17&gt;='TABLEAU PERSONNEL'!$D$31,C17&lt;='TABLEAU PERSONNEL'!$E$31),100,0)
+IF(AND(C17&gt;='TABLEAU PERSONNEL'!$D$32,C17&lt;='TABLEAU PERSONNEL'!$E$32),100,0)
+IF(AND(C17&gt;='TABLEAU PERSONNEL'!$D$33,C17&lt;='TABLEAU PERSONNEL'!$E$33),100,0)
+IF(AND(C17&gt;='TABLEAU PERSONNEL'!$D$34,C17&lt;='TABLEAU PERSONNEL'!$E$34),100,0)</f>
        <v>2700</v>
      </c>
      <c r="D21" s="50">
        <f>IF(AND(D17&gt;='TABLEAU PERSONNEL'!$D$4,D17&lt;='TABLEAU PERSONNEL'!$E$4),100,0)
+IF(AND(D17&gt;='TABLEAU PERSONNEL'!$D$5,D17&lt;='TABLEAU PERSONNEL'!$E$5),100,0)
+IF(AND(D17&gt;='TABLEAU PERSONNEL'!$D$6,D17&lt;='TABLEAU PERSONNEL'!$E$6),100,0)
+IF(AND(D17&gt;='TABLEAU PERSONNEL'!$D$7,D17&lt;='TABLEAU PERSONNEL'!$E$7),100,0)
+IF(AND(D17&gt;='TABLEAU PERSONNEL'!$D$8,D17&lt;='TABLEAU PERSONNEL'!$E$8),100,0)
+IF(AND(D17&gt;='TABLEAU PERSONNEL'!$D$9,D17&lt;='TABLEAU PERSONNEL'!$E$9),100,0)
+IF(AND(D17&gt;='TABLEAU PERSONNEL'!$D$10,D17&lt;='TABLEAU PERSONNEL'!$E$10),100,0)
+IF(AND(D17&gt;='TABLEAU PERSONNEL'!$D$11,D17&lt;='TABLEAU PERSONNEL'!$E$11),100,0)
+IF(AND(D17&gt;='TABLEAU PERSONNEL'!$D$12,D17&lt;='TABLEAU PERSONNEL'!$E$12),100,0)
+IF(AND(D17&gt;='TABLEAU PERSONNEL'!$D$13,D17&lt;='TABLEAU PERSONNEL'!$E$13),100,0)
+IF(AND(D17&gt;='TABLEAU PERSONNEL'!$D$14,D17&lt;='TABLEAU PERSONNEL'!$E$14),100,0)
+IF(AND(D17&gt;='TABLEAU PERSONNEL'!$D$15,D17&lt;='TABLEAU PERSONNEL'!$E$15),100,0)
+IF(AND(D17&gt;='TABLEAU PERSONNEL'!$D$16,D17&lt;='TABLEAU PERSONNEL'!$E$16),100,0)
+IF(AND(D17&gt;='TABLEAU PERSONNEL'!$D$17,D17&lt;='TABLEAU PERSONNEL'!$E$17),100,0)
+IF(AND(D17&gt;='TABLEAU PERSONNEL'!$D$18,D17&lt;='TABLEAU PERSONNEL'!$E$18),100,0)
+IF(AND(D17&gt;='TABLEAU PERSONNEL'!$D$19,D17&lt;='TABLEAU PERSONNEL'!$E$19),100,0)
+IF(AND(D17&gt;='TABLEAU PERSONNEL'!$D$20,D17&lt;='TABLEAU PERSONNEL'!$E$20),100,0)
+IF(AND(D17&gt;='TABLEAU PERSONNEL'!$D$21,D17&lt;='TABLEAU PERSONNEL'!$E$21),100,0)
+IF(AND(D17&gt;='TABLEAU PERSONNEL'!$D$22,D17&lt;='TABLEAU PERSONNEL'!$E$22),100,0)
+IF(AND(D17&gt;='TABLEAU PERSONNEL'!$D$23,D17&lt;='TABLEAU PERSONNEL'!$E$23),100,0)
+IF(AND(D17&gt;='TABLEAU PERSONNEL'!$D$24,D17&lt;='TABLEAU PERSONNEL'!$E$24),100,0)
+IF(AND(D17&gt;='TABLEAU PERSONNEL'!$D$25,D17&lt;='TABLEAU PERSONNEL'!$E$25),100,0)
+IF(AND(D17&gt;='TABLEAU PERSONNEL'!$D$26,D17&lt;='TABLEAU PERSONNEL'!$E$26),100,0)
+IF(AND(D17&gt;='TABLEAU PERSONNEL'!$D$27,D17&lt;='TABLEAU PERSONNEL'!$E$27),100,0)
+IF(AND(D17&gt;='TABLEAU PERSONNEL'!$D$28,D17&lt;='TABLEAU PERSONNEL'!$E$28),100,0)
+IF(AND(D17&gt;='TABLEAU PERSONNEL'!$D$29,D17&lt;='TABLEAU PERSONNEL'!$E$29),100,0)
+IF(AND(D17&gt;='TABLEAU PERSONNEL'!$D$30,D17&lt;='TABLEAU PERSONNEL'!$E$30),100,0)
+IF(AND(D17&gt;='TABLEAU PERSONNEL'!$D$31,D17&lt;='TABLEAU PERSONNEL'!$E$31),100,0)
+IF(AND(D17&gt;='TABLEAU PERSONNEL'!$D$32,D17&lt;='TABLEAU PERSONNEL'!$E$32),100,0)
+IF(AND(D17&gt;='TABLEAU PERSONNEL'!$D$33,D17&lt;='TABLEAU PERSONNEL'!$E$33),100,0)
+IF(AND(D17&gt;='TABLEAU PERSONNEL'!$D$34,D17&lt;='TABLEAU PERSONNEL'!$E$34),100,0)</f>
        <v>2700</v>
      </c>
      <c r="E21" s="50">
        <f>IF(AND(E17&gt;='TABLEAU PERSONNEL'!$D$4,E17&lt;='TABLEAU PERSONNEL'!$E$4),100,0)
+IF(AND(E17&gt;='TABLEAU PERSONNEL'!$D$5,E17&lt;='TABLEAU PERSONNEL'!$E$5),100,0)
+IF(AND(E17&gt;='TABLEAU PERSONNEL'!$D$6,E17&lt;='TABLEAU PERSONNEL'!$E$6),100,0)
+IF(AND(E17&gt;='TABLEAU PERSONNEL'!$D$7,E17&lt;='TABLEAU PERSONNEL'!$E$7),100,0)
+IF(AND(E17&gt;='TABLEAU PERSONNEL'!$D$8,E17&lt;='TABLEAU PERSONNEL'!$E$8),100,0)
+IF(AND(E17&gt;='TABLEAU PERSONNEL'!$D$9,E17&lt;='TABLEAU PERSONNEL'!$E$9),100,0)
+IF(AND(E17&gt;='TABLEAU PERSONNEL'!$D$10,E17&lt;='TABLEAU PERSONNEL'!$E$10),100,0)
+IF(AND(E17&gt;='TABLEAU PERSONNEL'!$D$11,E17&lt;='TABLEAU PERSONNEL'!$E$11),100,0)
+IF(AND(E17&gt;='TABLEAU PERSONNEL'!$D$12,E17&lt;='TABLEAU PERSONNEL'!$E$12),100,0)
+IF(AND(E17&gt;='TABLEAU PERSONNEL'!$D$13,E17&lt;='TABLEAU PERSONNEL'!$E$13),100,0)
+IF(AND(E17&gt;='TABLEAU PERSONNEL'!$D$14,E17&lt;='TABLEAU PERSONNEL'!$E$14),100,0)
+IF(AND(E17&gt;='TABLEAU PERSONNEL'!$D$15,E17&lt;='TABLEAU PERSONNEL'!$E$15),100,0)
+IF(AND(E17&gt;='TABLEAU PERSONNEL'!$D$16,E17&lt;='TABLEAU PERSONNEL'!$E$16),100,0)
+IF(AND(E17&gt;='TABLEAU PERSONNEL'!$D$17,E17&lt;='TABLEAU PERSONNEL'!$E$17),100,0)
+IF(AND(E17&gt;='TABLEAU PERSONNEL'!$D$18,E17&lt;='TABLEAU PERSONNEL'!$E$18),100,0)
+IF(AND(E17&gt;='TABLEAU PERSONNEL'!$D$19,E17&lt;='TABLEAU PERSONNEL'!$E$19),100,0)
+IF(AND(E17&gt;='TABLEAU PERSONNEL'!$D$20,E17&lt;='TABLEAU PERSONNEL'!$E$20),100,0)
+IF(AND(E17&gt;='TABLEAU PERSONNEL'!$D$21,E17&lt;='TABLEAU PERSONNEL'!$E$21),100,0)
+IF(AND(E17&gt;='TABLEAU PERSONNEL'!$D$22,E17&lt;='TABLEAU PERSONNEL'!$E$22),100,0)
+IF(AND(E17&gt;='TABLEAU PERSONNEL'!$D$23,E17&lt;='TABLEAU PERSONNEL'!$E$23),100,0)
+IF(AND(E17&gt;='TABLEAU PERSONNEL'!$D$24,E17&lt;='TABLEAU PERSONNEL'!$E$24),100,0)
+IF(AND(E17&gt;='TABLEAU PERSONNEL'!$D$25,E17&lt;='TABLEAU PERSONNEL'!$E$25),100,0)
+IF(AND(E17&gt;='TABLEAU PERSONNEL'!$D$26,E17&lt;='TABLEAU PERSONNEL'!$E$26),100,0)
+IF(AND(E17&gt;='TABLEAU PERSONNEL'!$D$27,E17&lt;='TABLEAU PERSONNEL'!$E$27),100,0)
+IF(AND(E17&gt;='TABLEAU PERSONNEL'!$D$28,E17&lt;='TABLEAU PERSONNEL'!$E$28),100,0)
+IF(AND(E17&gt;='TABLEAU PERSONNEL'!$D$29,E17&lt;='TABLEAU PERSONNEL'!$E$29),100,0)
+IF(AND(E17&gt;='TABLEAU PERSONNEL'!$D$30,E17&lt;='TABLEAU PERSONNEL'!$E$30),100,0)
+IF(AND(E17&gt;='TABLEAU PERSONNEL'!$D$31,E17&lt;='TABLEAU PERSONNEL'!$E$31),100,0)
+IF(AND(E17&gt;='TABLEAU PERSONNEL'!$D$32,E17&lt;='TABLEAU PERSONNEL'!$E$32),100,0)
+IF(AND(E17&gt;='TABLEAU PERSONNEL'!$D$33,E17&lt;='TABLEAU PERSONNEL'!$E$33),100,0)
+IF(AND(E17&gt;='TABLEAU PERSONNEL'!$D$34,E17&lt;='TABLEAU PERSONNEL'!$E$34),100,0)</f>
        <v>2700</v>
      </c>
      <c r="F21" s="50">
        <f>IF(AND(F17&gt;='TABLEAU PERSONNEL'!$D$4,F17&lt;='TABLEAU PERSONNEL'!$E$4),100,0)
+IF(AND(F17&gt;='TABLEAU PERSONNEL'!$D$5,F17&lt;='TABLEAU PERSONNEL'!$E$5),100,0)
+IF(AND(F17&gt;='TABLEAU PERSONNEL'!$D$6,F17&lt;='TABLEAU PERSONNEL'!$E$6),100,0)
+IF(AND(F17&gt;='TABLEAU PERSONNEL'!$D$7,F17&lt;='TABLEAU PERSONNEL'!$E$7),100,0)
+IF(AND(F17&gt;='TABLEAU PERSONNEL'!$D$8,F17&lt;='TABLEAU PERSONNEL'!$E$8),100,0)
+IF(AND(F17&gt;='TABLEAU PERSONNEL'!$D$9,F17&lt;='TABLEAU PERSONNEL'!$E$9),100,0)
+IF(AND(F17&gt;='TABLEAU PERSONNEL'!$D$10,F17&lt;='TABLEAU PERSONNEL'!$E$10),100,0)
+IF(AND(F17&gt;='TABLEAU PERSONNEL'!$D$11,F17&lt;='TABLEAU PERSONNEL'!$E$11),100,0)
+IF(AND(F17&gt;='TABLEAU PERSONNEL'!$D$12,F17&lt;='TABLEAU PERSONNEL'!$E$12),100,0)
+IF(AND(F17&gt;='TABLEAU PERSONNEL'!$D$13,F17&lt;='TABLEAU PERSONNEL'!$E$13),100,0)
+IF(AND(F17&gt;='TABLEAU PERSONNEL'!$D$14,F17&lt;='TABLEAU PERSONNEL'!$E$14),100,0)
+IF(AND(F17&gt;='TABLEAU PERSONNEL'!$D$15,F17&lt;='TABLEAU PERSONNEL'!$E$15),100,0)
+IF(AND(F17&gt;='TABLEAU PERSONNEL'!$D$16,F17&lt;='TABLEAU PERSONNEL'!$E$16),100,0)
+IF(AND(F17&gt;='TABLEAU PERSONNEL'!$D$17,F17&lt;='TABLEAU PERSONNEL'!$E$17),100,0)
+IF(AND(F17&gt;='TABLEAU PERSONNEL'!$D$18,F17&lt;='TABLEAU PERSONNEL'!$E$18),100,0)
+IF(AND(F17&gt;='TABLEAU PERSONNEL'!$D$19,F17&lt;='TABLEAU PERSONNEL'!$E$19),100,0)
+IF(AND(F17&gt;='TABLEAU PERSONNEL'!$D$20,F17&lt;='TABLEAU PERSONNEL'!$E$20),100,0)
+IF(AND(F17&gt;='TABLEAU PERSONNEL'!$D$21,F17&lt;='TABLEAU PERSONNEL'!$E$21),100,0)
+IF(AND(F17&gt;='TABLEAU PERSONNEL'!$D$22,F17&lt;='TABLEAU PERSONNEL'!$E$22),100,0)
+IF(AND(F17&gt;='TABLEAU PERSONNEL'!$D$23,F17&lt;='TABLEAU PERSONNEL'!$E$23),100,0)
+IF(AND(F17&gt;='TABLEAU PERSONNEL'!$D$24,F17&lt;='TABLEAU PERSONNEL'!$E$24),100,0)
+IF(AND(F17&gt;='TABLEAU PERSONNEL'!$D$25,F17&lt;='TABLEAU PERSONNEL'!$E$25),100,0)
+IF(AND(F17&gt;='TABLEAU PERSONNEL'!$D$26,F17&lt;='TABLEAU PERSONNEL'!$E$26),100,0)
+IF(AND(F17&gt;='TABLEAU PERSONNEL'!$D$27,F17&lt;='TABLEAU PERSONNEL'!$E$27),100,0)
+IF(AND(F17&gt;='TABLEAU PERSONNEL'!$D$28,F17&lt;='TABLEAU PERSONNEL'!$E$28),100,0)
+IF(AND(F17&gt;='TABLEAU PERSONNEL'!$D$29,F17&lt;='TABLEAU PERSONNEL'!$E$29),100,0)
+IF(AND(F17&gt;='TABLEAU PERSONNEL'!$D$30,F17&lt;='TABLEAU PERSONNEL'!$E$30),100,0)
+IF(AND(F17&gt;='TABLEAU PERSONNEL'!$D$31,F17&lt;='TABLEAU PERSONNEL'!$E$31),100,0)
+IF(AND(F17&gt;='TABLEAU PERSONNEL'!$D$32,F17&lt;='TABLEAU PERSONNEL'!$E$32),100,0)
+IF(AND(F17&gt;='TABLEAU PERSONNEL'!$D$33,F17&lt;='TABLEAU PERSONNEL'!$E$33),100,0)
+IF(AND(F17&gt;='TABLEAU PERSONNEL'!$D$34,F17&lt;='TABLEAU PERSONNEL'!$E$34),100,0)</f>
        <v>2700</v>
      </c>
      <c r="G21" s="50">
        <f>IF(AND(G17&gt;='TABLEAU PERSONNEL'!$D$4,G17&lt;='TABLEAU PERSONNEL'!$E$4),100,0)
+IF(AND(G17&gt;='TABLEAU PERSONNEL'!$D$5,G17&lt;='TABLEAU PERSONNEL'!$E$5),100,0)
+IF(AND(G17&gt;='TABLEAU PERSONNEL'!$D$6,G17&lt;='TABLEAU PERSONNEL'!$E$6),100,0)
+IF(AND(G17&gt;='TABLEAU PERSONNEL'!$D$7,G17&lt;='TABLEAU PERSONNEL'!$E$7),100,0)
+IF(AND(G17&gt;='TABLEAU PERSONNEL'!$D$8,G17&lt;='TABLEAU PERSONNEL'!$E$8),100,0)
+IF(AND(G17&gt;='TABLEAU PERSONNEL'!$D$9,G17&lt;='TABLEAU PERSONNEL'!$E$9),100,0)
+IF(AND(G17&gt;='TABLEAU PERSONNEL'!$D$10,G17&lt;='TABLEAU PERSONNEL'!$E$10),100,0)
+IF(AND(G17&gt;='TABLEAU PERSONNEL'!$D$11,G17&lt;='TABLEAU PERSONNEL'!$E$11),100,0)
+IF(AND(G17&gt;='TABLEAU PERSONNEL'!$D$12,G17&lt;='TABLEAU PERSONNEL'!$E$12),100,0)
+IF(AND(G17&gt;='TABLEAU PERSONNEL'!$D$13,G17&lt;='TABLEAU PERSONNEL'!$E$13),100,0)
+IF(AND(G17&gt;='TABLEAU PERSONNEL'!$D$14,G17&lt;='TABLEAU PERSONNEL'!$E$14),100,0)
+IF(AND(G17&gt;='TABLEAU PERSONNEL'!$D$15,G17&lt;='TABLEAU PERSONNEL'!$E$15),100,0)
+IF(AND(G17&gt;='TABLEAU PERSONNEL'!$D$16,G17&lt;='TABLEAU PERSONNEL'!$E$16),100,0)
+IF(AND(G17&gt;='TABLEAU PERSONNEL'!$D$17,G17&lt;='TABLEAU PERSONNEL'!$E$17),100,0)
+IF(AND(G17&gt;='TABLEAU PERSONNEL'!$D$18,G17&lt;='TABLEAU PERSONNEL'!$E$18),100,0)
+IF(AND(G17&gt;='TABLEAU PERSONNEL'!$D$19,G17&lt;='TABLEAU PERSONNEL'!$E$19),100,0)
+IF(AND(G17&gt;='TABLEAU PERSONNEL'!$D$20,G17&lt;='TABLEAU PERSONNEL'!$E$20),100,0)
+IF(AND(G17&gt;='TABLEAU PERSONNEL'!$D$21,G17&lt;='TABLEAU PERSONNEL'!$E$21),100,0)
+IF(AND(G17&gt;='TABLEAU PERSONNEL'!$D$22,G17&lt;='TABLEAU PERSONNEL'!$E$22),100,0)
+IF(AND(G17&gt;='TABLEAU PERSONNEL'!$D$23,G17&lt;='TABLEAU PERSONNEL'!$E$23),100,0)
+IF(AND(G17&gt;='TABLEAU PERSONNEL'!$D$24,G17&lt;='TABLEAU PERSONNEL'!$E$24),100,0)
+IF(AND(G17&gt;='TABLEAU PERSONNEL'!$D$25,G17&lt;='TABLEAU PERSONNEL'!$E$25),100,0)
+IF(AND(G17&gt;='TABLEAU PERSONNEL'!$D$26,G17&lt;='TABLEAU PERSONNEL'!$E$26),100,0)
+IF(AND(G17&gt;='TABLEAU PERSONNEL'!$D$27,G17&lt;='TABLEAU PERSONNEL'!$E$27),100,0)
+IF(AND(G17&gt;='TABLEAU PERSONNEL'!$D$28,G17&lt;='TABLEAU PERSONNEL'!$E$28),100,0)
+IF(AND(G17&gt;='TABLEAU PERSONNEL'!$D$29,G17&lt;='TABLEAU PERSONNEL'!$E$29),100,0)
+IF(AND(G17&gt;='TABLEAU PERSONNEL'!$D$30,G17&lt;='TABLEAU PERSONNEL'!$E$30),100,0)
+IF(AND(G17&gt;='TABLEAU PERSONNEL'!$D$31,G17&lt;='TABLEAU PERSONNEL'!$E$31),100,0)
+IF(AND(G17&gt;='TABLEAU PERSONNEL'!$D$32,G17&lt;='TABLEAU PERSONNEL'!$E$32),100,0)
+IF(AND(G17&gt;='TABLEAU PERSONNEL'!$D$33,G17&lt;='TABLEAU PERSONNEL'!$E$33),100,0)
+IF(AND(G17&gt;='TABLEAU PERSONNEL'!$D$34,G17&lt;='TABLEAU PERSONNEL'!$E$34),100,0)</f>
        <v>2700</v>
      </c>
      <c r="H21" s="50">
        <f>IF(AND(H17&gt;='TABLEAU PERSONNEL'!$D$4,H17&lt;='TABLEAU PERSONNEL'!$E$4),100,0)
+IF(AND(H17&gt;='TABLEAU PERSONNEL'!$D$5,H17&lt;='TABLEAU PERSONNEL'!$E$5),100,0)
+IF(AND(H17&gt;='TABLEAU PERSONNEL'!$D$6,H17&lt;='TABLEAU PERSONNEL'!$E$6),100,0)
+IF(AND(H17&gt;='TABLEAU PERSONNEL'!$D$7,H17&lt;='TABLEAU PERSONNEL'!$E$7),100,0)
+IF(AND(H17&gt;='TABLEAU PERSONNEL'!$D$8,H17&lt;='TABLEAU PERSONNEL'!$E$8),100,0)
+IF(AND(H17&gt;='TABLEAU PERSONNEL'!$D$9,H17&lt;='TABLEAU PERSONNEL'!$E$9),100,0)
+IF(AND(H17&gt;='TABLEAU PERSONNEL'!$D$10,H17&lt;='TABLEAU PERSONNEL'!$E$10),100,0)
+IF(AND(H17&gt;='TABLEAU PERSONNEL'!$D$11,H17&lt;='TABLEAU PERSONNEL'!$E$11),100,0)
+IF(AND(H17&gt;='TABLEAU PERSONNEL'!$D$12,H17&lt;='TABLEAU PERSONNEL'!$E$12),100,0)
+IF(AND(H17&gt;='TABLEAU PERSONNEL'!$D$13,H17&lt;='TABLEAU PERSONNEL'!$E$13),100,0)
+IF(AND(H17&gt;='TABLEAU PERSONNEL'!$D$14,H17&lt;='TABLEAU PERSONNEL'!$E$14),100,0)
+IF(AND(H17&gt;='TABLEAU PERSONNEL'!$D$15,H17&lt;='TABLEAU PERSONNEL'!$E$15),100,0)
+IF(AND(H17&gt;='TABLEAU PERSONNEL'!$D$16,H17&lt;='TABLEAU PERSONNEL'!$E$16),100,0)
+IF(AND(H17&gt;='TABLEAU PERSONNEL'!$D$17,H17&lt;='TABLEAU PERSONNEL'!$E$17),100,0)
+IF(AND(H17&gt;='TABLEAU PERSONNEL'!$D$18,H17&lt;='TABLEAU PERSONNEL'!$E$18),100,0)
+IF(AND(H17&gt;='TABLEAU PERSONNEL'!$D$19,H17&lt;='TABLEAU PERSONNEL'!$E$19),100,0)
+IF(AND(H17&gt;='TABLEAU PERSONNEL'!$D$20,H17&lt;='TABLEAU PERSONNEL'!$E$20),100,0)
+IF(AND(H17&gt;='TABLEAU PERSONNEL'!$D$21,H17&lt;='TABLEAU PERSONNEL'!$E$21),100,0)
+IF(AND(H17&gt;='TABLEAU PERSONNEL'!$D$22,H17&lt;='TABLEAU PERSONNEL'!$E$22),100,0)
+IF(AND(H17&gt;='TABLEAU PERSONNEL'!$D$23,H17&lt;='TABLEAU PERSONNEL'!$E$23),100,0)
+IF(AND(H17&gt;='TABLEAU PERSONNEL'!$D$24,H17&lt;='TABLEAU PERSONNEL'!$E$24),100,0)
+IF(AND(H17&gt;='TABLEAU PERSONNEL'!$D$25,H17&lt;='TABLEAU PERSONNEL'!$E$25),100,0)
+IF(AND(H17&gt;='TABLEAU PERSONNEL'!$D$26,H17&lt;='TABLEAU PERSONNEL'!$E$26),100,0)
+IF(AND(H17&gt;='TABLEAU PERSONNEL'!$D$27,H17&lt;='TABLEAU PERSONNEL'!$E$27),100,0)
+IF(AND(H17&gt;='TABLEAU PERSONNEL'!$D$28,H17&lt;='TABLEAU PERSONNEL'!$E$28),100,0)
+IF(AND(H17&gt;='TABLEAU PERSONNEL'!$D$29,H17&lt;='TABLEAU PERSONNEL'!$E$29),100,0)
+IF(AND(H17&gt;='TABLEAU PERSONNEL'!$D$30,H17&lt;='TABLEAU PERSONNEL'!$E$30),100,0)
+IF(AND(H17&gt;='TABLEAU PERSONNEL'!$D$31,H17&lt;='TABLEAU PERSONNEL'!$E$31),100,0)
+IF(AND(H17&gt;='TABLEAU PERSONNEL'!$D$32,H17&lt;='TABLEAU PERSONNEL'!$E$32),100,0)
+IF(AND(H17&gt;='TABLEAU PERSONNEL'!$D$33,H17&lt;='TABLEAU PERSONNEL'!$E$33),100,0)
+IF(AND(H17&gt;='TABLEAU PERSONNEL'!$D$34,H17&lt;='TABLEAU PERSONNEL'!$E$34),100,0)</f>
        <v>100</v>
      </c>
      <c r="I21" s="50">
        <f>IF(AND(I17&gt;='TABLEAU PERSONNEL'!$D$4,I17&lt;='TABLEAU PERSONNEL'!$E$4),100,0)
+IF(AND(I17&gt;='TABLEAU PERSONNEL'!$D$5,I17&lt;='TABLEAU PERSONNEL'!$E$5),100,0)
+IF(AND(I17&gt;='TABLEAU PERSONNEL'!$D$6,I17&lt;='TABLEAU PERSONNEL'!$E$6),100,0)
+IF(AND(I17&gt;='TABLEAU PERSONNEL'!$D$7,I17&lt;='TABLEAU PERSONNEL'!$E$7),100,0)
+IF(AND(I17&gt;='TABLEAU PERSONNEL'!$D$8,I17&lt;='TABLEAU PERSONNEL'!$E$8),100,0)
+IF(AND(I17&gt;='TABLEAU PERSONNEL'!$D$9,I17&lt;='TABLEAU PERSONNEL'!$E$9),100,0)
+IF(AND(I17&gt;='TABLEAU PERSONNEL'!$D$10,I17&lt;='TABLEAU PERSONNEL'!$E$10),100,0)
+IF(AND(I17&gt;='TABLEAU PERSONNEL'!$D$11,I17&lt;='TABLEAU PERSONNEL'!$E$11),100,0)
+IF(AND(I17&gt;='TABLEAU PERSONNEL'!$D$12,I17&lt;='TABLEAU PERSONNEL'!$E$12),100,0)
+IF(AND(I17&gt;='TABLEAU PERSONNEL'!$D$13,I17&lt;='TABLEAU PERSONNEL'!$E$13),100,0)
+IF(AND(I17&gt;='TABLEAU PERSONNEL'!$D$14,I17&lt;='TABLEAU PERSONNEL'!$E$14),100,0)
+IF(AND(I17&gt;='TABLEAU PERSONNEL'!$D$15,I17&lt;='TABLEAU PERSONNEL'!$E$15),100,0)
+IF(AND(I17&gt;='TABLEAU PERSONNEL'!$D$16,I17&lt;='TABLEAU PERSONNEL'!$E$16),100,0)
+IF(AND(I17&gt;='TABLEAU PERSONNEL'!$D$17,I17&lt;='TABLEAU PERSONNEL'!$E$17),100,0)
+IF(AND(I17&gt;='TABLEAU PERSONNEL'!$D$18,I17&lt;='TABLEAU PERSONNEL'!$E$18),100,0)
+IF(AND(I17&gt;='TABLEAU PERSONNEL'!$D$19,I17&lt;='TABLEAU PERSONNEL'!$E$19),100,0)
+IF(AND(I17&gt;='TABLEAU PERSONNEL'!$D$20,I17&lt;='TABLEAU PERSONNEL'!$E$20),100,0)
+IF(AND(I17&gt;='TABLEAU PERSONNEL'!$D$21,I17&lt;='TABLEAU PERSONNEL'!$E$21),100,0)
+IF(AND(I17&gt;='TABLEAU PERSONNEL'!$D$22,I17&lt;='TABLEAU PERSONNEL'!$E$22),100,0)
+IF(AND(I17&gt;='TABLEAU PERSONNEL'!$D$23,I17&lt;='TABLEAU PERSONNEL'!$E$23),100,0)
+IF(AND(I17&gt;='TABLEAU PERSONNEL'!$D$24,I17&lt;='TABLEAU PERSONNEL'!$E$24),100,0)
+IF(AND(I17&gt;='TABLEAU PERSONNEL'!$D$25,I17&lt;='TABLEAU PERSONNEL'!$E$25),100,0)
+IF(AND(I17&gt;='TABLEAU PERSONNEL'!$D$26,I17&lt;='TABLEAU PERSONNEL'!$E$26),100,0)
+IF(AND(I17&gt;='TABLEAU PERSONNEL'!$D$27,I17&lt;='TABLEAU PERSONNEL'!$E$27),100,0)
+IF(AND(I17&gt;='TABLEAU PERSONNEL'!$D$28,I17&lt;='TABLEAU PERSONNEL'!$E$28),100,0)
+IF(AND(I17&gt;='TABLEAU PERSONNEL'!$D$29,I17&lt;='TABLEAU PERSONNEL'!$E$29),100,0)
+IF(AND(I17&gt;='TABLEAU PERSONNEL'!$D$30,I17&lt;='TABLEAU PERSONNEL'!$E$30),100,0)
+IF(AND(I17&gt;='TABLEAU PERSONNEL'!$D$31,I17&lt;='TABLEAU PERSONNEL'!$E$31),100,0)
+IF(AND(I17&gt;='TABLEAU PERSONNEL'!$D$32,I17&lt;='TABLEAU PERSONNEL'!$E$32),100,0)
+IF(AND(I17&gt;='TABLEAU PERSONNEL'!$D$33,I17&lt;='TABLEAU PERSONNEL'!$E$33),100,0)
+IF(AND(I17&gt;='TABLEAU PERSONNEL'!$D$34,I17&lt;='TABLEAU PERSONNEL'!$E$34),100,0)</f>
        <v>0</v>
      </c>
      <c r="J21" s="50">
        <f>IF(AND(J17&gt;='TABLEAU PERSONNEL'!$D$4,J17&lt;='TABLEAU PERSONNEL'!$E$4),100,0)
+IF(AND(J17&gt;='TABLEAU PERSONNEL'!$D$5,J17&lt;='TABLEAU PERSONNEL'!$E$5),100,0)
+IF(AND(J17&gt;='TABLEAU PERSONNEL'!$D$6,J17&lt;='TABLEAU PERSONNEL'!$E$6),100,0)
+IF(AND(J17&gt;='TABLEAU PERSONNEL'!$D$7,J17&lt;='TABLEAU PERSONNEL'!$E$7),100,0)
+IF(AND(J17&gt;='TABLEAU PERSONNEL'!$D$8,J17&lt;='TABLEAU PERSONNEL'!$E$8),100,0)
+IF(AND(J17&gt;='TABLEAU PERSONNEL'!$D$9,J17&lt;='TABLEAU PERSONNEL'!$E$9),100,0)
+IF(AND(J17&gt;='TABLEAU PERSONNEL'!$D$10,J17&lt;='TABLEAU PERSONNEL'!$E$10),100,0)
+IF(AND(J17&gt;='TABLEAU PERSONNEL'!$D$11,J17&lt;='TABLEAU PERSONNEL'!$E$11),100,0)
+IF(AND(J17&gt;='TABLEAU PERSONNEL'!$D$12,J17&lt;='TABLEAU PERSONNEL'!$E$12),100,0)
+IF(AND(J17&gt;='TABLEAU PERSONNEL'!$D$13,J17&lt;='TABLEAU PERSONNEL'!$E$13),100,0)
+IF(AND(J17&gt;='TABLEAU PERSONNEL'!$D$14,J17&lt;='TABLEAU PERSONNEL'!$E$14),100,0)
+IF(AND(J17&gt;='TABLEAU PERSONNEL'!$D$15,J17&lt;='TABLEAU PERSONNEL'!$E$15),100,0)
+IF(AND(J17&gt;='TABLEAU PERSONNEL'!$D$16,J17&lt;='TABLEAU PERSONNEL'!$E$16),100,0)
+IF(AND(J17&gt;='TABLEAU PERSONNEL'!$D$17,J17&lt;='TABLEAU PERSONNEL'!$E$17),100,0)
+IF(AND(J17&gt;='TABLEAU PERSONNEL'!$D$18,J17&lt;='TABLEAU PERSONNEL'!$E$18),100,0)
+IF(AND(J17&gt;='TABLEAU PERSONNEL'!$D$19,J17&lt;='TABLEAU PERSONNEL'!$E$19),100,0)
+IF(AND(J17&gt;='TABLEAU PERSONNEL'!$D$20,J17&lt;='TABLEAU PERSONNEL'!$E$20),100,0)
+IF(AND(J17&gt;='TABLEAU PERSONNEL'!$D$21,J17&lt;='TABLEAU PERSONNEL'!$E$21),100,0)
+IF(AND(J17&gt;='TABLEAU PERSONNEL'!$D$22,J17&lt;='TABLEAU PERSONNEL'!$E$22),100,0)
+IF(AND(J17&gt;='TABLEAU PERSONNEL'!$D$23,J17&lt;='TABLEAU PERSONNEL'!$E$23),100,0)
+IF(AND(J17&gt;='TABLEAU PERSONNEL'!$D$24,J17&lt;='TABLEAU PERSONNEL'!$E$24),100,0)
+IF(AND(J17&gt;='TABLEAU PERSONNEL'!$D$25,J17&lt;='TABLEAU PERSONNEL'!$E$25),100,0)
+IF(AND(J17&gt;='TABLEAU PERSONNEL'!$D$26,J17&lt;='TABLEAU PERSONNEL'!$E$26),100,0)
+IF(AND(J17&gt;='TABLEAU PERSONNEL'!$D$27,J17&lt;='TABLEAU PERSONNEL'!$E$27),100,0)
+IF(AND(J17&gt;='TABLEAU PERSONNEL'!$D$28,J17&lt;='TABLEAU PERSONNEL'!$E$28),100,0)
+IF(AND(J17&gt;='TABLEAU PERSONNEL'!$D$29,J17&lt;='TABLEAU PERSONNEL'!$E$29),100,0)
+IF(AND(J17&gt;='TABLEAU PERSONNEL'!$D$30,J17&lt;='TABLEAU PERSONNEL'!$E$30),100,0)
+IF(AND(J17&gt;='TABLEAU PERSONNEL'!$D$31,J17&lt;='TABLEAU PERSONNEL'!$E$31),100,0)
+IF(AND(J17&gt;='TABLEAU PERSONNEL'!$D$32,J17&lt;='TABLEAU PERSONNEL'!$E$32),100,0)
+IF(AND(J17&gt;='TABLEAU PERSONNEL'!$D$33,J17&lt;='TABLEAU PERSONNEL'!$E$33),100,0)
+IF(AND(J17&gt;='TABLEAU PERSONNEL'!$D$34,J17&lt;='TABLEAU PERSONNEL'!$E$34),100,0)</f>
        <v>0</v>
      </c>
      <c r="K21" s="50">
        <f>IF(AND(K17&gt;='TABLEAU PERSONNEL'!$D$4,K17&lt;='TABLEAU PERSONNEL'!$E$4),100,0)
+IF(AND(K17&gt;='TABLEAU PERSONNEL'!$D$5,K17&lt;='TABLEAU PERSONNEL'!$E$5),100,0)
+IF(AND(K17&gt;='TABLEAU PERSONNEL'!$D$6,K17&lt;='TABLEAU PERSONNEL'!$E$6),100,0)
+IF(AND(K17&gt;='TABLEAU PERSONNEL'!$D$7,K17&lt;='TABLEAU PERSONNEL'!$E$7),100,0)
+IF(AND(K17&gt;='TABLEAU PERSONNEL'!$D$8,K17&lt;='TABLEAU PERSONNEL'!$E$8),100,0)
+IF(AND(K17&gt;='TABLEAU PERSONNEL'!$D$9,K17&lt;='TABLEAU PERSONNEL'!$E$9),100,0)
+IF(AND(K17&gt;='TABLEAU PERSONNEL'!$D$10,K17&lt;='TABLEAU PERSONNEL'!$E$10),100,0)
+IF(AND(K17&gt;='TABLEAU PERSONNEL'!$D$11,K17&lt;='TABLEAU PERSONNEL'!$E$11),100,0)
+IF(AND(K17&gt;='TABLEAU PERSONNEL'!$D$12,K17&lt;='TABLEAU PERSONNEL'!$E$12),100,0)
+IF(AND(K17&gt;='TABLEAU PERSONNEL'!$D$13,K17&lt;='TABLEAU PERSONNEL'!$E$13),100,0)
+IF(AND(K17&gt;='TABLEAU PERSONNEL'!$D$14,K17&lt;='TABLEAU PERSONNEL'!$E$14),100,0)
+IF(AND(K17&gt;='TABLEAU PERSONNEL'!$D$15,K17&lt;='TABLEAU PERSONNEL'!$E$15),100,0)
+IF(AND(K17&gt;='TABLEAU PERSONNEL'!$D$16,K17&lt;='TABLEAU PERSONNEL'!$E$16),100,0)
+IF(AND(K17&gt;='TABLEAU PERSONNEL'!$D$17,K17&lt;='TABLEAU PERSONNEL'!$E$17),100,0)
+IF(AND(K17&gt;='TABLEAU PERSONNEL'!$D$18,K17&lt;='TABLEAU PERSONNEL'!$E$18),100,0)
+IF(AND(K17&gt;='TABLEAU PERSONNEL'!$D$19,K17&lt;='TABLEAU PERSONNEL'!$E$19),100,0)
+IF(AND(K17&gt;='TABLEAU PERSONNEL'!$D$20,K17&lt;='TABLEAU PERSONNEL'!$E$20),100,0)
+IF(AND(K17&gt;='TABLEAU PERSONNEL'!$D$21,K17&lt;='TABLEAU PERSONNEL'!$E$21),100,0)
+IF(AND(K17&gt;='TABLEAU PERSONNEL'!$D$22,K17&lt;='TABLEAU PERSONNEL'!$E$22),100,0)
+IF(AND(K17&gt;='TABLEAU PERSONNEL'!$D$23,K17&lt;='TABLEAU PERSONNEL'!$E$23),100,0)
+IF(AND(K17&gt;='TABLEAU PERSONNEL'!$D$24,K17&lt;='TABLEAU PERSONNEL'!$E$24),100,0)
+IF(AND(K17&gt;='TABLEAU PERSONNEL'!$D$25,K17&lt;='TABLEAU PERSONNEL'!$E$25),100,0)
+IF(AND(K17&gt;='TABLEAU PERSONNEL'!$D$26,K17&lt;='TABLEAU PERSONNEL'!$E$26),100,0)
+IF(AND(K17&gt;='TABLEAU PERSONNEL'!$D$27,K17&lt;='TABLEAU PERSONNEL'!$E$27),100,0)
+IF(AND(K17&gt;='TABLEAU PERSONNEL'!$D$28,K17&lt;='TABLEAU PERSONNEL'!$E$28),100,0)
+IF(AND(K17&gt;='TABLEAU PERSONNEL'!$D$29,K17&lt;='TABLEAU PERSONNEL'!$E$29),100,0)
+IF(AND(K17&gt;='TABLEAU PERSONNEL'!$D$30,K17&lt;='TABLEAU PERSONNEL'!$E$30),100,0)
+IF(AND(K17&gt;='TABLEAU PERSONNEL'!$D$31,K17&lt;='TABLEAU PERSONNEL'!$E$31),100,0)
+IF(AND(K17&gt;='TABLEAU PERSONNEL'!$D$32,K17&lt;='TABLEAU PERSONNEL'!$E$32),100,0)
+IF(AND(K17&gt;='TABLEAU PERSONNEL'!$D$33,K17&lt;='TABLEAU PERSONNEL'!$E$33),100,0)
+IF(AND(K17&gt;='TABLEAU PERSONNEL'!$D$34,K17&lt;='TABLEAU PERSONNEL'!$E$34),100,0)</f>
        <v>0</v>
      </c>
      <c r="L21" s="50">
        <f>IF(AND(L17&gt;='TABLEAU PERSONNEL'!$D$4,L17&lt;='TABLEAU PERSONNEL'!$E$4),100,0)
+IF(AND(L17&gt;='TABLEAU PERSONNEL'!$D$5,L17&lt;='TABLEAU PERSONNEL'!$E$5),100,0)
+IF(AND(L17&gt;='TABLEAU PERSONNEL'!$D$6,L17&lt;='TABLEAU PERSONNEL'!$E$6),100,0)
+IF(AND(L17&gt;='TABLEAU PERSONNEL'!$D$7,L17&lt;='TABLEAU PERSONNEL'!$E$7),100,0)
+IF(AND(L17&gt;='TABLEAU PERSONNEL'!$D$8,L17&lt;='TABLEAU PERSONNEL'!$E$8),100,0)
+IF(AND(L17&gt;='TABLEAU PERSONNEL'!$D$9,L17&lt;='TABLEAU PERSONNEL'!$E$9),100,0)
+IF(AND(L17&gt;='TABLEAU PERSONNEL'!$D$10,L17&lt;='TABLEAU PERSONNEL'!$E$10),100,0)
+IF(AND(L17&gt;='TABLEAU PERSONNEL'!$D$11,L17&lt;='TABLEAU PERSONNEL'!$E$11),100,0)
+IF(AND(L17&gt;='TABLEAU PERSONNEL'!$D$12,L17&lt;='TABLEAU PERSONNEL'!$E$12),100,0)
+IF(AND(L17&gt;='TABLEAU PERSONNEL'!$D$13,L17&lt;='TABLEAU PERSONNEL'!$E$13),100,0)
+IF(AND(L17&gt;='TABLEAU PERSONNEL'!$D$14,L17&lt;='TABLEAU PERSONNEL'!$E$14),100,0)
+IF(AND(L17&gt;='TABLEAU PERSONNEL'!$D$15,L17&lt;='TABLEAU PERSONNEL'!$E$15),100,0)
+IF(AND(L17&gt;='TABLEAU PERSONNEL'!$D$16,L17&lt;='TABLEAU PERSONNEL'!$E$16),100,0)
+IF(AND(L17&gt;='TABLEAU PERSONNEL'!$D$17,L17&lt;='TABLEAU PERSONNEL'!$E$17),100,0)
+IF(AND(L17&gt;='TABLEAU PERSONNEL'!$D$18,L17&lt;='TABLEAU PERSONNEL'!$E$18),100,0)
+IF(AND(L17&gt;='TABLEAU PERSONNEL'!$D$19,L17&lt;='TABLEAU PERSONNEL'!$E$19),100,0)
+IF(AND(L17&gt;='TABLEAU PERSONNEL'!$D$20,L17&lt;='TABLEAU PERSONNEL'!$E$20),100,0)
+IF(AND(L17&gt;='TABLEAU PERSONNEL'!$D$21,L17&lt;='TABLEAU PERSONNEL'!$E$21),100,0)
+IF(AND(L17&gt;='TABLEAU PERSONNEL'!$D$22,L17&lt;='TABLEAU PERSONNEL'!$E$22),100,0)
+IF(AND(L17&gt;='TABLEAU PERSONNEL'!$D$23,L17&lt;='TABLEAU PERSONNEL'!$E$23),100,0)
+IF(AND(L17&gt;='TABLEAU PERSONNEL'!$D$24,L17&lt;='TABLEAU PERSONNEL'!$E$24),100,0)
+IF(AND(L17&gt;='TABLEAU PERSONNEL'!$D$25,L17&lt;='TABLEAU PERSONNEL'!$E$25),100,0)
+IF(AND(L17&gt;='TABLEAU PERSONNEL'!$D$26,L17&lt;='TABLEAU PERSONNEL'!$E$26),100,0)
+IF(AND(L17&gt;='TABLEAU PERSONNEL'!$D$27,L17&lt;='TABLEAU PERSONNEL'!$E$27),100,0)
+IF(AND(L17&gt;='TABLEAU PERSONNEL'!$D$28,L17&lt;='TABLEAU PERSONNEL'!$E$28),100,0)
+IF(AND(L17&gt;='TABLEAU PERSONNEL'!$D$29,L17&lt;='TABLEAU PERSONNEL'!$E$29),100,0)
+IF(AND(L17&gt;='TABLEAU PERSONNEL'!$D$30,L17&lt;='TABLEAU PERSONNEL'!$E$30),100,0)
+IF(AND(L17&gt;='TABLEAU PERSONNEL'!$D$31,L17&lt;='TABLEAU PERSONNEL'!$E$31),100,0)
+IF(AND(L17&gt;='TABLEAU PERSONNEL'!$D$32,L17&lt;='TABLEAU PERSONNEL'!$E$32),100,0)
+IF(AND(L17&gt;='TABLEAU PERSONNEL'!$D$33,L17&lt;='TABLEAU PERSONNEL'!$E$33),100,0)
+IF(AND(L17&gt;='TABLEAU PERSONNEL'!$D$34,L17&lt;='TABLEAU PERSONNEL'!$E$34),100,0)</f>
        <v>0</v>
      </c>
      <c r="M21" s="50">
        <f>IF(AND(M17&gt;='TABLEAU PERSONNEL'!$D$4,M17&lt;='TABLEAU PERSONNEL'!$E$4),100,0)
+IF(AND(M17&gt;='TABLEAU PERSONNEL'!$D$5,M17&lt;='TABLEAU PERSONNEL'!$E$5),100,0)
+IF(AND(M17&gt;='TABLEAU PERSONNEL'!$D$6,M17&lt;='TABLEAU PERSONNEL'!$E$6),100,0)
+IF(AND(M17&gt;='TABLEAU PERSONNEL'!$D$7,M17&lt;='TABLEAU PERSONNEL'!$E$7),100,0)
+IF(AND(M17&gt;='TABLEAU PERSONNEL'!$D$8,M17&lt;='TABLEAU PERSONNEL'!$E$8),100,0)
+IF(AND(M17&gt;='TABLEAU PERSONNEL'!$D$9,M17&lt;='TABLEAU PERSONNEL'!$E$9),100,0)
+IF(AND(M17&gt;='TABLEAU PERSONNEL'!$D$10,M17&lt;='TABLEAU PERSONNEL'!$E$10),100,0)
+IF(AND(M17&gt;='TABLEAU PERSONNEL'!$D$11,M17&lt;='TABLEAU PERSONNEL'!$E$11),100,0)
+IF(AND(M17&gt;='TABLEAU PERSONNEL'!$D$12,M17&lt;='TABLEAU PERSONNEL'!$E$12),100,0)
+IF(AND(M17&gt;='TABLEAU PERSONNEL'!$D$13,M17&lt;='TABLEAU PERSONNEL'!$E$13),100,0)
+IF(AND(M17&gt;='TABLEAU PERSONNEL'!$D$14,M17&lt;='TABLEAU PERSONNEL'!$E$14),100,0)
+IF(AND(M17&gt;='TABLEAU PERSONNEL'!$D$15,M17&lt;='TABLEAU PERSONNEL'!$E$15),100,0)
+IF(AND(M17&gt;='TABLEAU PERSONNEL'!$D$16,M17&lt;='TABLEAU PERSONNEL'!$E$16),100,0)
+IF(AND(M17&gt;='TABLEAU PERSONNEL'!$D$17,M17&lt;='TABLEAU PERSONNEL'!$E$17),100,0)
+IF(AND(M17&gt;='TABLEAU PERSONNEL'!$D$18,M17&lt;='TABLEAU PERSONNEL'!$E$18),100,0)
+IF(AND(M17&gt;='TABLEAU PERSONNEL'!$D$19,M17&lt;='TABLEAU PERSONNEL'!$E$19),100,0)
+IF(AND(M17&gt;='TABLEAU PERSONNEL'!$D$20,M17&lt;='TABLEAU PERSONNEL'!$E$20),100,0)
+IF(AND(M17&gt;='TABLEAU PERSONNEL'!$D$21,M17&lt;='TABLEAU PERSONNEL'!$E$21),100,0)
+IF(AND(M17&gt;='TABLEAU PERSONNEL'!$D$22,M17&lt;='TABLEAU PERSONNEL'!$E$22),100,0)
+IF(AND(M17&gt;='TABLEAU PERSONNEL'!$D$23,M17&lt;='TABLEAU PERSONNEL'!$E$23),100,0)
+IF(AND(M17&gt;='TABLEAU PERSONNEL'!$D$24,M17&lt;='TABLEAU PERSONNEL'!$E$24),100,0)
+IF(AND(M17&gt;='TABLEAU PERSONNEL'!$D$25,M17&lt;='TABLEAU PERSONNEL'!$E$25),100,0)
+IF(AND(M17&gt;='TABLEAU PERSONNEL'!$D$26,M17&lt;='TABLEAU PERSONNEL'!$E$26),100,0)
+IF(AND(M17&gt;='TABLEAU PERSONNEL'!$D$27,M17&lt;='TABLEAU PERSONNEL'!$E$27),100,0)
+IF(AND(M17&gt;='TABLEAU PERSONNEL'!$D$28,M17&lt;='TABLEAU PERSONNEL'!$E$28),100,0)
+IF(AND(M17&gt;='TABLEAU PERSONNEL'!$D$29,M17&lt;='TABLEAU PERSONNEL'!$E$29),100,0)
+IF(AND(M17&gt;='TABLEAU PERSONNEL'!$D$30,M17&lt;='TABLEAU PERSONNEL'!$E$30),100,0)
+IF(AND(M17&gt;='TABLEAU PERSONNEL'!$D$31,M17&lt;='TABLEAU PERSONNEL'!$E$31),100,0)
+IF(AND(M17&gt;='TABLEAU PERSONNEL'!$D$32,M17&lt;='TABLEAU PERSONNEL'!$E$32),100,0)
+IF(AND(M17&gt;='TABLEAU PERSONNEL'!$D$33,M17&lt;='TABLEAU PERSONNEL'!$E$33),100,0)
+IF(AND(M17&gt;='TABLEAU PERSONNEL'!$D$34,M17&lt;='TABLEAU PERSONNEL'!$E$34),100,0)</f>
        <v>0</v>
      </c>
      <c r="N21" s="50">
        <f>IF(AND(N17&gt;='TABLEAU PERSONNEL'!$D$4,N17&lt;='TABLEAU PERSONNEL'!$E$4),100,0)
+IF(AND(N17&gt;='TABLEAU PERSONNEL'!$D$5,N17&lt;='TABLEAU PERSONNEL'!$E$5),100,0)
+IF(AND(N17&gt;='TABLEAU PERSONNEL'!$D$6,N17&lt;='TABLEAU PERSONNEL'!$E$6),100,0)
+IF(AND(N17&gt;='TABLEAU PERSONNEL'!$D$7,N17&lt;='TABLEAU PERSONNEL'!$E$7),100,0)
+IF(AND(N17&gt;='TABLEAU PERSONNEL'!$D$8,N17&lt;='TABLEAU PERSONNEL'!$E$8),100,0)
+IF(AND(N17&gt;='TABLEAU PERSONNEL'!$D$9,N17&lt;='TABLEAU PERSONNEL'!$E$9),100,0)
+IF(AND(N17&gt;='TABLEAU PERSONNEL'!$D$10,N17&lt;='TABLEAU PERSONNEL'!$E$10),100,0)
+IF(AND(N17&gt;='TABLEAU PERSONNEL'!$D$11,N17&lt;='TABLEAU PERSONNEL'!$E$11),100,0)
+IF(AND(N17&gt;='TABLEAU PERSONNEL'!$D$12,N17&lt;='TABLEAU PERSONNEL'!$E$12),100,0)
+IF(AND(N17&gt;='TABLEAU PERSONNEL'!$D$13,N17&lt;='TABLEAU PERSONNEL'!$E$13),100,0)
+IF(AND(N17&gt;='TABLEAU PERSONNEL'!$D$14,N17&lt;='TABLEAU PERSONNEL'!$E$14),100,0)
+IF(AND(N17&gt;='TABLEAU PERSONNEL'!$D$15,N17&lt;='TABLEAU PERSONNEL'!$E$15),100,0)
+IF(AND(N17&gt;='TABLEAU PERSONNEL'!$D$16,N17&lt;='TABLEAU PERSONNEL'!$E$16),100,0)
+IF(AND(N17&gt;='TABLEAU PERSONNEL'!$D$17,N17&lt;='TABLEAU PERSONNEL'!$E$17),100,0)
+IF(AND(N17&gt;='TABLEAU PERSONNEL'!$D$18,N17&lt;='TABLEAU PERSONNEL'!$E$18),100,0)
+IF(AND(N17&gt;='TABLEAU PERSONNEL'!$D$19,N17&lt;='TABLEAU PERSONNEL'!$E$19),100,0)
+IF(AND(N17&gt;='TABLEAU PERSONNEL'!$D$20,N17&lt;='TABLEAU PERSONNEL'!$E$20),100,0)
+IF(AND(N17&gt;='TABLEAU PERSONNEL'!$D$21,N17&lt;='TABLEAU PERSONNEL'!$E$21),100,0)
+IF(AND(N17&gt;='TABLEAU PERSONNEL'!$D$22,N17&lt;='TABLEAU PERSONNEL'!$E$22),100,0)
+IF(AND(N17&gt;='TABLEAU PERSONNEL'!$D$23,N17&lt;='TABLEAU PERSONNEL'!$E$23),100,0)
+IF(AND(N17&gt;='TABLEAU PERSONNEL'!$D$24,N17&lt;='TABLEAU PERSONNEL'!$E$24),100,0)
+IF(AND(N17&gt;='TABLEAU PERSONNEL'!$D$25,N17&lt;='TABLEAU PERSONNEL'!$E$25),100,0)
+IF(AND(N17&gt;='TABLEAU PERSONNEL'!$D$26,N17&lt;='TABLEAU PERSONNEL'!$E$26),100,0)
+IF(AND(N17&gt;='TABLEAU PERSONNEL'!$D$27,N17&lt;='TABLEAU PERSONNEL'!$E$27),100,0)
+IF(AND(N17&gt;='TABLEAU PERSONNEL'!$D$28,N17&lt;='TABLEAU PERSONNEL'!$E$28),100,0)
+IF(AND(N17&gt;='TABLEAU PERSONNEL'!$D$29,N17&lt;='TABLEAU PERSONNEL'!$E$29),100,0)
+IF(AND(N17&gt;='TABLEAU PERSONNEL'!$D$30,N17&lt;='TABLEAU PERSONNEL'!$E$30),100,0)
+IF(AND(N17&gt;='TABLEAU PERSONNEL'!$D$31,N17&lt;='TABLEAU PERSONNEL'!$E$31),100,0)
+IF(AND(N17&gt;='TABLEAU PERSONNEL'!$D$32,N17&lt;='TABLEAU PERSONNEL'!$E$32),100,0)
+IF(AND(N17&gt;='TABLEAU PERSONNEL'!$D$33,N17&lt;='TABLEAU PERSONNEL'!$E$33),100,0)
+IF(AND(N17&gt;='TABLEAU PERSONNEL'!$D$34,N17&lt;='TABLEAU PERSONNEL'!$E$34),100,0)</f>
        <v>0</v>
      </c>
      <c r="O21" s="50">
        <f>IF(AND(O17&gt;='TABLEAU PERSONNEL'!$D$4,O17&lt;='TABLEAU PERSONNEL'!$E$4),100,0)
+IF(AND(O17&gt;='TABLEAU PERSONNEL'!$D$5,O17&lt;='TABLEAU PERSONNEL'!$E$5),100,0)
+IF(AND(O17&gt;='TABLEAU PERSONNEL'!$D$6,O17&lt;='TABLEAU PERSONNEL'!$E$6),100,0)
+IF(AND(O17&gt;='TABLEAU PERSONNEL'!$D$7,O17&lt;='TABLEAU PERSONNEL'!$E$7),100,0)
+IF(AND(O17&gt;='TABLEAU PERSONNEL'!$D$8,O17&lt;='TABLEAU PERSONNEL'!$E$8),100,0)
+IF(AND(O17&gt;='TABLEAU PERSONNEL'!$D$9,O17&lt;='TABLEAU PERSONNEL'!$E$9),100,0)
+IF(AND(O17&gt;='TABLEAU PERSONNEL'!$D$10,O17&lt;='TABLEAU PERSONNEL'!$E$10),100,0)
+IF(AND(O17&gt;='TABLEAU PERSONNEL'!$D$11,O17&lt;='TABLEAU PERSONNEL'!$E$11),100,0)
+IF(AND(O17&gt;='TABLEAU PERSONNEL'!$D$12,O17&lt;='TABLEAU PERSONNEL'!$E$12),100,0)
+IF(AND(O17&gt;='TABLEAU PERSONNEL'!$D$13,O17&lt;='TABLEAU PERSONNEL'!$E$13),100,0)
+IF(AND(O17&gt;='TABLEAU PERSONNEL'!$D$14,O17&lt;='TABLEAU PERSONNEL'!$E$14),100,0)
+IF(AND(O17&gt;='TABLEAU PERSONNEL'!$D$15,O17&lt;='TABLEAU PERSONNEL'!$E$15),100,0)
+IF(AND(O17&gt;='TABLEAU PERSONNEL'!$D$16,O17&lt;='TABLEAU PERSONNEL'!$E$16),100,0)
+IF(AND(O17&gt;='TABLEAU PERSONNEL'!$D$17,O17&lt;='TABLEAU PERSONNEL'!$E$17),100,0)
+IF(AND(O17&gt;='TABLEAU PERSONNEL'!$D$18,O17&lt;='TABLEAU PERSONNEL'!$E$18),100,0)
+IF(AND(O17&gt;='TABLEAU PERSONNEL'!$D$19,O17&lt;='TABLEAU PERSONNEL'!$E$19),100,0)
+IF(AND(O17&gt;='TABLEAU PERSONNEL'!$D$20,O17&lt;='TABLEAU PERSONNEL'!$E$20),100,0)
+IF(AND(O17&gt;='TABLEAU PERSONNEL'!$D$21,O17&lt;='TABLEAU PERSONNEL'!$E$21),100,0)
+IF(AND(O17&gt;='TABLEAU PERSONNEL'!$D$22,O17&lt;='TABLEAU PERSONNEL'!$E$22),100,0)
+IF(AND(O17&gt;='TABLEAU PERSONNEL'!$D$23,O17&lt;='TABLEAU PERSONNEL'!$E$23),100,0)
+IF(AND(O17&gt;='TABLEAU PERSONNEL'!$D$24,O17&lt;='TABLEAU PERSONNEL'!$E$24),100,0)
+IF(AND(O17&gt;='TABLEAU PERSONNEL'!$D$25,O17&lt;='TABLEAU PERSONNEL'!$E$25),100,0)
+IF(AND(O17&gt;='TABLEAU PERSONNEL'!$D$26,O17&lt;='TABLEAU PERSONNEL'!$E$26),100,0)
+IF(AND(O17&gt;='TABLEAU PERSONNEL'!$D$27,O17&lt;='TABLEAU PERSONNEL'!$E$27),100,0)
+IF(AND(O17&gt;='TABLEAU PERSONNEL'!$D$28,O17&lt;='TABLEAU PERSONNEL'!$E$28),100,0)
+IF(AND(O17&gt;='TABLEAU PERSONNEL'!$D$29,O17&lt;='TABLEAU PERSONNEL'!$E$29),100,0)
+IF(AND(O17&gt;='TABLEAU PERSONNEL'!$D$30,O17&lt;='TABLEAU PERSONNEL'!$E$30),100,0)
+IF(AND(O17&gt;='TABLEAU PERSONNEL'!$D$31,O17&lt;='TABLEAU PERSONNEL'!$E$31),100,0)
+IF(AND(O17&gt;='TABLEAU PERSONNEL'!$D$32,O17&lt;='TABLEAU PERSONNEL'!$E$32),100,0)
+IF(AND(O17&gt;='TABLEAU PERSONNEL'!$D$33,O17&lt;='TABLEAU PERSONNEL'!$E$33),100,0)
+IF(AND(O17&gt;='TABLEAU PERSONNEL'!$D$34,O17&lt;='TABLEAU PERSONNEL'!$E$34),100,0)</f>
        <v>0</v>
      </c>
      <c r="P21" s="50">
        <f>IF(AND(P17&gt;='TABLEAU PERSONNEL'!$D$4,P17&lt;='TABLEAU PERSONNEL'!$E$4),100,0)
+IF(AND(P17&gt;='TABLEAU PERSONNEL'!$D$5,P17&lt;='TABLEAU PERSONNEL'!$E$5),100,0)
+IF(AND(P17&gt;='TABLEAU PERSONNEL'!$D$6,P17&lt;='TABLEAU PERSONNEL'!$E$6),100,0)
+IF(AND(P17&gt;='TABLEAU PERSONNEL'!$D$7,P17&lt;='TABLEAU PERSONNEL'!$E$7),100,0)
+IF(AND(P17&gt;='TABLEAU PERSONNEL'!$D$8,P17&lt;='TABLEAU PERSONNEL'!$E$8),100,0)
+IF(AND(P17&gt;='TABLEAU PERSONNEL'!$D$9,P17&lt;='TABLEAU PERSONNEL'!$E$9),100,0)
+IF(AND(P17&gt;='TABLEAU PERSONNEL'!$D$10,P17&lt;='TABLEAU PERSONNEL'!$E$10),100,0)
+IF(AND(P17&gt;='TABLEAU PERSONNEL'!$D$11,P17&lt;='TABLEAU PERSONNEL'!$E$11),100,0)
+IF(AND(P17&gt;='TABLEAU PERSONNEL'!$D$12,P17&lt;='TABLEAU PERSONNEL'!$E$12),100,0)
+IF(AND(P17&gt;='TABLEAU PERSONNEL'!$D$13,P17&lt;='TABLEAU PERSONNEL'!$E$13),100,0)
+IF(AND(P17&gt;='TABLEAU PERSONNEL'!$D$14,P17&lt;='TABLEAU PERSONNEL'!$E$14),100,0)
+IF(AND(P17&gt;='TABLEAU PERSONNEL'!$D$15,P17&lt;='TABLEAU PERSONNEL'!$E$15),100,0)
+IF(AND(P17&gt;='TABLEAU PERSONNEL'!$D$16,P17&lt;='TABLEAU PERSONNEL'!$E$16),100,0)
+IF(AND(P17&gt;='TABLEAU PERSONNEL'!$D$17,P17&lt;='TABLEAU PERSONNEL'!$E$17),100,0)
+IF(AND(P17&gt;='TABLEAU PERSONNEL'!$D$18,P17&lt;='TABLEAU PERSONNEL'!$E$18),100,0)
+IF(AND(P17&gt;='TABLEAU PERSONNEL'!$D$19,P17&lt;='TABLEAU PERSONNEL'!$E$19),100,0)
+IF(AND(P17&gt;='TABLEAU PERSONNEL'!$D$20,P17&lt;='TABLEAU PERSONNEL'!$E$20),100,0)
+IF(AND(P17&gt;='TABLEAU PERSONNEL'!$D$21,P17&lt;='TABLEAU PERSONNEL'!$E$21),100,0)
+IF(AND(P17&gt;='TABLEAU PERSONNEL'!$D$22,P17&lt;='TABLEAU PERSONNEL'!$E$22),100,0)
+IF(AND(P17&gt;='TABLEAU PERSONNEL'!$D$23,P17&lt;='TABLEAU PERSONNEL'!$E$23),100,0)
+IF(AND(P17&gt;='TABLEAU PERSONNEL'!$D$24,P17&lt;='TABLEAU PERSONNEL'!$E$24),100,0)
+IF(AND(P17&gt;='TABLEAU PERSONNEL'!$D$25,P17&lt;='TABLEAU PERSONNEL'!$E$25),100,0)
+IF(AND(P17&gt;='TABLEAU PERSONNEL'!$D$26,P17&lt;='TABLEAU PERSONNEL'!$E$26),100,0)
+IF(AND(P17&gt;='TABLEAU PERSONNEL'!$D$27,P17&lt;='TABLEAU PERSONNEL'!$E$27),100,0)
+IF(AND(P17&gt;='TABLEAU PERSONNEL'!$D$28,P17&lt;='TABLEAU PERSONNEL'!$E$28),100,0)
+IF(AND(P17&gt;='TABLEAU PERSONNEL'!$D$29,P17&lt;='TABLEAU PERSONNEL'!$E$29),100,0)
+IF(AND(P17&gt;='TABLEAU PERSONNEL'!$D$30,P17&lt;='TABLEAU PERSONNEL'!$E$30),100,0)
+IF(AND(P17&gt;='TABLEAU PERSONNEL'!$D$31,P17&lt;='TABLEAU PERSONNEL'!$E$31),100,0)
+IF(AND(P17&gt;='TABLEAU PERSONNEL'!$D$32,P17&lt;='TABLEAU PERSONNEL'!$E$32),100,0)
+IF(AND(P17&gt;='TABLEAU PERSONNEL'!$D$33,P17&lt;='TABLEAU PERSONNEL'!$E$33),100,0)
+IF(AND(P17&gt;='TABLEAU PERSONNEL'!$D$34,P17&lt;='TABLEAU PERSONNEL'!$E$34),100,0)</f>
        <v>0</v>
      </c>
      <c r="Q21" s="50">
        <f>IF(AND(Q17&gt;='TABLEAU PERSONNEL'!$D$4,Q17&lt;='TABLEAU PERSONNEL'!$E$4),100,0)
+IF(AND(Q17&gt;='TABLEAU PERSONNEL'!$D$5,Q17&lt;='TABLEAU PERSONNEL'!$E$5),100,0)
+IF(AND(Q17&gt;='TABLEAU PERSONNEL'!$D$6,Q17&lt;='TABLEAU PERSONNEL'!$E$6),100,0)
+IF(AND(Q17&gt;='TABLEAU PERSONNEL'!$D$7,Q17&lt;='TABLEAU PERSONNEL'!$E$7),100,0)
+IF(AND(Q17&gt;='TABLEAU PERSONNEL'!$D$8,Q17&lt;='TABLEAU PERSONNEL'!$E$8),100,0)
+IF(AND(Q17&gt;='TABLEAU PERSONNEL'!$D$9,Q17&lt;='TABLEAU PERSONNEL'!$E$9),100,0)
+IF(AND(Q17&gt;='TABLEAU PERSONNEL'!$D$10,Q17&lt;='TABLEAU PERSONNEL'!$E$10),100,0)
+IF(AND(Q17&gt;='TABLEAU PERSONNEL'!$D$11,Q17&lt;='TABLEAU PERSONNEL'!$E$11),100,0)
+IF(AND(Q17&gt;='TABLEAU PERSONNEL'!$D$12,Q17&lt;='TABLEAU PERSONNEL'!$E$12),100,0)
+IF(AND(Q17&gt;='TABLEAU PERSONNEL'!$D$13,Q17&lt;='TABLEAU PERSONNEL'!$E$13),100,0)
+IF(AND(Q17&gt;='TABLEAU PERSONNEL'!$D$14,Q17&lt;='TABLEAU PERSONNEL'!$E$14),100,0)
+IF(AND(Q17&gt;='TABLEAU PERSONNEL'!$D$15,Q17&lt;='TABLEAU PERSONNEL'!$E$15),100,0)
+IF(AND(Q17&gt;='TABLEAU PERSONNEL'!$D$16,Q17&lt;='TABLEAU PERSONNEL'!$E$16),100,0)
+IF(AND(Q17&gt;='TABLEAU PERSONNEL'!$D$17,Q17&lt;='TABLEAU PERSONNEL'!$E$17),100,0)
+IF(AND(Q17&gt;='TABLEAU PERSONNEL'!$D$18,Q17&lt;='TABLEAU PERSONNEL'!$E$18),100,0)
+IF(AND(Q17&gt;='TABLEAU PERSONNEL'!$D$19,Q17&lt;='TABLEAU PERSONNEL'!$E$19),100,0)
+IF(AND(Q17&gt;='TABLEAU PERSONNEL'!$D$20,Q17&lt;='TABLEAU PERSONNEL'!$E$20),100,0)
+IF(AND(Q17&gt;='TABLEAU PERSONNEL'!$D$21,Q17&lt;='TABLEAU PERSONNEL'!$E$21),100,0)
+IF(AND(Q17&gt;='TABLEAU PERSONNEL'!$D$22,Q17&lt;='TABLEAU PERSONNEL'!$E$22),100,0)
+IF(AND(Q17&gt;='TABLEAU PERSONNEL'!$D$23,Q17&lt;='TABLEAU PERSONNEL'!$E$23),100,0)
+IF(AND(Q17&gt;='TABLEAU PERSONNEL'!$D$24,Q17&lt;='TABLEAU PERSONNEL'!$E$24),100,0)
+IF(AND(Q17&gt;='TABLEAU PERSONNEL'!$D$25,Q17&lt;='TABLEAU PERSONNEL'!$E$25),100,0)
+IF(AND(Q17&gt;='TABLEAU PERSONNEL'!$D$26,Q17&lt;='TABLEAU PERSONNEL'!$E$26),100,0)
+IF(AND(Q17&gt;='TABLEAU PERSONNEL'!$D$27,Q17&lt;='TABLEAU PERSONNEL'!$E$27),100,0)
+IF(AND(Q17&gt;='TABLEAU PERSONNEL'!$D$28,Q17&lt;='TABLEAU PERSONNEL'!$E$28),100,0)
+IF(AND(Q17&gt;='TABLEAU PERSONNEL'!$D$29,Q17&lt;='TABLEAU PERSONNEL'!$E$29),100,0)
+IF(AND(Q17&gt;='TABLEAU PERSONNEL'!$D$30,Q17&lt;='TABLEAU PERSONNEL'!$E$30),100,0)
+IF(AND(Q17&gt;='TABLEAU PERSONNEL'!$D$31,Q17&lt;='TABLEAU PERSONNEL'!$E$31),100,0)
+IF(AND(Q17&gt;='TABLEAU PERSONNEL'!$D$32,Q17&lt;='TABLEAU PERSONNEL'!$E$32),100,0)
+IF(AND(Q17&gt;='TABLEAU PERSONNEL'!$D$33,Q17&lt;='TABLEAU PERSONNEL'!$E$33),100,0)
+IF(AND(Q17&gt;='TABLEAU PERSONNEL'!$D$34,Q17&lt;='TABLEAU PERSONNEL'!$E$34),100,0)</f>
        <v>0</v>
      </c>
      <c r="R21" s="50">
        <f>IF(AND(R17&gt;='TABLEAU PERSONNEL'!$D$4,R17&lt;='TABLEAU PERSONNEL'!$E$4),100,0)
+IF(AND(R17&gt;='TABLEAU PERSONNEL'!$D$5,R17&lt;='TABLEAU PERSONNEL'!$E$5),100,0)
+IF(AND(R17&gt;='TABLEAU PERSONNEL'!$D$6,R17&lt;='TABLEAU PERSONNEL'!$E$6),100,0)
+IF(AND(R17&gt;='TABLEAU PERSONNEL'!$D$7,R17&lt;='TABLEAU PERSONNEL'!$E$7),100,0)
+IF(AND(R17&gt;='TABLEAU PERSONNEL'!$D$8,R17&lt;='TABLEAU PERSONNEL'!$E$8),100,0)
+IF(AND(R17&gt;='TABLEAU PERSONNEL'!$D$9,R17&lt;='TABLEAU PERSONNEL'!$E$9),100,0)
+IF(AND(R17&gt;='TABLEAU PERSONNEL'!$D$10,R17&lt;='TABLEAU PERSONNEL'!$E$10),100,0)
+IF(AND(R17&gt;='TABLEAU PERSONNEL'!$D$11,R17&lt;='TABLEAU PERSONNEL'!$E$11),100,0)
+IF(AND(R17&gt;='TABLEAU PERSONNEL'!$D$12,R17&lt;='TABLEAU PERSONNEL'!$E$12),100,0)
+IF(AND(R17&gt;='TABLEAU PERSONNEL'!$D$13,R17&lt;='TABLEAU PERSONNEL'!$E$13),100,0)
+IF(AND(R17&gt;='TABLEAU PERSONNEL'!$D$14,R17&lt;='TABLEAU PERSONNEL'!$E$14),100,0)
+IF(AND(R17&gt;='TABLEAU PERSONNEL'!$D$15,R17&lt;='TABLEAU PERSONNEL'!$E$15),100,0)
+IF(AND(R17&gt;='TABLEAU PERSONNEL'!$D$16,R17&lt;='TABLEAU PERSONNEL'!$E$16),100,0)
+IF(AND(R17&gt;='TABLEAU PERSONNEL'!$D$17,R17&lt;='TABLEAU PERSONNEL'!$E$17),100,0)
+IF(AND(R17&gt;='TABLEAU PERSONNEL'!$D$18,R17&lt;='TABLEAU PERSONNEL'!$E$18),100,0)
+IF(AND(R17&gt;='TABLEAU PERSONNEL'!$D$19,R17&lt;='TABLEAU PERSONNEL'!$E$19),100,0)
+IF(AND(R17&gt;='TABLEAU PERSONNEL'!$D$20,R17&lt;='TABLEAU PERSONNEL'!$E$20),100,0)
+IF(AND(R17&gt;='TABLEAU PERSONNEL'!$D$21,R17&lt;='TABLEAU PERSONNEL'!$E$21),100,0)
+IF(AND(R17&gt;='TABLEAU PERSONNEL'!$D$22,R17&lt;='TABLEAU PERSONNEL'!$E$22),100,0)
+IF(AND(R17&gt;='TABLEAU PERSONNEL'!$D$23,R17&lt;='TABLEAU PERSONNEL'!$E$23),100,0)
+IF(AND(R17&gt;='TABLEAU PERSONNEL'!$D$24,R17&lt;='TABLEAU PERSONNEL'!$E$24),100,0)
+IF(AND(R17&gt;='TABLEAU PERSONNEL'!$D$25,R17&lt;='TABLEAU PERSONNEL'!$E$25),100,0)
+IF(AND(R17&gt;='TABLEAU PERSONNEL'!$D$26,R17&lt;='TABLEAU PERSONNEL'!$E$26),100,0)
+IF(AND(R17&gt;='TABLEAU PERSONNEL'!$D$27,R17&lt;='TABLEAU PERSONNEL'!$E$27),100,0)
+IF(AND(R17&gt;='TABLEAU PERSONNEL'!$D$28,R17&lt;='TABLEAU PERSONNEL'!$E$28),100,0)
+IF(AND(R17&gt;='TABLEAU PERSONNEL'!$D$29,R17&lt;='TABLEAU PERSONNEL'!$E$29),100,0)
+IF(AND(R17&gt;='TABLEAU PERSONNEL'!$D$30,R17&lt;='TABLEAU PERSONNEL'!$E$30),100,0)
+IF(AND(R17&gt;='TABLEAU PERSONNEL'!$D$31,R17&lt;='TABLEAU PERSONNEL'!$E$31),100,0)
+IF(AND(R17&gt;='TABLEAU PERSONNEL'!$D$32,R17&lt;='TABLEAU PERSONNEL'!$E$32),100,0)
+IF(AND(R17&gt;='TABLEAU PERSONNEL'!$D$33,R17&lt;='TABLEAU PERSONNEL'!$E$33),100,0)
+IF(AND(R17&gt;='TABLEAU PERSONNEL'!$D$34,R17&lt;='TABLEAU PERSONNEL'!$E$34),100,0)</f>
        <v>0</v>
      </c>
      <c r="S21" s="50">
        <f>IF(AND(S17&gt;='TABLEAU PERSONNEL'!$D$4,S17&lt;='TABLEAU PERSONNEL'!$E$4),100,0)
+IF(AND(S17&gt;='TABLEAU PERSONNEL'!$D$5,S17&lt;='TABLEAU PERSONNEL'!$E$5),100,0)
+IF(AND(S17&gt;='TABLEAU PERSONNEL'!$D$6,S17&lt;='TABLEAU PERSONNEL'!$E$6),100,0)
+IF(AND(S17&gt;='TABLEAU PERSONNEL'!$D$7,S17&lt;='TABLEAU PERSONNEL'!$E$7),100,0)
+IF(AND(S17&gt;='TABLEAU PERSONNEL'!$D$8,S17&lt;='TABLEAU PERSONNEL'!$E$8),100,0)
+IF(AND(S17&gt;='TABLEAU PERSONNEL'!$D$9,S17&lt;='TABLEAU PERSONNEL'!$E$9),100,0)
+IF(AND(S17&gt;='TABLEAU PERSONNEL'!$D$10,S17&lt;='TABLEAU PERSONNEL'!$E$10),100,0)
+IF(AND(S17&gt;='TABLEAU PERSONNEL'!$D$11,S17&lt;='TABLEAU PERSONNEL'!$E$11),100,0)
+IF(AND(S17&gt;='TABLEAU PERSONNEL'!$D$12,S17&lt;='TABLEAU PERSONNEL'!$E$12),100,0)
+IF(AND(S17&gt;='TABLEAU PERSONNEL'!$D$13,S17&lt;='TABLEAU PERSONNEL'!$E$13),100,0)
+IF(AND(S17&gt;='TABLEAU PERSONNEL'!$D$14,S17&lt;='TABLEAU PERSONNEL'!$E$14),100,0)
+IF(AND(S17&gt;='TABLEAU PERSONNEL'!$D$15,S17&lt;='TABLEAU PERSONNEL'!$E$15),100,0)
+IF(AND(S17&gt;='TABLEAU PERSONNEL'!$D$16,S17&lt;='TABLEAU PERSONNEL'!$E$16),100,0)
+IF(AND(S17&gt;='TABLEAU PERSONNEL'!$D$17,S17&lt;='TABLEAU PERSONNEL'!$E$17),100,0)
+IF(AND(S17&gt;='TABLEAU PERSONNEL'!$D$18,S17&lt;='TABLEAU PERSONNEL'!$E$18),100,0)
+IF(AND(S17&gt;='TABLEAU PERSONNEL'!$D$19,S17&lt;='TABLEAU PERSONNEL'!$E$19),100,0)
+IF(AND(S17&gt;='TABLEAU PERSONNEL'!$D$20,S17&lt;='TABLEAU PERSONNEL'!$E$20),100,0)
+IF(AND(S17&gt;='TABLEAU PERSONNEL'!$D$21,S17&lt;='TABLEAU PERSONNEL'!$E$21),100,0)
+IF(AND(S17&gt;='TABLEAU PERSONNEL'!$D$22,S17&lt;='TABLEAU PERSONNEL'!$E$22),100,0)
+IF(AND(S17&gt;='TABLEAU PERSONNEL'!$D$23,S17&lt;='TABLEAU PERSONNEL'!$E$23),100,0)
+IF(AND(S17&gt;='TABLEAU PERSONNEL'!$D$24,S17&lt;='TABLEAU PERSONNEL'!$E$24),100,0)
+IF(AND(S17&gt;='TABLEAU PERSONNEL'!$D$25,S17&lt;='TABLEAU PERSONNEL'!$E$25),100,0)
+IF(AND(S17&gt;='TABLEAU PERSONNEL'!$D$26,S17&lt;='TABLEAU PERSONNEL'!$E$26),100,0)
+IF(AND(S17&gt;='TABLEAU PERSONNEL'!$D$27,S17&lt;='TABLEAU PERSONNEL'!$E$27),100,0)
+IF(AND(S17&gt;='TABLEAU PERSONNEL'!$D$28,S17&lt;='TABLEAU PERSONNEL'!$E$28),100,0)
+IF(AND(S17&gt;='TABLEAU PERSONNEL'!$D$29,S17&lt;='TABLEAU PERSONNEL'!$E$29),100,0)
+IF(AND(S17&gt;='TABLEAU PERSONNEL'!$D$30,S17&lt;='TABLEAU PERSONNEL'!$E$30),100,0)
+IF(AND(S17&gt;='TABLEAU PERSONNEL'!$D$31,S17&lt;='TABLEAU PERSONNEL'!$E$31),100,0)
+IF(AND(S17&gt;='TABLEAU PERSONNEL'!$D$32,S17&lt;='TABLEAU PERSONNEL'!$E$32),100,0)
+IF(AND(S17&gt;='TABLEAU PERSONNEL'!$D$33,S17&lt;='TABLEAU PERSONNEL'!$E$33),100,0)
+IF(AND(S17&gt;='TABLEAU PERSONNEL'!$D$34,S17&lt;='TABLEAU PERSONNEL'!$E$34),100,0)</f>
        <v>0</v>
      </c>
      <c r="T21" s="50">
        <f>IF(AND(T17&gt;='TABLEAU PERSONNEL'!$D$4,T17&lt;='TABLEAU PERSONNEL'!$E$4),100,0)
+IF(AND(T17&gt;='TABLEAU PERSONNEL'!$D$5,T17&lt;='TABLEAU PERSONNEL'!$E$5),100,0)
+IF(AND(T17&gt;='TABLEAU PERSONNEL'!$D$6,T17&lt;='TABLEAU PERSONNEL'!$E$6),100,0)
+IF(AND(T17&gt;='TABLEAU PERSONNEL'!$D$7,T17&lt;='TABLEAU PERSONNEL'!$E$7),100,0)
+IF(AND(T17&gt;='TABLEAU PERSONNEL'!$D$8,T17&lt;='TABLEAU PERSONNEL'!$E$8),100,0)
+IF(AND(T17&gt;='TABLEAU PERSONNEL'!$D$9,T17&lt;='TABLEAU PERSONNEL'!$E$9),100,0)
+IF(AND(T17&gt;='TABLEAU PERSONNEL'!$D$10,T17&lt;='TABLEAU PERSONNEL'!$E$10),100,0)
+IF(AND(T17&gt;='TABLEAU PERSONNEL'!$D$11,T17&lt;='TABLEAU PERSONNEL'!$E$11),100,0)
+IF(AND(T17&gt;='TABLEAU PERSONNEL'!$D$12,T17&lt;='TABLEAU PERSONNEL'!$E$12),100,0)
+IF(AND(T17&gt;='TABLEAU PERSONNEL'!$D$13,T17&lt;='TABLEAU PERSONNEL'!$E$13),100,0)
+IF(AND(T17&gt;='TABLEAU PERSONNEL'!$D$14,T17&lt;='TABLEAU PERSONNEL'!$E$14),100,0)
+IF(AND(T17&gt;='TABLEAU PERSONNEL'!$D$15,T17&lt;='TABLEAU PERSONNEL'!$E$15),100,0)
+IF(AND(T17&gt;='TABLEAU PERSONNEL'!$D$16,T17&lt;='TABLEAU PERSONNEL'!$E$16),100,0)
+IF(AND(T17&gt;='TABLEAU PERSONNEL'!$D$17,T17&lt;='TABLEAU PERSONNEL'!$E$17),100,0)
+IF(AND(T17&gt;='TABLEAU PERSONNEL'!$D$18,T17&lt;='TABLEAU PERSONNEL'!$E$18),100,0)
+IF(AND(T17&gt;='TABLEAU PERSONNEL'!$D$19,T17&lt;='TABLEAU PERSONNEL'!$E$19),100,0)
+IF(AND(T17&gt;='TABLEAU PERSONNEL'!$D$20,T17&lt;='TABLEAU PERSONNEL'!$E$20),100,0)
+IF(AND(T17&gt;='TABLEAU PERSONNEL'!$D$21,T17&lt;='TABLEAU PERSONNEL'!$E$21),100,0)
+IF(AND(T17&gt;='TABLEAU PERSONNEL'!$D$22,T17&lt;='TABLEAU PERSONNEL'!$E$22),100,0)
+IF(AND(T17&gt;='TABLEAU PERSONNEL'!$D$23,T17&lt;='TABLEAU PERSONNEL'!$E$23),100,0)
+IF(AND(T17&gt;='TABLEAU PERSONNEL'!$D$24,T17&lt;='TABLEAU PERSONNEL'!$E$24),100,0)
+IF(AND(T17&gt;='TABLEAU PERSONNEL'!$D$25,T17&lt;='TABLEAU PERSONNEL'!$E$25),100,0)
+IF(AND(T17&gt;='TABLEAU PERSONNEL'!$D$26,T17&lt;='TABLEAU PERSONNEL'!$E$26),100,0)
+IF(AND(T17&gt;='TABLEAU PERSONNEL'!$D$27,T17&lt;='TABLEAU PERSONNEL'!$E$27),100,0)
+IF(AND(T17&gt;='TABLEAU PERSONNEL'!$D$28,T17&lt;='TABLEAU PERSONNEL'!$E$28),100,0)
+IF(AND(T17&gt;='TABLEAU PERSONNEL'!$D$29,T17&lt;='TABLEAU PERSONNEL'!$E$29),100,0)
+IF(AND(T17&gt;='TABLEAU PERSONNEL'!$D$30,T17&lt;='TABLEAU PERSONNEL'!$E$30),100,0)
+IF(AND(T17&gt;='TABLEAU PERSONNEL'!$D$31,T17&lt;='TABLEAU PERSONNEL'!$E$31),100,0)
+IF(AND(T17&gt;='TABLEAU PERSONNEL'!$D$32,T17&lt;='TABLEAU PERSONNEL'!$E$32),100,0)
+IF(AND(T17&gt;='TABLEAU PERSONNEL'!$D$33,T17&lt;='TABLEAU PERSONNEL'!$E$33),100,0)
+IF(AND(T17&gt;='TABLEAU PERSONNEL'!$D$34,T17&lt;='TABLEAU PERSONNEL'!$E$34),100,0)</f>
        <v>0</v>
      </c>
      <c r="U21" s="50">
        <f>IF(AND(U17&gt;='TABLEAU PERSONNEL'!$D$4,U17&lt;='TABLEAU PERSONNEL'!$E$4),100,0)
+IF(AND(U17&gt;='TABLEAU PERSONNEL'!$D$5,U17&lt;='TABLEAU PERSONNEL'!$E$5),100,0)
+IF(AND(U17&gt;='TABLEAU PERSONNEL'!$D$6,U17&lt;='TABLEAU PERSONNEL'!$E$6),100,0)
+IF(AND(U17&gt;='TABLEAU PERSONNEL'!$D$7,U17&lt;='TABLEAU PERSONNEL'!$E$7),100,0)
+IF(AND(U17&gt;='TABLEAU PERSONNEL'!$D$8,U17&lt;='TABLEAU PERSONNEL'!$E$8),100,0)
+IF(AND(U17&gt;='TABLEAU PERSONNEL'!$D$9,U17&lt;='TABLEAU PERSONNEL'!$E$9),100,0)
+IF(AND(U17&gt;='TABLEAU PERSONNEL'!$D$10,U17&lt;='TABLEAU PERSONNEL'!$E$10),100,0)
+IF(AND(U17&gt;='TABLEAU PERSONNEL'!$D$11,U17&lt;='TABLEAU PERSONNEL'!$E$11),100,0)
+IF(AND(U17&gt;='TABLEAU PERSONNEL'!$D$12,U17&lt;='TABLEAU PERSONNEL'!$E$12),100,0)
+IF(AND(U17&gt;='TABLEAU PERSONNEL'!$D$13,U17&lt;='TABLEAU PERSONNEL'!$E$13),100,0)
+IF(AND(U17&gt;='TABLEAU PERSONNEL'!$D$14,U17&lt;='TABLEAU PERSONNEL'!$E$14),100,0)
+IF(AND(U17&gt;='TABLEAU PERSONNEL'!$D$15,U17&lt;='TABLEAU PERSONNEL'!$E$15),100,0)
+IF(AND(U17&gt;='TABLEAU PERSONNEL'!$D$16,U17&lt;='TABLEAU PERSONNEL'!$E$16),100,0)
+IF(AND(U17&gt;='TABLEAU PERSONNEL'!$D$17,U17&lt;='TABLEAU PERSONNEL'!$E$17),100,0)
+IF(AND(U17&gt;='TABLEAU PERSONNEL'!$D$18,U17&lt;='TABLEAU PERSONNEL'!$E$18),100,0)
+IF(AND(U17&gt;='TABLEAU PERSONNEL'!$D$19,U17&lt;='TABLEAU PERSONNEL'!$E$19),100,0)
+IF(AND(U17&gt;='TABLEAU PERSONNEL'!$D$20,U17&lt;='TABLEAU PERSONNEL'!$E$20),100,0)
+IF(AND(U17&gt;='TABLEAU PERSONNEL'!$D$21,U17&lt;='TABLEAU PERSONNEL'!$E$21),100,0)
+IF(AND(U17&gt;='TABLEAU PERSONNEL'!$D$22,U17&lt;='TABLEAU PERSONNEL'!$E$22),100,0)
+IF(AND(U17&gt;='TABLEAU PERSONNEL'!$D$23,U17&lt;='TABLEAU PERSONNEL'!$E$23),100,0)
+IF(AND(U17&gt;='TABLEAU PERSONNEL'!$D$24,U17&lt;='TABLEAU PERSONNEL'!$E$24),100,0)
+IF(AND(U17&gt;='TABLEAU PERSONNEL'!$D$25,U17&lt;='TABLEAU PERSONNEL'!$E$25),100,0)
+IF(AND(U17&gt;='TABLEAU PERSONNEL'!$D$26,U17&lt;='TABLEAU PERSONNEL'!$E$26),100,0)
+IF(AND(U17&gt;='TABLEAU PERSONNEL'!$D$27,U17&lt;='TABLEAU PERSONNEL'!$E$27),100,0)
+IF(AND(U17&gt;='TABLEAU PERSONNEL'!$D$28,U17&lt;='TABLEAU PERSONNEL'!$E$28),100,0)
+IF(AND(U17&gt;='TABLEAU PERSONNEL'!$D$29,U17&lt;='TABLEAU PERSONNEL'!$E$29),100,0)
+IF(AND(U17&gt;='TABLEAU PERSONNEL'!$D$30,U17&lt;='TABLEAU PERSONNEL'!$E$30),100,0)
+IF(AND(U17&gt;='TABLEAU PERSONNEL'!$D$31,U17&lt;='TABLEAU PERSONNEL'!$E$31),100,0)
+IF(AND(U17&gt;='TABLEAU PERSONNEL'!$D$32,U17&lt;='TABLEAU PERSONNEL'!$E$32),100,0)
+IF(AND(U17&gt;='TABLEAU PERSONNEL'!$D$33,U17&lt;='TABLEAU PERSONNEL'!$E$33),100,0)
+IF(AND(U17&gt;='TABLEAU PERSONNEL'!$D$34,U17&lt;='TABLEAU PERSONNEL'!$E$34),100,0)</f>
        <v>0</v>
      </c>
      <c r="V21" s="50">
        <f>IF(AND(V17&gt;='TABLEAU PERSONNEL'!$D$4,V17&lt;='TABLEAU PERSONNEL'!$E$4),100,0)
+IF(AND(V17&gt;='TABLEAU PERSONNEL'!$D$5,V17&lt;='TABLEAU PERSONNEL'!$E$5),100,0)
+IF(AND(V17&gt;='TABLEAU PERSONNEL'!$D$6,V17&lt;='TABLEAU PERSONNEL'!$E$6),100,0)
+IF(AND(V17&gt;='TABLEAU PERSONNEL'!$D$7,V17&lt;='TABLEAU PERSONNEL'!$E$7),100,0)
+IF(AND(V17&gt;='TABLEAU PERSONNEL'!$D$8,V17&lt;='TABLEAU PERSONNEL'!$E$8),100,0)
+IF(AND(V17&gt;='TABLEAU PERSONNEL'!$D$9,V17&lt;='TABLEAU PERSONNEL'!$E$9),100,0)
+IF(AND(V17&gt;='TABLEAU PERSONNEL'!$D$10,V17&lt;='TABLEAU PERSONNEL'!$E$10),100,0)
+IF(AND(V17&gt;='TABLEAU PERSONNEL'!$D$11,V17&lt;='TABLEAU PERSONNEL'!$E$11),100,0)
+IF(AND(V17&gt;='TABLEAU PERSONNEL'!$D$12,V17&lt;='TABLEAU PERSONNEL'!$E$12),100,0)
+IF(AND(V17&gt;='TABLEAU PERSONNEL'!$D$13,V17&lt;='TABLEAU PERSONNEL'!$E$13),100,0)
+IF(AND(V17&gt;='TABLEAU PERSONNEL'!$D$14,V17&lt;='TABLEAU PERSONNEL'!$E$14),100,0)
+IF(AND(V17&gt;='TABLEAU PERSONNEL'!$D$15,V17&lt;='TABLEAU PERSONNEL'!$E$15),100,0)
+IF(AND(V17&gt;='TABLEAU PERSONNEL'!$D$16,V17&lt;='TABLEAU PERSONNEL'!$E$16),100,0)
+IF(AND(V17&gt;='TABLEAU PERSONNEL'!$D$17,V17&lt;='TABLEAU PERSONNEL'!$E$17),100,0)
+IF(AND(V17&gt;='TABLEAU PERSONNEL'!$D$18,V17&lt;='TABLEAU PERSONNEL'!$E$18),100,0)
+IF(AND(V17&gt;='TABLEAU PERSONNEL'!$D$19,V17&lt;='TABLEAU PERSONNEL'!$E$19),100,0)
+IF(AND(V17&gt;='TABLEAU PERSONNEL'!$D$20,V17&lt;='TABLEAU PERSONNEL'!$E$20),100,0)
+IF(AND(V17&gt;='TABLEAU PERSONNEL'!$D$21,V17&lt;='TABLEAU PERSONNEL'!$E$21),100,0)
+IF(AND(V17&gt;='TABLEAU PERSONNEL'!$D$22,V17&lt;='TABLEAU PERSONNEL'!$E$22),100,0)
+IF(AND(V17&gt;='TABLEAU PERSONNEL'!$D$23,V17&lt;='TABLEAU PERSONNEL'!$E$23),100,0)
+IF(AND(V17&gt;='TABLEAU PERSONNEL'!$D$24,V17&lt;='TABLEAU PERSONNEL'!$E$24),100,0)
+IF(AND(V17&gt;='TABLEAU PERSONNEL'!$D$25,V17&lt;='TABLEAU PERSONNEL'!$E$25),100,0)
+IF(AND(V17&gt;='TABLEAU PERSONNEL'!$D$26,V17&lt;='TABLEAU PERSONNEL'!$E$26),100,0)
+IF(AND(V17&gt;='TABLEAU PERSONNEL'!$D$27,V17&lt;='TABLEAU PERSONNEL'!$E$27),100,0)
+IF(AND(V17&gt;='TABLEAU PERSONNEL'!$D$28,V17&lt;='TABLEAU PERSONNEL'!$E$28),100,0)
+IF(AND(V17&gt;='TABLEAU PERSONNEL'!$D$29,V17&lt;='TABLEAU PERSONNEL'!$E$29),100,0)
+IF(AND(V17&gt;='TABLEAU PERSONNEL'!$D$30,V17&lt;='TABLEAU PERSONNEL'!$E$30),100,0)
+IF(AND(V17&gt;='TABLEAU PERSONNEL'!$D$31,V17&lt;='TABLEAU PERSONNEL'!$E$31),100,0)
+IF(AND(V17&gt;='TABLEAU PERSONNEL'!$D$32,V17&lt;='TABLEAU PERSONNEL'!$E$32),100,0)
+IF(AND(V17&gt;='TABLEAU PERSONNEL'!$D$33,V17&lt;='TABLEAU PERSONNEL'!$E$33),100,0)
+IF(AND(V17&gt;='TABLEAU PERSONNEL'!$D$34,V17&lt;='TABLEAU PERSONNEL'!$E$34),100,0)</f>
        <v>0</v>
      </c>
      <c r="W21" s="50">
        <f>IF(AND(W17&gt;='TABLEAU PERSONNEL'!$D$4,W17&lt;='TABLEAU PERSONNEL'!$E$4),100,0)
+IF(AND(W17&gt;='TABLEAU PERSONNEL'!$D$5,W17&lt;='TABLEAU PERSONNEL'!$E$5),100,0)
+IF(AND(W17&gt;='TABLEAU PERSONNEL'!$D$6,W17&lt;='TABLEAU PERSONNEL'!$E$6),100,0)
+IF(AND(W17&gt;='TABLEAU PERSONNEL'!$D$7,W17&lt;='TABLEAU PERSONNEL'!$E$7),100,0)
+IF(AND(W17&gt;='TABLEAU PERSONNEL'!$D$8,W17&lt;='TABLEAU PERSONNEL'!$E$8),100,0)
+IF(AND(W17&gt;='TABLEAU PERSONNEL'!$D$9,W17&lt;='TABLEAU PERSONNEL'!$E$9),100,0)
+IF(AND(W17&gt;='TABLEAU PERSONNEL'!$D$10,W17&lt;='TABLEAU PERSONNEL'!$E$10),100,0)
+IF(AND(W17&gt;='TABLEAU PERSONNEL'!$D$11,W17&lt;='TABLEAU PERSONNEL'!$E$11),100,0)
+IF(AND(W17&gt;='TABLEAU PERSONNEL'!$D$12,W17&lt;='TABLEAU PERSONNEL'!$E$12),100,0)
+IF(AND(W17&gt;='TABLEAU PERSONNEL'!$D$13,W17&lt;='TABLEAU PERSONNEL'!$E$13),100,0)
+IF(AND(W17&gt;='TABLEAU PERSONNEL'!$D$14,W17&lt;='TABLEAU PERSONNEL'!$E$14),100,0)
+IF(AND(W17&gt;='TABLEAU PERSONNEL'!$D$15,W17&lt;='TABLEAU PERSONNEL'!$E$15),100,0)
+IF(AND(W17&gt;='TABLEAU PERSONNEL'!$D$16,W17&lt;='TABLEAU PERSONNEL'!$E$16),100,0)
+IF(AND(W17&gt;='TABLEAU PERSONNEL'!$D$17,W17&lt;='TABLEAU PERSONNEL'!$E$17),100,0)
+IF(AND(W17&gt;='TABLEAU PERSONNEL'!$D$18,W17&lt;='TABLEAU PERSONNEL'!$E$18),100,0)
+IF(AND(W17&gt;='TABLEAU PERSONNEL'!$D$19,W17&lt;='TABLEAU PERSONNEL'!$E$19),100,0)
+IF(AND(W17&gt;='TABLEAU PERSONNEL'!$D$20,W17&lt;='TABLEAU PERSONNEL'!$E$20),100,0)
+IF(AND(W17&gt;='TABLEAU PERSONNEL'!$D$21,W17&lt;='TABLEAU PERSONNEL'!$E$21),100,0)
+IF(AND(W17&gt;='TABLEAU PERSONNEL'!$D$22,W17&lt;='TABLEAU PERSONNEL'!$E$22),100,0)
+IF(AND(W17&gt;='TABLEAU PERSONNEL'!$D$23,W17&lt;='TABLEAU PERSONNEL'!$E$23),100,0)
+IF(AND(W17&gt;='TABLEAU PERSONNEL'!$D$24,W17&lt;='TABLEAU PERSONNEL'!$E$24),100,0)
+IF(AND(W17&gt;='TABLEAU PERSONNEL'!$D$25,W17&lt;='TABLEAU PERSONNEL'!$E$25),100,0)
+IF(AND(W17&gt;='TABLEAU PERSONNEL'!$D$26,W17&lt;='TABLEAU PERSONNEL'!$E$26),100,0)
+IF(AND(W17&gt;='TABLEAU PERSONNEL'!$D$27,W17&lt;='TABLEAU PERSONNEL'!$E$27),100,0)
+IF(AND(W17&gt;='TABLEAU PERSONNEL'!$D$28,W17&lt;='TABLEAU PERSONNEL'!$E$28),100,0)
+IF(AND(W17&gt;='TABLEAU PERSONNEL'!$D$29,W17&lt;='TABLEAU PERSONNEL'!$E$29),100,0)
+IF(AND(W17&gt;='TABLEAU PERSONNEL'!$D$30,W17&lt;='TABLEAU PERSONNEL'!$E$30),100,0)
+IF(AND(W17&gt;='TABLEAU PERSONNEL'!$D$31,W17&lt;='TABLEAU PERSONNEL'!$E$31),100,0)
+IF(AND(W17&gt;='TABLEAU PERSONNEL'!$D$32,W17&lt;='TABLEAU PERSONNEL'!$E$32),100,0)
+IF(AND(W17&gt;='TABLEAU PERSONNEL'!$D$33,W17&lt;='TABLEAU PERSONNEL'!$E$33),100,0)
+IF(AND(W17&gt;='TABLEAU PERSONNEL'!$D$34,W17&lt;='TABLEAU PERSONNEL'!$E$34),100,0)</f>
        <v>0</v>
      </c>
      <c r="X21" s="50">
        <f>IF(AND(X17&gt;='TABLEAU PERSONNEL'!$D$4,X17&lt;='TABLEAU PERSONNEL'!$E$4),100,0)
+IF(AND(X17&gt;='TABLEAU PERSONNEL'!$D$5,X17&lt;='TABLEAU PERSONNEL'!$E$5),100,0)
+IF(AND(X17&gt;='TABLEAU PERSONNEL'!$D$6,X17&lt;='TABLEAU PERSONNEL'!$E$6),100,0)
+IF(AND(X17&gt;='TABLEAU PERSONNEL'!$D$7,X17&lt;='TABLEAU PERSONNEL'!$E$7),100,0)
+IF(AND(X17&gt;='TABLEAU PERSONNEL'!$D$8,X17&lt;='TABLEAU PERSONNEL'!$E$8),100,0)
+IF(AND(X17&gt;='TABLEAU PERSONNEL'!$D$9,X17&lt;='TABLEAU PERSONNEL'!$E$9),100,0)
+IF(AND(X17&gt;='TABLEAU PERSONNEL'!$D$10,X17&lt;='TABLEAU PERSONNEL'!$E$10),100,0)
+IF(AND(X17&gt;='TABLEAU PERSONNEL'!$D$11,X17&lt;='TABLEAU PERSONNEL'!$E$11),100,0)
+IF(AND(X17&gt;='TABLEAU PERSONNEL'!$D$12,X17&lt;='TABLEAU PERSONNEL'!$E$12),100,0)
+IF(AND(X17&gt;='TABLEAU PERSONNEL'!$D$13,X17&lt;='TABLEAU PERSONNEL'!$E$13),100,0)
+IF(AND(X17&gt;='TABLEAU PERSONNEL'!$D$14,X17&lt;='TABLEAU PERSONNEL'!$E$14),100,0)
+IF(AND(X17&gt;='TABLEAU PERSONNEL'!$D$15,X17&lt;='TABLEAU PERSONNEL'!$E$15),100,0)
+IF(AND(X17&gt;='TABLEAU PERSONNEL'!$D$16,X17&lt;='TABLEAU PERSONNEL'!$E$16),100,0)
+IF(AND(X17&gt;='TABLEAU PERSONNEL'!$D$17,X17&lt;='TABLEAU PERSONNEL'!$E$17),100,0)
+IF(AND(X17&gt;='TABLEAU PERSONNEL'!$D$18,X17&lt;='TABLEAU PERSONNEL'!$E$18),100,0)
+IF(AND(X17&gt;='TABLEAU PERSONNEL'!$D$19,X17&lt;='TABLEAU PERSONNEL'!$E$19),100,0)
+IF(AND(X17&gt;='TABLEAU PERSONNEL'!$D$20,X17&lt;='TABLEAU PERSONNEL'!$E$20),100,0)
+IF(AND(X17&gt;='TABLEAU PERSONNEL'!$D$21,X17&lt;='TABLEAU PERSONNEL'!$E$21),100,0)
+IF(AND(X17&gt;='TABLEAU PERSONNEL'!$D$22,X17&lt;='TABLEAU PERSONNEL'!$E$22),100,0)
+IF(AND(X17&gt;='TABLEAU PERSONNEL'!$D$23,X17&lt;='TABLEAU PERSONNEL'!$E$23),100,0)
+IF(AND(X17&gt;='TABLEAU PERSONNEL'!$D$24,X17&lt;='TABLEAU PERSONNEL'!$E$24),100,0)
+IF(AND(X17&gt;='TABLEAU PERSONNEL'!$D$25,X17&lt;='TABLEAU PERSONNEL'!$E$25),100,0)
+IF(AND(X17&gt;='TABLEAU PERSONNEL'!$D$26,X17&lt;='TABLEAU PERSONNEL'!$E$26),100,0)
+IF(AND(X17&gt;='TABLEAU PERSONNEL'!$D$27,X17&lt;='TABLEAU PERSONNEL'!$E$27),100,0)
+IF(AND(X17&gt;='TABLEAU PERSONNEL'!$D$28,X17&lt;='TABLEAU PERSONNEL'!$E$28),100,0)
+IF(AND(X17&gt;='TABLEAU PERSONNEL'!$D$29,X17&lt;='TABLEAU PERSONNEL'!$E$29),100,0)
+IF(AND(X17&gt;='TABLEAU PERSONNEL'!$D$30,X17&lt;='TABLEAU PERSONNEL'!$E$30),100,0)
+IF(AND(X17&gt;='TABLEAU PERSONNEL'!$D$31,X17&lt;='TABLEAU PERSONNEL'!$E$31),100,0)
+IF(AND(X17&gt;='TABLEAU PERSONNEL'!$D$32,X17&lt;='TABLEAU PERSONNEL'!$E$32),100,0)
+IF(AND(X17&gt;='TABLEAU PERSONNEL'!$D$33,X17&lt;='TABLEAU PERSONNEL'!$E$33),100,0)
+IF(AND(X17&gt;='TABLEAU PERSONNEL'!$D$34,X17&lt;='TABLEAU PERSONNEL'!$E$34),100,0)</f>
        <v>100</v>
      </c>
      <c r="Y21" s="50">
        <f>IF(AND(Y17&gt;='TABLEAU PERSONNEL'!$D$4,Y17&lt;='TABLEAU PERSONNEL'!$E$4),100,0)
+IF(AND(Y17&gt;='TABLEAU PERSONNEL'!$D$5,Y17&lt;='TABLEAU PERSONNEL'!$E$5),100,0)
+IF(AND(Y17&gt;='TABLEAU PERSONNEL'!$D$6,Y17&lt;='TABLEAU PERSONNEL'!$E$6),100,0)
+IF(AND(Y17&gt;='TABLEAU PERSONNEL'!$D$7,Y17&lt;='TABLEAU PERSONNEL'!$E$7),100,0)
+IF(AND(Y17&gt;='TABLEAU PERSONNEL'!$D$8,Y17&lt;='TABLEAU PERSONNEL'!$E$8),100,0)
+IF(AND(Y17&gt;='TABLEAU PERSONNEL'!$D$9,Y17&lt;='TABLEAU PERSONNEL'!$E$9),100,0)
+IF(AND(Y17&gt;='TABLEAU PERSONNEL'!$D$10,Y17&lt;='TABLEAU PERSONNEL'!$E$10),100,0)
+IF(AND(Y17&gt;='TABLEAU PERSONNEL'!$D$11,Y17&lt;='TABLEAU PERSONNEL'!$E$11),100,0)
+IF(AND(Y17&gt;='TABLEAU PERSONNEL'!$D$12,Y17&lt;='TABLEAU PERSONNEL'!$E$12),100,0)
+IF(AND(Y17&gt;='TABLEAU PERSONNEL'!$D$13,Y17&lt;='TABLEAU PERSONNEL'!$E$13),100,0)
+IF(AND(Y17&gt;='TABLEAU PERSONNEL'!$D$14,Y17&lt;='TABLEAU PERSONNEL'!$E$14),100,0)
+IF(AND(Y17&gt;='TABLEAU PERSONNEL'!$D$15,Y17&lt;='TABLEAU PERSONNEL'!$E$15),100,0)
+IF(AND(Y17&gt;='TABLEAU PERSONNEL'!$D$16,Y17&lt;='TABLEAU PERSONNEL'!$E$16),100,0)
+IF(AND(Y17&gt;='TABLEAU PERSONNEL'!$D$17,Y17&lt;='TABLEAU PERSONNEL'!$E$17),100,0)
+IF(AND(Y17&gt;='TABLEAU PERSONNEL'!$D$18,Y17&lt;='TABLEAU PERSONNEL'!$E$18),100,0)
+IF(AND(Y17&gt;='TABLEAU PERSONNEL'!$D$19,Y17&lt;='TABLEAU PERSONNEL'!$E$19),100,0)
+IF(AND(Y17&gt;='TABLEAU PERSONNEL'!$D$20,Y17&lt;='TABLEAU PERSONNEL'!$E$20),100,0)
+IF(AND(Y17&gt;='TABLEAU PERSONNEL'!$D$21,Y17&lt;='TABLEAU PERSONNEL'!$E$21),100,0)
+IF(AND(Y17&gt;='TABLEAU PERSONNEL'!$D$22,Y17&lt;='TABLEAU PERSONNEL'!$E$22),100,0)
+IF(AND(Y17&gt;='TABLEAU PERSONNEL'!$D$23,Y17&lt;='TABLEAU PERSONNEL'!$E$23),100,0)
+IF(AND(Y17&gt;='TABLEAU PERSONNEL'!$D$24,Y17&lt;='TABLEAU PERSONNEL'!$E$24),100,0)
+IF(AND(Y17&gt;='TABLEAU PERSONNEL'!$D$25,Y17&lt;='TABLEAU PERSONNEL'!$E$25),100,0)
+IF(AND(Y17&gt;='TABLEAU PERSONNEL'!$D$26,Y17&lt;='TABLEAU PERSONNEL'!$E$26),100,0)
+IF(AND(Y17&gt;='TABLEAU PERSONNEL'!$D$27,Y17&lt;='TABLEAU PERSONNEL'!$E$27),100,0)
+IF(AND(Y17&gt;='TABLEAU PERSONNEL'!$D$28,Y17&lt;='TABLEAU PERSONNEL'!$E$28),100,0)
+IF(AND(Y17&gt;='TABLEAU PERSONNEL'!$D$29,Y17&lt;='TABLEAU PERSONNEL'!$E$29),100,0)
+IF(AND(Y17&gt;='TABLEAU PERSONNEL'!$D$30,Y17&lt;='TABLEAU PERSONNEL'!$E$30),100,0)
+IF(AND(Y17&gt;='TABLEAU PERSONNEL'!$D$31,Y17&lt;='TABLEAU PERSONNEL'!$E$31),100,0)
+IF(AND(Y17&gt;='TABLEAU PERSONNEL'!$D$32,Y17&lt;='TABLEAU PERSONNEL'!$E$32),100,0)
+IF(AND(Y17&gt;='TABLEAU PERSONNEL'!$D$33,Y17&lt;='TABLEAU PERSONNEL'!$E$33),100,0)
+IF(AND(Y17&gt;='TABLEAU PERSONNEL'!$D$34,Y17&lt;='TABLEAU PERSONNEL'!$E$34),100,0)</f>
        <v>100</v>
      </c>
      <c r="Z21" s="50">
        <f>IF(AND(Z17&gt;='TABLEAU PERSONNEL'!$D$4,Z17&lt;='TABLEAU PERSONNEL'!$E$4),100,0)
+IF(AND(Z17&gt;='TABLEAU PERSONNEL'!$D$5,Z17&lt;='TABLEAU PERSONNEL'!$E$5),100,0)
+IF(AND(Z17&gt;='TABLEAU PERSONNEL'!$D$6,Z17&lt;='TABLEAU PERSONNEL'!$E$6),100,0)
+IF(AND(Z17&gt;='TABLEAU PERSONNEL'!$D$7,Z17&lt;='TABLEAU PERSONNEL'!$E$7),100,0)
+IF(AND(Z17&gt;='TABLEAU PERSONNEL'!$D$8,Z17&lt;='TABLEAU PERSONNEL'!$E$8),100,0)
+IF(AND(Z17&gt;='TABLEAU PERSONNEL'!$D$9,Z17&lt;='TABLEAU PERSONNEL'!$E$9),100,0)
+IF(AND(Z17&gt;='TABLEAU PERSONNEL'!$D$10,Z17&lt;='TABLEAU PERSONNEL'!$E$10),100,0)
+IF(AND(Z17&gt;='TABLEAU PERSONNEL'!$D$11,Z17&lt;='TABLEAU PERSONNEL'!$E$11),100,0)
+IF(AND(Z17&gt;='TABLEAU PERSONNEL'!$D$12,Z17&lt;='TABLEAU PERSONNEL'!$E$12),100,0)
+IF(AND(Z17&gt;='TABLEAU PERSONNEL'!$D$13,Z17&lt;='TABLEAU PERSONNEL'!$E$13),100,0)
+IF(AND(Z17&gt;='TABLEAU PERSONNEL'!$D$14,Z17&lt;='TABLEAU PERSONNEL'!$E$14),100,0)
+IF(AND(Z17&gt;='TABLEAU PERSONNEL'!$D$15,Z17&lt;='TABLEAU PERSONNEL'!$E$15),100,0)
+IF(AND(Z17&gt;='TABLEAU PERSONNEL'!$D$16,Z17&lt;='TABLEAU PERSONNEL'!$E$16),100,0)
+IF(AND(Z17&gt;='TABLEAU PERSONNEL'!$D$17,Z17&lt;='TABLEAU PERSONNEL'!$E$17),100,0)
+IF(AND(Z17&gt;='TABLEAU PERSONNEL'!$D$18,Z17&lt;='TABLEAU PERSONNEL'!$E$18),100,0)
+IF(AND(Z17&gt;='TABLEAU PERSONNEL'!$D$19,Z17&lt;='TABLEAU PERSONNEL'!$E$19),100,0)
+IF(AND(Z17&gt;='TABLEAU PERSONNEL'!$D$20,Z17&lt;='TABLEAU PERSONNEL'!$E$20),100,0)
+IF(AND(Z17&gt;='TABLEAU PERSONNEL'!$D$21,Z17&lt;='TABLEAU PERSONNEL'!$E$21),100,0)
+IF(AND(Z17&gt;='TABLEAU PERSONNEL'!$D$22,Z17&lt;='TABLEAU PERSONNEL'!$E$22),100,0)
+IF(AND(Z17&gt;='TABLEAU PERSONNEL'!$D$23,Z17&lt;='TABLEAU PERSONNEL'!$E$23),100,0)
+IF(AND(Z17&gt;='TABLEAU PERSONNEL'!$D$24,Z17&lt;='TABLEAU PERSONNEL'!$E$24),100,0)
+IF(AND(Z17&gt;='TABLEAU PERSONNEL'!$D$25,Z17&lt;='TABLEAU PERSONNEL'!$E$25),100,0)
+IF(AND(Z17&gt;='TABLEAU PERSONNEL'!$D$26,Z17&lt;='TABLEAU PERSONNEL'!$E$26),100,0)
+IF(AND(Z17&gt;='TABLEAU PERSONNEL'!$D$27,Z17&lt;='TABLEAU PERSONNEL'!$E$27),100,0)
+IF(AND(Z17&gt;='TABLEAU PERSONNEL'!$D$28,Z17&lt;='TABLEAU PERSONNEL'!$E$28),100,0)
+IF(AND(Z17&gt;='TABLEAU PERSONNEL'!$D$29,Z17&lt;='TABLEAU PERSONNEL'!$E$29),100,0)
+IF(AND(Z17&gt;='TABLEAU PERSONNEL'!$D$30,Z17&lt;='TABLEAU PERSONNEL'!$E$30),100,0)
+IF(AND(Z17&gt;='TABLEAU PERSONNEL'!$D$31,Z17&lt;='TABLEAU PERSONNEL'!$E$31),100,0)
+IF(AND(Z17&gt;='TABLEAU PERSONNEL'!$D$32,Z17&lt;='TABLEAU PERSONNEL'!$E$32),100,0)
+IF(AND(Z17&gt;='TABLEAU PERSONNEL'!$D$33,Z17&lt;='TABLEAU PERSONNEL'!$E$33),100,0)
+IF(AND(Z17&gt;='TABLEAU PERSONNEL'!$D$34,Z17&lt;='TABLEAU PERSONNEL'!$E$34),100,0)</f>
        <v>100</v>
      </c>
      <c r="AA21" s="50">
        <f>IF(AND(AA17&gt;='TABLEAU PERSONNEL'!$D$4,AA17&lt;='TABLEAU PERSONNEL'!$E$4),100,0)
+IF(AND(AA17&gt;='TABLEAU PERSONNEL'!$D$5,AA17&lt;='TABLEAU PERSONNEL'!$E$5),100,0)
+IF(AND(AA17&gt;='TABLEAU PERSONNEL'!$D$6,AA17&lt;='TABLEAU PERSONNEL'!$E$6),100,0)
+IF(AND(AA17&gt;='TABLEAU PERSONNEL'!$D$7,AA17&lt;='TABLEAU PERSONNEL'!$E$7),100,0)
+IF(AND(AA17&gt;='TABLEAU PERSONNEL'!$D$8,AA17&lt;='TABLEAU PERSONNEL'!$E$8),100,0)
+IF(AND(AA17&gt;='TABLEAU PERSONNEL'!$D$9,AA17&lt;='TABLEAU PERSONNEL'!$E$9),100,0)
+IF(AND(AA17&gt;='TABLEAU PERSONNEL'!$D$10,AA17&lt;='TABLEAU PERSONNEL'!$E$10),100,0)
+IF(AND(AA17&gt;='TABLEAU PERSONNEL'!$D$11,AA17&lt;='TABLEAU PERSONNEL'!$E$11),100,0)
+IF(AND(AA17&gt;='TABLEAU PERSONNEL'!$D$12,AA17&lt;='TABLEAU PERSONNEL'!$E$12),100,0)
+IF(AND(AA17&gt;='TABLEAU PERSONNEL'!$D$13,AA17&lt;='TABLEAU PERSONNEL'!$E$13),100,0)
+IF(AND(AA17&gt;='TABLEAU PERSONNEL'!$D$14,AA17&lt;='TABLEAU PERSONNEL'!$E$14),100,0)
+IF(AND(AA17&gt;='TABLEAU PERSONNEL'!$D$15,AA17&lt;='TABLEAU PERSONNEL'!$E$15),100,0)
+IF(AND(AA17&gt;='TABLEAU PERSONNEL'!$D$16,AA17&lt;='TABLEAU PERSONNEL'!$E$16),100,0)
+IF(AND(AA17&gt;='TABLEAU PERSONNEL'!$D$17,AA17&lt;='TABLEAU PERSONNEL'!$E$17),100,0)
+IF(AND(AA17&gt;='TABLEAU PERSONNEL'!$D$18,AA17&lt;='TABLEAU PERSONNEL'!$E$18),100,0)
+IF(AND(AA17&gt;='TABLEAU PERSONNEL'!$D$19,AA17&lt;='TABLEAU PERSONNEL'!$E$19),100,0)
+IF(AND(AA17&gt;='TABLEAU PERSONNEL'!$D$20,AA17&lt;='TABLEAU PERSONNEL'!$E$20),100,0)
+IF(AND(AA17&gt;='TABLEAU PERSONNEL'!$D$21,AA17&lt;='TABLEAU PERSONNEL'!$E$21),100,0)
+IF(AND(AA17&gt;='TABLEAU PERSONNEL'!$D$22,AA17&lt;='TABLEAU PERSONNEL'!$E$22),100,0)
+IF(AND(AA17&gt;='TABLEAU PERSONNEL'!$D$23,AA17&lt;='TABLEAU PERSONNEL'!$E$23),100,0)
+IF(AND(AA17&gt;='TABLEAU PERSONNEL'!$D$24,AA17&lt;='TABLEAU PERSONNEL'!$E$24),100,0)
+IF(AND(AA17&gt;='TABLEAU PERSONNEL'!$D$25,AA17&lt;='TABLEAU PERSONNEL'!$E$25),100,0)
+IF(AND(AA17&gt;='TABLEAU PERSONNEL'!$D$26,AA17&lt;='TABLEAU PERSONNEL'!$E$26),100,0)
+IF(AND(AA17&gt;='TABLEAU PERSONNEL'!$D$27,AA17&lt;='TABLEAU PERSONNEL'!$E$27),100,0)
+IF(AND(AA17&gt;='TABLEAU PERSONNEL'!$D$28,AA17&lt;='TABLEAU PERSONNEL'!$E$28),100,0)
+IF(AND(AA17&gt;='TABLEAU PERSONNEL'!$D$29,AA17&lt;='TABLEAU PERSONNEL'!$E$29),100,0)
+IF(AND(AA17&gt;='TABLEAU PERSONNEL'!$D$30,AA17&lt;='TABLEAU PERSONNEL'!$E$30),100,0)
+IF(AND(AA17&gt;='TABLEAU PERSONNEL'!$D$31,AA17&lt;='TABLEAU PERSONNEL'!$E$31),100,0)
+IF(AND(AA17&gt;='TABLEAU PERSONNEL'!$D$32,AA17&lt;='TABLEAU PERSONNEL'!$E$32),100,0)
+IF(AND(AA17&gt;='TABLEAU PERSONNEL'!$D$33,AA17&lt;='TABLEAU PERSONNEL'!$E$33),100,0)
+IF(AND(AA17&gt;='TABLEAU PERSONNEL'!$D$34,AA17&lt;='TABLEAU PERSONNEL'!$E$34),100,0)</f>
        <v>100</v>
      </c>
      <c r="AB21" s="50">
        <f>IF(AND(AB17&gt;='TABLEAU PERSONNEL'!$D$4,AB17&lt;='TABLEAU PERSONNEL'!$E$4),100,0)
+IF(AND(AB17&gt;='TABLEAU PERSONNEL'!$D$5,AB17&lt;='TABLEAU PERSONNEL'!$E$5),100,0)
+IF(AND(AB17&gt;='TABLEAU PERSONNEL'!$D$6,AB17&lt;='TABLEAU PERSONNEL'!$E$6),100,0)
+IF(AND(AB17&gt;='TABLEAU PERSONNEL'!$D$7,AB17&lt;='TABLEAU PERSONNEL'!$E$7),100,0)
+IF(AND(AB17&gt;='TABLEAU PERSONNEL'!$D$8,AB17&lt;='TABLEAU PERSONNEL'!$E$8),100,0)
+IF(AND(AB17&gt;='TABLEAU PERSONNEL'!$D$9,AB17&lt;='TABLEAU PERSONNEL'!$E$9),100,0)
+IF(AND(AB17&gt;='TABLEAU PERSONNEL'!$D$10,AB17&lt;='TABLEAU PERSONNEL'!$E$10),100,0)
+IF(AND(AB17&gt;='TABLEAU PERSONNEL'!$D$11,AB17&lt;='TABLEAU PERSONNEL'!$E$11),100,0)
+IF(AND(AB17&gt;='TABLEAU PERSONNEL'!$D$12,AB17&lt;='TABLEAU PERSONNEL'!$E$12),100,0)
+IF(AND(AB17&gt;='TABLEAU PERSONNEL'!$D$13,AB17&lt;='TABLEAU PERSONNEL'!$E$13),100,0)
+IF(AND(AB17&gt;='TABLEAU PERSONNEL'!$D$14,AB17&lt;='TABLEAU PERSONNEL'!$E$14),100,0)
+IF(AND(AB17&gt;='TABLEAU PERSONNEL'!$D$15,AB17&lt;='TABLEAU PERSONNEL'!$E$15),100,0)
+IF(AND(AB17&gt;='TABLEAU PERSONNEL'!$D$16,AB17&lt;='TABLEAU PERSONNEL'!$E$16),100,0)
+IF(AND(AB17&gt;='TABLEAU PERSONNEL'!$D$17,AB17&lt;='TABLEAU PERSONNEL'!$E$17),100,0)
+IF(AND(AB17&gt;='TABLEAU PERSONNEL'!$D$18,AB17&lt;='TABLEAU PERSONNEL'!$E$18),100,0)
+IF(AND(AB17&gt;='TABLEAU PERSONNEL'!$D$19,AB17&lt;='TABLEAU PERSONNEL'!$E$19),100,0)
+IF(AND(AB17&gt;='TABLEAU PERSONNEL'!$D$20,AB17&lt;='TABLEAU PERSONNEL'!$E$20),100,0)
+IF(AND(AB17&gt;='TABLEAU PERSONNEL'!$D$21,AB17&lt;='TABLEAU PERSONNEL'!$E$21),100,0)
+IF(AND(AB17&gt;='TABLEAU PERSONNEL'!$D$22,AB17&lt;='TABLEAU PERSONNEL'!$E$22),100,0)
+IF(AND(AB17&gt;='TABLEAU PERSONNEL'!$D$23,AB17&lt;='TABLEAU PERSONNEL'!$E$23),100,0)
+IF(AND(AB17&gt;='TABLEAU PERSONNEL'!$D$24,AB17&lt;='TABLEAU PERSONNEL'!$E$24),100,0)
+IF(AND(AB17&gt;='TABLEAU PERSONNEL'!$D$25,AB17&lt;='TABLEAU PERSONNEL'!$E$25),100,0)
+IF(AND(AB17&gt;='TABLEAU PERSONNEL'!$D$26,AB17&lt;='TABLEAU PERSONNEL'!$E$26),100,0)
+IF(AND(AB17&gt;='TABLEAU PERSONNEL'!$D$27,AB17&lt;='TABLEAU PERSONNEL'!$E$27),100,0)
+IF(AND(AB17&gt;='TABLEAU PERSONNEL'!$D$28,AB17&lt;='TABLEAU PERSONNEL'!$E$28),100,0)
+IF(AND(AB17&gt;='TABLEAU PERSONNEL'!$D$29,AB17&lt;='TABLEAU PERSONNEL'!$E$29),100,0)
+IF(AND(AB17&gt;='TABLEAU PERSONNEL'!$D$30,AB17&lt;='TABLEAU PERSONNEL'!$E$30),100,0)
+IF(AND(AB17&gt;='TABLEAU PERSONNEL'!$D$31,AB17&lt;='TABLEAU PERSONNEL'!$E$31),100,0)
+IF(AND(AB17&gt;='TABLEAU PERSONNEL'!$D$32,AB17&lt;='TABLEAU PERSONNEL'!$E$32),100,0)
+IF(AND(AB17&gt;='TABLEAU PERSONNEL'!$D$33,AB17&lt;='TABLEAU PERSONNEL'!$E$33),100,0)
+IF(AND(AB17&gt;='TABLEAU PERSONNEL'!$D$34,AB17&lt;='TABLEAU PERSONNEL'!$E$34),100,0)</f>
        <v>100</v>
      </c>
      <c r="AC21" s="50">
        <f>IF(AND(AC17&gt;='TABLEAU PERSONNEL'!$D$4,AC17&lt;='TABLEAU PERSONNEL'!$E$4),100,0)
+IF(AND(AC17&gt;='TABLEAU PERSONNEL'!$D$5,AC17&lt;='TABLEAU PERSONNEL'!$E$5),100,0)
+IF(AND(AC17&gt;='TABLEAU PERSONNEL'!$D$6,AC17&lt;='TABLEAU PERSONNEL'!$E$6),100,0)
+IF(AND(AC17&gt;='TABLEAU PERSONNEL'!$D$7,AC17&lt;='TABLEAU PERSONNEL'!$E$7),100,0)
+IF(AND(AC17&gt;='TABLEAU PERSONNEL'!$D$8,AC17&lt;='TABLEAU PERSONNEL'!$E$8),100,0)
+IF(AND(AC17&gt;='TABLEAU PERSONNEL'!$D$9,AC17&lt;='TABLEAU PERSONNEL'!$E$9),100,0)
+IF(AND(AC17&gt;='TABLEAU PERSONNEL'!$D$10,AC17&lt;='TABLEAU PERSONNEL'!$E$10),100,0)
+IF(AND(AC17&gt;='TABLEAU PERSONNEL'!$D$11,AC17&lt;='TABLEAU PERSONNEL'!$E$11),100,0)
+IF(AND(AC17&gt;='TABLEAU PERSONNEL'!$D$12,AC17&lt;='TABLEAU PERSONNEL'!$E$12),100,0)
+IF(AND(AC17&gt;='TABLEAU PERSONNEL'!$D$13,AC17&lt;='TABLEAU PERSONNEL'!$E$13),100,0)
+IF(AND(AC17&gt;='TABLEAU PERSONNEL'!$D$14,AC17&lt;='TABLEAU PERSONNEL'!$E$14),100,0)
+IF(AND(AC17&gt;='TABLEAU PERSONNEL'!$D$15,AC17&lt;='TABLEAU PERSONNEL'!$E$15),100,0)
+IF(AND(AC17&gt;='TABLEAU PERSONNEL'!$D$16,AC17&lt;='TABLEAU PERSONNEL'!$E$16),100,0)
+IF(AND(AC17&gt;='TABLEAU PERSONNEL'!$D$17,AC17&lt;='TABLEAU PERSONNEL'!$E$17),100,0)
+IF(AND(AC17&gt;='TABLEAU PERSONNEL'!$D$18,AC17&lt;='TABLEAU PERSONNEL'!$E$18),100,0)
+IF(AND(AC17&gt;='TABLEAU PERSONNEL'!$D$19,AC17&lt;='TABLEAU PERSONNEL'!$E$19),100,0)
+IF(AND(AC17&gt;='TABLEAU PERSONNEL'!$D$20,AC17&lt;='TABLEAU PERSONNEL'!$E$20),100,0)
+IF(AND(AC17&gt;='TABLEAU PERSONNEL'!$D$21,AC17&lt;='TABLEAU PERSONNEL'!$E$21),100,0)
+IF(AND(AC17&gt;='TABLEAU PERSONNEL'!$D$22,AC17&lt;='TABLEAU PERSONNEL'!$E$22),100,0)
+IF(AND(AC17&gt;='TABLEAU PERSONNEL'!$D$23,AC17&lt;='TABLEAU PERSONNEL'!$E$23),100,0)
+IF(AND(AC17&gt;='TABLEAU PERSONNEL'!$D$24,AC17&lt;='TABLEAU PERSONNEL'!$E$24),100,0)
+IF(AND(AC17&gt;='TABLEAU PERSONNEL'!$D$25,AC17&lt;='TABLEAU PERSONNEL'!$E$25),100,0)
+IF(AND(AC17&gt;='TABLEAU PERSONNEL'!$D$26,AC17&lt;='TABLEAU PERSONNEL'!$E$26),100,0)
+IF(AND(AC17&gt;='TABLEAU PERSONNEL'!$D$27,AC17&lt;='TABLEAU PERSONNEL'!$E$27),100,0)
+IF(AND(AC17&gt;='TABLEAU PERSONNEL'!$D$28,AC17&lt;='TABLEAU PERSONNEL'!$E$28),100,0)
+IF(AND(AC17&gt;='TABLEAU PERSONNEL'!$D$29,AC17&lt;='TABLEAU PERSONNEL'!$E$29),100,0)
+IF(AND(AC17&gt;='TABLEAU PERSONNEL'!$D$30,AC17&lt;='TABLEAU PERSONNEL'!$E$30),100,0)
+IF(AND(AC17&gt;='TABLEAU PERSONNEL'!$D$31,AC17&lt;='TABLEAU PERSONNEL'!$E$31),100,0)
+IF(AND(AC17&gt;='TABLEAU PERSONNEL'!$D$32,AC17&lt;='TABLEAU PERSONNEL'!$E$32),100,0)
+IF(AND(AC17&gt;='TABLEAU PERSONNEL'!$D$33,AC17&lt;='TABLEAU PERSONNEL'!$E$33),100,0)
+IF(AND(AC17&gt;='TABLEAU PERSONNEL'!$D$34,AC17&lt;='TABLEAU PERSONNEL'!$E$34),100,0)</f>
        <v>100</v>
      </c>
      <c r="AD21" s="50">
        <f>IF(AND(AD17&gt;='TABLEAU PERSONNEL'!$D$4,AD17&lt;='TABLEAU PERSONNEL'!$E$4),100,0)
+IF(AND(AD17&gt;='TABLEAU PERSONNEL'!$D$5,AD17&lt;='TABLEAU PERSONNEL'!$E$5),100,0)
+IF(AND(AD17&gt;='TABLEAU PERSONNEL'!$D$6,AD17&lt;='TABLEAU PERSONNEL'!$E$6),100,0)
+IF(AND(AD17&gt;='TABLEAU PERSONNEL'!$D$7,AD17&lt;='TABLEAU PERSONNEL'!$E$7),100,0)
+IF(AND(AD17&gt;='TABLEAU PERSONNEL'!$D$8,AD17&lt;='TABLEAU PERSONNEL'!$E$8),100,0)
+IF(AND(AD17&gt;='TABLEAU PERSONNEL'!$D$9,AD17&lt;='TABLEAU PERSONNEL'!$E$9),100,0)
+IF(AND(AD17&gt;='TABLEAU PERSONNEL'!$D$10,AD17&lt;='TABLEAU PERSONNEL'!$E$10),100,0)
+IF(AND(AD17&gt;='TABLEAU PERSONNEL'!$D$11,AD17&lt;='TABLEAU PERSONNEL'!$E$11),100,0)
+IF(AND(AD17&gt;='TABLEAU PERSONNEL'!$D$12,AD17&lt;='TABLEAU PERSONNEL'!$E$12),100,0)
+IF(AND(AD17&gt;='TABLEAU PERSONNEL'!$D$13,AD17&lt;='TABLEAU PERSONNEL'!$E$13),100,0)
+IF(AND(AD17&gt;='TABLEAU PERSONNEL'!$D$14,AD17&lt;='TABLEAU PERSONNEL'!$E$14),100,0)
+IF(AND(AD17&gt;='TABLEAU PERSONNEL'!$D$15,AD17&lt;='TABLEAU PERSONNEL'!$E$15),100,0)
+IF(AND(AD17&gt;='TABLEAU PERSONNEL'!$D$16,AD17&lt;='TABLEAU PERSONNEL'!$E$16),100,0)
+IF(AND(AD17&gt;='TABLEAU PERSONNEL'!$D$17,AD17&lt;='TABLEAU PERSONNEL'!$E$17),100,0)
+IF(AND(AD17&gt;='TABLEAU PERSONNEL'!$D$18,AD17&lt;='TABLEAU PERSONNEL'!$E$18),100,0)
+IF(AND(AD17&gt;='TABLEAU PERSONNEL'!$D$19,AD17&lt;='TABLEAU PERSONNEL'!$E$19),100,0)
+IF(AND(AD17&gt;='TABLEAU PERSONNEL'!$D$20,AD17&lt;='TABLEAU PERSONNEL'!$E$20),100,0)
+IF(AND(AD17&gt;='TABLEAU PERSONNEL'!$D$21,AD17&lt;='TABLEAU PERSONNEL'!$E$21),100,0)
+IF(AND(AD17&gt;='TABLEAU PERSONNEL'!$D$22,AD17&lt;='TABLEAU PERSONNEL'!$E$22),100,0)
+IF(AND(AD17&gt;='TABLEAU PERSONNEL'!$D$23,AD17&lt;='TABLEAU PERSONNEL'!$E$23),100,0)
+IF(AND(AD17&gt;='TABLEAU PERSONNEL'!$D$24,AD17&lt;='TABLEAU PERSONNEL'!$E$24),100,0)
+IF(AND(AD17&gt;='TABLEAU PERSONNEL'!$D$25,AD17&lt;='TABLEAU PERSONNEL'!$E$25),100,0)
+IF(AND(AD17&gt;='TABLEAU PERSONNEL'!$D$26,AD17&lt;='TABLEAU PERSONNEL'!$E$26),100,0)
+IF(AND(AD17&gt;='TABLEAU PERSONNEL'!$D$27,AD17&lt;='TABLEAU PERSONNEL'!$E$27),100,0)
+IF(AND(AD17&gt;='TABLEAU PERSONNEL'!$D$28,AD17&lt;='TABLEAU PERSONNEL'!$E$28),100,0)
+IF(AND(AD17&gt;='TABLEAU PERSONNEL'!$D$29,AD17&lt;='TABLEAU PERSONNEL'!$E$29),100,0)
+IF(AND(AD17&gt;='TABLEAU PERSONNEL'!$D$30,AD17&lt;='TABLEAU PERSONNEL'!$E$30),100,0)
+IF(AND(AD17&gt;='TABLEAU PERSONNEL'!$D$31,AD17&lt;='TABLEAU PERSONNEL'!$E$31),100,0)
+IF(AND(AD17&gt;='TABLEAU PERSONNEL'!$D$32,AD17&lt;='TABLEAU PERSONNEL'!$E$32),100,0)
+IF(AND(AD17&gt;='TABLEAU PERSONNEL'!$D$33,AD17&lt;='TABLEAU PERSONNEL'!$E$33),100,0)
+IF(AND(AD17&gt;='TABLEAU PERSONNEL'!$D$34,AD17&lt;='TABLEAU PERSONNEL'!$E$34),100,0)</f>
        <v>0</v>
      </c>
      <c r="AE21" s="50">
        <f>IF(AND(AE17&gt;='TABLEAU PERSONNEL'!$D$4,AE17&lt;='TABLEAU PERSONNEL'!$E$4),100,0)
+IF(AND(AE17&gt;='TABLEAU PERSONNEL'!$D$5,AE17&lt;='TABLEAU PERSONNEL'!$E$5),100,0)
+IF(AND(AE17&gt;='TABLEAU PERSONNEL'!$D$6,AE17&lt;='TABLEAU PERSONNEL'!$E$6),100,0)
+IF(AND(AE17&gt;='TABLEAU PERSONNEL'!$D$7,AE17&lt;='TABLEAU PERSONNEL'!$E$7),100,0)
+IF(AND(AE17&gt;='TABLEAU PERSONNEL'!$D$8,AE17&lt;='TABLEAU PERSONNEL'!$E$8),100,0)
+IF(AND(AE17&gt;='TABLEAU PERSONNEL'!$D$9,AE17&lt;='TABLEAU PERSONNEL'!$E$9),100,0)
+IF(AND(AE17&gt;='TABLEAU PERSONNEL'!$D$10,AE17&lt;='TABLEAU PERSONNEL'!$E$10),100,0)
+IF(AND(AE17&gt;='TABLEAU PERSONNEL'!$D$11,AE17&lt;='TABLEAU PERSONNEL'!$E$11),100,0)
+IF(AND(AE17&gt;='TABLEAU PERSONNEL'!$D$12,AE17&lt;='TABLEAU PERSONNEL'!$E$12),100,0)
+IF(AND(AE17&gt;='TABLEAU PERSONNEL'!$D$13,AE17&lt;='TABLEAU PERSONNEL'!$E$13),100,0)
+IF(AND(AE17&gt;='TABLEAU PERSONNEL'!$D$14,AE17&lt;='TABLEAU PERSONNEL'!$E$14),100,0)
+IF(AND(AE17&gt;='TABLEAU PERSONNEL'!$D$15,AE17&lt;='TABLEAU PERSONNEL'!$E$15),100,0)
+IF(AND(AE17&gt;='TABLEAU PERSONNEL'!$D$16,AE17&lt;='TABLEAU PERSONNEL'!$E$16),100,0)
+IF(AND(AE17&gt;='TABLEAU PERSONNEL'!$D$17,AE17&lt;='TABLEAU PERSONNEL'!$E$17),100,0)
+IF(AND(AE17&gt;='TABLEAU PERSONNEL'!$D$18,AE17&lt;='TABLEAU PERSONNEL'!$E$18),100,0)
+IF(AND(AE17&gt;='TABLEAU PERSONNEL'!$D$19,AE17&lt;='TABLEAU PERSONNEL'!$E$19),100,0)
+IF(AND(AE17&gt;='TABLEAU PERSONNEL'!$D$20,AE17&lt;='TABLEAU PERSONNEL'!$E$20),100,0)
+IF(AND(AE17&gt;='TABLEAU PERSONNEL'!$D$21,AE17&lt;='TABLEAU PERSONNEL'!$E$21),100,0)
+IF(AND(AE17&gt;='TABLEAU PERSONNEL'!$D$22,AE17&lt;='TABLEAU PERSONNEL'!$E$22),100,0)
+IF(AND(AE17&gt;='TABLEAU PERSONNEL'!$D$23,AE17&lt;='TABLEAU PERSONNEL'!$E$23),100,0)
+IF(AND(AE17&gt;='TABLEAU PERSONNEL'!$D$24,AE17&lt;='TABLEAU PERSONNEL'!$E$24),100,0)
+IF(AND(AE17&gt;='TABLEAU PERSONNEL'!$D$25,AE17&lt;='TABLEAU PERSONNEL'!$E$25),100,0)
+IF(AND(AE17&gt;='TABLEAU PERSONNEL'!$D$26,AE17&lt;='TABLEAU PERSONNEL'!$E$26),100,0)
+IF(AND(AE17&gt;='TABLEAU PERSONNEL'!$D$27,AE17&lt;='TABLEAU PERSONNEL'!$E$27),100,0)
+IF(AND(AE17&gt;='TABLEAU PERSONNEL'!$D$28,AE17&lt;='TABLEAU PERSONNEL'!$E$28),100,0)
+IF(AND(AE17&gt;='TABLEAU PERSONNEL'!$D$29,AE17&lt;='TABLEAU PERSONNEL'!$E$29),100,0)
+IF(AND(AE17&gt;='TABLEAU PERSONNEL'!$D$30,AE17&lt;='TABLEAU PERSONNEL'!$E$30),100,0)
+IF(AND(AE17&gt;='TABLEAU PERSONNEL'!$D$31,AE17&lt;='TABLEAU PERSONNEL'!$E$31),100,0)
+IF(AND(AE17&gt;='TABLEAU PERSONNEL'!$D$32,AE17&lt;='TABLEAU PERSONNEL'!$E$32),100,0)
+IF(AND(AE17&gt;='TABLEAU PERSONNEL'!$D$33,AE17&lt;='TABLEAU PERSONNEL'!$E$33),100,0)
+IF(AND(AE17&gt;='TABLEAU PERSONNEL'!$D$34,AE17&lt;='TABLEAU PERSONNEL'!$E$34),100,0)</f>
        <v>0</v>
      </c>
      <c r="AF21" s="50">
        <f>IF(AND(AF17&gt;='TABLEAU PERSONNEL'!$D$4,AF17&lt;='TABLEAU PERSONNEL'!$E$4),100,0)
+IF(AND(AF17&gt;='TABLEAU PERSONNEL'!$D$5,AF17&lt;='TABLEAU PERSONNEL'!$E$5),100,0)
+IF(AND(AF17&gt;='TABLEAU PERSONNEL'!$D$6,AF17&lt;='TABLEAU PERSONNEL'!$E$6),100,0)
+IF(AND(AF17&gt;='TABLEAU PERSONNEL'!$D$7,AF17&lt;='TABLEAU PERSONNEL'!$E$7),100,0)
+IF(AND(AF17&gt;='TABLEAU PERSONNEL'!$D$8,AF17&lt;='TABLEAU PERSONNEL'!$E$8),100,0)
+IF(AND(AF17&gt;='TABLEAU PERSONNEL'!$D$9,AF17&lt;='TABLEAU PERSONNEL'!$E$9),100,0)
+IF(AND(AF17&gt;='TABLEAU PERSONNEL'!$D$10,AF17&lt;='TABLEAU PERSONNEL'!$E$10),100,0)
+IF(AND(AF17&gt;='TABLEAU PERSONNEL'!$D$11,AF17&lt;='TABLEAU PERSONNEL'!$E$11),100,0)
+IF(AND(AF17&gt;='TABLEAU PERSONNEL'!$D$12,AF17&lt;='TABLEAU PERSONNEL'!$E$12),100,0)
+IF(AND(AF17&gt;='TABLEAU PERSONNEL'!$D$13,AF17&lt;='TABLEAU PERSONNEL'!$E$13),100,0)
+IF(AND(AF17&gt;='TABLEAU PERSONNEL'!$D$14,AF17&lt;='TABLEAU PERSONNEL'!$E$14),100,0)
+IF(AND(AF17&gt;='TABLEAU PERSONNEL'!$D$15,AF17&lt;='TABLEAU PERSONNEL'!$E$15),100,0)
+IF(AND(AF17&gt;='TABLEAU PERSONNEL'!$D$16,AF17&lt;='TABLEAU PERSONNEL'!$E$16),100,0)
+IF(AND(AF17&gt;='TABLEAU PERSONNEL'!$D$17,AF17&lt;='TABLEAU PERSONNEL'!$E$17),100,0)
+IF(AND(AF17&gt;='TABLEAU PERSONNEL'!$D$18,AF17&lt;='TABLEAU PERSONNEL'!$E$18),100,0)
+IF(AND(AF17&gt;='TABLEAU PERSONNEL'!$D$19,AF17&lt;='TABLEAU PERSONNEL'!$E$19),100,0)
+IF(AND(AF17&gt;='TABLEAU PERSONNEL'!$D$20,AF17&lt;='TABLEAU PERSONNEL'!$E$20),100,0)
+IF(AND(AF17&gt;='TABLEAU PERSONNEL'!$D$21,AF17&lt;='TABLEAU PERSONNEL'!$E$21),100,0)
+IF(AND(AF17&gt;='TABLEAU PERSONNEL'!$D$22,AF17&lt;='TABLEAU PERSONNEL'!$E$22),100,0)
+IF(AND(AF17&gt;='TABLEAU PERSONNEL'!$D$23,AF17&lt;='TABLEAU PERSONNEL'!$E$23),100,0)
+IF(AND(AF17&gt;='TABLEAU PERSONNEL'!$D$24,AF17&lt;='TABLEAU PERSONNEL'!$E$24),100,0)
+IF(AND(AF17&gt;='TABLEAU PERSONNEL'!$D$25,AF17&lt;='TABLEAU PERSONNEL'!$E$25),100,0)
+IF(AND(AF17&gt;='TABLEAU PERSONNEL'!$D$26,AF17&lt;='TABLEAU PERSONNEL'!$E$26),100,0)
+IF(AND(AF17&gt;='TABLEAU PERSONNEL'!$D$27,AF17&lt;='TABLEAU PERSONNEL'!$E$27),100,0)
+IF(AND(AF17&gt;='TABLEAU PERSONNEL'!$D$28,AF17&lt;='TABLEAU PERSONNEL'!$E$28),100,0)
+IF(AND(AF17&gt;='TABLEAU PERSONNEL'!$D$29,AF17&lt;='TABLEAU PERSONNEL'!$E$29),100,0)
+IF(AND(AF17&gt;='TABLEAU PERSONNEL'!$D$30,AF17&lt;='TABLEAU PERSONNEL'!$E$30),100,0)
+IF(AND(AF17&gt;='TABLEAU PERSONNEL'!$D$31,AF17&lt;='TABLEAU PERSONNEL'!$E$31),100,0)
+IF(AND(AF17&gt;='TABLEAU PERSONNEL'!$D$32,AF17&lt;='TABLEAU PERSONNEL'!$E$32),100,0)
+IF(AND(AF17&gt;='TABLEAU PERSONNEL'!$D$33,AF17&lt;='TABLEAU PERSONNEL'!$E$33),100,0)
+IF(AND(AF17&gt;='TABLEAU PERSONNEL'!$D$34,AF17&lt;='TABLEAU PERSONNEL'!$E$34),100,0)</f>
        <v>0</v>
      </c>
      <c r="AG21" s="50">
        <f>IF(AND(AG17&gt;='TABLEAU PERSONNEL'!$D$4,AG17&lt;='TABLEAU PERSONNEL'!$E$4),100,0)
+IF(AND(AG17&gt;='TABLEAU PERSONNEL'!$D$5,AG17&lt;='TABLEAU PERSONNEL'!$E$5),100,0)
+IF(AND(AG17&gt;='TABLEAU PERSONNEL'!$D$6,AG17&lt;='TABLEAU PERSONNEL'!$E$6),100,0)
+IF(AND(AG17&gt;='TABLEAU PERSONNEL'!$D$7,AG17&lt;='TABLEAU PERSONNEL'!$E$7),100,0)
+IF(AND(AG17&gt;='TABLEAU PERSONNEL'!$D$8,AG17&lt;='TABLEAU PERSONNEL'!$E$8),100,0)
+IF(AND(AG17&gt;='TABLEAU PERSONNEL'!$D$9,AG17&lt;='TABLEAU PERSONNEL'!$E$9),100,0)
+IF(AND(AG17&gt;='TABLEAU PERSONNEL'!$D$10,AG17&lt;='TABLEAU PERSONNEL'!$E$10),100,0)
+IF(AND(AG17&gt;='TABLEAU PERSONNEL'!$D$11,AG17&lt;='TABLEAU PERSONNEL'!$E$11),100,0)
+IF(AND(AG17&gt;='TABLEAU PERSONNEL'!$D$12,AG17&lt;='TABLEAU PERSONNEL'!$E$12),100,0)
+IF(AND(AG17&gt;='TABLEAU PERSONNEL'!$D$13,AG17&lt;='TABLEAU PERSONNEL'!$E$13),100,0)
+IF(AND(AG17&gt;='TABLEAU PERSONNEL'!$D$14,AG17&lt;='TABLEAU PERSONNEL'!$E$14),100,0)
+IF(AND(AG17&gt;='TABLEAU PERSONNEL'!$D$15,AG17&lt;='TABLEAU PERSONNEL'!$E$15),100,0)
+IF(AND(AG17&gt;='TABLEAU PERSONNEL'!$D$16,AG17&lt;='TABLEAU PERSONNEL'!$E$16),100,0)
+IF(AND(AG17&gt;='TABLEAU PERSONNEL'!$D$17,AG17&lt;='TABLEAU PERSONNEL'!$E$17),100,0)
+IF(AND(AG17&gt;='TABLEAU PERSONNEL'!$D$18,AG17&lt;='TABLEAU PERSONNEL'!$E$18),100,0)
+IF(AND(AG17&gt;='TABLEAU PERSONNEL'!$D$19,AG17&lt;='TABLEAU PERSONNEL'!$E$19),100,0)
+IF(AND(AG17&gt;='TABLEAU PERSONNEL'!$D$20,AG17&lt;='TABLEAU PERSONNEL'!$E$20),100,0)
+IF(AND(AG17&gt;='TABLEAU PERSONNEL'!$D$21,AG17&lt;='TABLEAU PERSONNEL'!$E$21),100,0)
+IF(AND(AG17&gt;='TABLEAU PERSONNEL'!$D$22,AG17&lt;='TABLEAU PERSONNEL'!$E$22),100,0)
+IF(AND(AG17&gt;='TABLEAU PERSONNEL'!$D$23,AG17&lt;='TABLEAU PERSONNEL'!$E$23),100,0)
+IF(AND(AG17&gt;='TABLEAU PERSONNEL'!$D$24,AG17&lt;='TABLEAU PERSONNEL'!$E$24),100,0)
+IF(AND(AG17&gt;='TABLEAU PERSONNEL'!$D$25,AG17&lt;='TABLEAU PERSONNEL'!$E$25),100,0)
+IF(AND(AG17&gt;='TABLEAU PERSONNEL'!$D$26,AG17&lt;='TABLEAU PERSONNEL'!$E$26),100,0)
+IF(AND(AG17&gt;='TABLEAU PERSONNEL'!$D$27,AG17&lt;='TABLEAU PERSONNEL'!$E$27),100,0)
+IF(AND(AG17&gt;='TABLEAU PERSONNEL'!$D$28,AG17&lt;='TABLEAU PERSONNEL'!$E$28),100,0)
+IF(AND(AG17&gt;='TABLEAU PERSONNEL'!$D$29,AG17&lt;='TABLEAU PERSONNEL'!$E$29),100,0)
+IF(AND(AG17&gt;='TABLEAU PERSONNEL'!$D$30,AG17&lt;='TABLEAU PERSONNEL'!$E$30),100,0)
+IF(AND(AG17&gt;='TABLEAU PERSONNEL'!$D$31,AG17&lt;='TABLEAU PERSONNEL'!$E$31),100,0)
+IF(AND(AG17&gt;='TABLEAU PERSONNEL'!$D$32,AG17&lt;='TABLEAU PERSONNEL'!$E$32),100,0)
+IF(AND(AG17&gt;='TABLEAU PERSONNEL'!$D$33,AG17&lt;='TABLEAU PERSONNEL'!$E$33),100,0)
+IF(AND(AG17&gt;='TABLEAU PERSONNEL'!$D$34,AG17&lt;='TABLEAU PERSONNEL'!$E$34),100,0)</f>
        <v>0</v>
      </c>
      <c r="AH21" s="50">
        <f>IF(AND(AH17&gt;='TABLEAU PERSONNEL'!$D$4,AH17&lt;='TABLEAU PERSONNEL'!$E$4),100,0)
+IF(AND(AH17&gt;='TABLEAU PERSONNEL'!$D$5,AH17&lt;='TABLEAU PERSONNEL'!$E$5),100,0)
+IF(AND(AH17&gt;='TABLEAU PERSONNEL'!$D$6,AH17&lt;='TABLEAU PERSONNEL'!$E$6),100,0)
+IF(AND(AH17&gt;='TABLEAU PERSONNEL'!$D$7,AH17&lt;='TABLEAU PERSONNEL'!$E$7),100,0)
+IF(AND(AH17&gt;='TABLEAU PERSONNEL'!$D$8,AH17&lt;='TABLEAU PERSONNEL'!$E$8),100,0)
+IF(AND(AH17&gt;='TABLEAU PERSONNEL'!$D$9,AH17&lt;='TABLEAU PERSONNEL'!$E$9),100,0)
+IF(AND(AH17&gt;='TABLEAU PERSONNEL'!$D$10,AH17&lt;='TABLEAU PERSONNEL'!$E$10),100,0)
+IF(AND(AH17&gt;='TABLEAU PERSONNEL'!$D$11,AH17&lt;='TABLEAU PERSONNEL'!$E$11),100,0)
+IF(AND(AH17&gt;='TABLEAU PERSONNEL'!$D$12,AH17&lt;='TABLEAU PERSONNEL'!$E$12),100,0)
+IF(AND(AH17&gt;='TABLEAU PERSONNEL'!$D$13,AH17&lt;='TABLEAU PERSONNEL'!$E$13),100,0)
+IF(AND(AH17&gt;='TABLEAU PERSONNEL'!$D$14,AH17&lt;='TABLEAU PERSONNEL'!$E$14),100,0)
+IF(AND(AH17&gt;='TABLEAU PERSONNEL'!$D$15,AH17&lt;='TABLEAU PERSONNEL'!$E$15),100,0)
+IF(AND(AH17&gt;='TABLEAU PERSONNEL'!$D$16,AH17&lt;='TABLEAU PERSONNEL'!$E$16),100,0)
+IF(AND(AH17&gt;='TABLEAU PERSONNEL'!$D$17,AH17&lt;='TABLEAU PERSONNEL'!$E$17),100,0)
+IF(AND(AH17&gt;='TABLEAU PERSONNEL'!$D$18,AH17&lt;='TABLEAU PERSONNEL'!$E$18),100,0)
+IF(AND(AH17&gt;='TABLEAU PERSONNEL'!$D$19,AH17&lt;='TABLEAU PERSONNEL'!$E$19),100,0)
+IF(AND(AH17&gt;='TABLEAU PERSONNEL'!$D$20,AH17&lt;='TABLEAU PERSONNEL'!$E$20),100,0)
+IF(AND(AH17&gt;='TABLEAU PERSONNEL'!$D$21,AH17&lt;='TABLEAU PERSONNEL'!$E$21),100,0)
+IF(AND(AH17&gt;='TABLEAU PERSONNEL'!$D$22,AH17&lt;='TABLEAU PERSONNEL'!$E$22),100,0)
+IF(AND(AH17&gt;='TABLEAU PERSONNEL'!$D$23,AH17&lt;='TABLEAU PERSONNEL'!$E$23),100,0)
+IF(AND(AH17&gt;='TABLEAU PERSONNEL'!$D$24,AH17&lt;='TABLEAU PERSONNEL'!$E$24),100,0)
+IF(AND(AH17&gt;='TABLEAU PERSONNEL'!$D$25,AH17&lt;='TABLEAU PERSONNEL'!$E$25),100,0)
+IF(AND(AH17&gt;='TABLEAU PERSONNEL'!$D$26,AH17&lt;='TABLEAU PERSONNEL'!$E$26),100,0)
+IF(AND(AH17&gt;='TABLEAU PERSONNEL'!$D$27,AH17&lt;='TABLEAU PERSONNEL'!$E$27),100,0)
+IF(AND(AH17&gt;='TABLEAU PERSONNEL'!$D$28,AH17&lt;='TABLEAU PERSONNEL'!$E$28),100,0)
+IF(AND(AH17&gt;='TABLEAU PERSONNEL'!$D$29,AH17&lt;='TABLEAU PERSONNEL'!$E$29),100,0)
+IF(AND(AH17&gt;='TABLEAU PERSONNEL'!$D$30,AH17&lt;='TABLEAU PERSONNEL'!$E$30),100,0)
+IF(AND(AH17&gt;='TABLEAU PERSONNEL'!$D$31,AH17&lt;='TABLEAU PERSONNEL'!$E$31),100,0)
+IF(AND(AH17&gt;='TABLEAU PERSONNEL'!$D$32,AH17&lt;='TABLEAU PERSONNEL'!$E$32),100,0)
+IF(AND(AH17&gt;='TABLEAU PERSONNEL'!$D$33,AH17&lt;='TABLEAU PERSONNEL'!$E$33),100,0)
+IF(AND(AH17&gt;='TABLEAU PERSONNEL'!$D$34,AH17&lt;='TABLEAU PERSONNEL'!$E$34),100,0)</f>
        <v>0</v>
      </c>
      <c r="AI21" s="50">
        <f>IF(AND(AI17&gt;='TABLEAU PERSONNEL'!$D$4,AI17&lt;='TABLEAU PERSONNEL'!$E$4),100,0)
+IF(AND(AI17&gt;='TABLEAU PERSONNEL'!$D$5,AI17&lt;='TABLEAU PERSONNEL'!$E$5),100,0)
+IF(AND(AI17&gt;='TABLEAU PERSONNEL'!$D$6,AI17&lt;='TABLEAU PERSONNEL'!$E$6),100,0)
+IF(AND(AI17&gt;='TABLEAU PERSONNEL'!$D$7,AI17&lt;='TABLEAU PERSONNEL'!$E$7),100,0)
+IF(AND(AI17&gt;='TABLEAU PERSONNEL'!$D$8,AI17&lt;='TABLEAU PERSONNEL'!$E$8),100,0)
+IF(AND(AI17&gt;='TABLEAU PERSONNEL'!$D$9,AI17&lt;='TABLEAU PERSONNEL'!$E$9),100,0)
+IF(AND(AI17&gt;='TABLEAU PERSONNEL'!$D$10,AI17&lt;='TABLEAU PERSONNEL'!$E$10),100,0)
+IF(AND(AI17&gt;='TABLEAU PERSONNEL'!$D$11,AI17&lt;='TABLEAU PERSONNEL'!$E$11),100,0)
+IF(AND(AI17&gt;='TABLEAU PERSONNEL'!$D$12,AI17&lt;='TABLEAU PERSONNEL'!$E$12),100,0)
+IF(AND(AI17&gt;='TABLEAU PERSONNEL'!$D$13,AI17&lt;='TABLEAU PERSONNEL'!$E$13),100,0)
+IF(AND(AI17&gt;='TABLEAU PERSONNEL'!$D$14,AI17&lt;='TABLEAU PERSONNEL'!$E$14),100,0)
+IF(AND(AI17&gt;='TABLEAU PERSONNEL'!$D$15,AI17&lt;='TABLEAU PERSONNEL'!$E$15),100,0)
+IF(AND(AI17&gt;='TABLEAU PERSONNEL'!$D$16,AI17&lt;='TABLEAU PERSONNEL'!$E$16),100,0)
+IF(AND(AI17&gt;='TABLEAU PERSONNEL'!$D$17,AI17&lt;='TABLEAU PERSONNEL'!$E$17),100,0)
+IF(AND(AI17&gt;='TABLEAU PERSONNEL'!$D$18,AI17&lt;='TABLEAU PERSONNEL'!$E$18),100,0)
+IF(AND(AI17&gt;='TABLEAU PERSONNEL'!$D$19,AI17&lt;='TABLEAU PERSONNEL'!$E$19),100,0)
+IF(AND(AI17&gt;='TABLEAU PERSONNEL'!$D$20,AI17&lt;='TABLEAU PERSONNEL'!$E$20),100,0)
+IF(AND(AI17&gt;='TABLEAU PERSONNEL'!$D$21,AI17&lt;='TABLEAU PERSONNEL'!$E$21),100,0)
+IF(AND(AI17&gt;='TABLEAU PERSONNEL'!$D$22,AI17&lt;='TABLEAU PERSONNEL'!$E$22),100,0)
+IF(AND(AI17&gt;='TABLEAU PERSONNEL'!$D$23,AI17&lt;='TABLEAU PERSONNEL'!$E$23),100,0)
+IF(AND(AI17&gt;='TABLEAU PERSONNEL'!$D$24,AI17&lt;='TABLEAU PERSONNEL'!$E$24),100,0)
+IF(AND(AI17&gt;='TABLEAU PERSONNEL'!$D$25,AI17&lt;='TABLEAU PERSONNEL'!$E$25),100,0)
+IF(AND(AI17&gt;='TABLEAU PERSONNEL'!$D$26,AI17&lt;='TABLEAU PERSONNEL'!$E$26),100,0)
+IF(AND(AI17&gt;='TABLEAU PERSONNEL'!$D$27,AI17&lt;='TABLEAU PERSONNEL'!$E$27),100,0)
+IF(AND(AI17&gt;='TABLEAU PERSONNEL'!$D$28,AI17&lt;='TABLEAU PERSONNEL'!$E$28),100,0)
+IF(AND(AI17&gt;='TABLEAU PERSONNEL'!$D$29,AI17&lt;='TABLEAU PERSONNEL'!$E$29),100,0)
+IF(AND(AI17&gt;='TABLEAU PERSONNEL'!$D$30,AI17&lt;='TABLEAU PERSONNEL'!$E$30),100,0)
+IF(AND(AI17&gt;='TABLEAU PERSONNEL'!$D$31,AI17&lt;='TABLEAU PERSONNEL'!$E$31),100,0)
+IF(AND(AI17&gt;='TABLEAU PERSONNEL'!$D$32,AI17&lt;='TABLEAU PERSONNEL'!$E$32),100,0)
+IF(AND(AI17&gt;='TABLEAU PERSONNEL'!$D$33,AI17&lt;='TABLEAU PERSONNEL'!$E$33),100,0)
+IF(AND(AI17&gt;='TABLEAU PERSONNEL'!$D$34,AI17&lt;='TABLEAU PERSONNEL'!$E$34),100,0)</f>
        <v>0</v>
      </c>
      <c r="AJ21" s="50">
        <f>IF(AND(AJ17&gt;='TABLEAU PERSONNEL'!$D$4,AJ17&lt;='TABLEAU PERSONNEL'!$E$4),100,0)
+IF(AND(AJ17&gt;='TABLEAU PERSONNEL'!$D$5,AJ17&lt;='TABLEAU PERSONNEL'!$E$5),100,0)
+IF(AND(AJ17&gt;='TABLEAU PERSONNEL'!$D$6,AJ17&lt;='TABLEAU PERSONNEL'!$E$6),100,0)
+IF(AND(AJ17&gt;='TABLEAU PERSONNEL'!$D$7,AJ17&lt;='TABLEAU PERSONNEL'!$E$7),100,0)
+IF(AND(AJ17&gt;='TABLEAU PERSONNEL'!$D$8,AJ17&lt;='TABLEAU PERSONNEL'!$E$8),100,0)
+IF(AND(AJ17&gt;='TABLEAU PERSONNEL'!$D$9,AJ17&lt;='TABLEAU PERSONNEL'!$E$9),100,0)
+IF(AND(AJ17&gt;='TABLEAU PERSONNEL'!$D$10,AJ17&lt;='TABLEAU PERSONNEL'!$E$10),100,0)
+IF(AND(AJ17&gt;='TABLEAU PERSONNEL'!$D$11,AJ17&lt;='TABLEAU PERSONNEL'!$E$11),100,0)
+IF(AND(AJ17&gt;='TABLEAU PERSONNEL'!$D$12,AJ17&lt;='TABLEAU PERSONNEL'!$E$12),100,0)
+IF(AND(AJ17&gt;='TABLEAU PERSONNEL'!$D$13,AJ17&lt;='TABLEAU PERSONNEL'!$E$13),100,0)
+IF(AND(AJ17&gt;='TABLEAU PERSONNEL'!$D$14,AJ17&lt;='TABLEAU PERSONNEL'!$E$14),100,0)
+IF(AND(AJ17&gt;='TABLEAU PERSONNEL'!$D$15,AJ17&lt;='TABLEAU PERSONNEL'!$E$15),100,0)
+IF(AND(AJ17&gt;='TABLEAU PERSONNEL'!$D$16,AJ17&lt;='TABLEAU PERSONNEL'!$E$16),100,0)
+IF(AND(AJ17&gt;='TABLEAU PERSONNEL'!$D$17,AJ17&lt;='TABLEAU PERSONNEL'!$E$17),100,0)
+IF(AND(AJ17&gt;='TABLEAU PERSONNEL'!$D$18,AJ17&lt;='TABLEAU PERSONNEL'!$E$18),100,0)
+IF(AND(AJ17&gt;='TABLEAU PERSONNEL'!$D$19,AJ17&lt;='TABLEAU PERSONNEL'!$E$19),100,0)
+IF(AND(AJ17&gt;='TABLEAU PERSONNEL'!$D$20,AJ17&lt;='TABLEAU PERSONNEL'!$E$20),100,0)
+IF(AND(AJ17&gt;='TABLEAU PERSONNEL'!$D$21,AJ17&lt;='TABLEAU PERSONNEL'!$E$21),100,0)
+IF(AND(AJ17&gt;='TABLEAU PERSONNEL'!$D$22,AJ17&lt;='TABLEAU PERSONNEL'!$E$22),100,0)
+IF(AND(AJ17&gt;='TABLEAU PERSONNEL'!$D$23,AJ17&lt;='TABLEAU PERSONNEL'!$E$23),100,0)
+IF(AND(AJ17&gt;='TABLEAU PERSONNEL'!$D$24,AJ17&lt;='TABLEAU PERSONNEL'!$E$24),100,0)
+IF(AND(AJ17&gt;='TABLEAU PERSONNEL'!$D$25,AJ17&lt;='TABLEAU PERSONNEL'!$E$25),100,0)
+IF(AND(AJ17&gt;='TABLEAU PERSONNEL'!$D$26,AJ17&lt;='TABLEAU PERSONNEL'!$E$26),100,0)
+IF(AND(AJ17&gt;='TABLEAU PERSONNEL'!$D$27,AJ17&lt;='TABLEAU PERSONNEL'!$E$27),100,0)
+IF(AND(AJ17&gt;='TABLEAU PERSONNEL'!$D$28,AJ17&lt;='TABLEAU PERSONNEL'!$E$28),100,0)
+IF(AND(AJ17&gt;='TABLEAU PERSONNEL'!$D$29,AJ17&lt;='TABLEAU PERSONNEL'!$E$29),100,0)
+IF(AND(AJ17&gt;='TABLEAU PERSONNEL'!$D$30,AJ17&lt;='TABLEAU PERSONNEL'!$E$30),100,0)
+IF(AND(AJ17&gt;='TABLEAU PERSONNEL'!$D$31,AJ17&lt;='TABLEAU PERSONNEL'!$E$31),100,0)
+IF(AND(AJ17&gt;='TABLEAU PERSONNEL'!$D$32,AJ17&lt;='TABLEAU PERSONNEL'!$E$32),100,0)
+IF(AND(AJ17&gt;='TABLEAU PERSONNEL'!$D$33,AJ17&lt;='TABLEAU PERSONNEL'!$E$33),100,0)
+IF(AND(AJ17&gt;='TABLEAU PERSONNEL'!$D$34,AJ17&lt;='TABLEAU PERSONNEL'!$E$34),100,0)</f>
        <v>0</v>
      </c>
      <c r="AK21" s="50">
        <f>IF(AND(AK17&gt;='TABLEAU PERSONNEL'!$D$4,AK17&lt;='TABLEAU PERSONNEL'!$E$4),100,0)
+IF(AND(AK17&gt;='TABLEAU PERSONNEL'!$D$5,AK17&lt;='TABLEAU PERSONNEL'!$E$5),100,0)
+IF(AND(AK17&gt;='TABLEAU PERSONNEL'!$D$6,AK17&lt;='TABLEAU PERSONNEL'!$E$6),100,0)
+IF(AND(AK17&gt;='TABLEAU PERSONNEL'!$D$7,AK17&lt;='TABLEAU PERSONNEL'!$E$7),100,0)
+IF(AND(AK17&gt;='TABLEAU PERSONNEL'!$D$8,AK17&lt;='TABLEAU PERSONNEL'!$E$8),100,0)
+IF(AND(AK17&gt;='TABLEAU PERSONNEL'!$D$9,AK17&lt;='TABLEAU PERSONNEL'!$E$9),100,0)
+IF(AND(AK17&gt;='TABLEAU PERSONNEL'!$D$10,AK17&lt;='TABLEAU PERSONNEL'!$E$10),100,0)
+IF(AND(AK17&gt;='TABLEAU PERSONNEL'!$D$11,AK17&lt;='TABLEAU PERSONNEL'!$E$11),100,0)
+IF(AND(AK17&gt;='TABLEAU PERSONNEL'!$D$12,AK17&lt;='TABLEAU PERSONNEL'!$E$12),100,0)
+IF(AND(AK17&gt;='TABLEAU PERSONNEL'!$D$13,AK17&lt;='TABLEAU PERSONNEL'!$E$13),100,0)
+IF(AND(AK17&gt;='TABLEAU PERSONNEL'!$D$14,AK17&lt;='TABLEAU PERSONNEL'!$E$14),100,0)
+IF(AND(AK17&gt;='TABLEAU PERSONNEL'!$D$15,AK17&lt;='TABLEAU PERSONNEL'!$E$15),100,0)
+IF(AND(AK17&gt;='TABLEAU PERSONNEL'!$D$16,AK17&lt;='TABLEAU PERSONNEL'!$E$16),100,0)
+IF(AND(AK17&gt;='TABLEAU PERSONNEL'!$D$17,AK17&lt;='TABLEAU PERSONNEL'!$E$17),100,0)
+IF(AND(AK17&gt;='TABLEAU PERSONNEL'!$D$18,AK17&lt;='TABLEAU PERSONNEL'!$E$18),100,0)
+IF(AND(AK17&gt;='TABLEAU PERSONNEL'!$D$19,AK17&lt;='TABLEAU PERSONNEL'!$E$19),100,0)
+IF(AND(AK17&gt;='TABLEAU PERSONNEL'!$D$20,AK17&lt;='TABLEAU PERSONNEL'!$E$20),100,0)
+IF(AND(AK17&gt;='TABLEAU PERSONNEL'!$D$21,AK17&lt;='TABLEAU PERSONNEL'!$E$21),100,0)
+IF(AND(AK17&gt;='TABLEAU PERSONNEL'!$D$22,AK17&lt;='TABLEAU PERSONNEL'!$E$22),100,0)
+IF(AND(AK17&gt;='TABLEAU PERSONNEL'!$D$23,AK17&lt;='TABLEAU PERSONNEL'!$E$23),100,0)
+IF(AND(AK17&gt;='TABLEAU PERSONNEL'!$D$24,AK17&lt;='TABLEAU PERSONNEL'!$E$24),100,0)
+IF(AND(AK17&gt;='TABLEAU PERSONNEL'!$D$25,AK17&lt;='TABLEAU PERSONNEL'!$E$25),100,0)
+IF(AND(AK17&gt;='TABLEAU PERSONNEL'!$D$26,AK17&lt;='TABLEAU PERSONNEL'!$E$26),100,0)
+IF(AND(AK17&gt;='TABLEAU PERSONNEL'!$D$27,AK17&lt;='TABLEAU PERSONNEL'!$E$27),100,0)
+IF(AND(AK17&gt;='TABLEAU PERSONNEL'!$D$28,AK17&lt;='TABLEAU PERSONNEL'!$E$28),100,0)
+IF(AND(AK17&gt;='TABLEAU PERSONNEL'!$D$29,AK17&lt;='TABLEAU PERSONNEL'!$E$29),100,0)
+IF(AND(AK17&gt;='TABLEAU PERSONNEL'!$D$30,AK17&lt;='TABLEAU PERSONNEL'!$E$30),100,0)
+IF(AND(AK17&gt;='TABLEAU PERSONNEL'!$D$31,AK17&lt;='TABLEAU PERSONNEL'!$E$31),100,0)
+IF(AND(AK17&gt;='TABLEAU PERSONNEL'!$D$32,AK17&lt;='TABLEAU PERSONNEL'!$E$32),100,0)
+IF(AND(AK17&gt;='TABLEAU PERSONNEL'!$D$33,AK17&lt;='TABLEAU PERSONNEL'!$E$33),100,0)
+IF(AND(AK17&gt;='TABLEAU PERSONNEL'!$D$34,AK17&lt;='TABLEAU PERSONNEL'!$E$34),100,0)</f>
        <v>0</v>
      </c>
      <c r="AL21" s="50">
        <f>IF(AND(AL17&gt;='TABLEAU PERSONNEL'!$D$4,AL17&lt;='TABLEAU PERSONNEL'!$E$4),100,0)
+IF(AND(AL17&gt;='TABLEAU PERSONNEL'!$D$5,AL17&lt;='TABLEAU PERSONNEL'!$E$5),100,0)
+IF(AND(AL17&gt;='TABLEAU PERSONNEL'!$D$6,AL17&lt;='TABLEAU PERSONNEL'!$E$6),100,0)
+IF(AND(AL17&gt;='TABLEAU PERSONNEL'!$D$7,AL17&lt;='TABLEAU PERSONNEL'!$E$7),100,0)
+IF(AND(AL17&gt;='TABLEAU PERSONNEL'!$D$8,AL17&lt;='TABLEAU PERSONNEL'!$E$8),100,0)
+IF(AND(AL17&gt;='TABLEAU PERSONNEL'!$D$9,AL17&lt;='TABLEAU PERSONNEL'!$E$9),100,0)
+IF(AND(AL17&gt;='TABLEAU PERSONNEL'!$D$10,AL17&lt;='TABLEAU PERSONNEL'!$E$10),100,0)
+IF(AND(AL17&gt;='TABLEAU PERSONNEL'!$D$11,AL17&lt;='TABLEAU PERSONNEL'!$E$11),100,0)
+IF(AND(AL17&gt;='TABLEAU PERSONNEL'!$D$12,AL17&lt;='TABLEAU PERSONNEL'!$E$12),100,0)
+IF(AND(AL17&gt;='TABLEAU PERSONNEL'!$D$13,AL17&lt;='TABLEAU PERSONNEL'!$E$13),100,0)
+IF(AND(AL17&gt;='TABLEAU PERSONNEL'!$D$14,AL17&lt;='TABLEAU PERSONNEL'!$E$14),100,0)
+IF(AND(AL17&gt;='TABLEAU PERSONNEL'!$D$15,AL17&lt;='TABLEAU PERSONNEL'!$E$15),100,0)
+IF(AND(AL17&gt;='TABLEAU PERSONNEL'!$D$16,AL17&lt;='TABLEAU PERSONNEL'!$E$16),100,0)
+IF(AND(AL17&gt;='TABLEAU PERSONNEL'!$D$17,AL17&lt;='TABLEAU PERSONNEL'!$E$17),100,0)
+IF(AND(AL17&gt;='TABLEAU PERSONNEL'!$D$18,AL17&lt;='TABLEAU PERSONNEL'!$E$18),100,0)
+IF(AND(AL17&gt;='TABLEAU PERSONNEL'!$D$19,AL17&lt;='TABLEAU PERSONNEL'!$E$19),100,0)
+IF(AND(AL17&gt;='TABLEAU PERSONNEL'!$D$20,AL17&lt;='TABLEAU PERSONNEL'!$E$20),100,0)
+IF(AND(AL17&gt;='TABLEAU PERSONNEL'!$D$21,AL17&lt;='TABLEAU PERSONNEL'!$E$21),100,0)
+IF(AND(AL17&gt;='TABLEAU PERSONNEL'!$D$22,AL17&lt;='TABLEAU PERSONNEL'!$E$22),100,0)
+IF(AND(AL17&gt;='TABLEAU PERSONNEL'!$D$23,AL17&lt;='TABLEAU PERSONNEL'!$E$23),100,0)
+IF(AND(AL17&gt;='TABLEAU PERSONNEL'!$D$24,AL17&lt;='TABLEAU PERSONNEL'!$E$24),100,0)
+IF(AND(AL17&gt;='TABLEAU PERSONNEL'!$D$25,AL17&lt;='TABLEAU PERSONNEL'!$E$25),100,0)
+IF(AND(AL17&gt;='TABLEAU PERSONNEL'!$D$26,AL17&lt;='TABLEAU PERSONNEL'!$E$26),100,0)
+IF(AND(AL17&gt;='TABLEAU PERSONNEL'!$D$27,AL17&lt;='TABLEAU PERSONNEL'!$E$27),100,0)
+IF(AND(AL17&gt;='TABLEAU PERSONNEL'!$D$28,AL17&lt;='TABLEAU PERSONNEL'!$E$28),100,0)
+IF(AND(AL17&gt;='TABLEAU PERSONNEL'!$D$29,AL17&lt;='TABLEAU PERSONNEL'!$E$29),100,0)
+IF(AND(AL17&gt;='TABLEAU PERSONNEL'!$D$30,AL17&lt;='TABLEAU PERSONNEL'!$E$30),100,0)
+IF(AND(AL17&gt;='TABLEAU PERSONNEL'!$D$31,AL17&lt;='TABLEAU PERSONNEL'!$E$31),100,0)
+IF(AND(AL17&gt;='TABLEAU PERSONNEL'!$D$32,AL17&lt;='TABLEAU PERSONNEL'!$E$32),100,0)
+IF(AND(AL17&gt;='TABLEAU PERSONNEL'!$D$33,AL17&lt;='TABLEAU PERSONNEL'!$E$33),100,0)
+IF(AND(AL17&gt;='TABLEAU PERSONNEL'!$D$34,AL17&lt;='TABLEAU PERSONNEL'!$E$34),100,0)</f>
        <v>0</v>
      </c>
    </row>
    <row r="22" spans="1:38" x14ac:dyDescent="0.25">
      <c r="A22" s="82">
        <f>DATE(CalendarYear,4,1)</f>
        <v>45748</v>
      </c>
      <c r="B22" s="35" t="str">
        <f>IFERROR((WEEKNUM(B23)),"")</f>
        <v/>
      </c>
      <c r="C22" s="35" t="str">
        <f t="shared" ref="C22:AL22" si="3">IFERROR((WEEKNUM(C23)),"")</f>
        <v/>
      </c>
      <c r="D22" s="35">
        <f t="shared" si="3"/>
        <v>14</v>
      </c>
      <c r="E22" s="35">
        <f t="shared" si="3"/>
        <v>14</v>
      </c>
      <c r="F22" s="35">
        <f t="shared" si="3"/>
        <v>14</v>
      </c>
      <c r="G22" s="35">
        <f t="shared" si="3"/>
        <v>14</v>
      </c>
      <c r="H22" s="35">
        <f t="shared" si="3"/>
        <v>14</v>
      </c>
      <c r="I22" s="35">
        <f t="shared" si="3"/>
        <v>15</v>
      </c>
      <c r="J22" s="35">
        <f t="shared" si="3"/>
        <v>15</v>
      </c>
      <c r="K22" s="35">
        <f t="shared" si="3"/>
        <v>15</v>
      </c>
      <c r="L22" s="35">
        <f t="shared" si="3"/>
        <v>15</v>
      </c>
      <c r="M22" s="35">
        <f t="shared" si="3"/>
        <v>15</v>
      </c>
      <c r="N22" s="35">
        <f t="shared" si="3"/>
        <v>15</v>
      </c>
      <c r="O22" s="35">
        <f t="shared" si="3"/>
        <v>15</v>
      </c>
      <c r="P22" s="35">
        <f t="shared" si="3"/>
        <v>16</v>
      </c>
      <c r="Q22" s="35">
        <f t="shared" si="3"/>
        <v>16</v>
      </c>
      <c r="R22" s="35">
        <f t="shared" si="3"/>
        <v>16</v>
      </c>
      <c r="S22" s="35">
        <f t="shared" si="3"/>
        <v>16</v>
      </c>
      <c r="T22" s="35">
        <f t="shared" si="3"/>
        <v>16</v>
      </c>
      <c r="U22" s="35">
        <f t="shared" si="3"/>
        <v>16</v>
      </c>
      <c r="V22" s="35">
        <f t="shared" si="3"/>
        <v>16</v>
      </c>
      <c r="W22" s="35">
        <f t="shared" si="3"/>
        <v>17</v>
      </c>
      <c r="X22" s="35">
        <f t="shared" si="3"/>
        <v>17</v>
      </c>
      <c r="Y22" s="35">
        <f t="shared" si="3"/>
        <v>17</v>
      </c>
      <c r="Z22" s="35">
        <f t="shared" si="3"/>
        <v>17</v>
      </c>
      <c r="AA22" s="35">
        <f t="shared" si="3"/>
        <v>17</v>
      </c>
      <c r="AB22" s="35">
        <f t="shared" si="3"/>
        <v>17</v>
      </c>
      <c r="AC22" s="35">
        <f t="shared" si="3"/>
        <v>17</v>
      </c>
      <c r="AD22" s="35">
        <f t="shared" si="3"/>
        <v>18</v>
      </c>
      <c r="AE22" s="35">
        <f t="shared" si="3"/>
        <v>18</v>
      </c>
      <c r="AF22" s="35">
        <f t="shared" si="3"/>
        <v>18</v>
      </c>
      <c r="AG22" s="35">
        <f t="shared" si="3"/>
        <v>18</v>
      </c>
      <c r="AH22" s="35" t="str">
        <f t="shared" si="3"/>
        <v/>
      </c>
      <c r="AI22" s="35" t="str">
        <f t="shared" si="3"/>
        <v/>
      </c>
      <c r="AJ22" s="35" t="str">
        <f t="shared" si="3"/>
        <v/>
      </c>
      <c r="AK22" s="35" t="str">
        <f t="shared" si="3"/>
        <v/>
      </c>
      <c r="AL22" s="35" t="str">
        <f t="shared" si="3"/>
        <v/>
      </c>
    </row>
    <row r="23" spans="1:38" x14ac:dyDescent="0.25">
      <c r="A23" s="82"/>
      <c r="B23" s="17" t="str">
        <f>IF(DAY(AprSun1)=1,"",IF(AND(YEAR(AprSun1+1)=CalendarYear,MONTH(AprSun1+1)=4),AprSun1+1,""))</f>
        <v/>
      </c>
      <c r="C23" s="17" t="str">
        <f>IF(DAY(AprSun1)=1,"",IF(AND(YEAR(AprSun1+2)=CalendarYear,MONTH(AprSun1+2)=4),AprSun1+2,""))</f>
        <v/>
      </c>
      <c r="D23" s="17">
        <f>IF(DAY(AprSun1)=1,"",IF(AND(YEAR(AprSun1+3)=CalendarYear,MONTH(AprSun1+3)=4),AprSun1+3,""))</f>
        <v>45748</v>
      </c>
      <c r="E23" s="17">
        <f>IF(DAY(AprSun1)=1,"",IF(AND(YEAR(AprSun1+4)=CalendarYear,MONTH(AprSun1+4)=4),AprSun1+4,""))</f>
        <v>45749</v>
      </c>
      <c r="F23" s="17">
        <f>IF(DAY(AprSun1)=1,"",IF(AND(YEAR(AprSun1+5)=CalendarYear,MONTH(AprSun1+5)=4),AprSun1+5,""))</f>
        <v>45750</v>
      </c>
      <c r="G23" s="17">
        <f>IF(DAY(AprSun1)=1,"",IF(AND(YEAR(AprSun1+6)=CalendarYear,MONTH(AprSun1+6)=4),AprSun1+6,""))</f>
        <v>45751</v>
      </c>
      <c r="H23" s="17">
        <f>IF(DAY(AprSun1)=1,IF(AND(YEAR(AprSun1)=CalendarYear,MONTH(AprSun1)=4),AprSun1,""),IF(AND(YEAR(AprSun1+7)=CalendarYear,MONTH(AprSun1+7)=4),AprSun1+7,""))</f>
        <v>45752</v>
      </c>
      <c r="I23" s="17">
        <f>IF(DAY(AprSun1)=1,IF(AND(YEAR(AprSun1+1)=CalendarYear,MONTH(AprSun1+1)=4),AprSun1+1,""),IF(AND(YEAR(AprSun1+8)=CalendarYear,MONTH(AprSun1+8)=4),AprSun1+8,""))</f>
        <v>45753</v>
      </c>
      <c r="J23" s="17">
        <f>IF(DAY(AprSun1)=1,IF(AND(YEAR(AprSun1+2)=CalendarYear,MONTH(AprSun1+2)=4),AprSun1+2,""),IF(AND(YEAR(AprSun1+9)=CalendarYear,MONTH(AprSun1+9)=4),AprSun1+9,""))</f>
        <v>45754</v>
      </c>
      <c r="K23" s="17">
        <f>IF(DAY(AprSun1)=1,IF(AND(YEAR(AprSun1+3)=CalendarYear,MONTH(AprSun1+3)=4),AprSun1+3,""),IF(AND(YEAR(AprSun1+10)=CalendarYear,MONTH(AprSun1+10)=4),AprSun1+10,""))</f>
        <v>45755</v>
      </c>
      <c r="L23" s="17">
        <f>IF(DAY(AprSun1)=1,IF(AND(YEAR(AprSun1+4)=CalendarYear,MONTH(AprSun1+4)=4),AprSun1+4,""),IF(AND(YEAR(AprSun1+11)=CalendarYear,MONTH(AprSun1+11)=4),AprSun1+11,""))</f>
        <v>45756</v>
      </c>
      <c r="M23" s="17">
        <f>IF(DAY(AprSun1)=1,IF(AND(YEAR(AprSun1+5)=CalendarYear,MONTH(AprSun1+5)=4),AprSun1+5,""),IF(AND(YEAR(AprSun1+12)=CalendarYear,MONTH(AprSun1+12)=4),AprSun1+12,""))</f>
        <v>45757</v>
      </c>
      <c r="N23" s="17">
        <f>IF(DAY(AprSun1)=1,IF(AND(YEAR(AprSun1+6)=CalendarYear,MONTH(AprSun1+6)=4),AprSun1+6,""),IF(AND(YEAR(AprSun1+13)=CalendarYear,MONTH(AprSun1+13)=4),AprSun1+13,""))</f>
        <v>45758</v>
      </c>
      <c r="O23" s="17">
        <f>IF(DAY(AprSun1)=1,IF(AND(YEAR(AprSun1+7)=CalendarYear,MONTH(AprSun1+7)=4),AprSun1+7,""),IF(AND(YEAR(AprSun1+14)=CalendarYear,MONTH(AprSun1+14)=4),AprSun1+14,""))</f>
        <v>45759</v>
      </c>
      <c r="P23" s="17">
        <f>IF(DAY(AprSun1)=1,IF(AND(YEAR(AprSun1+8)=CalendarYear,MONTH(AprSun1+8)=4),AprSun1+8,""),IF(AND(YEAR(AprSun1+15)=CalendarYear,MONTH(AprSun1+15)=4),AprSun1+15,""))</f>
        <v>45760</v>
      </c>
      <c r="Q23" s="17">
        <f>IF(DAY(AprSun1)=1,IF(AND(YEAR(AprSun1+9)=CalendarYear,MONTH(AprSun1+9)=4),AprSun1+9,""),IF(AND(YEAR(AprSun1+16)=CalendarYear,MONTH(AprSun1+16)=4),AprSun1+16,""))</f>
        <v>45761</v>
      </c>
      <c r="R23" s="17">
        <f>IF(DAY(AprSun1)=1,IF(AND(YEAR(AprSun1+10)=CalendarYear,MONTH(AprSun1+10)=4),AprSun1+10,""),IF(AND(YEAR(AprSun1+17)=CalendarYear,MONTH(AprSun1+17)=4),AprSun1+17,""))</f>
        <v>45762</v>
      </c>
      <c r="S23" s="17">
        <f>IF(DAY(AprSun1)=1,IF(AND(YEAR(AprSun1+11)=CalendarYear,MONTH(AprSun1+11)=4),AprSun1+11,""),IF(AND(YEAR(AprSun1+18)=CalendarYear,MONTH(AprSun1+18)=4),AprSun1+18,""))</f>
        <v>45763</v>
      </c>
      <c r="T23" s="17">
        <f>IF(DAY(AprSun1)=1,IF(AND(YEAR(AprSun1+12)=CalendarYear,MONTH(AprSun1+12)=4),AprSun1+12,""),IF(AND(YEAR(AprSun1+19)=CalendarYear,MONTH(AprSun1+19)=4),AprSun1+19,""))</f>
        <v>45764</v>
      </c>
      <c r="U23" s="17">
        <f>IF(DAY(AprSun1)=1,IF(AND(YEAR(AprSun1+13)=CalendarYear,MONTH(AprSun1+13)=4),AprSun1+13,""),IF(AND(YEAR(AprSun1+20)=CalendarYear,MONTH(AprSun1+20)=4),AprSun1+20,""))</f>
        <v>45765</v>
      </c>
      <c r="V23" s="17">
        <f>IF(DAY(AprSun1)=1,IF(AND(YEAR(AprSun1+14)=CalendarYear,MONTH(AprSun1+14)=4),AprSun1+14,""),IF(AND(YEAR(AprSun1+21)=CalendarYear,MONTH(AprSun1+21)=4),AprSun1+21,""))</f>
        <v>45766</v>
      </c>
      <c r="W23" s="17">
        <f>IF(DAY(AprSun1)=1,IF(AND(YEAR(AprSun1+15)=CalendarYear,MONTH(AprSun1+15)=4),AprSun1+15,""),IF(AND(YEAR(AprSun1+22)=CalendarYear,MONTH(AprSun1+22)=4),AprSun1+22,""))</f>
        <v>45767</v>
      </c>
      <c r="X23" s="17">
        <f>IF(DAY(AprSun1)=1,IF(AND(YEAR(AprSun1+16)=CalendarYear,MONTH(AprSun1+16)=4),AprSun1+16,""),IF(AND(YEAR(AprSun1+23)=CalendarYear,MONTH(AprSun1+23)=4),AprSun1+23,""))</f>
        <v>45768</v>
      </c>
      <c r="Y23" s="17">
        <f>IF(DAY(AprSun1)=1,IF(AND(YEAR(AprSun1+17)=CalendarYear,MONTH(AprSun1+17)=4),AprSun1+17,""),IF(AND(YEAR(AprSun1+24)=CalendarYear,MONTH(AprSun1+24)=4),AprSun1+24,""))</f>
        <v>45769</v>
      </c>
      <c r="Z23" s="17">
        <f>IF(DAY(AprSun1)=1,IF(AND(YEAR(AprSun1+18)=CalendarYear,MONTH(AprSun1+18)=4),AprSun1+18,""),IF(AND(YEAR(AprSun1+25)=CalendarYear,MONTH(AprSun1+25)=4),AprSun1+25,""))</f>
        <v>45770</v>
      </c>
      <c r="AA23" s="17">
        <f>IF(DAY(AprSun1)=1,IF(AND(YEAR(AprSun1+19)=CalendarYear,MONTH(AprSun1+19)=4),AprSun1+19,""),IF(AND(YEAR(AprSun1+26)=CalendarYear,MONTH(AprSun1+26)=4),AprSun1+26,""))</f>
        <v>45771</v>
      </c>
      <c r="AB23" s="17">
        <f>IF(DAY(AprSun1)=1,IF(AND(YEAR(AprSun1+20)=CalendarYear,MONTH(AprSun1+20)=4),AprSun1+20,""),IF(AND(YEAR(AprSun1+27)=CalendarYear,MONTH(AprSun1+27)=4),AprSun1+27,""))</f>
        <v>45772</v>
      </c>
      <c r="AC23" s="17">
        <f>IF(DAY(AprSun1)=1,IF(AND(YEAR(AprSun1+21)=CalendarYear,MONTH(AprSun1+21)=4),AprSun1+21,""),IF(AND(YEAR(AprSun1+28)=CalendarYear,MONTH(AprSun1+28)=4),AprSun1+28,""))</f>
        <v>45773</v>
      </c>
      <c r="AD23" s="17">
        <f>IF(DAY(AprSun1)=1,IF(AND(YEAR(AprSun1+22)=CalendarYear,MONTH(AprSun1+22)=4),AprSun1+22,""),IF(AND(YEAR(AprSun1+29)=CalendarYear,MONTH(AprSun1+29)=4),AprSun1+29,""))</f>
        <v>45774</v>
      </c>
      <c r="AE23" s="17">
        <f>IF(DAY(AprSun1)=1,IF(AND(YEAR(AprSun1+23)=CalendarYear,MONTH(AprSun1+23)=4),AprSun1+23,""),IF(AND(YEAR(AprSun1+30)=CalendarYear,MONTH(AprSun1+30)=4),AprSun1+30,""))</f>
        <v>45775</v>
      </c>
      <c r="AF23" s="17">
        <f>IF(DAY(AprSun1)=1,IF(AND(YEAR(AprSun1+24)=CalendarYear,MONTH(AprSun1+24)=4),AprSun1+24,""),IF(AND(YEAR(AprSun1+31)=CalendarYear,MONTH(AprSun1+31)=4),AprSun1+31,""))</f>
        <v>45776</v>
      </c>
      <c r="AG23" s="17">
        <f>IF(DAY(AprSun1)=1,IF(AND(YEAR(AprSun1+25)=CalendarYear,MONTH(AprSun1+25)=4),AprSun1+25,""),IF(AND(YEAR(AprSun1+32)=CalendarYear,MONTH(AprSun1+32)=4),AprSun1+32,""))</f>
        <v>45777</v>
      </c>
      <c r="AH23" s="17" t="str">
        <f>IF(DAY(AprSun1)=1,IF(AND(YEAR(AprSun1+26)=CalendarYear,MONTH(AprSun1+26)=4),AprSun1+26,""),IF(AND(YEAR(AprSun1+33)=CalendarYear,MONTH(AprSun1+33)=4),AprSun1+33,""))</f>
        <v/>
      </c>
      <c r="AI23" s="17" t="str">
        <f>IF(DAY(AprSun1)=1,IF(AND(YEAR(AprSun1+27)=CalendarYear,MONTH(AprSun1+27)=4),AprSun1+27,""),IF(AND(YEAR(AprSun1+34)=CalendarYear,MONTH(AprSun1+34)=4),AprSun1+34,""))</f>
        <v/>
      </c>
      <c r="AJ23" s="17" t="str">
        <f>IF(DAY(AprSun1)=1,IF(AND(YEAR(AprSun1+28)=CalendarYear,MONTH(AprSun1+28)=4),AprSun1+28,""),IF(AND(YEAR(AprSun1+35)=CalendarYear,MONTH(AprSun1+35)=4),AprSun1+35,""))</f>
        <v/>
      </c>
      <c r="AK23" s="17" t="str">
        <f>IF(DAY(AprSun1)=1,IF(AND(YEAR(AprSun1+29)=CalendarYear,MONTH(AprSun1+29)=4),AprSun1+29,""),IF(AND(YEAR(AprSun1+36)=CalendarYear,MONTH(AprSun1+36)=4),AprSun1+36,""))</f>
        <v/>
      </c>
      <c r="AL23" s="17" t="str">
        <f>IF(DAY(AprSun1)=1,IF(AND(YEAR(AprSun1+30)=CalendarYear,MONTH(AprSun1+30)=4),AprSun1+30,""),IF(AND(YEAR(AprSun1+37)=CalendarYear,MONTH(AprSun1+37)=4),AprSun1+37,""))</f>
        <v/>
      </c>
    </row>
    <row r="24" spans="1:38" x14ac:dyDescent="0.25">
      <c r="A24" s="82"/>
      <c r="B24" s="18" t="s">
        <v>7</v>
      </c>
      <c r="C24" s="18" t="s">
        <v>8</v>
      </c>
      <c r="D24" s="18" t="s">
        <v>9</v>
      </c>
      <c r="E24" s="18" t="s">
        <v>10</v>
      </c>
      <c r="F24" s="18" t="s">
        <v>11</v>
      </c>
      <c r="G24" s="18" t="s">
        <v>12</v>
      </c>
      <c r="H24" s="18" t="s">
        <v>13</v>
      </c>
      <c r="I24" s="18" t="s">
        <v>7</v>
      </c>
      <c r="J24" s="18" t="s">
        <v>8</v>
      </c>
      <c r="K24" s="18" t="s">
        <v>9</v>
      </c>
      <c r="L24" s="18" t="s">
        <v>10</v>
      </c>
      <c r="M24" s="18" t="s">
        <v>11</v>
      </c>
      <c r="N24" s="18" t="s">
        <v>12</v>
      </c>
      <c r="O24" s="18" t="s">
        <v>13</v>
      </c>
      <c r="P24" s="18" t="s">
        <v>7</v>
      </c>
      <c r="Q24" s="18" t="s">
        <v>8</v>
      </c>
      <c r="R24" s="18" t="s">
        <v>9</v>
      </c>
      <c r="S24" s="18" t="s">
        <v>10</v>
      </c>
      <c r="T24" s="18" t="s">
        <v>11</v>
      </c>
      <c r="U24" s="18" t="s">
        <v>12</v>
      </c>
      <c r="V24" s="18" t="s">
        <v>13</v>
      </c>
      <c r="W24" s="18" t="s">
        <v>7</v>
      </c>
      <c r="X24" s="18" t="s">
        <v>8</v>
      </c>
      <c r="Y24" s="18" t="s">
        <v>9</v>
      </c>
      <c r="Z24" s="18" t="s">
        <v>10</v>
      </c>
      <c r="AA24" s="18" t="s">
        <v>11</v>
      </c>
      <c r="AB24" s="18" t="s">
        <v>12</v>
      </c>
      <c r="AC24" s="18" t="s">
        <v>13</v>
      </c>
      <c r="AD24" s="18" t="s">
        <v>7</v>
      </c>
      <c r="AE24" s="18" t="s">
        <v>8</v>
      </c>
      <c r="AF24" s="18" t="s">
        <v>9</v>
      </c>
      <c r="AG24" s="18" t="s">
        <v>10</v>
      </c>
      <c r="AH24" s="18" t="s">
        <v>11</v>
      </c>
      <c r="AI24" s="18" t="s">
        <v>12</v>
      </c>
      <c r="AJ24" s="18" t="s">
        <v>13</v>
      </c>
      <c r="AK24" s="18" t="s">
        <v>7</v>
      </c>
      <c r="AL24" s="18" t="s">
        <v>8</v>
      </c>
    </row>
    <row r="25" spans="1:38" x14ac:dyDescent="0.25">
      <c r="A25" s="27" t="s">
        <v>15</v>
      </c>
      <c r="B25" s="51" t="s">
        <v>14</v>
      </c>
      <c r="C25" s="51" t="s">
        <v>14</v>
      </c>
      <c r="D25" s="51" t="s">
        <v>14</v>
      </c>
      <c r="E25" s="51" t="s">
        <v>14</v>
      </c>
      <c r="F25" s="51" t="s">
        <v>14</v>
      </c>
      <c r="G25" s="51" t="s">
        <v>14</v>
      </c>
      <c r="H25" s="51" t="s">
        <v>14</v>
      </c>
      <c r="I25" s="51" t="s">
        <v>14</v>
      </c>
      <c r="J25" s="51" t="s">
        <v>14</v>
      </c>
      <c r="K25" s="51" t="s">
        <v>14</v>
      </c>
      <c r="L25" s="51" t="s">
        <v>14</v>
      </c>
      <c r="M25" s="51" t="s">
        <v>14</v>
      </c>
      <c r="N25" s="51" t="s">
        <v>14</v>
      </c>
      <c r="O25" s="51" t="s">
        <v>14</v>
      </c>
      <c r="P25" s="51" t="s">
        <v>14</v>
      </c>
      <c r="Q25" s="51" t="s">
        <v>14</v>
      </c>
      <c r="R25" s="51" t="s">
        <v>14</v>
      </c>
      <c r="S25" s="51" t="s">
        <v>14</v>
      </c>
      <c r="T25" s="51" t="s">
        <v>14</v>
      </c>
      <c r="U25" s="51" t="s">
        <v>14</v>
      </c>
      <c r="V25" s="51" t="s">
        <v>14</v>
      </c>
      <c r="W25" s="51" t="s">
        <v>14</v>
      </c>
      <c r="X25" s="51" t="s">
        <v>14</v>
      </c>
      <c r="Y25" s="51" t="s">
        <v>14</v>
      </c>
      <c r="Z25" s="51" t="s">
        <v>14</v>
      </c>
      <c r="AA25" s="51" t="s">
        <v>14</v>
      </c>
      <c r="AB25" s="51" t="s">
        <v>14</v>
      </c>
      <c r="AC25" s="51" t="s">
        <v>14</v>
      </c>
      <c r="AD25" s="51" t="s">
        <v>14</v>
      </c>
      <c r="AE25" s="51" t="s">
        <v>14</v>
      </c>
      <c r="AF25" s="51" t="s">
        <v>14</v>
      </c>
      <c r="AG25" s="51" t="s">
        <v>14</v>
      </c>
      <c r="AH25" s="51" t="s">
        <v>14</v>
      </c>
      <c r="AI25" s="51" t="s">
        <v>14</v>
      </c>
      <c r="AJ25" s="51" t="s">
        <v>14</v>
      </c>
      <c r="AK25" s="51" t="s">
        <v>14</v>
      </c>
      <c r="AL25" s="51" t="s">
        <v>14</v>
      </c>
    </row>
    <row r="26" spans="1:38" x14ac:dyDescent="0.25">
      <c r="A26" s="28" t="s">
        <v>18</v>
      </c>
      <c r="B26" s="50" t="s">
        <v>19</v>
      </c>
      <c r="C26" s="50" t="s">
        <v>19</v>
      </c>
      <c r="D26" s="50" t="s">
        <v>19</v>
      </c>
      <c r="E26" s="50" t="s">
        <v>19</v>
      </c>
      <c r="F26" s="50" t="s">
        <v>19</v>
      </c>
      <c r="G26" s="50" t="s">
        <v>19</v>
      </c>
      <c r="H26" s="50" t="s">
        <v>19</v>
      </c>
      <c r="I26" s="50" t="s">
        <v>19</v>
      </c>
      <c r="J26" s="50" t="s">
        <v>19</v>
      </c>
      <c r="K26" s="50" t="s">
        <v>19</v>
      </c>
      <c r="L26" s="50" t="s">
        <v>19</v>
      </c>
      <c r="M26" s="50" t="s">
        <v>19</v>
      </c>
      <c r="N26" s="50" t="s">
        <v>19</v>
      </c>
      <c r="O26" s="50" t="s">
        <v>19</v>
      </c>
      <c r="P26" s="50" t="s">
        <v>19</v>
      </c>
      <c r="Q26" s="50" t="s">
        <v>19</v>
      </c>
      <c r="R26" s="50" t="s">
        <v>19</v>
      </c>
      <c r="S26" s="50" t="s">
        <v>19</v>
      </c>
      <c r="T26" s="50" t="s">
        <v>19</v>
      </c>
      <c r="U26" s="50" t="s">
        <v>19</v>
      </c>
      <c r="V26" s="50" t="s">
        <v>19</v>
      </c>
      <c r="W26" s="50" t="s">
        <v>19</v>
      </c>
      <c r="X26" s="50" t="s">
        <v>19</v>
      </c>
      <c r="Y26" s="50" t="s">
        <v>19</v>
      </c>
      <c r="Z26" s="50" t="s">
        <v>19</v>
      </c>
      <c r="AA26" s="50" t="s">
        <v>19</v>
      </c>
      <c r="AB26" s="50" t="s">
        <v>19</v>
      </c>
      <c r="AC26" s="50" t="s">
        <v>19</v>
      </c>
      <c r="AD26" s="50" t="s">
        <v>19</v>
      </c>
      <c r="AE26" s="50" t="s">
        <v>19</v>
      </c>
      <c r="AF26" s="50" t="s">
        <v>19</v>
      </c>
      <c r="AG26" s="50" t="s">
        <v>19</v>
      </c>
      <c r="AH26" s="50" t="s">
        <v>19</v>
      </c>
      <c r="AI26" s="50" t="s">
        <v>19</v>
      </c>
      <c r="AJ26" s="50" t="s">
        <v>19</v>
      </c>
      <c r="AK26" s="50" t="s">
        <v>19</v>
      </c>
      <c r="AL26" s="50" t="s">
        <v>19</v>
      </c>
    </row>
    <row r="27" spans="1:38" x14ac:dyDescent="0.25">
      <c r="A27" s="28" t="s">
        <v>20</v>
      </c>
      <c r="B27" s="50">
        <f>IF(AND(B23&gt;='TABLEAU PERSONNEL'!$D$4,B23&lt;='TABLEAU PERSONNEL'!$E$4),100,0)
+IF(AND(B23&gt;='TABLEAU PERSONNEL'!$D$5,B23&lt;='TABLEAU PERSONNEL'!$E$5),100,0)
+IF(AND(B23&gt;='TABLEAU PERSONNEL'!$D$6,B23&lt;='TABLEAU PERSONNEL'!$E$6),100,0)
+IF(AND(B23&gt;='TABLEAU PERSONNEL'!$D$7,B23&lt;='TABLEAU PERSONNEL'!$E$7),100,0)
+IF(AND(B23&gt;='TABLEAU PERSONNEL'!$D$8,B23&lt;='TABLEAU PERSONNEL'!$E$8),100,0)
+IF(AND(B23&gt;='TABLEAU PERSONNEL'!$D$9,B23&lt;='TABLEAU PERSONNEL'!$E$9),100,0)
+IF(AND(B23&gt;='TABLEAU PERSONNEL'!$D$10,B23&lt;='TABLEAU PERSONNEL'!$E$10),100,0)
+IF(AND(B23&gt;='TABLEAU PERSONNEL'!$D$11,B23&lt;='TABLEAU PERSONNEL'!$E$11),100,0)
+IF(AND(B23&gt;='TABLEAU PERSONNEL'!$D$12,B23&lt;='TABLEAU PERSONNEL'!$E$12),100,0)
+IF(AND(B23&gt;='TABLEAU PERSONNEL'!$D$13,B23&lt;='TABLEAU PERSONNEL'!$E$13),100,0)
+IF(AND(B23&gt;='TABLEAU PERSONNEL'!$D$14,B23&lt;='TABLEAU PERSONNEL'!$E$14),100,0)
+IF(AND(B23&gt;='TABLEAU PERSONNEL'!$D$15,B23&lt;='TABLEAU PERSONNEL'!$E$15),100,0)
+IF(AND(B23&gt;='TABLEAU PERSONNEL'!$D$16,B23&lt;='TABLEAU PERSONNEL'!$E$16),100,0)
+IF(AND(B23&gt;='TABLEAU PERSONNEL'!$D$17,B23&lt;='TABLEAU PERSONNEL'!$E$17),100,0)
+IF(AND(B23&gt;='TABLEAU PERSONNEL'!$D$18,B23&lt;='TABLEAU PERSONNEL'!$E$18),100,0)
+IF(AND(B23&gt;='TABLEAU PERSONNEL'!$D$19,B23&lt;='TABLEAU PERSONNEL'!$E$19),100,0)
+IF(AND(B23&gt;='TABLEAU PERSONNEL'!$D$20,B23&lt;='TABLEAU PERSONNEL'!$E$20),100,0)
+IF(AND(B23&gt;='TABLEAU PERSONNEL'!$D$21,B23&lt;='TABLEAU PERSONNEL'!$E$21),100,0)
+IF(AND(B23&gt;='TABLEAU PERSONNEL'!$D$22,B23&lt;='TABLEAU PERSONNEL'!$E$22),100,0)
+IF(AND(B23&gt;='TABLEAU PERSONNEL'!$D$23,B23&lt;='TABLEAU PERSONNEL'!$E$23),100,0)
+IF(AND(B23&gt;='TABLEAU PERSONNEL'!$D$24,B23&lt;='TABLEAU PERSONNEL'!$E$24),100,0)
+IF(AND(B23&gt;='TABLEAU PERSONNEL'!$D$25,B23&lt;='TABLEAU PERSONNEL'!$E$25),100,0)
+IF(AND(B23&gt;='TABLEAU PERSONNEL'!$D$26,B23&lt;='TABLEAU PERSONNEL'!$E$26),100,0)
+IF(AND(B23&gt;='TABLEAU PERSONNEL'!$D$27,B23&lt;='TABLEAU PERSONNEL'!$E$27),100,0)
+IF(AND(B23&gt;='TABLEAU PERSONNEL'!$D$28,B23&lt;='TABLEAU PERSONNEL'!$E$28),100,0)
+IF(AND(B23&gt;='TABLEAU PERSONNEL'!$D$29,B23&lt;='TABLEAU PERSONNEL'!$E$29),100,0)
+IF(AND(B23&gt;='TABLEAU PERSONNEL'!$D$30,B23&lt;='TABLEAU PERSONNEL'!$E$30),100,0)
+IF(AND(B23&gt;='TABLEAU PERSONNEL'!$D$31,B23&lt;='TABLEAU PERSONNEL'!$E$31),100,0)
+IF(AND(B23&gt;='TABLEAU PERSONNEL'!$D$32,B23&lt;='TABLEAU PERSONNEL'!$E$32),100,0)
+IF(AND(B23&gt;='TABLEAU PERSONNEL'!$D$33,B23&lt;='TABLEAU PERSONNEL'!$E$33),100,0)
+IF(AND(B23&gt;='TABLEAU PERSONNEL'!$D$34,B23&lt;='TABLEAU PERSONNEL'!$E$34),100,0)</f>
        <v>2700</v>
      </c>
      <c r="C27" s="50">
        <f>IF(AND(C23&gt;='TABLEAU PERSONNEL'!$D$4,C23&lt;='TABLEAU PERSONNEL'!$E$4),100,0)
+IF(AND(C23&gt;='TABLEAU PERSONNEL'!$D$5,C23&lt;='TABLEAU PERSONNEL'!$E$5),100,0)
+IF(AND(C23&gt;='TABLEAU PERSONNEL'!$D$6,C23&lt;='TABLEAU PERSONNEL'!$E$6),100,0)
+IF(AND(C23&gt;='TABLEAU PERSONNEL'!$D$7,C23&lt;='TABLEAU PERSONNEL'!$E$7),100,0)
+IF(AND(C23&gt;='TABLEAU PERSONNEL'!$D$8,C23&lt;='TABLEAU PERSONNEL'!$E$8),100,0)
+IF(AND(C23&gt;='TABLEAU PERSONNEL'!$D$9,C23&lt;='TABLEAU PERSONNEL'!$E$9),100,0)
+IF(AND(C23&gt;='TABLEAU PERSONNEL'!$D$10,C23&lt;='TABLEAU PERSONNEL'!$E$10),100,0)
+IF(AND(C23&gt;='TABLEAU PERSONNEL'!$D$11,C23&lt;='TABLEAU PERSONNEL'!$E$11),100,0)
+IF(AND(C23&gt;='TABLEAU PERSONNEL'!$D$12,C23&lt;='TABLEAU PERSONNEL'!$E$12),100,0)
+IF(AND(C23&gt;='TABLEAU PERSONNEL'!$D$13,C23&lt;='TABLEAU PERSONNEL'!$E$13),100,0)
+IF(AND(C23&gt;='TABLEAU PERSONNEL'!$D$14,C23&lt;='TABLEAU PERSONNEL'!$E$14),100,0)
+IF(AND(C23&gt;='TABLEAU PERSONNEL'!$D$15,C23&lt;='TABLEAU PERSONNEL'!$E$15),100,0)
+IF(AND(C23&gt;='TABLEAU PERSONNEL'!$D$16,C23&lt;='TABLEAU PERSONNEL'!$E$16),100,0)
+IF(AND(C23&gt;='TABLEAU PERSONNEL'!$D$17,C23&lt;='TABLEAU PERSONNEL'!$E$17),100,0)
+IF(AND(C23&gt;='TABLEAU PERSONNEL'!$D$18,C23&lt;='TABLEAU PERSONNEL'!$E$18),100,0)
+IF(AND(C23&gt;='TABLEAU PERSONNEL'!$D$19,C23&lt;='TABLEAU PERSONNEL'!$E$19),100,0)
+IF(AND(C23&gt;='TABLEAU PERSONNEL'!$D$20,C23&lt;='TABLEAU PERSONNEL'!$E$20),100,0)
+IF(AND(C23&gt;='TABLEAU PERSONNEL'!$D$21,C23&lt;='TABLEAU PERSONNEL'!$E$21),100,0)
+IF(AND(C23&gt;='TABLEAU PERSONNEL'!$D$22,C23&lt;='TABLEAU PERSONNEL'!$E$22),100,0)
+IF(AND(C23&gt;='TABLEAU PERSONNEL'!$D$23,C23&lt;='TABLEAU PERSONNEL'!$E$23),100,0)
+IF(AND(C23&gt;='TABLEAU PERSONNEL'!$D$24,C23&lt;='TABLEAU PERSONNEL'!$E$24),100,0)
+IF(AND(C23&gt;='TABLEAU PERSONNEL'!$D$25,C23&lt;='TABLEAU PERSONNEL'!$E$25),100,0)
+IF(AND(C23&gt;='TABLEAU PERSONNEL'!$D$26,C23&lt;='TABLEAU PERSONNEL'!$E$26),100,0)
+IF(AND(C23&gt;='TABLEAU PERSONNEL'!$D$27,C23&lt;='TABLEAU PERSONNEL'!$E$27),100,0)
+IF(AND(C23&gt;='TABLEAU PERSONNEL'!$D$28,C23&lt;='TABLEAU PERSONNEL'!$E$28),100,0)
+IF(AND(C23&gt;='TABLEAU PERSONNEL'!$D$29,C23&lt;='TABLEAU PERSONNEL'!$E$29),100,0)
+IF(AND(C23&gt;='TABLEAU PERSONNEL'!$D$30,C23&lt;='TABLEAU PERSONNEL'!$E$30),100,0)
+IF(AND(C23&gt;='TABLEAU PERSONNEL'!$D$31,C23&lt;='TABLEAU PERSONNEL'!$E$31),100,0)
+IF(AND(C23&gt;='TABLEAU PERSONNEL'!$D$32,C23&lt;='TABLEAU PERSONNEL'!$E$32),100,0)
+IF(AND(C23&gt;='TABLEAU PERSONNEL'!$D$33,C23&lt;='TABLEAU PERSONNEL'!$E$33),100,0)
+IF(AND(C23&gt;='TABLEAU PERSONNEL'!$D$34,C23&lt;='TABLEAU PERSONNEL'!$E$34),100,0)</f>
        <v>2700</v>
      </c>
      <c r="D27" s="50">
        <f>IF(AND(D23&gt;='TABLEAU PERSONNEL'!$D$4,D23&lt;='TABLEAU PERSONNEL'!$E$4),100,0)
+IF(AND(D23&gt;='TABLEAU PERSONNEL'!$D$5,D23&lt;='TABLEAU PERSONNEL'!$E$5),100,0)
+IF(AND(D23&gt;='TABLEAU PERSONNEL'!$D$6,D23&lt;='TABLEAU PERSONNEL'!$E$6),100,0)
+IF(AND(D23&gt;='TABLEAU PERSONNEL'!$D$7,D23&lt;='TABLEAU PERSONNEL'!$E$7),100,0)
+IF(AND(D23&gt;='TABLEAU PERSONNEL'!$D$8,D23&lt;='TABLEAU PERSONNEL'!$E$8),100,0)
+IF(AND(D23&gt;='TABLEAU PERSONNEL'!$D$9,D23&lt;='TABLEAU PERSONNEL'!$E$9),100,0)
+IF(AND(D23&gt;='TABLEAU PERSONNEL'!$D$10,D23&lt;='TABLEAU PERSONNEL'!$E$10),100,0)
+IF(AND(D23&gt;='TABLEAU PERSONNEL'!$D$11,D23&lt;='TABLEAU PERSONNEL'!$E$11),100,0)
+IF(AND(D23&gt;='TABLEAU PERSONNEL'!$D$12,D23&lt;='TABLEAU PERSONNEL'!$E$12),100,0)
+IF(AND(D23&gt;='TABLEAU PERSONNEL'!$D$13,D23&lt;='TABLEAU PERSONNEL'!$E$13),100,0)
+IF(AND(D23&gt;='TABLEAU PERSONNEL'!$D$14,D23&lt;='TABLEAU PERSONNEL'!$E$14),100,0)
+IF(AND(D23&gt;='TABLEAU PERSONNEL'!$D$15,D23&lt;='TABLEAU PERSONNEL'!$E$15),100,0)
+IF(AND(D23&gt;='TABLEAU PERSONNEL'!$D$16,D23&lt;='TABLEAU PERSONNEL'!$E$16),100,0)
+IF(AND(D23&gt;='TABLEAU PERSONNEL'!$D$17,D23&lt;='TABLEAU PERSONNEL'!$E$17),100,0)
+IF(AND(D23&gt;='TABLEAU PERSONNEL'!$D$18,D23&lt;='TABLEAU PERSONNEL'!$E$18),100,0)
+IF(AND(D23&gt;='TABLEAU PERSONNEL'!$D$19,D23&lt;='TABLEAU PERSONNEL'!$E$19),100,0)
+IF(AND(D23&gt;='TABLEAU PERSONNEL'!$D$20,D23&lt;='TABLEAU PERSONNEL'!$E$20),100,0)
+IF(AND(D23&gt;='TABLEAU PERSONNEL'!$D$21,D23&lt;='TABLEAU PERSONNEL'!$E$21),100,0)
+IF(AND(D23&gt;='TABLEAU PERSONNEL'!$D$22,D23&lt;='TABLEAU PERSONNEL'!$E$22),100,0)
+IF(AND(D23&gt;='TABLEAU PERSONNEL'!$D$23,D23&lt;='TABLEAU PERSONNEL'!$E$23),100,0)
+IF(AND(D23&gt;='TABLEAU PERSONNEL'!$D$24,D23&lt;='TABLEAU PERSONNEL'!$E$24),100,0)
+IF(AND(D23&gt;='TABLEAU PERSONNEL'!$D$25,D23&lt;='TABLEAU PERSONNEL'!$E$25),100,0)
+IF(AND(D23&gt;='TABLEAU PERSONNEL'!$D$26,D23&lt;='TABLEAU PERSONNEL'!$E$26),100,0)
+IF(AND(D23&gt;='TABLEAU PERSONNEL'!$D$27,D23&lt;='TABLEAU PERSONNEL'!$E$27),100,0)
+IF(AND(D23&gt;='TABLEAU PERSONNEL'!$D$28,D23&lt;='TABLEAU PERSONNEL'!$E$28),100,0)
+IF(AND(D23&gt;='TABLEAU PERSONNEL'!$D$29,D23&lt;='TABLEAU PERSONNEL'!$E$29),100,0)
+IF(AND(D23&gt;='TABLEAU PERSONNEL'!$D$30,D23&lt;='TABLEAU PERSONNEL'!$E$30),100,0)
+IF(AND(D23&gt;='TABLEAU PERSONNEL'!$D$31,D23&lt;='TABLEAU PERSONNEL'!$E$31),100,0)
+IF(AND(D23&gt;='TABLEAU PERSONNEL'!$D$32,D23&lt;='TABLEAU PERSONNEL'!$E$32),100,0)
+IF(AND(D23&gt;='TABLEAU PERSONNEL'!$D$33,D23&lt;='TABLEAU PERSONNEL'!$E$33),100,0)
+IF(AND(D23&gt;='TABLEAU PERSONNEL'!$D$34,D23&lt;='TABLEAU PERSONNEL'!$E$34),100,0)</f>
        <v>0</v>
      </c>
      <c r="E27" s="50">
        <f>IF(AND(E23&gt;='TABLEAU PERSONNEL'!$D$4,E23&lt;='TABLEAU PERSONNEL'!$E$4),100,0)
+IF(AND(E23&gt;='TABLEAU PERSONNEL'!$D$5,E23&lt;='TABLEAU PERSONNEL'!$E$5),100,0)
+IF(AND(E23&gt;='TABLEAU PERSONNEL'!$D$6,E23&lt;='TABLEAU PERSONNEL'!$E$6),100,0)
+IF(AND(E23&gt;='TABLEAU PERSONNEL'!$D$7,E23&lt;='TABLEAU PERSONNEL'!$E$7),100,0)
+IF(AND(E23&gt;='TABLEAU PERSONNEL'!$D$8,E23&lt;='TABLEAU PERSONNEL'!$E$8),100,0)
+IF(AND(E23&gt;='TABLEAU PERSONNEL'!$D$9,E23&lt;='TABLEAU PERSONNEL'!$E$9),100,0)
+IF(AND(E23&gt;='TABLEAU PERSONNEL'!$D$10,E23&lt;='TABLEAU PERSONNEL'!$E$10),100,0)
+IF(AND(E23&gt;='TABLEAU PERSONNEL'!$D$11,E23&lt;='TABLEAU PERSONNEL'!$E$11),100,0)
+IF(AND(E23&gt;='TABLEAU PERSONNEL'!$D$12,E23&lt;='TABLEAU PERSONNEL'!$E$12),100,0)
+IF(AND(E23&gt;='TABLEAU PERSONNEL'!$D$13,E23&lt;='TABLEAU PERSONNEL'!$E$13),100,0)
+IF(AND(E23&gt;='TABLEAU PERSONNEL'!$D$14,E23&lt;='TABLEAU PERSONNEL'!$E$14),100,0)
+IF(AND(E23&gt;='TABLEAU PERSONNEL'!$D$15,E23&lt;='TABLEAU PERSONNEL'!$E$15),100,0)
+IF(AND(E23&gt;='TABLEAU PERSONNEL'!$D$16,E23&lt;='TABLEAU PERSONNEL'!$E$16),100,0)
+IF(AND(E23&gt;='TABLEAU PERSONNEL'!$D$17,E23&lt;='TABLEAU PERSONNEL'!$E$17),100,0)
+IF(AND(E23&gt;='TABLEAU PERSONNEL'!$D$18,E23&lt;='TABLEAU PERSONNEL'!$E$18),100,0)
+IF(AND(E23&gt;='TABLEAU PERSONNEL'!$D$19,E23&lt;='TABLEAU PERSONNEL'!$E$19),100,0)
+IF(AND(E23&gt;='TABLEAU PERSONNEL'!$D$20,E23&lt;='TABLEAU PERSONNEL'!$E$20),100,0)
+IF(AND(E23&gt;='TABLEAU PERSONNEL'!$D$21,E23&lt;='TABLEAU PERSONNEL'!$E$21),100,0)
+IF(AND(E23&gt;='TABLEAU PERSONNEL'!$D$22,E23&lt;='TABLEAU PERSONNEL'!$E$22),100,0)
+IF(AND(E23&gt;='TABLEAU PERSONNEL'!$D$23,E23&lt;='TABLEAU PERSONNEL'!$E$23),100,0)
+IF(AND(E23&gt;='TABLEAU PERSONNEL'!$D$24,E23&lt;='TABLEAU PERSONNEL'!$E$24),100,0)
+IF(AND(E23&gt;='TABLEAU PERSONNEL'!$D$25,E23&lt;='TABLEAU PERSONNEL'!$E$25),100,0)
+IF(AND(E23&gt;='TABLEAU PERSONNEL'!$D$26,E23&lt;='TABLEAU PERSONNEL'!$E$26),100,0)
+IF(AND(E23&gt;='TABLEAU PERSONNEL'!$D$27,E23&lt;='TABLEAU PERSONNEL'!$E$27),100,0)
+IF(AND(E23&gt;='TABLEAU PERSONNEL'!$D$28,E23&lt;='TABLEAU PERSONNEL'!$E$28),100,0)
+IF(AND(E23&gt;='TABLEAU PERSONNEL'!$D$29,E23&lt;='TABLEAU PERSONNEL'!$E$29),100,0)
+IF(AND(E23&gt;='TABLEAU PERSONNEL'!$D$30,E23&lt;='TABLEAU PERSONNEL'!$E$30),100,0)
+IF(AND(E23&gt;='TABLEAU PERSONNEL'!$D$31,E23&lt;='TABLEAU PERSONNEL'!$E$31),100,0)
+IF(AND(E23&gt;='TABLEAU PERSONNEL'!$D$32,E23&lt;='TABLEAU PERSONNEL'!$E$32),100,0)
+IF(AND(E23&gt;='TABLEAU PERSONNEL'!$D$33,E23&lt;='TABLEAU PERSONNEL'!$E$33),100,0)
+IF(AND(E23&gt;='TABLEAU PERSONNEL'!$D$34,E23&lt;='TABLEAU PERSONNEL'!$E$34),100,0)</f>
        <v>0</v>
      </c>
      <c r="F27" s="50">
        <f>IF(AND(F23&gt;='TABLEAU PERSONNEL'!$D$4,F23&lt;='TABLEAU PERSONNEL'!$E$4),100,0)
+IF(AND(F23&gt;='TABLEAU PERSONNEL'!$D$5,F23&lt;='TABLEAU PERSONNEL'!$E$5),100,0)
+IF(AND(F23&gt;='TABLEAU PERSONNEL'!$D$6,F23&lt;='TABLEAU PERSONNEL'!$E$6),100,0)
+IF(AND(F23&gt;='TABLEAU PERSONNEL'!$D$7,F23&lt;='TABLEAU PERSONNEL'!$E$7),100,0)
+IF(AND(F23&gt;='TABLEAU PERSONNEL'!$D$8,F23&lt;='TABLEAU PERSONNEL'!$E$8),100,0)
+IF(AND(F23&gt;='TABLEAU PERSONNEL'!$D$9,F23&lt;='TABLEAU PERSONNEL'!$E$9),100,0)
+IF(AND(F23&gt;='TABLEAU PERSONNEL'!$D$10,F23&lt;='TABLEAU PERSONNEL'!$E$10),100,0)
+IF(AND(F23&gt;='TABLEAU PERSONNEL'!$D$11,F23&lt;='TABLEAU PERSONNEL'!$E$11),100,0)
+IF(AND(F23&gt;='TABLEAU PERSONNEL'!$D$12,F23&lt;='TABLEAU PERSONNEL'!$E$12),100,0)
+IF(AND(F23&gt;='TABLEAU PERSONNEL'!$D$13,F23&lt;='TABLEAU PERSONNEL'!$E$13),100,0)
+IF(AND(F23&gt;='TABLEAU PERSONNEL'!$D$14,F23&lt;='TABLEAU PERSONNEL'!$E$14),100,0)
+IF(AND(F23&gt;='TABLEAU PERSONNEL'!$D$15,F23&lt;='TABLEAU PERSONNEL'!$E$15),100,0)
+IF(AND(F23&gt;='TABLEAU PERSONNEL'!$D$16,F23&lt;='TABLEAU PERSONNEL'!$E$16),100,0)
+IF(AND(F23&gt;='TABLEAU PERSONNEL'!$D$17,F23&lt;='TABLEAU PERSONNEL'!$E$17),100,0)
+IF(AND(F23&gt;='TABLEAU PERSONNEL'!$D$18,F23&lt;='TABLEAU PERSONNEL'!$E$18),100,0)
+IF(AND(F23&gt;='TABLEAU PERSONNEL'!$D$19,F23&lt;='TABLEAU PERSONNEL'!$E$19),100,0)
+IF(AND(F23&gt;='TABLEAU PERSONNEL'!$D$20,F23&lt;='TABLEAU PERSONNEL'!$E$20),100,0)
+IF(AND(F23&gt;='TABLEAU PERSONNEL'!$D$21,F23&lt;='TABLEAU PERSONNEL'!$E$21),100,0)
+IF(AND(F23&gt;='TABLEAU PERSONNEL'!$D$22,F23&lt;='TABLEAU PERSONNEL'!$E$22),100,0)
+IF(AND(F23&gt;='TABLEAU PERSONNEL'!$D$23,F23&lt;='TABLEAU PERSONNEL'!$E$23),100,0)
+IF(AND(F23&gt;='TABLEAU PERSONNEL'!$D$24,F23&lt;='TABLEAU PERSONNEL'!$E$24),100,0)
+IF(AND(F23&gt;='TABLEAU PERSONNEL'!$D$25,F23&lt;='TABLEAU PERSONNEL'!$E$25),100,0)
+IF(AND(F23&gt;='TABLEAU PERSONNEL'!$D$26,F23&lt;='TABLEAU PERSONNEL'!$E$26),100,0)
+IF(AND(F23&gt;='TABLEAU PERSONNEL'!$D$27,F23&lt;='TABLEAU PERSONNEL'!$E$27),100,0)
+IF(AND(F23&gt;='TABLEAU PERSONNEL'!$D$28,F23&lt;='TABLEAU PERSONNEL'!$E$28),100,0)
+IF(AND(F23&gt;='TABLEAU PERSONNEL'!$D$29,F23&lt;='TABLEAU PERSONNEL'!$E$29),100,0)
+IF(AND(F23&gt;='TABLEAU PERSONNEL'!$D$30,F23&lt;='TABLEAU PERSONNEL'!$E$30),100,0)
+IF(AND(F23&gt;='TABLEAU PERSONNEL'!$D$31,F23&lt;='TABLEAU PERSONNEL'!$E$31),100,0)
+IF(AND(F23&gt;='TABLEAU PERSONNEL'!$D$32,F23&lt;='TABLEAU PERSONNEL'!$E$32),100,0)
+IF(AND(F23&gt;='TABLEAU PERSONNEL'!$D$33,F23&lt;='TABLEAU PERSONNEL'!$E$33),100,0)
+IF(AND(F23&gt;='TABLEAU PERSONNEL'!$D$34,F23&lt;='TABLEAU PERSONNEL'!$E$34),100,0)</f>
        <v>0</v>
      </c>
      <c r="G27" s="50">
        <f>IF(AND(G23&gt;='TABLEAU PERSONNEL'!$D$4,G23&lt;='TABLEAU PERSONNEL'!$E$4),100,0)
+IF(AND(G23&gt;='TABLEAU PERSONNEL'!$D$5,G23&lt;='TABLEAU PERSONNEL'!$E$5),100,0)
+IF(AND(G23&gt;='TABLEAU PERSONNEL'!$D$6,G23&lt;='TABLEAU PERSONNEL'!$E$6),100,0)
+IF(AND(G23&gt;='TABLEAU PERSONNEL'!$D$7,G23&lt;='TABLEAU PERSONNEL'!$E$7),100,0)
+IF(AND(G23&gt;='TABLEAU PERSONNEL'!$D$8,G23&lt;='TABLEAU PERSONNEL'!$E$8),100,0)
+IF(AND(G23&gt;='TABLEAU PERSONNEL'!$D$9,G23&lt;='TABLEAU PERSONNEL'!$E$9),100,0)
+IF(AND(G23&gt;='TABLEAU PERSONNEL'!$D$10,G23&lt;='TABLEAU PERSONNEL'!$E$10),100,0)
+IF(AND(G23&gt;='TABLEAU PERSONNEL'!$D$11,G23&lt;='TABLEAU PERSONNEL'!$E$11),100,0)
+IF(AND(G23&gt;='TABLEAU PERSONNEL'!$D$12,G23&lt;='TABLEAU PERSONNEL'!$E$12),100,0)
+IF(AND(G23&gt;='TABLEAU PERSONNEL'!$D$13,G23&lt;='TABLEAU PERSONNEL'!$E$13),100,0)
+IF(AND(G23&gt;='TABLEAU PERSONNEL'!$D$14,G23&lt;='TABLEAU PERSONNEL'!$E$14),100,0)
+IF(AND(G23&gt;='TABLEAU PERSONNEL'!$D$15,G23&lt;='TABLEAU PERSONNEL'!$E$15),100,0)
+IF(AND(G23&gt;='TABLEAU PERSONNEL'!$D$16,G23&lt;='TABLEAU PERSONNEL'!$E$16),100,0)
+IF(AND(G23&gt;='TABLEAU PERSONNEL'!$D$17,G23&lt;='TABLEAU PERSONNEL'!$E$17),100,0)
+IF(AND(G23&gt;='TABLEAU PERSONNEL'!$D$18,G23&lt;='TABLEAU PERSONNEL'!$E$18),100,0)
+IF(AND(G23&gt;='TABLEAU PERSONNEL'!$D$19,G23&lt;='TABLEAU PERSONNEL'!$E$19),100,0)
+IF(AND(G23&gt;='TABLEAU PERSONNEL'!$D$20,G23&lt;='TABLEAU PERSONNEL'!$E$20),100,0)
+IF(AND(G23&gt;='TABLEAU PERSONNEL'!$D$21,G23&lt;='TABLEAU PERSONNEL'!$E$21),100,0)
+IF(AND(G23&gt;='TABLEAU PERSONNEL'!$D$22,G23&lt;='TABLEAU PERSONNEL'!$E$22),100,0)
+IF(AND(G23&gt;='TABLEAU PERSONNEL'!$D$23,G23&lt;='TABLEAU PERSONNEL'!$E$23),100,0)
+IF(AND(G23&gt;='TABLEAU PERSONNEL'!$D$24,G23&lt;='TABLEAU PERSONNEL'!$E$24),100,0)
+IF(AND(G23&gt;='TABLEAU PERSONNEL'!$D$25,G23&lt;='TABLEAU PERSONNEL'!$E$25),100,0)
+IF(AND(G23&gt;='TABLEAU PERSONNEL'!$D$26,G23&lt;='TABLEAU PERSONNEL'!$E$26),100,0)
+IF(AND(G23&gt;='TABLEAU PERSONNEL'!$D$27,G23&lt;='TABLEAU PERSONNEL'!$E$27),100,0)
+IF(AND(G23&gt;='TABLEAU PERSONNEL'!$D$28,G23&lt;='TABLEAU PERSONNEL'!$E$28),100,0)
+IF(AND(G23&gt;='TABLEAU PERSONNEL'!$D$29,G23&lt;='TABLEAU PERSONNEL'!$E$29),100,0)
+IF(AND(G23&gt;='TABLEAU PERSONNEL'!$D$30,G23&lt;='TABLEAU PERSONNEL'!$E$30),100,0)
+IF(AND(G23&gt;='TABLEAU PERSONNEL'!$D$31,G23&lt;='TABLEAU PERSONNEL'!$E$31),100,0)
+IF(AND(G23&gt;='TABLEAU PERSONNEL'!$D$32,G23&lt;='TABLEAU PERSONNEL'!$E$32),100,0)
+IF(AND(G23&gt;='TABLEAU PERSONNEL'!$D$33,G23&lt;='TABLEAU PERSONNEL'!$E$33),100,0)
+IF(AND(G23&gt;='TABLEAU PERSONNEL'!$D$34,G23&lt;='TABLEAU PERSONNEL'!$E$34),100,0)</f>
        <v>0</v>
      </c>
      <c r="H27" s="50">
        <f>IF(AND(H23&gt;='TABLEAU PERSONNEL'!$D$4,H23&lt;='TABLEAU PERSONNEL'!$E$4),100,0)
+IF(AND(H23&gt;='TABLEAU PERSONNEL'!$D$5,H23&lt;='TABLEAU PERSONNEL'!$E$5),100,0)
+IF(AND(H23&gt;='TABLEAU PERSONNEL'!$D$6,H23&lt;='TABLEAU PERSONNEL'!$E$6),100,0)
+IF(AND(H23&gt;='TABLEAU PERSONNEL'!$D$7,H23&lt;='TABLEAU PERSONNEL'!$E$7),100,0)
+IF(AND(H23&gt;='TABLEAU PERSONNEL'!$D$8,H23&lt;='TABLEAU PERSONNEL'!$E$8),100,0)
+IF(AND(H23&gt;='TABLEAU PERSONNEL'!$D$9,H23&lt;='TABLEAU PERSONNEL'!$E$9),100,0)
+IF(AND(H23&gt;='TABLEAU PERSONNEL'!$D$10,H23&lt;='TABLEAU PERSONNEL'!$E$10),100,0)
+IF(AND(H23&gt;='TABLEAU PERSONNEL'!$D$11,H23&lt;='TABLEAU PERSONNEL'!$E$11),100,0)
+IF(AND(H23&gt;='TABLEAU PERSONNEL'!$D$12,H23&lt;='TABLEAU PERSONNEL'!$E$12),100,0)
+IF(AND(H23&gt;='TABLEAU PERSONNEL'!$D$13,H23&lt;='TABLEAU PERSONNEL'!$E$13),100,0)
+IF(AND(H23&gt;='TABLEAU PERSONNEL'!$D$14,H23&lt;='TABLEAU PERSONNEL'!$E$14),100,0)
+IF(AND(H23&gt;='TABLEAU PERSONNEL'!$D$15,H23&lt;='TABLEAU PERSONNEL'!$E$15),100,0)
+IF(AND(H23&gt;='TABLEAU PERSONNEL'!$D$16,H23&lt;='TABLEAU PERSONNEL'!$E$16),100,0)
+IF(AND(H23&gt;='TABLEAU PERSONNEL'!$D$17,H23&lt;='TABLEAU PERSONNEL'!$E$17),100,0)
+IF(AND(H23&gt;='TABLEAU PERSONNEL'!$D$18,H23&lt;='TABLEAU PERSONNEL'!$E$18),100,0)
+IF(AND(H23&gt;='TABLEAU PERSONNEL'!$D$19,H23&lt;='TABLEAU PERSONNEL'!$E$19),100,0)
+IF(AND(H23&gt;='TABLEAU PERSONNEL'!$D$20,H23&lt;='TABLEAU PERSONNEL'!$E$20),100,0)
+IF(AND(H23&gt;='TABLEAU PERSONNEL'!$D$21,H23&lt;='TABLEAU PERSONNEL'!$E$21),100,0)
+IF(AND(H23&gt;='TABLEAU PERSONNEL'!$D$22,H23&lt;='TABLEAU PERSONNEL'!$E$22),100,0)
+IF(AND(H23&gt;='TABLEAU PERSONNEL'!$D$23,H23&lt;='TABLEAU PERSONNEL'!$E$23),100,0)
+IF(AND(H23&gt;='TABLEAU PERSONNEL'!$D$24,H23&lt;='TABLEAU PERSONNEL'!$E$24),100,0)
+IF(AND(H23&gt;='TABLEAU PERSONNEL'!$D$25,H23&lt;='TABLEAU PERSONNEL'!$E$25),100,0)
+IF(AND(H23&gt;='TABLEAU PERSONNEL'!$D$26,H23&lt;='TABLEAU PERSONNEL'!$E$26),100,0)
+IF(AND(H23&gt;='TABLEAU PERSONNEL'!$D$27,H23&lt;='TABLEAU PERSONNEL'!$E$27),100,0)
+IF(AND(H23&gt;='TABLEAU PERSONNEL'!$D$28,H23&lt;='TABLEAU PERSONNEL'!$E$28),100,0)
+IF(AND(H23&gt;='TABLEAU PERSONNEL'!$D$29,H23&lt;='TABLEAU PERSONNEL'!$E$29),100,0)
+IF(AND(H23&gt;='TABLEAU PERSONNEL'!$D$30,H23&lt;='TABLEAU PERSONNEL'!$E$30),100,0)
+IF(AND(H23&gt;='TABLEAU PERSONNEL'!$D$31,H23&lt;='TABLEAU PERSONNEL'!$E$31),100,0)
+IF(AND(H23&gt;='TABLEAU PERSONNEL'!$D$32,H23&lt;='TABLEAU PERSONNEL'!$E$32),100,0)
+IF(AND(H23&gt;='TABLEAU PERSONNEL'!$D$33,H23&lt;='TABLEAU PERSONNEL'!$E$33),100,0)
+IF(AND(H23&gt;='TABLEAU PERSONNEL'!$D$34,H23&lt;='TABLEAU PERSONNEL'!$E$34),100,0)</f>
        <v>0</v>
      </c>
      <c r="I27" s="50">
        <f>IF(AND(I23&gt;='TABLEAU PERSONNEL'!$D$4,I23&lt;='TABLEAU PERSONNEL'!$E$4),100,0)
+IF(AND(I23&gt;='TABLEAU PERSONNEL'!$D$5,I23&lt;='TABLEAU PERSONNEL'!$E$5),100,0)
+IF(AND(I23&gt;='TABLEAU PERSONNEL'!$D$6,I23&lt;='TABLEAU PERSONNEL'!$E$6),100,0)
+IF(AND(I23&gt;='TABLEAU PERSONNEL'!$D$7,I23&lt;='TABLEAU PERSONNEL'!$E$7),100,0)
+IF(AND(I23&gt;='TABLEAU PERSONNEL'!$D$8,I23&lt;='TABLEAU PERSONNEL'!$E$8),100,0)
+IF(AND(I23&gt;='TABLEAU PERSONNEL'!$D$9,I23&lt;='TABLEAU PERSONNEL'!$E$9),100,0)
+IF(AND(I23&gt;='TABLEAU PERSONNEL'!$D$10,I23&lt;='TABLEAU PERSONNEL'!$E$10),100,0)
+IF(AND(I23&gt;='TABLEAU PERSONNEL'!$D$11,I23&lt;='TABLEAU PERSONNEL'!$E$11),100,0)
+IF(AND(I23&gt;='TABLEAU PERSONNEL'!$D$12,I23&lt;='TABLEAU PERSONNEL'!$E$12),100,0)
+IF(AND(I23&gt;='TABLEAU PERSONNEL'!$D$13,I23&lt;='TABLEAU PERSONNEL'!$E$13),100,0)
+IF(AND(I23&gt;='TABLEAU PERSONNEL'!$D$14,I23&lt;='TABLEAU PERSONNEL'!$E$14),100,0)
+IF(AND(I23&gt;='TABLEAU PERSONNEL'!$D$15,I23&lt;='TABLEAU PERSONNEL'!$E$15),100,0)
+IF(AND(I23&gt;='TABLEAU PERSONNEL'!$D$16,I23&lt;='TABLEAU PERSONNEL'!$E$16),100,0)
+IF(AND(I23&gt;='TABLEAU PERSONNEL'!$D$17,I23&lt;='TABLEAU PERSONNEL'!$E$17),100,0)
+IF(AND(I23&gt;='TABLEAU PERSONNEL'!$D$18,I23&lt;='TABLEAU PERSONNEL'!$E$18),100,0)
+IF(AND(I23&gt;='TABLEAU PERSONNEL'!$D$19,I23&lt;='TABLEAU PERSONNEL'!$E$19),100,0)
+IF(AND(I23&gt;='TABLEAU PERSONNEL'!$D$20,I23&lt;='TABLEAU PERSONNEL'!$E$20),100,0)
+IF(AND(I23&gt;='TABLEAU PERSONNEL'!$D$21,I23&lt;='TABLEAU PERSONNEL'!$E$21),100,0)
+IF(AND(I23&gt;='TABLEAU PERSONNEL'!$D$22,I23&lt;='TABLEAU PERSONNEL'!$E$22),100,0)
+IF(AND(I23&gt;='TABLEAU PERSONNEL'!$D$23,I23&lt;='TABLEAU PERSONNEL'!$E$23),100,0)
+IF(AND(I23&gt;='TABLEAU PERSONNEL'!$D$24,I23&lt;='TABLEAU PERSONNEL'!$E$24),100,0)
+IF(AND(I23&gt;='TABLEAU PERSONNEL'!$D$25,I23&lt;='TABLEAU PERSONNEL'!$E$25),100,0)
+IF(AND(I23&gt;='TABLEAU PERSONNEL'!$D$26,I23&lt;='TABLEAU PERSONNEL'!$E$26),100,0)
+IF(AND(I23&gt;='TABLEAU PERSONNEL'!$D$27,I23&lt;='TABLEAU PERSONNEL'!$E$27),100,0)
+IF(AND(I23&gt;='TABLEAU PERSONNEL'!$D$28,I23&lt;='TABLEAU PERSONNEL'!$E$28),100,0)
+IF(AND(I23&gt;='TABLEAU PERSONNEL'!$D$29,I23&lt;='TABLEAU PERSONNEL'!$E$29),100,0)
+IF(AND(I23&gt;='TABLEAU PERSONNEL'!$D$30,I23&lt;='TABLEAU PERSONNEL'!$E$30),100,0)
+IF(AND(I23&gt;='TABLEAU PERSONNEL'!$D$31,I23&lt;='TABLEAU PERSONNEL'!$E$31),100,0)
+IF(AND(I23&gt;='TABLEAU PERSONNEL'!$D$32,I23&lt;='TABLEAU PERSONNEL'!$E$32),100,0)
+IF(AND(I23&gt;='TABLEAU PERSONNEL'!$D$33,I23&lt;='TABLEAU PERSONNEL'!$E$33),100,0)
+IF(AND(I23&gt;='TABLEAU PERSONNEL'!$D$34,I23&lt;='TABLEAU PERSONNEL'!$E$34),100,0)</f>
        <v>0</v>
      </c>
      <c r="J27" s="50">
        <f>IF(AND(J23&gt;='TABLEAU PERSONNEL'!$D$4,J23&lt;='TABLEAU PERSONNEL'!$E$4),100,0)
+IF(AND(J23&gt;='TABLEAU PERSONNEL'!$D$5,J23&lt;='TABLEAU PERSONNEL'!$E$5),100,0)
+IF(AND(J23&gt;='TABLEAU PERSONNEL'!$D$6,J23&lt;='TABLEAU PERSONNEL'!$E$6),100,0)
+IF(AND(J23&gt;='TABLEAU PERSONNEL'!$D$7,J23&lt;='TABLEAU PERSONNEL'!$E$7),100,0)
+IF(AND(J23&gt;='TABLEAU PERSONNEL'!$D$8,J23&lt;='TABLEAU PERSONNEL'!$E$8),100,0)
+IF(AND(J23&gt;='TABLEAU PERSONNEL'!$D$9,J23&lt;='TABLEAU PERSONNEL'!$E$9),100,0)
+IF(AND(J23&gt;='TABLEAU PERSONNEL'!$D$10,J23&lt;='TABLEAU PERSONNEL'!$E$10),100,0)
+IF(AND(J23&gt;='TABLEAU PERSONNEL'!$D$11,J23&lt;='TABLEAU PERSONNEL'!$E$11),100,0)
+IF(AND(J23&gt;='TABLEAU PERSONNEL'!$D$12,J23&lt;='TABLEAU PERSONNEL'!$E$12),100,0)
+IF(AND(J23&gt;='TABLEAU PERSONNEL'!$D$13,J23&lt;='TABLEAU PERSONNEL'!$E$13),100,0)
+IF(AND(J23&gt;='TABLEAU PERSONNEL'!$D$14,J23&lt;='TABLEAU PERSONNEL'!$E$14),100,0)
+IF(AND(J23&gt;='TABLEAU PERSONNEL'!$D$15,J23&lt;='TABLEAU PERSONNEL'!$E$15),100,0)
+IF(AND(J23&gt;='TABLEAU PERSONNEL'!$D$16,J23&lt;='TABLEAU PERSONNEL'!$E$16),100,0)
+IF(AND(J23&gt;='TABLEAU PERSONNEL'!$D$17,J23&lt;='TABLEAU PERSONNEL'!$E$17),100,0)
+IF(AND(J23&gt;='TABLEAU PERSONNEL'!$D$18,J23&lt;='TABLEAU PERSONNEL'!$E$18),100,0)
+IF(AND(J23&gt;='TABLEAU PERSONNEL'!$D$19,J23&lt;='TABLEAU PERSONNEL'!$E$19),100,0)
+IF(AND(J23&gt;='TABLEAU PERSONNEL'!$D$20,J23&lt;='TABLEAU PERSONNEL'!$E$20),100,0)
+IF(AND(J23&gt;='TABLEAU PERSONNEL'!$D$21,J23&lt;='TABLEAU PERSONNEL'!$E$21),100,0)
+IF(AND(J23&gt;='TABLEAU PERSONNEL'!$D$22,J23&lt;='TABLEAU PERSONNEL'!$E$22),100,0)
+IF(AND(J23&gt;='TABLEAU PERSONNEL'!$D$23,J23&lt;='TABLEAU PERSONNEL'!$E$23),100,0)
+IF(AND(J23&gt;='TABLEAU PERSONNEL'!$D$24,J23&lt;='TABLEAU PERSONNEL'!$E$24),100,0)
+IF(AND(J23&gt;='TABLEAU PERSONNEL'!$D$25,J23&lt;='TABLEAU PERSONNEL'!$E$25),100,0)
+IF(AND(J23&gt;='TABLEAU PERSONNEL'!$D$26,J23&lt;='TABLEAU PERSONNEL'!$E$26),100,0)
+IF(AND(J23&gt;='TABLEAU PERSONNEL'!$D$27,J23&lt;='TABLEAU PERSONNEL'!$E$27),100,0)
+IF(AND(J23&gt;='TABLEAU PERSONNEL'!$D$28,J23&lt;='TABLEAU PERSONNEL'!$E$28),100,0)
+IF(AND(J23&gt;='TABLEAU PERSONNEL'!$D$29,J23&lt;='TABLEAU PERSONNEL'!$E$29),100,0)
+IF(AND(J23&gt;='TABLEAU PERSONNEL'!$D$30,J23&lt;='TABLEAU PERSONNEL'!$E$30),100,0)
+IF(AND(J23&gt;='TABLEAU PERSONNEL'!$D$31,J23&lt;='TABLEAU PERSONNEL'!$E$31),100,0)
+IF(AND(J23&gt;='TABLEAU PERSONNEL'!$D$32,J23&lt;='TABLEAU PERSONNEL'!$E$32),100,0)
+IF(AND(J23&gt;='TABLEAU PERSONNEL'!$D$33,J23&lt;='TABLEAU PERSONNEL'!$E$33),100,0)
+IF(AND(J23&gt;='TABLEAU PERSONNEL'!$D$34,J23&lt;='TABLEAU PERSONNEL'!$E$34),100,0)</f>
        <v>0</v>
      </c>
      <c r="K27" s="50">
        <f>IF(AND(K23&gt;='TABLEAU PERSONNEL'!$D$4,K23&lt;='TABLEAU PERSONNEL'!$E$4),100,0)
+IF(AND(K23&gt;='TABLEAU PERSONNEL'!$D$5,K23&lt;='TABLEAU PERSONNEL'!$E$5),100,0)
+IF(AND(K23&gt;='TABLEAU PERSONNEL'!$D$6,K23&lt;='TABLEAU PERSONNEL'!$E$6),100,0)
+IF(AND(K23&gt;='TABLEAU PERSONNEL'!$D$7,K23&lt;='TABLEAU PERSONNEL'!$E$7),100,0)
+IF(AND(K23&gt;='TABLEAU PERSONNEL'!$D$8,K23&lt;='TABLEAU PERSONNEL'!$E$8),100,0)
+IF(AND(K23&gt;='TABLEAU PERSONNEL'!$D$9,K23&lt;='TABLEAU PERSONNEL'!$E$9),100,0)
+IF(AND(K23&gt;='TABLEAU PERSONNEL'!$D$10,K23&lt;='TABLEAU PERSONNEL'!$E$10),100,0)
+IF(AND(K23&gt;='TABLEAU PERSONNEL'!$D$11,K23&lt;='TABLEAU PERSONNEL'!$E$11),100,0)
+IF(AND(K23&gt;='TABLEAU PERSONNEL'!$D$12,K23&lt;='TABLEAU PERSONNEL'!$E$12),100,0)
+IF(AND(K23&gt;='TABLEAU PERSONNEL'!$D$13,K23&lt;='TABLEAU PERSONNEL'!$E$13),100,0)
+IF(AND(K23&gt;='TABLEAU PERSONNEL'!$D$14,K23&lt;='TABLEAU PERSONNEL'!$E$14),100,0)
+IF(AND(K23&gt;='TABLEAU PERSONNEL'!$D$15,K23&lt;='TABLEAU PERSONNEL'!$E$15),100,0)
+IF(AND(K23&gt;='TABLEAU PERSONNEL'!$D$16,K23&lt;='TABLEAU PERSONNEL'!$E$16),100,0)
+IF(AND(K23&gt;='TABLEAU PERSONNEL'!$D$17,K23&lt;='TABLEAU PERSONNEL'!$E$17),100,0)
+IF(AND(K23&gt;='TABLEAU PERSONNEL'!$D$18,K23&lt;='TABLEAU PERSONNEL'!$E$18),100,0)
+IF(AND(K23&gt;='TABLEAU PERSONNEL'!$D$19,K23&lt;='TABLEAU PERSONNEL'!$E$19),100,0)
+IF(AND(K23&gt;='TABLEAU PERSONNEL'!$D$20,K23&lt;='TABLEAU PERSONNEL'!$E$20),100,0)
+IF(AND(K23&gt;='TABLEAU PERSONNEL'!$D$21,K23&lt;='TABLEAU PERSONNEL'!$E$21),100,0)
+IF(AND(K23&gt;='TABLEAU PERSONNEL'!$D$22,K23&lt;='TABLEAU PERSONNEL'!$E$22),100,0)
+IF(AND(K23&gt;='TABLEAU PERSONNEL'!$D$23,K23&lt;='TABLEAU PERSONNEL'!$E$23),100,0)
+IF(AND(K23&gt;='TABLEAU PERSONNEL'!$D$24,K23&lt;='TABLEAU PERSONNEL'!$E$24),100,0)
+IF(AND(K23&gt;='TABLEAU PERSONNEL'!$D$25,K23&lt;='TABLEAU PERSONNEL'!$E$25),100,0)
+IF(AND(K23&gt;='TABLEAU PERSONNEL'!$D$26,K23&lt;='TABLEAU PERSONNEL'!$E$26),100,0)
+IF(AND(K23&gt;='TABLEAU PERSONNEL'!$D$27,K23&lt;='TABLEAU PERSONNEL'!$E$27),100,0)
+IF(AND(K23&gt;='TABLEAU PERSONNEL'!$D$28,K23&lt;='TABLEAU PERSONNEL'!$E$28),100,0)
+IF(AND(K23&gt;='TABLEAU PERSONNEL'!$D$29,K23&lt;='TABLEAU PERSONNEL'!$E$29),100,0)
+IF(AND(K23&gt;='TABLEAU PERSONNEL'!$D$30,K23&lt;='TABLEAU PERSONNEL'!$E$30),100,0)
+IF(AND(K23&gt;='TABLEAU PERSONNEL'!$D$31,K23&lt;='TABLEAU PERSONNEL'!$E$31),100,0)
+IF(AND(K23&gt;='TABLEAU PERSONNEL'!$D$32,K23&lt;='TABLEAU PERSONNEL'!$E$32),100,0)
+IF(AND(K23&gt;='TABLEAU PERSONNEL'!$D$33,K23&lt;='TABLEAU PERSONNEL'!$E$33),100,0)
+IF(AND(K23&gt;='TABLEAU PERSONNEL'!$D$34,K23&lt;='TABLEAU PERSONNEL'!$E$34),100,0)</f>
        <v>0</v>
      </c>
      <c r="L27" s="50">
        <f>IF(AND(L23&gt;='TABLEAU PERSONNEL'!$D$4,L23&lt;='TABLEAU PERSONNEL'!$E$4),100,0)
+IF(AND(L23&gt;='TABLEAU PERSONNEL'!$D$5,L23&lt;='TABLEAU PERSONNEL'!$E$5),100,0)
+IF(AND(L23&gt;='TABLEAU PERSONNEL'!$D$6,L23&lt;='TABLEAU PERSONNEL'!$E$6),100,0)
+IF(AND(L23&gt;='TABLEAU PERSONNEL'!$D$7,L23&lt;='TABLEAU PERSONNEL'!$E$7),100,0)
+IF(AND(L23&gt;='TABLEAU PERSONNEL'!$D$8,L23&lt;='TABLEAU PERSONNEL'!$E$8),100,0)
+IF(AND(L23&gt;='TABLEAU PERSONNEL'!$D$9,L23&lt;='TABLEAU PERSONNEL'!$E$9),100,0)
+IF(AND(L23&gt;='TABLEAU PERSONNEL'!$D$10,L23&lt;='TABLEAU PERSONNEL'!$E$10),100,0)
+IF(AND(L23&gt;='TABLEAU PERSONNEL'!$D$11,L23&lt;='TABLEAU PERSONNEL'!$E$11),100,0)
+IF(AND(L23&gt;='TABLEAU PERSONNEL'!$D$12,L23&lt;='TABLEAU PERSONNEL'!$E$12),100,0)
+IF(AND(L23&gt;='TABLEAU PERSONNEL'!$D$13,L23&lt;='TABLEAU PERSONNEL'!$E$13),100,0)
+IF(AND(L23&gt;='TABLEAU PERSONNEL'!$D$14,L23&lt;='TABLEAU PERSONNEL'!$E$14),100,0)
+IF(AND(L23&gt;='TABLEAU PERSONNEL'!$D$15,L23&lt;='TABLEAU PERSONNEL'!$E$15),100,0)
+IF(AND(L23&gt;='TABLEAU PERSONNEL'!$D$16,L23&lt;='TABLEAU PERSONNEL'!$E$16),100,0)
+IF(AND(L23&gt;='TABLEAU PERSONNEL'!$D$17,L23&lt;='TABLEAU PERSONNEL'!$E$17),100,0)
+IF(AND(L23&gt;='TABLEAU PERSONNEL'!$D$18,L23&lt;='TABLEAU PERSONNEL'!$E$18),100,0)
+IF(AND(L23&gt;='TABLEAU PERSONNEL'!$D$19,L23&lt;='TABLEAU PERSONNEL'!$E$19),100,0)
+IF(AND(L23&gt;='TABLEAU PERSONNEL'!$D$20,L23&lt;='TABLEAU PERSONNEL'!$E$20),100,0)
+IF(AND(L23&gt;='TABLEAU PERSONNEL'!$D$21,L23&lt;='TABLEAU PERSONNEL'!$E$21),100,0)
+IF(AND(L23&gt;='TABLEAU PERSONNEL'!$D$22,L23&lt;='TABLEAU PERSONNEL'!$E$22),100,0)
+IF(AND(L23&gt;='TABLEAU PERSONNEL'!$D$23,L23&lt;='TABLEAU PERSONNEL'!$E$23),100,0)
+IF(AND(L23&gt;='TABLEAU PERSONNEL'!$D$24,L23&lt;='TABLEAU PERSONNEL'!$E$24),100,0)
+IF(AND(L23&gt;='TABLEAU PERSONNEL'!$D$25,L23&lt;='TABLEAU PERSONNEL'!$E$25),100,0)
+IF(AND(L23&gt;='TABLEAU PERSONNEL'!$D$26,L23&lt;='TABLEAU PERSONNEL'!$E$26),100,0)
+IF(AND(L23&gt;='TABLEAU PERSONNEL'!$D$27,L23&lt;='TABLEAU PERSONNEL'!$E$27),100,0)
+IF(AND(L23&gt;='TABLEAU PERSONNEL'!$D$28,L23&lt;='TABLEAU PERSONNEL'!$E$28),100,0)
+IF(AND(L23&gt;='TABLEAU PERSONNEL'!$D$29,L23&lt;='TABLEAU PERSONNEL'!$E$29),100,0)
+IF(AND(L23&gt;='TABLEAU PERSONNEL'!$D$30,L23&lt;='TABLEAU PERSONNEL'!$E$30),100,0)
+IF(AND(L23&gt;='TABLEAU PERSONNEL'!$D$31,L23&lt;='TABLEAU PERSONNEL'!$E$31),100,0)
+IF(AND(L23&gt;='TABLEAU PERSONNEL'!$D$32,L23&lt;='TABLEAU PERSONNEL'!$E$32),100,0)
+IF(AND(L23&gt;='TABLEAU PERSONNEL'!$D$33,L23&lt;='TABLEAU PERSONNEL'!$E$33),100,0)
+IF(AND(L23&gt;='TABLEAU PERSONNEL'!$D$34,L23&lt;='TABLEAU PERSONNEL'!$E$34),100,0)</f>
        <v>0</v>
      </c>
      <c r="M27" s="50">
        <f>IF(AND(M23&gt;='TABLEAU PERSONNEL'!$D$4,M23&lt;='TABLEAU PERSONNEL'!$E$4),100,0)
+IF(AND(M23&gt;='TABLEAU PERSONNEL'!$D$5,M23&lt;='TABLEAU PERSONNEL'!$E$5),100,0)
+IF(AND(M23&gt;='TABLEAU PERSONNEL'!$D$6,M23&lt;='TABLEAU PERSONNEL'!$E$6),100,0)
+IF(AND(M23&gt;='TABLEAU PERSONNEL'!$D$7,M23&lt;='TABLEAU PERSONNEL'!$E$7),100,0)
+IF(AND(M23&gt;='TABLEAU PERSONNEL'!$D$8,M23&lt;='TABLEAU PERSONNEL'!$E$8),100,0)
+IF(AND(M23&gt;='TABLEAU PERSONNEL'!$D$9,M23&lt;='TABLEAU PERSONNEL'!$E$9),100,0)
+IF(AND(M23&gt;='TABLEAU PERSONNEL'!$D$10,M23&lt;='TABLEAU PERSONNEL'!$E$10),100,0)
+IF(AND(M23&gt;='TABLEAU PERSONNEL'!$D$11,M23&lt;='TABLEAU PERSONNEL'!$E$11),100,0)
+IF(AND(M23&gt;='TABLEAU PERSONNEL'!$D$12,M23&lt;='TABLEAU PERSONNEL'!$E$12),100,0)
+IF(AND(M23&gt;='TABLEAU PERSONNEL'!$D$13,M23&lt;='TABLEAU PERSONNEL'!$E$13),100,0)
+IF(AND(M23&gt;='TABLEAU PERSONNEL'!$D$14,M23&lt;='TABLEAU PERSONNEL'!$E$14),100,0)
+IF(AND(M23&gt;='TABLEAU PERSONNEL'!$D$15,M23&lt;='TABLEAU PERSONNEL'!$E$15),100,0)
+IF(AND(M23&gt;='TABLEAU PERSONNEL'!$D$16,M23&lt;='TABLEAU PERSONNEL'!$E$16),100,0)
+IF(AND(M23&gt;='TABLEAU PERSONNEL'!$D$17,M23&lt;='TABLEAU PERSONNEL'!$E$17),100,0)
+IF(AND(M23&gt;='TABLEAU PERSONNEL'!$D$18,M23&lt;='TABLEAU PERSONNEL'!$E$18),100,0)
+IF(AND(M23&gt;='TABLEAU PERSONNEL'!$D$19,M23&lt;='TABLEAU PERSONNEL'!$E$19),100,0)
+IF(AND(M23&gt;='TABLEAU PERSONNEL'!$D$20,M23&lt;='TABLEAU PERSONNEL'!$E$20),100,0)
+IF(AND(M23&gt;='TABLEAU PERSONNEL'!$D$21,M23&lt;='TABLEAU PERSONNEL'!$E$21),100,0)
+IF(AND(M23&gt;='TABLEAU PERSONNEL'!$D$22,M23&lt;='TABLEAU PERSONNEL'!$E$22),100,0)
+IF(AND(M23&gt;='TABLEAU PERSONNEL'!$D$23,M23&lt;='TABLEAU PERSONNEL'!$E$23),100,0)
+IF(AND(M23&gt;='TABLEAU PERSONNEL'!$D$24,M23&lt;='TABLEAU PERSONNEL'!$E$24),100,0)
+IF(AND(M23&gt;='TABLEAU PERSONNEL'!$D$25,M23&lt;='TABLEAU PERSONNEL'!$E$25),100,0)
+IF(AND(M23&gt;='TABLEAU PERSONNEL'!$D$26,M23&lt;='TABLEAU PERSONNEL'!$E$26),100,0)
+IF(AND(M23&gt;='TABLEAU PERSONNEL'!$D$27,M23&lt;='TABLEAU PERSONNEL'!$E$27),100,0)
+IF(AND(M23&gt;='TABLEAU PERSONNEL'!$D$28,M23&lt;='TABLEAU PERSONNEL'!$E$28),100,0)
+IF(AND(M23&gt;='TABLEAU PERSONNEL'!$D$29,M23&lt;='TABLEAU PERSONNEL'!$E$29),100,0)
+IF(AND(M23&gt;='TABLEAU PERSONNEL'!$D$30,M23&lt;='TABLEAU PERSONNEL'!$E$30),100,0)
+IF(AND(M23&gt;='TABLEAU PERSONNEL'!$D$31,M23&lt;='TABLEAU PERSONNEL'!$E$31),100,0)
+IF(AND(M23&gt;='TABLEAU PERSONNEL'!$D$32,M23&lt;='TABLEAU PERSONNEL'!$E$32),100,0)
+IF(AND(M23&gt;='TABLEAU PERSONNEL'!$D$33,M23&lt;='TABLEAU PERSONNEL'!$E$33),100,0)
+IF(AND(M23&gt;='TABLEAU PERSONNEL'!$D$34,M23&lt;='TABLEAU PERSONNEL'!$E$34),100,0)</f>
        <v>0</v>
      </c>
      <c r="N27" s="50">
        <f>IF(AND(N23&gt;='TABLEAU PERSONNEL'!$D$4,N23&lt;='TABLEAU PERSONNEL'!$E$4),100,0)
+IF(AND(N23&gt;='TABLEAU PERSONNEL'!$D$5,N23&lt;='TABLEAU PERSONNEL'!$E$5),100,0)
+IF(AND(N23&gt;='TABLEAU PERSONNEL'!$D$6,N23&lt;='TABLEAU PERSONNEL'!$E$6),100,0)
+IF(AND(N23&gt;='TABLEAU PERSONNEL'!$D$7,N23&lt;='TABLEAU PERSONNEL'!$E$7),100,0)
+IF(AND(N23&gt;='TABLEAU PERSONNEL'!$D$8,N23&lt;='TABLEAU PERSONNEL'!$E$8),100,0)
+IF(AND(N23&gt;='TABLEAU PERSONNEL'!$D$9,N23&lt;='TABLEAU PERSONNEL'!$E$9),100,0)
+IF(AND(N23&gt;='TABLEAU PERSONNEL'!$D$10,N23&lt;='TABLEAU PERSONNEL'!$E$10),100,0)
+IF(AND(N23&gt;='TABLEAU PERSONNEL'!$D$11,N23&lt;='TABLEAU PERSONNEL'!$E$11),100,0)
+IF(AND(N23&gt;='TABLEAU PERSONNEL'!$D$12,N23&lt;='TABLEAU PERSONNEL'!$E$12),100,0)
+IF(AND(N23&gt;='TABLEAU PERSONNEL'!$D$13,N23&lt;='TABLEAU PERSONNEL'!$E$13),100,0)
+IF(AND(N23&gt;='TABLEAU PERSONNEL'!$D$14,N23&lt;='TABLEAU PERSONNEL'!$E$14),100,0)
+IF(AND(N23&gt;='TABLEAU PERSONNEL'!$D$15,N23&lt;='TABLEAU PERSONNEL'!$E$15),100,0)
+IF(AND(N23&gt;='TABLEAU PERSONNEL'!$D$16,N23&lt;='TABLEAU PERSONNEL'!$E$16),100,0)
+IF(AND(N23&gt;='TABLEAU PERSONNEL'!$D$17,N23&lt;='TABLEAU PERSONNEL'!$E$17),100,0)
+IF(AND(N23&gt;='TABLEAU PERSONNEL'!$D$18,N23&lt;='TABLEAU PERSONNEL'!$E$18),100,0)
+IF(AND(N23&gt;='TABLEAU PERSONNEL'!$D$19,N23&lt;='TABLEAU PERSONNEL'!$E$19),100,0)
+IF(AND(N23&gt;='TABLEAU PERSONNEL'!$D$20,N23&lt;='TABLEAU PERSONNEL'!$E$20),100,0)
+IF(AND(N23&gt;='TABLEAU PERSONNEL'!$D$21,N23&lt;='TABLEAU PERSONNEL'!$E$21),100,0)
+IF(AND(N23&gt;='TABLEAU PERSONNEL'!$D$22,N23&lt;='TABLEAU PERSONNEL'!$E$22),100,0)
+IF(AND(N23&gt;='TABLEAU PERSONNEL'!$D$23,N23&lt;='TABLEAU PERSONNEL'!$E$23),100,0)
+IF(AND(N23&gt;='TABLEAU PERSONNEL'!$D$24,N23&lt;='TABLEAU PERSONNEL'!$E$24),100,0)
+IF(AND(N23&gt;='TABLEAU PERSONNEL'!$D$25,N23&lt;='TABLEAU PERSONNEL'!$E$25),100,0)
+IF(AND(N23&gt;='TABLEAU PERSONNEL'!$D$26,N23&lt;='TABLEAU PERSONNEL'!$E$26),100,0)
+IF(AND(N23&gt;='TABLEAU PERSONNEL'!$D$27,N23&lt;='TABLEAU PERSONNEL'!$E$27),100,0)
+IF(AND(N23&gt;='TABLEAU PERSONNEL'!$D$28,N23&lt;='TABLEAU PERSONNEL'!$E$28),100,0)
+IF(AND(N23&gt;='TABLEAU PERSONNEL'!$D$29,N23&lt;='TABLEAU PERSONNEL'!$E$29),100,0)
+IF(AND(N23&gt;='TABLEAU PERSONNEL'!$D$30,N23&lt;='TABLEAU PERSONNEL'!$E$30),100,0)
+IF(AND(N23&gt;='TABLEAU PERSONNEL'!$D$31,N23&lt;='TABLEAU PERSONNEL'!$E$31),100,0)
+IF(AND(N23&gt;='TABLEAU PERSONNEL'!$D$32,N23&lt;='TABLEAU PERSONNEL'!$E$32),100,0)
+IF(AND(N23&gt;='TABLEAU PERSONNEL'!$D$33,N23&lt;='TABLEAU PERSONNEL'!$E$33),100,0)
+IF(AND(N23&gt;='TABLEAU PERSONNEL'!$D$34,N23&lt;='TABLEAU PERSONNEL'!$E$34),100,0)</f>
        <v>0</v>
      </c>
      <c r="O27" s="50">
        <f>IF(AND(O23&gt;='TABLEAU PERSONNEL'!$D$4,O23&lt;='TABLEAU PERSONNEL'!$E$4),100,0)
+IF(AND(O23&gt;='TABLEAU PERSONNEL'!$D$5,O23&lt;='TABLEAU PERSONNEL'!$E$5),100,0)
+IF(AND(O23&gt;='TABLEAU PERSONNEL'!$D$6,O23&lt;='TABLEAU PERSONNEL'!$E$6),100,0)
+IF(AND(O23&gt;='TABLEAU PERSONNEL'!$D$7,O23&lt;='TABLEAU PERSONNEL'!$E$7),100,0)
+IF(AND(O23&gt;='TABLEAU PERSONNEL'!$D$8,O23&lt;='TABLEAU PERSONNEL'!$E$8),100,0)
+IF(AND(O23&gt;='TABLEAU PERSONNEL'!$D$9,O23&lt;='TABLEAU PERSONNEL'!$E$9),100,0)
+IF(AND(O23&gt;='TABLEAU PERSONNEL'!$D$10,O23&lt;='TABLEAU PERSONNEL'!$E$10),100,0)
+IF(AND(O23&gt;='TABLEAU PERSONNEL'!$D$11,O23&lt;='TABLEAU PERSONNEL'!$E$11),100,0)
+IF(AND(O23&gt;='TABLEAU PERSONNEL'!$D$12,O23&lt;='TABLEAU PERSONNEL'!$E$12),100,0)
+IF(AND(O23&gt;='TABLEAU PERSONNEL'!$D$13,O23&lt;='TABLEAU PERSONNEL'!$E$13),100,0)
+IF(AND(O23&gt;='TABLEAU PERSONNEL'!$D$14,O23&lt;='TABLEAU PERSONNEL'!$E$14),100,0)
+IF(AND(O23&gt;='TABLEAU PERSONNEL'!$D$15,O23&lt;='TABLEAU PERSONNEL'!$E$15),100,0)
+IF(AND(O23&gt;='TABLEAU PERSONNEL'!$D$16,O23&lt;='TABLEAU PERSONNEL'!$E$16),100,0)
+IF(AND(O23&gt;='TABLEAU PERSONNEL'!$D$17,O23&lt;='TABLEAU PERSONNEL'!$E$17),100,0)
+IF(AND(O23&gt;='TABLEAU PERSONNEL'!$D$18,O23&lt;='TABLEAU PERSONNEL'!$E$18),100,0)
+IF(AND(O23&gt;='TABLEAU PERSONNEL'!$D$19,O23&lt;='TABLEAU PERSONNEL'!$E$19),100,0)
+IF(AND(O23&gt;='TABLEAU PERSONNEL'!$D$20,O23&lt;='TABLEAU PERSONNEL'!$E$20),100,0)
+IF(AND(O23&gt;='TABLEAU PERSONNEL'!$D$21,O23&lt;='TABLEAU PERSONNEL'!$E$21),100,0)
+IF(AND(O23&gt;='TABLEAU PERSONNEL'!$D$22,O23&lt;='TABLEAU PERSONNEL'!$E$22),100,0)
+IF(AND(O23&gt;='TABLEAU PERSONNEL'!$D$23,O23&lt;='TABLEAU PERSONNEL'!$E$23),100,0)
+IF(AND(O23&gt;='TABLEAU PERSONNEL'!$D$24,O23&lt;='TABLEAU PERSONNEL'!$E$24),100,0)
+IF(AND(O23&gt;='TABLEAU PERSONNEL'!$D$25,O23&lt;='TABLEAU PERSONNEL'!$E$25),100,0)
+IF(AND(O23&gt;='TABLEAU PERSONNEL'!$D$26,O23&lt;='TABLEAU PERSONNEL'!$E$26),100,0)
+IF(AND(O23&gt;='TABLEAU PERSONNEL'!$D$27,O23&lt;='TABLEAU PERSONNEL'!$E$27),100,0)
+IF(AND(O23&gt;='TABLEAU PERSONNEL'!$D$28,O23&lt;='TABLEAU PERSONNEL'!$E$28),100,0)
+IF(AND(O23&gt;='TABLEAU PERSONNEL'!$D$29,O23&lt;='TABLEAU PERSONNEL'!$E$29),100,0)
+IF(AND(O23&gt;='TABLEAU PERSONNEL'!$D$30,O23&lt;='TABLEAU PERSONNEL'!$E$30),100,0)
+IF(AND(O23&gt;='TABLEAU PERSONNEL'!$D$31,O23&lt;='TABLEAU PERSONNEL'!$E$31),100,0)
+IF(AND(O23&gt;='TABLEAU PERSONNEL'!$D$32,O23&lt;='TABLEAU PERSONNEL'!$E$32),100,0)
+IF(AND(O23&gt;='TABLEAU PERSONNEL'!$D$33,O23&lt;='TABLEAU PERSONNEL'!$E$33),100,0)
+IF(AND(O23&gt;='TABLEAU PERSONNEL'!$D$34,O23&lt;='TABLEAU PERSONNEL'!$E$34),100,0)</f>
        <v>0</v>
      </c>
      <c r="P27" s="50">
        <f>IF(AND(P23&gt;='TABLEAU PERSONNEL'!$D$4,P23&lt;='TABLEAU PERSONNEL'!$E$4),100,0)
+IF(AND(P23&gt;='TABLEAU PERSONNEL'!$D$5,P23&lt;='TABLEAU PERSONNEL'!$E$5),100,0)
+IF(AND(P23&gt;='TABLEAU PERSONNEL'!$D$6,P23&lt;='TABLEAU PERSONNEL'!$E$6),100,0)
+IF(AND(P23&gt;='TABLEAU PERSONNEL'!$D$7,P23&lt;='TABLEAU PERSONNEL'!$E$7),100,0)
+IF(AND(P23&gt;='TABLEAU PERSONNEL'!$D$8,P23&lt;='TABLEAU PERSONNEL'!$E$8),100,0)
+IF(AND(P23&gt;='TABLEAU PERSONNEL'!$D$9,P23&lt;='TABLEAU PERSONNEL'!$E$9),100,0)
+IF(AND(P23&gt;='TABLEAU PERSONNEL'!$D$10,P23&lt;='TABLEAU PERSONNEL'!$E$10),100,0)
+IF(AND(P23&gt;='TABLEAU PERSONNEL'!$D$11,P23&lt;='TABLEAU PERSONNEL'!$E$11),100,0)
+IF(AND(P23&gt;='TABLEAU PERSONNEL'!$D$12,P23&lt;='TABLEAU PERSONNEL'!$E$12),100,0)
+IF(AND(P23&gt;='TABLEAU PERSONNEL'!$D$13,P23&lt;='TABLEAU PERSONNEL'!$E$13),100,0)
+IF(AND(P23&gt;='TABLEAU PERSONNEL'!$D$14,P23&lt;='TABLEAU PERSONNEL'!$E$14),100,0)
+IF(AND(P23&gt;='TABLEAU PERSONNEL'!$D$15,P23&lt;='TABLEAU PERSONNEL'!$E$15),100,0)
+IF(AND(P23&gt;='TABLEAU PERSONNEL'!$D$16,P23&lt;='TABLEAU PERSONNEL'!$E$16),100,0)
+IF(AND(P23&gt;='TABLEAU PERSONNEL'!$D$17,P23&lt;='TABLEAU PERSONNEL'!$E$17),100,0)
+IF(AND(P23&gt;='TABLEAU PERSONNEL'!$D$18,P23&lt;='TABLEAU PERSONNEL'!$E$18),100,0)
+IF(AND(P23&gt;='TABLEAU PERSONNEL'!$D$19,P23&lt;='TABLEAU PERSONNEL'!$E$19),100,0)
+IF(AND(P23&gt;='TABLEAU PERSONNEL'!$D$20,P23&lt;='TABLEAU PERSONNEL'!$E$20),100,0)
+IF(AND(P23&gt;='TABLEAU PERSONNEL'!$D$21,P23&lt;='TABLEAU PERSONNEL'!$E$21),100,0)
+IF(AND(P23&gt;='TABLEAU PERSONNEL'!$D$22,P23&lt;='TABLEAU PERSONNEL'!$E$22),100,0)
+IF(AND(P23&gt;='TABLEAU PERSONNEL'!$D$23,P23&lt;='TABLEAU PERSONNEL'!$E$23),100,0)
+IF(AND(P23&gt;='TABLEAU PERSONNEL'!$D$24,P23&lt;='TABLEAU PERSONNEL'!$E$24),100,0)
+IF(AND(P23&gt;='TABLEAU PERSONNEL'!$D$25,P23&lt;='TABLEAU PERSONNEL'!$E$25),100,0)
+IF(AND(P23&gt;='TABLEAU PERSONNEL'!$D$26,P23&lt;='TABLEAU PERSONNEL'!$E$26),100,0)
+IF(AND(P23&gt;='TABLEAU PERSONNEL'!$D$27,P23&lt;='TABLEAU PERSONNEL'!$E$27),100,0)
+IF(AND(P23&gt;='TABLEAU PERSONNEL'!$D$28,P23&lt;='TABLEAU PERSONNEL'!$E$28),100,0)
+IF(AND(P23&gt;='TABLEAU PERSONNEL'!$D$29,P23&lt;='TABLEAU PERSONNEL'!$E$29),100,0)
+IF(AND(P23&gt;='TABLEAU PERSONNEL'!$D$30,P23&lt;='TABLEAU PERSONNEL'!$E$30),100,0)
+IF(AND(P23&gt;='TABLEAU PERSONNEL'!$D$31,P23&lt;='TABLEAU PERSONNEL'!$E$31),100,0)
+IF(AND(P23&gt;='TABLEAU PERSONNEL'!$D$32,P23&lt;='TABLEAU PERSONNEL'!$E$32),100,0)
+IF(AND(P23&gt;='TABLEAU PERSONNEL'!$D$33,P23&lt;='TABLEAU PERSONNEL'!$E$33),100,0)
+IF(AND(P23&gt;='TABLEAU PERSONNEL'!$D$34,P23&lt;='TABLEAU PERSONNEL'!$E$34),100,0)</f>
        <v>0</v>
      </c>
      <c r="Q27" s="50">
        <f>IF(AND(Q23&gt;='TABLEAU PERSONNEL'!$D$4,Q23&lt;='TABLEAU PERSONNEL'!$E$4),100,0)
+IF(AND(Q23&gt;='TABLEAU PERSONNEL'!$D$5,Q23&lt;='TABLEAU PERSONNEL'!$E$5),100,0)
+IF(AND(Q23&gt;='TABLEAU PERSONNEL'!$D$6,Q23&lt;='TABLEAU PERSONNEL'!$E$6),100,0)
+IF(AND(Q23&gt;='TABLEAU PERSONNEL'!$D$7,Q23&lt;='TABLEAU PERSONNEL'!$E$7),100,0)
+IF(AND(Q23&gt;='TABLEAU PERSONNEL'!$D$8,Q23&lt;='TABLEAU PERSONNEL'!$E$8),100,0)
+IF(AND(Q23&gt;='TABLEAU PERSONNEL'!$D$9,Q23&lt;='TABLEAU PERSONNEL'!$E$9),100,0)
+IF(AND(Q23&gt;='TABLEAU PERSONNEL'!$D$10,Q23&lt;='TABLEAU PERSONNEL'!$E$10),100,0)
+IF(AND(Q23&gt;='TABLEAU PERSONNEL'!$D$11,Q23&lt;='TABLEAU PERSONNEL'!$E$11),100,0)
+IF(AND(Q23&gt;='TABLEAU PERSONNEL'!$D$12,Q23&lt;='TABLEAU PERSONNEL'!$E$12),100,0)
+IF(AND(Q23&gt;='TABLEAU PERSONNEL'!$D$13,Q23&lt;='TABLEAU PERSONNEL'!$E$13),100,0)
+IF(AND(Q23&gt;='TABLEAU PERSONNEL'!$D$14,Q23&lt;='TABLEAU PERSONNEL'!$E$14),100,0)
+IF(AND(Q23&gt;='TABLEAU PERSONNEL'!$D$15,Q23&lt;='TABLEAU PERSONNEL'!$E$15),100,0)
+IF(AND(Q23&gt;='TABLEAU PERSONNEL'!$D$16,Q23&lt;='TABLEAU PERSONNEL'!$E$16),100,0)
+IF(AND(Q23&gt;='TABLEAU PERSONNEL'!$D$17,Q23&lt;='TABLEAU PERSONNEL'!$E$17),100,0)
+IF(AND(Q23&gt;='TABLEAU PERSONNEL'!$D$18,Q23&lt;='TABLEAU PERSONNEL'!$E$18),100,0)
+IF(AND(Q23&gt;='TABLEAU PERSONNEL'!$D$19,Q23&lt;='TABLEAU PERSONNEL'!$E$19),100,0)
+IF(AND(Q23&gt;='TABLEAU PERSONNEL'!$D$20,Q23&lt;='TABLEAU PERSONNEL'!$E$20),100,0)
+IF(AND(Q23&gt;='TABLEAU PERSONNEL'!$D$21,Q23&lt;='TABLEAU PERSONNEL'!$E$21),100,0)
+IF(AND(Q23&gt;='TABLEAU PERSONNEL'!$D$22,Q23&lt;='TABLEAU PERSONNEL'!$E$22),100,0)
+IF(AND(Q23&gt;='TABLEAU PERSONNEL'!$D$23,Q23&lt;='TABLEAU PERSONNEL'!$E$23),100,0)
+IF(AND(Q23&gt;='TABLEAU PERSONNEL'!$D$24,Q23&lt;='TABLEAU PERSONNEL'!$E$24),100,0)
+IF(AND(Q23&gt;='TABLEAU PERSONNEL'!$D$25,Q23&lt;='TABLEAU PERSONNEL'!$E$25),100,0)
+IF(AND(Q23&gt;='TABLEAU PERSONNEL'!$D$26,Q23&lt;='TABLEAU PERSONNEL'!$E$26),100,0)
+IF(AND(Q23&gt;='TABLEAU PERSONNEL'!$D$27,Q23&lt;='TABLEAU PERSONNEL'!$E$27),100,0)
+IF(AND(Q23&gt;='TABLEAU PERSONNEL'!$D$28,Q23&lt;='TABLEAU PERSONNEL'!$E$28),100,0)
+IF(AND(Q23&gt;='TABLEAU PERSONNEL'!$D$29,Q23&lt;='TABLEAU PERSONNEL'!$E$29),100,0)
+IF(AND(Q23&gt;='TABLEAU PERSONNEL'!$D$30,Q23&lt;='TABLEAU PERSONNEL'!$E$30),100,0)
+IF(AND(Q23&gt;='TABLEAU PERSONNEL'!$D$31,Q23&lt;='TABLEAU PERSONNEL'!$E$31),100,0)
+IF(AND(Q23&gt;='TABLEAU PERSONNEL'!$D$32,Q23&lt;='TABLEAU PERSONNEL'!$E$32),100,0)
+IF(AND(Q23&gt;='TABLEAU PERSONNEL'!$D$33,Q23&lt;='TABLEAU PERSONNEL'!$E$33),100,0)
+IF(AND(Q23&gt;='TABLEAU PERSONNEL'!$D$34,Q23&lt;='TABLEAU PERSONNEL'!$E$34),100,0)</f>
        <v>100</v>
      </c>
      <c r="R27" s="50">
        <f>IF(AND(R23&gt;='TABLEAU PERSONNEL'!$D$4,R23&lt;='TABLEAU PERSONNEL'!$E$4),100,0)
+IF(AND(R23&gt;='TABLEAU PERSONNEL'!$D$5,R23&lt;='TABLEAU PERSONNEL'!$E$5),100,0)
+IF(AND(R23&gt;='TABLEAU PERSONNEL'!$D$6,R23&lt;='TABLEAU PERSONNEL'!$E$6),100,0)
+IF(AND(R23&gt;='TABLEAU PERSONNEL'!$D$7,R23&lt;='TABLEAU PERSONNEL'!$E$7),100,0)
+IF(AND(R23&gt;='TABLEAU PERSONNEL'!$D$8,R23&lt;='TABLEAU PERSONNEL'!$E$8),100,0)
+IF(AND(R23&gt;='TABLEAU PERSONNEL'!$D$9,R23&lt;='TABLEAU PERSONNEL'!$E$9),100,0)
+IF(AND(R23&gt;='TABLEAU PERSONNEL'!$D$10,R23&lt;='TABLEAU PERSONNEL'!$E$10),100,0)
+IF(AND(R23&gt;='TABLEAU PERSONNEL'!$D$11,R23&lt;='TABLEAU PERSONNEL'!$E$11),100,0)
+IF(AND(R23&gt;='TABLEAU PERSONNEL'!$D$12,R23&lt;='TABLEAU PERSONNEL'!$E$12),100,0)
+IF(AND(R23&gt;='TABLEAU PERSONNEL'!$D$13,R23&lt;='TABLEAU PERSONNEL'!$E$13),100,0)
+IF(AND(R23&gt;='TABLEAU PERSONNEL'!$D$14,R23&lt;='TABLEAU PERSONNEL'!$E$14),100,0)
+IF(AND(R23&gt;='TABLEAU PERSONNEL'!$D$15,R23&lt;='TABLEAU PERSONNEL'!$E$15),100,0)
+IF(AND(R23&gt;='TABLEAU PERSONNEL'!$D$16,R23&lt;='TABLEAU PERSONNEL'!$E$16),100,0)
+IF(AND(R23&gt;='TABLEAU PERSONNEL'!$D$17,R23&lt;='TABLEAU PERSONNEL'!$E$17),100,0)
+IF(AND(R23&gt;='TABLEAU PERSONNEL'!$D$18,R23&lt;='TABLEAU PERSONNEL'!$E$18),100,0)
+IF(AND(R23&gt;='TABLEAU PERSONNEL'!$D$19,R23&lt;='TABLEAU PERSONNEL'!$E$19),100,0)
+IF(AND(R23&gt;='TABLEAU PERSONNEL'!$D$20,R23&lt;='TABLEAU PERSONNEL'!$E$20),100,0)
+IF(AND(R23&gt;='TABLEAU PERSONNEL'!$D$21,R23&lt;='TABLEAU PERSONNEL'!$E$21),100,0)
+IF(AND(R23&gt;='TABLEAU PERSONNEL'!$D$22,R23&lt;='TABLEAU PERSONNEL'!$E$22),100,0)
+IF(AND(R23&gt;='TABLEAU PERSONNEL'!$D$23,R23&lt;='TABLEAU PERSONNEL'!$E$23),100,0)
+IF(AND(R23&gt;='TABLEAU PERSONNEL'!$D$24,R23&lt;='TABLEAU PERSONNEL'!$E$24),100,0)
+IF(AND(R23&gt;='TABLEAU PERSONNEL'!$D$25,R23&lt;='TABLEAU PERSONNEL'!$E$25),100,0)
+IF(AND(R23&gt;='TABLEAU PERSONNEL'!$D$26,R23&lt;='TABLEAU PERSONNEL'!$E$26),100,0)
+IF(AND(R23&gt;='TABLEAU PERSONNEL'!$D$27,R23&lt;='TABLEAU PERSONNEL'!$E$27),100,0)
+IF(AND(R23&gt;='TABLEAU PERSONNEL'!$D$28,R23&lt;='TABLEAU PERSONNEL'!$E$28),100,0)
+IF(AND(R23&gt;='TABLEAU PERSONNEL'!$D$29,R23&lt;='TABLEAU PERSONNEL'!$E$29),100,0)
+IF(AND(R23&gt;='TABLEAU PERSONNEL'!$D$30,R23&lt;='TABLEAU PERSONNEL'!$E$30),100,0)
+IF(AND(R23&gt;='TABLEAU PERSONNEL'!$D$31,R23&lt;='TABLEAU PERSONNEL'!$E$31),100,0)
+IF(AND(R23&gt;='TABLEAU PERSONNEL'!$D$32,R23&lt;='TABLEAU PERSONNEL'!$E$32),100,0)
+IF(AND(R23&gt;='TABLEAU PERSONNEL'!$D$33,R23&lt;='TABLEAU PERSONNEL'!$E$33),100,0)
+IF(AND(R23&gt;='TABLEAU PERSONNEL'!$D$34,R23&lt;='TABLEAU PERSONNEL'!$E$34),100,0)</f>
        <v>100</v>
      </c>
      <c r="S27" s="50">
        <f>IF(AND(S23&gt;='TABLEAU PERSONNEL'!$D$4,S23&lt;='TABLEAU PERSONNEL'!$E$4),100,0)
+IF(AND(S23&gt;='TABLEAU PERSONNEL'!$D$5,S23&lt;='TABLEAU PERSONNEL'!$E$5),100,0)
+IF(AND(S23&gt;='TABLEAU PERSONNEL'!$D$6,S23&lt;='TABLEAU PERSONNEL'!$E$6),100,0)
+IF(AND(S23&gt;='TABLEAU PERSONNEL'!$D$7,S23&lt;='TABLEAU PERSONNEL'!$E$7),100,0)
+IF(AND(S23&gt;='TABLEAU PERSONNEL'!$D$8,S23&lt;='TABLEAU PERSONNEL'!$E$8),100,0)
+IF(AND(S23&gt;='TABLEAU PERSONNEL'!$D$9,S23&lt;='TABLEAU PERSONNEL'!$E$9),100,0)
+IF(AND(S23&gt;='TABLEAU PERSONNEL'!$D$10,S23&lt;='TABLEAU PERSONNEL'!$E$10),100,0)
+IF(AND(S23&gt;='TABLEAU PERSONNEL'!$D$11,S23&lt;='TABLEAU PERSONNEL'!$E$11),100,0)
+IF(AND(S23&gt;='TABLEAU PERSONNEL'!$D$12,S23&lt;='TABLEAU PERSONNEL'!$E$12),100,0)
+IF(AND(S23&gt;='TABLEAU PERSONNEL'!$D$13,S23&lt;='TABLEAU PERSONNEL'!$E$13),100,0)
+IF(AND(S23&gt;='TABLEAU PERSONNEL'!$D$14,S23&lt;='TABLEAU PERSONNEL'!$E$14),100,0)
+IF(AND(S23&gt;='TABLEAU PERSONNEL'!$D$15,S23&lt;='TABLEAU PERSONNEL'!$E$15),100,0)
+IF(AND(S23&gt;='TABLEAU PERSONNEL'!$D$16,S23&lt;='TABLEAU PERSONNEL'!$E$16),100,0)
+IF(AND(S23&gt;='TABLEAU PERSONNEL'!$D$17,S23&lt;='TABLEAU PERSONNEL'!$E$17),100,0)
+IF(AND(S23&gt;='TABLEAU PERSONNEL'!$D$18,S23&lt;='TABLEAU PERSONNEL'!$E$18),100,0)
+IF(AND(S23&gt;='TABLEAU PERSONNEL'!$D$19,S23&lt;='TABLEAU PERSONNEL'!$E$19),100,0)
+IF(AND(S23&gt;='TABLEAU PERSONNEL'!$D$20,S23&lt;='TABLEAU PERSONNEL'!$E$20),100,0)
+IF(AND(S23&gt;='TABLEAU PERSONNEL'!$D$21,S23&lt;='TABLEAU PERSONNEL'!$E$21),100,0)
+IF(AND(S23&gt;='TABLEAU PERSONNEL'!$D$22,S23&lt;='TABLEAU PERSONNEL'!$E$22),100,0)
+IF(AND(S23&gt;='TABLEAU PERSONNEL'!$D$23,S23&lt;='TABLEAU PERSONNEL'!$E$23),100,0)
+IF(AND(S23&gt;='TABLEAU PERSONNEL'!$D$24,S23&lt;='TABLEAU PERSONNEL'!$E$24),100,0)
+IF(AND(S23&gt;='TABLEAU PERSONNEL'!$D$25,S23&lt;='TABLEAU PERSONNEL'!$E$25),100,0)
+IF(AND(S23&gt;='TABLEAU PERSONNEL'!$D$26,S23&lt;='TABLEAU PERSONNEL'!$E$26),100,0)
+IF(AND(S23&gt;='TABLEAU PERSONNEL'!$D$27,S23&lt;='TABLEAU PERSONNEL'!$E$27),100,0)
+IF(AND(S23&gt;='TABLEAU PERSONNEL'!$D$28,S23&lt;='TABLEAU PERSONNEL'!$E$28),100,0)
+IF(AND(S23&gt;='TABLEAU PERSONNEL'!$D$29,S23&lt;='TABLEAU PERSONNEL'!$E$29),100,0)
+IF(AND(S23&gt;='TABLEAU PERSONNEL'!$D$30,S23&lt;='TABLEAU PERSONNEL'!$E$30),100,0)
+IF(AND(S23&gt;='TABLEAU PERSONNEL'!$D$31,S23&lt;='TABLEAU PERSONNEL'!$E$31),100,0)
+IF(AND(S23&gt;='TABLEAU PERSONNEL'!$D$32,S23&lt;='TABLEAU PERSONNEL'!$E$32),100,0)
+IF(AND(S23&gt;='TABLEAU PERSONNEL'!$D$33,S23&lt;='TABLEAU PERSONNEL'!$E$33),100,0)
+IF(AND(S23&gt;='TABLEAU PERSONNEL'!$D$34,S23&lt;='TABLEAU PERSONNEL'!$E$34),100,0)</f>
        <v>100</v>
      </c>
      <c r="T27" s="50">
        <f>IF(AND(T23&gt;='TABLEAU PERSONNEL'!$D$4,T23&lt;='TABLEAU PERSONNEL'!$E$4),100,0)
+IF(AND(T23&gt;='TABLEAU PERSONNEL'!$D$5,T23&lt;='TABLEAU PERSONNEL'!$E$5),100,0)
+IF(AND(T23&gt;='TABLEAU PERSONNEL'!$D$6,T23&lt;='TABLEAU PERSONNEL'!$E$6),100,0)
+IF(AND(T23&gt;='TABLEAU PERSONNEL'!$D$7,T23&lt;='TABLEAU PERSONNEL'!$E$7),100,0)
+IF(AND(T23&gt;='TABLEAU PERSONNEL'!$D$8,T23&lt;='TABLEAU PERSONNEL'!$E$8),100,0)
+IF(AND(T23&gt;='TABLEAU PERSONNEL'!$D$9,T23&lt;='TABLEAU PERSONNEL'!$E$9),100,0)
+IF(AND(T23&gt;='TABLEAU PERSONNEL'!$D$10,T23&lt;='TABLEAU PERSONNEL'!$E$10),100,0)
+IF(AND(T23&gt;='TABLEAU PERSONNEL'!$D$11,T23&lt;='TABLEAU PERSONNEL'!$E$11),100,0)
+IF(AND(T23&gt;='TABLEAU PERSONNEL'!$D$12,T23&lt;='TABLEAU PERSONNEL'!$E$12),100,0)
+IF(AND(T23&gt;='TABLEAU PERSONNEL'!$D$13,T23&lt;='TABLEAU PERSONNEL'!$E$13),100,0)
+IF(AND(T23&gt;='TABLEAU PERSONNEL'!$D$14,T23&lt;='TABLEAU PERSONNEL'!$E$14),100,0)
+IF(AND(T23&gt;='TABLEAU PERSONNEL'!$D$15,T23&lt;='TABLEAU PERSONNEL'!$E$15),100,0)
+IF(AND(T23&gt;='TABLEAU PERSONNEL'!$D$16,T23&lt;='TABLEAU PERSONNEL'!$E$16),100,0)
+IF(AND(T23&gt;='TABLEAU PERSONNEL'!$D$17,T23&lt;='TABLEAU PERSONNEL'!$E$17),100,0)
+IF(AND(T23&gt;='TABLEAU PERSONNEL'!$D$18,T23&lt;='TABLEAU PERSONNEL'!$E$18),100,0)
+IF(AND(T23&gt;='TABLEAU PERSONNEL'!$D$19,T23&lt;='TABLEAU PERSONNEL'!$E$19),100,0)
+IF(AND(T23&gt;='TABLEAU PERSONNEL'!$D$20,T23&lt;='TABLEAU PERSONNEL'!$E$20),100,0)
+IF(AND(T23&gt;='TABLEAU PERSONNEL'!$D$21,T23&lt;='TABLEAU PERSONNEL'!$E$21),100,0)
+IF(AND(T23&gt;='TABLEAU PERSONNEL'!$D$22,T23&lt;='TABLEAU PERSONNEL'!$E$22),100,0)
+IF(AND(T23&gt;='TABLEAU PERSONNEL'!$D$23,T23&lt;='TABLEAU PERSONNEL'!$E$23),100,0)
+IF(AND(T23&gt;='TABLEAU PERSONNEL'!$D$24,T23&lt;='TABLEAU PERSONNEL'!$E$24),100,0)
+IF(AND(T23&gt;='TABLEAU PERSONNEL'!$D$25,T23&lt;='TABLEAU PERSONNEL'!$E$25),100,0)
+IF(AND(T23&gt;='TABLEAU PERSONNEL'!$D$26,T23&lt;='TABLEAU PERSONNEL'!$E$26),100,0)
+IF(AND(T23&gt;='TABLEAU PERSONNEL'!$D$27,T23&lt;='TABLEAU PERSONNEL'!$E$27),100,0)
+IF(AND(T23&gt;='TABLEAU PERSONNEL'!$D$28,T23&lt;='TABLEAU PERSONNEL'!$E$28),100,0)
+IF(AND(T23&gt;='TABLEAU PERSONNEL'!$D$29,T23&lt;='TABLEAU PERSONNEL'!$E$29),100,0)
+IF(AND(T23&gt;='TABLEAU PERSONNEL'!$D$30,T23&lt;='TABLEAU PERSONNEL'!$E$30),100,0)
+IF(AND(T23&gt;='TABLEAU PERSONNEL'!$D$31,T23&lt;='TABLEAU PERSONNEL'!$E$31),100,0)
+IF(AND(T23&gt;='TABLEAU PERSONNEL'!$D$32,T23&lt;='TABLEAU PERSONNEL'!$E$32),100,0)
+IF(AND(T23&gt;='TABLEAU PERSONNEL'!$D$33,T23&lt;='TABLEAU PERSONNEL'!$E$33),100,0)
+IF(AND(T23&gt;='TABLEAU PERSONNEL'!$D$34,T23&lt;='TABLEAU PERSONNEL'!$E$34),100,0)</f>
        <v>100</v>
      </c>
      <c r="U27" s="50">
        <f>IF(AND(U23&gt;='TABLEAU PERSONNEL'!$D$4,U23&lt;='TABLEAU PERSONNEL'!$E$4),100,0)
+IF(AND(U23&gt;='TABLEAU PERSONNEL'!$D$5,U23&lt;='TABLEAU PERSONNEL'!$E$5),100,0)
+IF(AND(U23&gt;='TABLEAU PERSONNEL'!$D$6,U23&lt;='TABLEAU PERSONNEL'!$E$6),100,0)
+IF(AND(U23&gt;='TABLEAU PERSONNEL'!$D$7,U23&lt;='TABLEAU PERSONNEL'!$E$7),100,0)
+IF(AND(U23&gt;='TABLEAU PERSONNEL'!$D$8,U23&lt;='TABLEAU PERSONNEL'!$E$8),100,0)
+IF(AND(U23&gt;='TABLEAU PERSONNEL'!$D$9,U23&lt;='TABLEAU PERSONNEL'!$E$9),100,0)
+IF(AND(U23&gt;='TABLEAU PERSONNEL'!$D$10,U23&lt;='TABLEAU PERSONNEL'!$E$10),100,0)
+IF(AND(U23&gt;='TABLEAU PERSONNEL'!$D$11,U23&lt;='TABLEAU PERSONNEL'!$E$11),100,0)
+IF(AND(U23&gt;='TABLEAU PERSONNEL'!$D$12,U23&lt;='TABLEAU PERSONNEL'!$E$12),100,0)
+IF(AND(U23&gt;='TABLEAU PERSONNEL'!$D$13,U23&lt;='TABLEAU PERSONNEL'!$E$13),100,0)
+IF(AND(U23&gt;='TABLEAU PERSONNEL'!$D$14,U23&lt;='TABLEAU PERSONNEL'!$E$14),100,0)
+IF(AND(U23&gt;='TABLEAU PERSONNEL'!$D$15,U23&lt;='TABLEAU PERSONNEL'!$E$15),100,0)
+IF(AND(U23&gt;='TABLEAU PERSONNEL'!$D$16,U23&lt;='TABLEAU PERSONNEL'!$E$16),100,0)
+IF(AND(U23&gt;='TABLEAU PERSONNEL'!$D$17,U23&lt;='TABLEAU PERSONNEL'!$E$17),100,0)
+IF(AND(U23&gt;='TABLEAU PERSONNEL'!$D$18,U23&lt;='TABLEAU PERSONNEL'!$E$18),100,0)
+IF(AND(U23&gt;='TABLEAU PERSONNEL'!$D$19,U23&lt;='TABLEAU PERSONNEL'!$E$19),100,0)
+IF(AND(U23&gt;='TABLEAU PERSONNEL'!$D$20,U23&lt;='TABLEAU PERSONNEL'!$E$20),100,0)
+IF(AND(U23&gt;='TABLEAU PERSONNEL'!$D$21,U23&lt;='TABLEAU PERSONNEL'!$E$21),100,0)
+IF(AND(U23&gt;='TABLEAU PERSONNEL'!$D$22,U23&lt;='TABLEAU PERSONNEL'!$E$22),100,0)
+IF(AND(U23&gt;='TABLEAU PERSONNEL'!$D$23,U23&lt;='TABLEAU PERSONNEL'!$E$23),100,0)
+IF(AND(U23&gt;='TABLEAU PERSONNEL'!$D$24,U23&lt;='TABLEAU PERSONNEL'!$E$24),100,0)
+IF(AND(U23&gt;='TABLEAU PERSONNEL'!$D$25,U23&lt;='TABLEAU PERSONNEL'!$E$25),100,0)
+IF(AND(U23&gt;='TABLEAU PERSONNEL'!$D$26,U23&lt;='TABLEAU PERSONNEL'!$E$26),100,0)
+IF(AND(U23&gt;='TABLEAU PERSONNEL'!$D$27,U23&lt;='TABLEAU PERSONNEL'!$E$27),100,0)
+IF(AND(U23&gt;='TABLEAU PERSONNEL'!$D$28,U23&lt;='TABLEAU PERSONNEL'!$E$28),100,0)
+IF(AND(U23&gt;='TABLEAU PERSONNEL'!$D$29,U23&lt;='TABLEAU PERSONNEL'!$E$29),100,0)
+IF(AND(U23&gt;='TABLEAU PERSONNEL'!$D$30,U23&lt;='TABLEAU PERSONNEL'!$E$30),100,0)
+IF(AND(U23&gt;='TABLEAU PERSONNEL'!$D$31,U23&lt;='TABLEAU PERSONNEL'!$E$31),100,0)
+IF(AND(U23&gt;='TABLEAU PERSONNEL'!$D$32,U23&lt;='TABLEAU PERSONNEL'!$E$32),100,0)
+IF(AND(U23&gt;='TABLEAU PERSONNEL'!$D$33,U23&lt;='TABLEAU PERSONNEL'!$E$33),100,0)
+IF(AND(U23&gt;='TABLEAU PERSONNEL'!$D$34,U23&lt;='TABLEAU PERSONNEL'!$E$34),100,0)</f>
        <v>100</v>
      </c>
      <c r="V27" s="50">
        <f>IF(AND(V23&gt;='TABLEAU PERSONNEL'!$D$4,V23&lt;='TABLEAU PERSONNEL'!$E$4),100,0)
+IF(AND(V23&gt;='TABLEAU PERSONNEL'!$D$5,V23&lt;='TABLEAU PERSONNEL'!$E$5),100,0)
+IF(AND(V23&gt;='TABLEAU PERSONNEL'!$D$6,V23&lt;='TABLEAU PERSONNEL'!$E$6),100,0)
+IF(AND(V23&gt;='TABLEAU PERSONNEL'!$D$7,V23&lt;='TABLEAU PERSONNEL'!$E$7),100,0)
+IF(AND(V23&gt;='TABLEAU PERSONNEL'!$D$8,V23&lt;='TABLEAU PERSONNEL'!$E$8),100,0)
+IF(AND(V23&gt;='TABLEAU PERSONNEL'!$D$9,V23&lt;='TABLEAU PERSONNEL'!$E$9),100,0)
+IF(AND(V23&gt;='TABLEAU PERSONNEL'!$D$10,V23&lt;='TABLEAU PERSONNEL'!$E$10),100,0)
+IF(AND(V23&gt;='TABLEAU PERSONNEL'!$D$11,V23&lt;='TABLEAU PERSONNEL'!$E$11),100,0)
+IF(AND(V23&gt;='TABLEAU PERSONNEL'!$D$12,V23&lt;='TABLEAU PERSONNEL'!$E$12),100,0)
+IF(AND(V23&gt;='TABLEAU PERSONNEL'!$D$13,V23&lt;='TABLEAU PERSONNEL'!$E$13),100,0)
+IF(AND(V23&gt;='TABLEAU PERSONNEL'!$D$14,V23&lt;='TABLEAU PERSONNEL'!$E$14),100,0)
+IF(AND(V23&gt;='TABLEAU PERSONNEL'!$D$15,V23&lt;='TABLEAU PERSONNEL'!$E$15),100,0)
+IF(AND(V23&gt;='TABLEAU PERSONNEL'!$D$16,V23&lt;='TABLEAU PERSONNEL'!$E$16),100,0)
+IF(AND(V23&gt;='TABLEAU PERSONNEL'!$D$17,V23&lt;='TABLEAU PERSONNEL'!$E$17),100,0)
+IF(AND(V23&gt;='TABLEAU PERSONNEL'!$D$18,V23&lt;='TABLEAU PERSONNEL'!$E$18),100,0)
+IF(AND(V23&gt;='TABLEAU PERSONNEL'!$D$19,V23&lt;='TABLEAU PERSONNEL'!$E$19),100,0)
+IF(AND(V23&gt;='TABLEAU PERSONNEL'!$D$20,V23&lt;='TABLEAU PERSONNEL'!$E$20),100,0)
+IF(AND(V23&gt;='TABLEAU PERSONNEL'!$D$21,V23&lt;='TABLEAU PERSONNEL'!$E$21),100,0)
+IF(AND(V23&gt;='TABLEAU PERSONNEL'!$D$22,V23&lt;='TABLEAU PERSONNEL'!$E$22),100,0)
+IF(AND(V23&gt;='TABLEAU PERSONNEL'!$D$23,V23&lt;='TABLEAU PERSONNEL'!$E$23),100,0)
+IF(AND(V23&gt;='TABLEAU PERSONNEL'!$D$24,V23&lt;='TABLEAU PERSONNEL'!$E$24),100,0)
+IF(AND(V23&gt;='TABLEAU PERSONNEL'!$D$25,V23&lt;='TABLEAU PERSONNEL'!$E$25),100,0)
+IF(AND(V23&gt;='TABLEAU PERSONNEL'!$D$26,V23&lt;='TABLEAU PERSONNEL'!$E$26),100,0)
+IF(AND(V23&gt;='TABLEAU PERSONNEL'!$D$27,V23&lt;='TABLEAU PERSONNEL'!$E$27),100,0)
+IF(AND(V23&gt;='TABLEAU PERSONNEL'!$D$28,V23&lt;='TABLEAU PERSONNEL'!$E$28),100,0)
+IF(AND(V23&gt;='TABLEAU PERSONNEL'!$D$29,V23&lt;='TABLEAU PERSONNEL'!$E$29),100,0)
+IF(AND(V23&gt;='TABLEAU PERSONNEL'!$D$30,V23&lt;='TABLEAU PERSONNEL'!$E$30),100,0)
+IF(AND(V23&gt;='TABLEAU PERSONNEL'!$D$31,V23&lt;='TABLEAU PERSONNEL'!$E$31),100,0)
+IF(AND(V23&gt;='TABLEAU PERSONNEL'!$D$32,V23&lt;='TABLEAU PERSONNEL'!$E$32),100,0)
+IF(AND(V23&gt;='TABLEAU PERSONNEL'!$D$33,V23&lt;='TABLEAU PERSONNEL'!$E$33),100,0)
+IF(AND(V23&gt;='TABLEAU PERSONNEL'!$D$34,V23&lt;='TABLEAU PERSONNEL'!$E$34),100,0)</f>
        <v>100</v>
      </c>
      <c r="W27" s="50">
        <f>IF(AND(W23&gt;='TABLEAU PERSONNEL'!$D$4,W23&lt;='TABLEAU PERSONNEL'!$E$4),100,0)
+IF(AND(W23&gt;='TABLEAU PERSONNEL'!$D$5,W23&lt;='TABLEAU PERSONNEL'!$E$5),100,0)
+IF(AND(W23&gt;='TABLEAU PERSONNEL'!$D$6,W23&lt;='TABLEAU PERSONNEL'!$E$6),100,0)
+IF(AND(W23&gt;='TABLEAU PERSONNEL'!$D$7,W23&lt;='TABLEAU PERSONNEL'!$E$7),100,0)
+IF(AND(W23&gt;='TABLEAU PERSONNEL'!$D$8,W23&lt;='TABLEAU PERSONNEL'!$E$8),100,0)
+IF(AND(W23&gt;='TABLEAU PERSONNEL'!$D$9,W23&lt;='TABLEAU PERSONNEL'!$E$9),100,0)
+IF(AND(W23&gt;='TABLEAU PERSONNEL'!$D$10,W23&lt;='TABLEAU PERSONNEL'!$E$10),100,0)
+IF(AND(W23&gt;='TABLEAU PERSONNEL'!$D$11,W23&lt;='TABLEAU PERSONNEL'!$E$11),100,0)
+IF(AND(W23&gt;='TABLEAU PERSONNEL'!$D$12,W23&lt;='TABLEAU PERSONNEL'!$E$12),100,0)
+IF(AND(W23&gt;='TABLEAU PERSONNEL'!$D$13,W23&lt;='TABLEAU PERSONNEL'!$E$13),100,0)
+IF(AND(W23&gt;='TABLEAU PERSONNEL'!$D$14,W23&lt;='TABLEAU PERSONNEL'!$E$14),100,0)
+IF(AND(W23&gt;='TABLEAU PERSONNEL'!$D$15,W23&lt;='TABLEAU PERSONNEL'!$E$15),100,0)
+IF(AND(W23&gt;='TABLEAU PERSONNEL'!$D$16,W23&lt;='TABLEAU PERSONNEL'!$E$16),100,0)
+IF(AND(W23&gt;='TABLEAU PERSONNEL'!$D$17,W23&lt;='TABLEAU PERSONNEL'!$E$17),100,0)
+IF(AND(W23&gt;='TABLEAU PERSONNEL'!$D$18,W23&lt;='TABLEAU PERSONNEL'!$E$18),100,0)
+IF(AND(W23&gt;='TABLEAU PERSONNEL'!$D$19,W23&lt;='TABLEAU PERSONNEL'!$E$19),100,0)
+IF(AND(W23&gt;='TABLEAU PERSONNEL'!$D$20,W23&lt;='TABLEAU PERSONNEL'!$E$20),100,0)
+IF(AND(W23&gt;='TABLEAU PERSONNEL'!$D$21,W23&lt;='TABLEAU PERSONNEL'!$E$21),100,0)
+IF(AND(W23&gt;='TABLEAU PERSONNEL'!$D$22,W23&lt;='TABLEAU PERSONNEL'!$E$22),100,0)
+IF(AND(W23&gt;='TABLEAU PERSONNEL'!$D$23,W23&lt;='TABLEAU PERSONNEL'!$E$23),100,0)
+IF(AND(W23&gt;='TABLEAU PERSONNEL'!$D$24,W23&lt;='TABLEAU PERSONNEL'!$E$24),100,0)
+IF(AND(W23&gt;='TABLEAU PERSONNEL'!$D$25,W23&lt;='TABLEAU PERSONNEL'!$E$25),100,0)
+IF(AND(W23&gt;='TABLEAU PERSONNEL'!$D$26,W23&lt;='TABLEAU PERSONNEL'!$E$26),100,0)
+IF(AND(W23&gt;='TABLEAU PERSONNEL'!$D$27,W23&lt;='TABLEAU PERSONNEL'!$E$27),100,0)
+IF(AND(W23&gt;='TABLEAU PERSONNEL'!$D$28,W23&lt;='TABLEAU PERSONNEL'!$E$28),100,0)
+IF(AND(W23&gt;='TABLEAU PERSONNEL'!$D$29,W23&lt;='TABLEAU PERSONNEL'!$E$29),100,0)
+IF(AND(W23&gt;='TABLEAU PERSONNEL'!$D$30,W23&lt;='TABLEAU PERSONNEL'!$E$30),100,0)
+IF(AND(W23&gt;='TABLEAU PERSONNEL'!$D$31,W23&lt;='TABLEAU PERSONNEL'!$E$31),100,0)
+IF(AND(W23&gt;='TABLEAU PERSONNEL'!$D$32,W23&lt;='TABLEAU PERSONNEL'!$E$32),100,0)
+IF(AND(W23&gt;='TABLEAU PERSONNEL'!$D$33,W23&lt;='TABLEAU PERSONNEL'!$E$33),100,0)
+IF(AND(W23&gt;='TABLEAU PERSONNEL'!$D$34,W23&lt;='TABLEAU PERSONNEL'!$E$34),100,0)</f>
        <v>0</v>
      </c>
      <c r="X27" s="50">
        <f>IF(AND(X23&gt;='TABLEAU PERSONNEL'!$D$4,X23&lt;='TABLEAU PERSONNEL'!$E$4),100,0)
+IF(AND(X23&gt;='TABLEAU PERSONNEL'!$D$5,X23&lt;='TABLEAU PERSONNEL'!$E$5),100,0)
+IF(AND(X23&gt;='TABLEAU PERSONNEL'!$D$6,X23&lt;='TABLEAU PERSONNEL'!$E$6),100,0)
+IF(AND(X23&gt;='TABLEAU PERSONNEL'!$D$7,X23&lt;='TABLEAU PERSONNEL'!$E$7),100,0)
+IF(AND(X23&gt;='TABLEAU PERSONNEL'!$D$8,X23&lt;='TABLEAU PERSONNEL'!$E$8),100,0)
+IF(AND(X23&gt;='TABLEAU PERSONNEL'!$D$9,X23&lt;='TABLEAU PERSONNEL'!$E$9),100,0)
+IF(AND(X23&gt;='TABLEAU PERSONNEL'!$D$10,X23&lt;='TABLEAU PERSONNEL'!$E$10),100,0)
+IF(AND(X23&gt;='TABLEAU PERSONNEL'!$D$11,X23&lt;='TABLEAU PERSONNEL'!$E$11),100,0)
+IF(AND(X23&gt;='TABLEAU PERSONNEL'!$D$12,X23&lt;='TABLEAU PERSONNEL'!$E$12),100,0)
+IF(AND(X23&gt;='TABLEAU PERSONNEL'!$D$13,X23&lt;='TABLEAU PERSONNEL'!$E$13),100,0)
+IF(AND(X23&gt;='TABLEAU PERSONNEL'!$D$14,X23&lt;='TABLEAU PERSONNEL'!$E$14),100,0)
+IF(AND(X23&gt;='TABLEAU PERSONNEL'!$D$15,X23&lt;='TABLEAU PERSONNEL'!$E$15),100,0)
+IF(AND(X23&gt;='TABLEAU PERSONNEL'!$D$16,X23&lt;='TABLEAU PERSONNEL'!$E$16),100,0)
+IF(AND(X23&gt;='TABLEAU PERSONNEL'!$D$17,X23&lt;='TABLEAU PERSONNEL'!$E$17),100,0)
+IF(AND(X23&gt;='TABLEAU PERSONNEL'!$D$18,X23&lt;='TABLEAU PERSONNEL'!$E$18),100,0)
+IF(AND(X23&gt;='TABLEAU PERSONNEL'!$D$19,X23&lt;='TABLEAU PERSONNEL'!$E$19),100,0)
+IF(AND(X23&gt;='TABLEAU PERSONNEL'!$D$20,X23&lt;='TABLEAU PERSONNEL'!$E$20),100,0)
+IF(AND(X23&gt;='TABLEAU PERSONNEL'!$D$21,X23&lt;='TABLEAU PERSONNEL'!$E$21),100,0)
+IF(AND(X23&gt;='TABLEAU PERSONNEL'!$D$22,X23&lt;='TABLEAU PERSONNEL'!$E$22),100,0)
+IF(AND(X23&gt;='TABLEAU PERSONNEL'!$D$23,X23&lt;='TABLEAU PERSONNEL'!$E$23),100,0)
+IF(AND(X23&gt;='TABLEAU PERSONNEL'!$D$24,X23&lt;='TABLEAU PERSONNEL'!$E$24),100,0)
+IF(AND(X23&gt;='TABLEAU PERSONNEL'!$D$25,X23&lt;='TABLEAU PERSONNEL'!$E$25),100,0)
+IF(AND(X23&gt;='TABLEAU PERSONNEL'!$D$26,X23&lt;='TABLEAU PERSONNEL'!$E$26),100,0)
+IF(AND(X23&gt;='TABLEAU PERSONNEL'!$D$27,X23&lt;='TABLEAU PERSONNEL'!$E$27),100,0)
+IF(AND(X23&gt;='TABLEAU PERSONNEL'!$D$28,X23&lt;='TABLEAU PERSONNEL'!$E$28),100,0)
+IF(AND(X23&gt;='TABLEAU PERSONNEL'!$D$29,X23&lt;='TABLEAU PERSONNEL'!$E$29),100,0)
+IF(AND(X23&gt;='TABLEAU PERSONNEL'!$D$30,X23&lt;='TABLEAU PERSONNEL'!$E$30),100,0)
+IF(AND(X23&gt;='TABLEAU PERSONNEL'!$D$31,X23&lt;='TABLEAU PERSONNEL'!$E$31),100,0)
+IF(AND(X23&gt;='TABLEAU PERSONNEL'!$D$32,X23&lt;='TABLEAU PERSONNEL'!$E$32),100,0)
+IF(AND(X23&gt;='TABLEAU PERSONNEL'!$D$33,X23&lt;='TABLEAU PERSONNEL'!$E$33),100,0)
+IF(AND(X23&gt;='TABLEAU PERSONNEL'!$D$34,X23&lt;='TABLEAU PERSONNEL'!$E$34),100,0)</f>
        <v>0</v>
      </c>
      <c r="Y27" s="50">
        <f>IF(AND(Y23&gt;='TABLEAU PERSONNEL'!$D$4,Y23&lt;='TABLEAU PERSONNEL'!$E$4),100,0)
+IF(AND(Y23&gt;='TABLEAU PERSONNEL'!$D$5,Y23&lt;='TABLEAU PERSONNEL'!$E$5),100,0)
+IF(AND(Y23&gt;='TABLEAU PERSONNEL'!$D$6,Y23&lt;='TABLEAU PERSONNEL'!$E$6),100,0)
+IF(AND(Y23&gt;='TABLEAU PERSONNEL'!$D$7,Y23&lt;='TABLEAU PERSONNEL'!$E$7),100,0)
+IF(AND(Y23&gt;='TABLEAU PERSONNEL'!$D$8,Y23&lt;='TABLEAU PERSONNEL'!$E$8),100,0)
+IF(AND(Y23&gt;='TABLEAU PERSONNEL'!$D$9,Y23&lt;='TABLEAU PERSONNEL'!$E$9),100,0)
+IF(AND(Y23&gt;='TABLEAU PERSONNEL'!$D$10,Y23&lt;='TABLEAU PERSONNEL'!$E$10),100,0)
+IF(AND(Y23&gt;='TABLEAU PERSONNEL'!$D$11,Y23&lt;='TABLEAU PERSONNEL'!$E$11),100,0)
+IF(AND(Y23&gt;='TABLEAU PERSONNEL'!$D$12,Y23&lt;='TABLEAU PERSONNEL'!$E$12),100,0)
+IF(AND(Y23&gt;='TABLEAU PERSONNEL'!$D$13,Y23&lt;='TABLEAU PERSONNEL'!$E$13),100,0)
+IF(AND(Y23&gt;='TABLEAU PERSONNEL'!$D$14,Y23&lt;='TABLEAU PERSONNEL'!$E$14),100,0)
+IF(AND(Y23&gt;='TABLEAU PERSONNEL'!$D$15,Y23&lt;='TABLEAU PERSONNEL'!$E$15),100,0)
+IF(AND(Y23&gt;='TABLEAU PERSONNEL'!$D$16,Y23&lt;='TABLEAU PERSONNEL'!$E$16),100,0)
+IF(AND(Y23&gt;='TABLEAU PERSONNEL'!$D$17,Y23&lt;='TABLEAU PERSONNEL'!$E$17),100,0)
+IF(AND(Y23&gt;='TABLEAU PERSONNEL'!$D$18,Y23&lt;='TABLEAU PERSONNEL'!$E$18),100,0)
+IF(AND(Y23&gt;='TABLEAU PERSONNEL'!$D$19,Y23&lt;='TABLEAU PERSONNEL'!$E$19),100,0)
+IF(AND(Y23&gt;='TABLEAU PERSONNEL'!$D$20,Y23&lt;='TABLEAU PERSONNEL'!$E$20),100,0)
+IF(AND(Y23&gt;='TABLEAU PERSONNEL'!$D$21,Y23&lt;='TABLEAU PERSONNEL'!$E$21),100,0)
+IF(AND(Y23&gt;='TABLEAU PERSONNEL'!$D$22,Y23&lt;='TABLEAU PERSONNEL'!$E$22),100,0)
+IF(AND(Y23&gt;='TABLEAU PERSONNEL'!$D$23,Y23&lt;='TABLEAU PERSONNEL'!$E$23),100,0)
+IF(AND(Y23&gt;='TABLEAU PERSONNEL'!$D$24,Y23&lt;='TABLEAU PERSONNEL'!$E$24),100,0)
+IF(AND(Y23&gt;='TABLEAU PERSONNEL'!$D$25,Y23&lt;='TABLEAU PERSONNEL'!$E$25),100,0)
+IF(AND(Y23&gt;='TABLEAU PERSONNEL'!$D$26,Y23&lt;='TABLEAU PERSONNEL'!$E$26),100,0)
+IF(AND(Y23&gt;='TABLEAU PERSONNEL'!$D$27,Y23&lt;='TABLEAU PERSONNEL'!$E$27),100,0)
+IF(AND(Y23&gt;='TABLEAU PERSONNEL'!$D$28,Y23&lt;='TABLEAU PERSONNEL'!$E$28),100,0)
+IF(AND(Y23&gt;='TABLEAU PERSONNEL'!$D$29,Y23&lt;='TABLEAU PERSONNEL'!$E$29),100,0)
+IF(AND(Y23&gt;='TABLEAU PERSONNEL'!$D$30,Y23&lt;='TABLEAU PERSONNEL'!$E$30),100,0)
+IF(AND(Y23&gt;='TABLEAU PERSONNEL'!$D$31,Y23&lt;='TABLEAU PERSONNEL'!$E$31),100,0)
+IF(AND(Y23&gt;='TABLEAU PERSONNEL'!$D$32,Y23&lt;='TABLEAU PERSONNEL'!$E$32),100,0)
+IF(AND(Y23&gt;='TABLEAU PERSONNEL'!$D$33,Y23&lt;='TABLEAU PERSONNEL'!$E$33),100,0)
+IF(AND(Y23&gt;='TABLEAU PERSONNEL'!$D$34,Y23&lt;='TABLEAU PERSONNEL'!$E$34),100,0)</f>
        <v>0</v>
      </c>
      <c r="Z27" s="50">
        <f>IF(AND(Z23&gt;='TABLEAU PERSONNEL'!$D$4,Z23&lt;='TABLEAU PERSONNEL'!$E$4),100,0)
+IF(AND(Z23&gt;='TABLEAU PERSONNEL'!$D$5,Z23&lt;='TABLEAU PERSONNEL'!$E$5),100,0)
+IF(AND(Z23&gt;='TABLEAU PERSONNEL'!$D$6,Z23&lt;='TABLEAU PERSONNEL'!$E$6),100,0)
+IF(AND(Z23&gt;='TABLEAU PERSONNEL'!$D$7,Z23&lt;='TABLEAU PERSONNEL'!$E$7),100,0)
+IF(AND(Z23&gt;='TABLEAU PERSONNEL'!$D$8,Z23&lt;='TABLEAU PERSONNEL'!$E$8),100,0)
+IF(AND(Z23&gt;='TABLEAU PERSONNEL'!$D$9,Z23&lt;='TABLEAU PERSONNEL'!$E$9),100,0)
+IF(AND(Z23&gt;='TABLEAU PERSONNEL'!$D$10,Z23&lt;='TABLEAU PERSONNEL'!$E$10),100,0)
+IF(AND(Z23&gt;='TABLEAU PERSONNEL'!$D$11,Z23&lt;='TABLEAU PERSONNEL'!$E$11),100,0)
+IF(AND(Z23&gt;='TABLEAU PERSONNEL'!$D$12,Z23&lt;='TABLEAU PERSONNEL'!$E$12),100,0)
+IF(AND(Z23&gt;='TABLEAU PERSONNEL'!$D$13,Z23&lt;='TABLEAU PERSONNEL'!$E$13),100,0)
+IF(AND(Z23&gt;='TABLEAU PERSONNEL'!$D$14,Z23&lt;='TABLEAU PERSONNEL'!$E$14),100,0)
+IF(AND(Z23&gt;='TABLEAU PERSONNEL'!$D$15,Z23&lt;='TABLEAU PERSONNEL'!$E$15),100,0)
+IF(AND(Z23&gt;='TABLEAU PERSONNEL'!$D$16,Z23&lt;='TABLEAU PERSONNEL'!$E$16),100,0)
+IF(AND(Z23&gt;='TABLEAU PERSONNEL'!$D$17,Z23&lt;='TABLEAU PERSONNEL'!$E$17),100,0)
+IF(AND(Z23&gt;='TABLEAU PERSONNEL'!$D$18,Z23&lt;='TABLEAU PERSONNEL'!$E$18),100,0)
+IF(AND(Z23&gt;='TABLEAU PERSONNEL'!$D$19,Z23&lt;='TABLEAU PERSONNEL'!$E$19),100,0)
+IF(AND(Z23&gt;='TABLEAU PERSONNEL'!$D$20,Z23&lt;='TABLEAU PERSONNEL'!$E$20),100,0)
+IF(AND(Z23&gt;='TABLEAU PERSONNEL'!$D$21,Z23&lt;='TABLEAU PERSONNEL'!$E$21),100,0)
+IF(AND(Z23&gt;='TABLEAU PERSONNEL'!$D$22,Z23&lt;='TABLEAU PERSONNEL'!$E$22),100,0)
+IF(AND(Z23&gt;='TABLEAU PERSONNEL'!$D$23,Z23&lt;='TABLEAU PERSONNEL'!$E$23),100,0)
+IF(AND(Z23&gt;='TABLEAU PERSONNEL'!$D$24,Z23&lt;='TABLEAU PERSONNEL'!$E$24),100,0)
+IF(AND(Z23&gt;='TABLEAU PERSONNEL'!$D$25,Z23&lt;='TABLEAU PERSONNEL'!$E$25),100,0)
+IF(AND(Z23&gt;='TABLEAU PERSONNEL'!$D$26,Z23&lt;='TABLEAU PERSONNEL'!$E$26),100,0)
+IF(AND(Z23&gt;='TABLEAU PERSONNEL'!$D$27,Z23&lt;='TABLEAU PERSONNEL'!$E$27),100,0)
+IF(AND(Z23&gt;='TABLEAU PERSONNEL'!$D$28,Z23&lt;='TABLEAU PERSONNEL'!$E$28),100,0)
+IF(AND(Z23&gt;='TABLEAU PERSONNEL'!$D$29,Z23&lt;='TABLEAU PERSONNEL'!$E$29),100,0)
+IF(AND(Z23&gt;='TABLEAU PERSONNEL'!$D$30,Z23&lt;='TABLEAU PERSONNEL'!$E$30),100,0)
+IF(AND(Z23&gt;='TABLEAU PERSONNEL'!$D$31,Z23&lt;='TABLEAU PERSONNEL'!$E$31),100,0)
+IF(AND(Z23&gt;='TABLEAU PERSONNEL'!$D$32,Z23&lt;='TABLEAU PERSONNEL'!$E$32),100,0)
+IF(AND(Z23&gt;='TABLEAU PERSONNEL'!$D$33,Z23&lt;='TABLEAU PERSONNEL'!$E$33),100,0)
+IF(AND(Z23&gt;='TABLEAU PERSONNEL'!$D$34,Z23&lt;='TABLEAU PERSONNEL'!$E$34),100,0)</f>
        <v>0</v>
      </c>
      <c r="AA27" s="50">
        <f>IF(AND(AA23&gt;='TABLEAU PERSONNEL'!$D$4,AA23&lt;='TABLEAU PERSONNEL'!$E$4),100,0)
+IF(AND(AA23&gt;='TABLEAU PERSONNEL'!$D$5,AA23&lt;='TABLEAU PERSONNEL'!$E$5),100,0)
+IF(AND(AA23&gt;='TABLEAU PERSONNEL'!$D$6,AA23&lt;='TABLEAU PERSONNEL'!$E$6),100,0)
+IF(AND(AA23&gt;='TABLEAU PERSONNEL'!$D$7,AA23&lt;='TABLEAU PERSONNEL'!$E$7),100,0)
+IF(AND(AA23&gt;='TABLEAU PERSONNEL'!$D$8,AA23&lt;='TABLEAU PERSONNEL'!$E$8),100,0)
+IF(AND(AA23&gt;='TABLEAU PERSONNEL'!$D$9,AA23&lt;='TABLEAU PERSONNEL'!$E$9),100,0)
+IF(AND(AA23&gt;='TABLEAU PERSONNEL'!$D$10,AA23&lt;='TABLEAU PERSONNEL'!$E$10),100,0)
+IF(AND(AA23&gt;='TABLEAU PERSONNEL'!$D$11,AA23&lt;='TABLEAU PERSONNEL'!$E$11),100,0)
+IF(AND(AA23&gt;='TABLEAU PERSONNEL'!$D$12,AA23&lt;='TABLEAU PERSONNEL'!$E$12),100,0)
+IF(AND(AA23&gt;='TABLEAU PERSONNEL'!$D$13,AA23&lt;='TABLEAU PERSONNEL'!$E$13),100,0)
+IF(AND(AA23&gt;='TABLEAU PERSONNEL'!$D$14,AA23&lt;='TABLEAU PERSONNEL'!$E$14),100,0)
+IF(AND(AA23&gt;='TABLEAU PERSONNEL'!$D$15,AA23&lt;='TABLEAU PERSONNEL'!$E$15),100,0)
+IF(AND(AA23&gt;='TABLEAU PERSONNEL'!$D$16,AA23&lt;='TABLEAU PERSONNEL'!$E$16),100,0)
+IF(AND(AA23&gt;='TABLEAU PERSONNEL'!$D$17,AA23&lt;='TABLEAU PERSONNEL'!$E$17),100,0)
+IF(AND(AA23&gt;='TABLEAU PERSONNEL'!$D$18,AA23&lt;='TABLEAU PERSONNEL'!$E$18),100,0)
+IF(AND(AA23&gt;='TABLEAU PERSONNEL'!$D$19,AA23&lt;='TABLEAU PERSONNEL'!$E$19),100,0)
+IF(AND(AA23&gt;='TABLEAU PERSONNEL'!$D$20,AA23&lt;='TABLEAU PERSONNEL'!$E$20),100,0)
+IF(AND(AA23&gt;='TABLEAU PERSONNEL'!$D$21,AA23&lt;='TABLEAU PERSONNEL'!$E$21),100,0)
+IF(AND(AA23&gt;='TABLEAU PERSONNEL'!$D$22,AA23&lt;='TABLEAU PERSONNEL'!$E$22),100,0)
+IF(AND(AA23&gt;='TABLEAU PERSONNEL'!$D$23,AA23&lt;='TABLEAU PERSONNEL'!$E$23),100,0)
+IF(AND(AA23&gt;='TABLEAU PERSONNEL'!$D$24,AA23&lt;='TABLEAU PERSONNEL'!$E$24),100,0)
+IF(AND(AA23&gt;='TABLEAU PERSONNEL'!$D$25,AA23&lt;='TABLEAU PERSONNEL'!$E$25),100,0)
+IF(AND(AA23&gt;='TABLEAU PERSONNEL'!$D$26,AA23&lt;='TABLEAU PERSONNEL'!$E$26),100,0)
+IF(AND(AA23&gt;='TABLEAU PERSONNEL'!$D$27,AA23&lt;='TABLEAU PERSONNEL'!$E$27),100,0)
+IF(AND(AA23&gt;='TABLEAU PERSONNEL'!$D$28,AA23&lt;='TABLEAU PERSONNEL'!$E$28),100,0)
+IF(AND(AA23&gt;='TABLEAU PERSONNEL'!$D$29,AA23&lt;='TABLEAU PERSONNEL'!$E$29),100,0)
+IF(AND(AA23&gt;='TABLEAU PERSONNEL'!$D$30,AA23&lt;='TABLEAU PERSONNEL'!$E$30),100,0)
+IF(AND(AA23&gt;='TABLEAU PERSONNEL'!$D$31,AA23&lt;='TABLEAU PERSONNEL'!$E$31),100,0)
+IF(AND(AA23&gt;='TABLEAU PERSONNEL'!$D$32,AA23&lt;='TABLEAU PERSONNEL'!$E$32),100,0)
+IF(AND(AA23&gt;='TABLEAU PERSONNEL'!$D$33,AA23&lt;='TABLEAU PERSONNEL'!$E$33),100,0)
+IF(AND(AA23&gt;='TABLEAU PERSONNEL'!$D$34,AA23&lt;='TABLEAU PERSONNEL'!$E$34),100,0)</f>
        <v>0</v>
      </c>
      <c r="AB27" s="50">
        <f>IF(AND(AB23&gt;='TABLEAU PERSONNEL'!$D$4,AB23&lt;='TABLEAU PERSONNEL'!$E$4),100,0)
+IF(AND(AB23&gt;='TABLEAU PERSONNEL'!$D$5,AB23&lt;='TABLEAU PERSONNEL'!$E$5),100,0)
+IF(AND(AB23&gt;='TABLEAU PERSONNEL'!$D$6,AB23&lt;='TABLEAU PERSONNEL'!$E$6),100,0)
+IF(AND(AB23&gt;='TABLEAU PERSONNEL'!$D$7,AB23&lt;='TABLEAU PERSONNEL'!$E$7),100,0)
+IF(AND(AB23&gt;='TABLEAU PERSONNEL'!$D$8,AB23&lt;='TABLEAU PERSONNEL'!$E$8),100,0)
+IF(AND(AB23&gt;='TABLEAU PERSONNEL'!$D$9,AB23&lt;='TABLEAU PERSONNEL'!$E$9),100,0)
+IF(AND(AB23&gt;='TABLEAU PERSONNEL'!$D$10,AB23&lt;='TABLEAU PERSONNEL'!$E$10),100,0)
+IF(AND(AB23&gt;='TABLEAU PERSONNEL'!$D$11,AB23&lt;='TABLEAU PERSONNEL'!$E$11),100,0)
+IF(AND(AB23&gt;='TABLEAU PERSONNEL'!$D$12,AB23&lt;='TABLEAU PERSONNEL'!$E$12),100,0)
+IF(AND(AB23&gt;='TABLEAU PERSONNEL'!$D$13,AB23&lt;='TABLEAU PERSONNEL'!$E$13),100,0)
+IF(AND(AB23&gt;='TABLEAU PERSONNEL'!$D$14,AB23&lt;='TABLEAU PERSONNEL'!$E$14),100,0)
+IF(AND(AB23&gt;='TABLEAU PERSONNEL'!$D$15,AB23&lt;='TABLEAU PERSONNEL'!$E$15),100,0)
+IF(AND(AB23&gt;='TABLEAU PERSONNEL'!$D$16,AB23&lt;='TABLEAU PERSONNEL'!$E$16),100,0)
+IF(AND(AB23&gt;='TABLEAU PERSONNEL'!$D$17,AB23&lt;='TABLEAU PERSONNEL'!$E$17),100,0)
+IF(AND(AB23&gt;='TABLEAU PERSONNEL'!$D$18,AB23&lt;='TABLEAU PERSONNEL'!$E$18),100,0)
+IF(AND(AB23&gt;='TABLEAU PERSONNEL'!$D$19,AB23&lt;='TABLEAU PERSONNEL'!$E$19),100,0)
+IF(AND(AB23&gt;='TABLEAU PERSONNEL'!$D$20,AB23&lt;='TABLEAU PERSONNEL'!$E$20),100,0)
+IF(AND(AB23&gt;='TABLEAU PERSONNEL'!$D$21,AB23&lt;='TABLEAU PERSONNEL'!$E$21),100,0)
+IF(AND(AB23&gt;='TABLEAU PERSONNEL'!$D$22,AB23&lt;='TABLEAU PERSONNEL'!$E$22),100,0)
+IF(AND(AB23&gt;='TABLEAU PERSONNEL'!$D$23,AB23&lt;='TABLEAU PERSONNEL'!$E$23),100,0)
+IF(AND(AB23&gt;='TABLEAU PERSONNEL'!$D$24,AB23&lt;='TABLEAU PERSONNEL'!$E$24),100,0)
+IF(AND(AB23&gt;='TABLEAU PERSONNEL'!$D$25,AB23&lt;='TABLEAU PERSONNEL'!$E$25),100,0)
+IF(AND(AB23&gt;='TABLEAU PERSONNEL'!$D$26,AB23&lt;='TABLEAU PERSONNEL'!$E$26),100,0)
+IF(AND(AB23&gt;='TABLEAU PERSONNEL'!$D$27,AB23&lt;='TABLEAU PERSONNEL'!$E$27),100,0)
+IF(AND(AB23&gt;='TABLEAU PERSONNEL'!$D$28,AB23&lt;='TABLEAU PERSONNEL'!$E$28),100,0)
+IF(AND(AB23&gt;='TABLEAU PERSONNEL'!$D$29,AB23&lt;='TABLEAU PERSONNEL'!$E$29),100,0)
+IF(AND(AB23&gt;='TABLEAU PERSONNEL'!$D$30,AB23&lt;='TABLEAU PERSONNEL'!$E$30),100,0)
+IF(AND(AB23&gt;='TABLEAU PERSONNEL'!$D$31,AB23&lt;='TABLEAU PERSONNEL'!$E$31),100,0)
+IF(AND(AB23&gt;='TABLEAU PERSONNEL'!$D$32,AB23&lt;='TABLEAU PERSONNEL'!$E$32),100,0)
+IF(AND(AB23&gt;='TABLEAU PERSONNEL'!$D$33,AB23&lt;='TABLEAU PERSONNEL'!$E$33),100,0)
+IF(AND(AB23&gt;='TABLEAU PERSONNEL'!$D$34,AB23&lt;='TABLEAU PERSONNEL'!$E$34),100,0)</f>
        <v>0</v>
      </c>
      <c r="AC27" s="50">
        <f>IF(AND(AC23&gt;='TABLEAU PERSONNEL'!$D$4,AC23&lt;='TABLEAU PERSONNEL'!$E$4),100,0)
+IF(AND(AC23&gt;='TABLEAU PERSONNEL'!$D$5,AC23&lt;='TABLEAU PERSONNEL'!$E$5),100,0)
+IF(AND(AC23&gt;='TABLEAU PERSONNEL'!$D$6,AC23&lt;='TABLEAU PERSONNEL'!$E$6),100,0)
+IF(AND(AC23&gt;='TABLEAU PERSONNEL'!$D$7,AC23&lt;='TABLEAU PERSONNEL'!$E$7),100,0)
+IF(AND(AC23&gt;='TABLEAU PERSONNEL'!$D$8,AC23&lt;='TABLEAU PERSONNEL'!$E$8),100,0)
+IF(AND(AC23&gt;='TABLEAU PERSONNEL'!$D$9,AC23&lt;='TABLEAU PERSONNEL'!$E$9),100,0)
+IF(AND(AC23&gt;='TABLEAU PERSONNEL'!$D$10,AC23&lt;='TABLEAU PERSONNEL'!$E$10),100,0)
+IF(AND(AC23&gt;='TABLEAU PERSONNEL'!$D$11,AC23&lt;='TABLEAU PERSONNEL'!$E$11),100,0)
+IF(AND(AC23&gt;='TABLEAU PERSONNEL'!$D$12,AC23&lt;='TABLEAU PERSONNEL'!$E$12),100,0)
+IF(AND(AC23&gt;='TABLEAU PERSONNEL'!$D$13,AC23&lt;='TABLEAU PERSONNEL'!$E$13),100,0)
+IF(AND(AC23&gt;='TABLEAU PERSONNEL'!$D$14,AC23&lt;='TABLEAU PERSONNEL'!$E$14),100,0)
+IF(AND(AC23&gt;='TABLEAU PERSONNEL'!$D$15,AC23&lt;='TABLEAU PERSONNEL'!$E$15),100,0)
+IF(AND(AC23&gt;='TABLEAU PERSONNEL'!$D$16,AC23&lt;='TABLEAU PERSONNEL'!$E$16),100,0)
+IF(AND(AC23&gt;='TABLEAU PERSONNEL'!$D$17,AC23&lt;='TABLEAU PERSONNEL'!$E$17),100,0)
+IF(AND(AC23&gt;='TABLEAU PERSONNEL'!$D$18,AC23&lt;='TABLEAU PERSONNEL'!$E$18),100,0)
+IF(AND(AC23&gt;='TABLEAU PERSONNEL'!$D$19,AC23&lt;='TABLEAU PERSONNEL'!$E$19),100,0)
+IF(AND(AC23&gt;='TABLEAU PERSONNEL'!$D$20,AC23&lt;='TABLEAU PERSONNEL'!$E$20),100,0)
+IF(AND(AC23&gt;='TABLEAU PERSONNEL'!$D$21,AC23&lt;='TABLEAU PERSONNEL'!$E$21),100,0)
+IF(AND(AC23&gt;='TABLEAU PERSONNEL'!$D$22,AC23&lt;='TABLEAU PERSONNEL'!$E$22),100,0)
+IF(AND(AC23&gt;='TABLEAU PERSONNEL'!$D$23,AC23&lt;='TABLEAU PERSONNEL'!$E$23),100,0)
+IF(AND(AC23&gt;='TABLEAU PERSONNEL'!$D$24,AC23&lt;='TABLEAU PERSONNEL'!$E$24),100,0)
+IF(AND(AC23&gt;='TABLEAU PERSONNEL'!$D$25,AC23&lt;='TABLEAU PERSONNEL'!$E$25),100,0)
+IF(AND(AC23&gt;='TABLEAU PERSONNEL'!$D$26,AC23&lt;='TABLEAU PERSONNEL'!$E$26),100,0)
+IF(AND(AC23&gt;='TABLEAU PERSONNEL'!$D$27,AC23&lt;='TABLEAU PERSONNEL'!$E$27),100,0)
+IF(AND(AC23&gt;='TABLEAU PERSONNEL'!$D$28,AC23&lt;='TABLEAU PERSONNEL'!$E$28),100,0)
+IF(AND(AC23&gt;='TABLEAU PERSONNEL'!$D$29,AC23&lt;='TABLEAU PERSONNEL'!$E$29),100,0)
+IF(AND(AC23&gt;='TABLEAU PERSONNEL'!$D$30,AC23&lt;='TABLEAU PERSONNEL'!$E$30),100,0)
+IF(AND(AC23&gt;='TABLEAU PERSONNEL'!$D$31,AC23&lt;='TABLEAU PERSONNEL'!$E$31),100,0)
+IF(AND(AC23&gt;='TABLEAU PERSONNEL'!$D$32,AC23&lt;='TABLEAU PERSONNEL'!$E$32),100,0)
+IF(AND(AC23&gt;='TABLEAU PERSONNEL'!$D$33,AC23&lt;='TABLEAU PERSONNEL'!$E$33),100,0)
+IF(AND(AC23&gt;='TABLEAU PERSONNEL'!$D$34,AC23&lt;='TABLEAU PERSONNEL'!$E$34),100,0)</f>
        <v>0</v>
      </c>
      <c r="AD27" s="50">
        <f>IF(AND(AD23&gt;='TABLEAU PERSONNEL'!$D$4,AD23&lt;='TABLEAU PERSONNEL'!$E$4),100,0)
+IF(AND(AD23&gt;='TABLEAU PERSONNEL'!$D$5,AD23&lt;='TABLEAU PERSONNEL'!$E$5),100,0)
+IF(AND(AD23&gt;='TABLEAU PERSONNEL'!$D$6,AD23&lt;='TABLEAU PERSONNEL'!$E$6),100,0)
+IF(AND(AD23&gt;='TABLEAU PERSONNEL'!$D$7,AD23&lt;='TABLEAU PERSONNEL'!$E$7),100,0)
+IF(AND(AD23&gt;='TABLEAU PERSONNEL'!$D$8,AD23&lt;='TABLEAU PERSONNEL'!$E$8),100,0)
+IF(AND(AD23&gt;='TABLEAU PERSONNEL'!$D$9,AD23&lt;='TABLEAU PERSONNEL'!$E$9),100,0)
+IF(AND(AD23&gt;='TABLEAU PERSONNEL'!$D$10,AD23&lt;='TABLEAU PERSONNEL'!$E$10),100,0)
+IF(AND(AD23&gt;='TABLEAU PERSONNEL'!$D$11,AD23&lt;='TABLEAU PERSONNEL'!$E$11),100,0)
+IF(AND(AD23&gt;='TABLEAU PERSONNEL'!$D$12,AD23&lt;='TABLEAU PERSONNEL'!$E$12),100,0)
+IF(AND(AD23&gt;='TABLEAU PERSONNEL'!$D$13,AD23&lt;='TABLEAU PERSONNEL'!$E$13),100,0)
+IF(AND(AD23&gt;='TABLEAU PERSONNEL'!$D$14,AD23&lt;='TABLEAU PERSONNEL'!$E$14),100,0)
+IF(AND(AD23&gt;='TABLEAU PERSONNEL'!$D$15,AD23&lt;='TABLEAU PERSONNEL'!$E$15),100,0)
+IF(AND(AD23&gt;='TABLEAU PERSONNEL'!$D$16,AD23&lt;='TABLEAU PERSONNEL'!$E$16),100,0)
+IF(AND(AD23&gt;='TABLEAU PERSONNEL'!$D$17,AD23&lt;='TABLEAU PERSONNEL'!$E$17),100,0)
+IF(AND(AD23&gt;='TABLEAU PERSONNEL'!$D$18,AD23&lt;='TABLEAU PERSONNEL'!$E$18),100,0)
+IF(AND(AD23&gt;='TABLEAU PERSONNEL'!$D$19,AD23&lt;='TABLEAU PERSONNEL'!$E$19),100,0)
+IF(AND(AD23&gt;='TABLEAU PERSONNEL'!$D$20,AD23&lt;='TABLEAU PERSONNEL'!$E$20),100,0)
+IF(AND(AD23&gt;='TABLEAU PERSONNEL'!$D$21,AD23&lt;='TABLEAU PERSONNEL'!$E$21),100,0)
+IF(AND(AD23&gt;='TABLEAU PERSONNEL'!$D$22,AD23&lt;='TABLEAU PERSONNEL'!$E$22),100,0)
+IF(AND(AD23&gt;='TABLEAU PERSONNEL'!$D$23,AD23&lt;='TABLEAU PERSONNEL'!$E$23),100,0)
+IF(AND(AD23&gt;='TABLEAU PERSONNEL'!$D$24,AD23&lt;='TABLEAU PERSONNEL'!$E$24),100,0)
+IF(AND(AD23&gt;='TABLEAU PERSONNEL'!$D$25,AD23&lt;='TABLEAU PERSONNEL'!$E$25),100,0)
+IF(AND(AD23&gt;='TABLEAU PERSONNEL'!$D$26,AD23&lt;='TABLEAU PERSONNEL'!$E$26),100,0)
+IF(AND(AD23&gt;='TABLEAU PERSONNEL'!$D$27,AD23&lt;='TABLEAU PERSONNEL'!$E$27),100,0)
+IF(AND(AD23&gt;='TABLEAU PERSONNEL'!$D$28,AD23&lt;='TABLEAU PERSONNEL'!$E$28),100,0)
+IF(AND(AD23&gt;='TABLEAU PERSONNEL'!$D$29,AD23&lt;='TABLEAU PERSONNEL'!$E$29),100,0)
+IF(AND(AD23&gt;='TABLEAU PERSONNEL'!$D$30,AD23&lt;='TABLEAU PERSONNEL'!$E$30),100,0)
+IF(AND(AD23&gt;='TABLEAU PERSONNEL'!$D$31,AD23&lt;='TABLEAU PERSONNEL'!$E$31),100,0)
+IF(AND(AD23&gt;='TABLEAU PERSONNEL'!$D$32,AD23&lt;='TABLEAU PERSONNEL'!$E$32),100,0)
+IF(AND(AD23&gt;='TABLEAU PERSONNEL'!$D$33,AD23&lt;='TABLEAU PERSONNEL'!$E$33),100,0)
+IF(AND(AD23&gt;='TABLEAU PERSONNEL'!$D$34,AD23&lt;='TABLEAU PERSONNEL'!$E$34),100,0)</f>
        <v>0</v>
      </c>
      <c r="AE27" s="50">
        <f>IF(AND(AE23&gt;='TABLEAU PERSONNEL'!$D$4,AE23&lt;='TABLEAU PERSONNEL'!$E$4),100,0)
+IF(AND(AE23&gt;='TABLEAU PERSONNEL'!$D$5,AE23&lt;='TABLEAU PERSONNEL'!$E$5),100,0)
+IF(AND(AE23&gt;='TABLEAU PERSONNEL'!$D$6,AE23&lt;='TABLEAU PERSONNEL'!$E$6),100,0)
+IF(AND(AE23&gt;='TABLEAU PERSONNEL'!$D$7,AE23&lt;='TABLEAU PERSONNEL'!$E$7),100,0)
+IF(AND(AE23&gt;='TABLEAU PERSONNEL'!$D$8,AE23&lt;='TABLEAU PERSONNEL'!$E$8),100,0)
+IF(AND(AE23&gt;='TABLEAU PERSONNEL'!$D$9,AE23&lt;='TABLEAU PERSONNEL'!$E$9),100,0)
+IF(AND(AE23&gt;='TABLEAU PERSONNEL'!$D$10,AE23&lt;='TABLEAU PERSONNEL'!$E$10),100,0)
+IF(AND(AE23&gt;='TABLEAU PERSONNEL'!$D$11,AE23&lt;='TABLEAU PERSONNEL'!$E$11),100,0)
+IF(AND(AE23&gt;='TABLEAU PERSONNEL'!$D$12,AE23&lt;='TABLEAU PERSONNEL'!$E$12),100,0)
+IF(AND(AE23&gt;='TABLEAU PERSONNEL'!$D$13,AE23&lt;='TABLEAU PERSONNEL'!$E$13),100,0)
+IF(AND(AE23&gt;='TABLEAU PERSONNEL'!$D$14,AE23&lt;='TABLEAU PERSONNEL'!$E$14),100,0)
+IF(AND(AE23&gt;='TABLEAU PERSONNEL'!$D$15,AE23&lt;='TABLEAU PERSONNEL'!$E$15),100,0)
+IF(AND(AE23&gt;='TABLEAU PERSONNEL'!$D$16,AE23&lt;='TABLEAU PERSONNEL'!$E$16),100,0)
+IF(AND(AE23&gt;='TABLEAU PERSONNEL'!$D$17,AE23&lt;='TABLEAU PERSONNEL'!$E$17),100,0)
+IF(AND(AE23&gt;='TABLEAU PERSONNEL'!$D$18,AE23&lt;='TABLEAU PERSONNEL'!$E$18),100,0)
+IF(AND(AE23&gt;='TABLEAU PERSONNEL'!$D$19,AE23&lt;='TABLEAU PERSONNEL'!$E$19),100,0)
+IF(AND(AE23&gt;='TABLEAU PERSONNEL'!$D$20,AE23&lt;='TABLEAU PERSONNEL'!$E$20),100,0)
+IF(AND(AE23&gt;='TABLEAU PERSONNEL'!$D$21,AE23&lt;='TABLEAU PERSONNEL'!$E$21),100,0)
+IF(AND(AE23&gt;='TABLEAU PERSONNEL'!$D$22,AE23&lt;='TABLEAU PERSONNEL'!$E$22),100,0)
+IF(AND(AE23&gt;='TABLEAU PERSONNEL'!$D$23,AE23&lt;='TABLEAU PERSONNEL'!$E$23),100,0)
+IF(AND(AE23&gt;='TABLEAU PERSONNEL'!$D$24,AE23&lt;='TABLEAU PERSONNEL'!$E$24),100,0)
+IF(AND(AE23&gt;='TABLEAU PERSONNEL'!$D$25,AE23&lt;='TABLEAU PERSONNEL'!$E$25),100,0)
+IF(AND(AE23&gt;='TABLEAU PERSONNEL'!$D$26,AE23&lt;='TABLEAU PERSONNEL'!$E$26),100,0)
+IF(AND(AE23&gt;='TABLEAU PERSONNEL'!$D$27,AE23&lt;='TABLEAU PERSONNEL'!$E$27),100,0)
+IF(AND(AE23&gt;='TABLEAU PERSONNEL'!$D$28,AE23&lt;='TABLEAU PERSONNEL'!$E$28),100,0)
+IF(AND(AE23&gt;='TABLEAU PERSONNEL'!$D$29,AE23&lt;='TABLEAU PERSONNEL'!$E$29),100,0)
+IF(AND(AE23&gt;='TABLEAU PERSONNEL'!$D$30,AE23&lt;='TABLEAU PERSONNEL'!$E$30),100,0)
+IF(AND(AE23&gt;='TABLEAU PERSONNEL'!$D$31,AE23&lt;='TABLEAU PERSONNEL'!$E$31),100,0)
+IF(AND(AE23&gt;='TABLEAU PERSONNEL'!$D$32,AE23&lt;='TABLEAU PERSONNEL'!$E$32),100,0)
+IF(AND(AE23&gt;='TABLEAU PERSONNEL'!$D$33,AE23&lt;='TABLEAU PERSONNEL'!$E$33),100,0)
+IF(AND(AE23&gt;='TABLEAU PERSONNEL'!$D$34,AE23&lt;='TABLEAU PERSONNEL'!$E$34),100,0)</f>
        <v>0</v>
      </c>
      <c r="AF27" s="50">
        <f>IF(AND(AF23&gt;='TABLEAU PERSONNEL'!$D$4,AF23&lt;='TABLEAU PERSONNEL'!$E$4),100,0)
+IF(AND(AF23&gt;='TABLEAU PERSONNEL'!$D$5,AF23&lt;='TABLEAU PERSONNEL'!$E$5),100,0)
+IF(AND(AF23&gt;='TABLEAU PERSONNEL'!$D$6,AF23&lt;='TABLEAU PERSONNEL'!$E$6),100,0)
+IF(AND(AF23&gt;='TABLEAU PERSONNEL'!$D$7,AF23&lt;='TABLEAU PERSONNEL'!$E$7),100,0)
+IF(AND(AF23&gt;='TABLEAU PERSONNEL'!$D$8,AF23&lt;='TABLEAU PERSONNEL'!$E$8),100,0)
+IF(AND(AF23&gt;='TABLEAU PERSONNEL'!$D$9,AF23&lt;='TABLEAU PERSONNEL'!$E$9),100,0)
+IF(AND(AF23&gt;='TABLEAU PERSONNEL'!$D$10,AF23&lt;='TABLEAU PERSONNEL'!$E$10),100,0)
+IF(AND(AF23&gt;='TABLEAU PERSONNEL'!$D$11,AF23&lt;='TABLEAU PERSONNEL'!$E$11),100,0)
+IF(AND(AF23&gt;='TABLEAU PERSONNEL'!$D$12,AF23&lt;='TABLEAU PERSONNEL'!$E$12),100,0)
+IF(AND(AF23&gt;='TABLEAU PERSONNEL'!$D$13,AF23&lt;='TABLEAU PERSONNEL'!$E$13),100,0)
+IF(AND(AF23&gt;='TABLEAU PERSONNEL'!$D$14,AF23&lt;='TABLEAU PERSONNEL'!$E$14),100,0)
+IF(AND(AF23&gt;='TABLEAU PERSONNEL'!$D$15,AF23&lt;='TABLEAU PERSONNEL'!$E$15),100,0)
+IF(AND(AF23&gt;='TABLEAU PERSONNEL'!$D$16,AF23&lt;='TABLEAU PERSONNEL'!$E$16),100,0)
+IF(AND(AF23&gt;='TABLEAU PERSONNEL'!$D$17,AF23&lt;='TABLEAU PERSONNEL'!$E$17),100,0)
+IF(AND(AF23&gt;='TABLEAU PERSONNEL'!$D$18,AF23&lt;='TABLEAU PERSONNEL'!$E$18),100,0)
+IF(AND(AF23&gt;='TABLEAU PERSONNEL'!$D$19,AF23&lt;='TABLEAU PERSONNEL'!$E$19),100,0)
+IF(AND(AF23&gt;='TABLEAU PERSONNEL'!$D$20,AF23&lt;='TABLEAU PERSONNEL'!$E$20),100,0)
+IF(AND(AF23&gt;='TABLEAU PERSONNEL'!$D$21,AF23&lt;='TABLEAU PERSONNEL'!$E$21),100,0)
+IF(AND(AF23&gt;='TABLEAU PERSONNEL'!$D$22,AF23&lt;='TABLEAU PERSONNEL'!$E$22),100,0)
+IF(AND(AF23&gt;='TABLEAU PERSONNEL'!$D$23,AF23&lt;='TABLEAU PERSONNEL'!$E$23),100,0)
+IF(AND(AF23&gt;='TABLEAU PERSONNEL'!$D$24,AF23&lt;='TABLEAU PERSONNEL'!$E$24),100,0)
+IF(AND(AF23&gt;='TABLEAU PERSONNEL'!$D$25,AF23&lt;='TABLEAU PERSONNEL'!$E$25),100,0)
+IF(AND(AF23&gt;='TABLEAU PERSONNEL'!$D$26,AF23&lt;='TABLEAU PERSONNEL'!$E$26),100,0)
+IF(AND(AF23&gt;='TABLEAU PERSONNEL'!$D$27,AF23&lt;='TABLEAU PERSONNEL'!$E$27),100,0)
+IF(AND(AF23&gt;='TABLEAU PERSONNEL'!$D$28,AF23&lt;='TABLEAU PERSONNEL'!$E$28),100,0)
+IF(AND(AF23&gt;='TABLEAU PERSONNEL'!$D$29,AF23&lt;='TABLEAU PERSONNEL'!$E$29),100,0)
+IF(AND(AF23&gt;='TABLEAU PERSONNEL'!$D$30,AF23&lt;='TABLEAU PERSONNEL'!$E$30),100,0)
+IF(AND(AF23&gt;='TABLEAU PERSONNEL'!$D$31,AF23&lt;='TABLEAU PERSONNEL'!$E$31),100,0)
+IF(AND(AF23&gt;='TABLEAU PERSONNEL'!$D$32,AF23&lt;='TABLEAU PERSONNEL'!$E$32),100,0)
+IF(AND(AF23&gt;='TABLEAU PERSONNEL'!$D$33,AF23&lt;='TABLEAU PERSONNEL'!$E$33),100,0)
+IF(AND(AF23&gt;='TABLEAU PERSONNEL'!$D$34,AF23&lt;='TABLEAU PERSONNEL'!$E$34),100,0)</f>
        <v>0</v>
      </c>
      <c r="AG27" s="50">
        <f>IF(AND(AG23&gt;='TABLEAU PERSONNEL'!$D$4,AG23&lt;='TABLEAU PERSONNEL'!$E$4),100,0)
+IF(AND(AG23&gt;='TABLEAU PERSONNEL'!$D$5,AG23&lt;='TABLEAU PERSONNEL'!$E$5),100,0)
+IF(AND(AG23&gt;='TABLEAU PERSONNEL'!$D$6,AG23&lt;='TABLEAU PERSONNEL'!$E$6),100,0)
+IF(AND(AG23&gt;='TABLEAU PERSONNEL'!$D$7,AG23&lt;='TABLEAU PERSONNEL'!$E$7),100,0)
+IF(AND(AG23&gt;='TABLEAU PERSONNEL'!$D$8,AG23&lt;='TABLEAU PERSONNEL'!$E$8),100,0)
+IF(AND(AG23&gt;='TABLEAU PERSONNEL'!$D$9,AG23&lt;='TABLEAU PERSONNEL'!$E$9),100,0)
+IF(AND(AG23&gt;='TABLEAU PERSONNEL'!$D$10,AG23&lt;='TABLEAU PERSONNEL'!$E$10),100,0)
+IF(AND(AG23&gt;='TABLEAU PERSONNEL'!$D$11,AG23&lt;='TABLEAU PERSONNEL'!$E$11),100,0)
+IF(AND(AG23&gt;='TABLEAU PERSONNEL'!$D$12,AG23&lt;='TABLEAU PERSONNEL'!$E$12),100,0)
+IF(AND(AG23&gt;='TABLEAU PERSONNEL'!$D$13,AG23&lt;='TABLEAU PERSONNEL'!$E$13),100,0)
+IF(AND(AG23&gt;='TABLEAU PERSONNEL'!$D$14,AG23&lt;='TABLEAU PERSONNEL'!$E$14),100,0)
+IF(AND(AG23&gt;='TABLEAU PERSONNEL'!$D$15,AG23&lt;='TABLEAU PERSONNEL'!$E$15),100,0)
+IF(AND(AG23&gt;='TABLEAU PERSONNEL'!$D$16,AG23&lt;='TABLEAU PERSONNEL'!$E$16),100,0)
+IF(AND(AG23&gt;='TABLEAU PERSONNEL'!$D$17,AG23&lt;='TABLEAU PERSONNEL'!$E$17),100,0)
+IF(AND(AG23&gt;='TABLEAU PERSONNEL'!$D$18,AG23&lt;='TABLEAU PERSONNEL'!$E$18),100,0)
+IF(AND(AG23&gt;='TABLEAU PERSONNEL'!$D$19,AG23&lt;='TABLEAU PERSONNEL'!$E$19),100,0)
+IF(AND(AG23&gt;='TABLEAU PERSONNEL'!$D$20,AG23&lt;='TABLEAU PERSONNEL'!$E$20),100,0)
+IF(AND(AG23&gt;='TABLEAU PERSONNEL'!$D$21,AG23&lt;='TABLEAU PERSONNEL'!$E$21),100,0)
+IF(AND(AG23&gt;='TABLEAU PERSONNEL'!$D$22,AG23&lt;='TABLEAU PERSONNEL'!$E$22),100,0)
+IF(AND(AG23&gt;='TABLEAU PERSONNEL'!$D$23,AG23&lt;='TABLEAU PERSONNEL'!$E$23),100,0)
+IF(AND(AG23&gt;='TABLEAU PERSONNEL'!$D$24,AG23&lt;='TABLEAU PERSONNEL'!$E$24),100,0)
+IF(AND(AG23&gt;='TABLEAU PERSONNEL'!$D$25,AG23&lt;='TABLEAU PERSONNEL'!$E$25),100,0)
+IF(AND(AG23&gt;='TABLEAU PERSONNEL'!$D$26,AG23&lt;='TABLEAU PERSONNEL'!$E$26),100,0)
+IF(AND(AG23&gt;='TABLEAU PERSONNEL'!$D$27,AG23&lt;='TABLEAU PERSONNEL'!$E$27),100,0)
+IF(AND(AG23&gt;='TABLEAU PERSONNEL'!$D$28,AG23&lt;='TABLEAU PERSONNEL'!$E$28),100,0)
+IF(AND(AG23&gt;='TABLEAU PERSONNEL'!$D$29,AG23&lt;='TABLEAU PERSONNEL'!$E$29),100,0)
+IF(AND(AG23&gt;='TABLEAU PERSONNEL'!$D$30,AG23&lt;='TABLEAU PERSONNEL'!$E$30),100,0)
+IF(AND(AG23&gt;='TABLEAU PERSONNEL'!$D$31,AG23&lt;='TABLEAU PERSONNEL'!$E$31),100,0)
+IF(AND(AG23&gt;='TABLEAU PERSONNEL'!$D$32,AG23&lt;='TABLEAU PERSONNEL'!$E$32),100,0)
+IF(AND(AG23&gt;='TABLEAU PERSONNEL'!$D$33,AG23&lt;='TABLEAU PERSONNEL'!$E$33),100,0)
+IF(AND(AG23&gt;='TABLEAU PERSONNEL'!$D$34,AG23&lt;='TABLEAU PERSONNEL'!$E$34),100,0)</f>
        <v>0</v>
      </c>
      <c r="AH27" s="50">
        <f>IF(AND(AH23&gt;='TABLEAU PERSONNEL'!$D$4,AH23&lt;='TABLEAU PERSONNEL'!$E$4),100,0)
+IF(AND(AH23&gt;='TABLEAU PERSONNEL'!$D$5,AH23&lt;='TABLEAU PERSONNEL'!$E$5),100,0)
+IF(AND(AH23&gt;='TABLEAU PERSONNEL'!$D$6,AH23&lt;='TABLEAU PERSONNEL'!$E$6),100,0)
+IF(AND(AH23&gt;='TABLEAU PERSONNEL'!$D$7,AH23&lt;='TABLEAU PERSONNEL'!$E$7),100,0)
+IF(AND(AH23&gt;='TABLEAU PERSONNEL'!$D$8,AH23&lt;='TABLEAU PERSONNEL'!$E$8),100,0)
+IF(AND(AH23&gt;='TABLEAU PERSONNEL'!$D$9,AH23&lt;='TABLEAU PERSONNEL'!$E$9),100,0)
+IF(AND(AH23&gt;='TABLEAU PERSONNEL'!$D$10,AH23&lt;='TABLEAU PERSONNEL'!$E$10),100,0)
+IF(AND(AH23&gt;='TABLEAU PERSONNEL'!$D$11,AH23&lt;='TABLEAU PERSONNEL'!$E$11),100,0)
+IF(AND(AH23&gt;='TABLEAU PERSONNEL'!$D$12,AH23&lt;='TABLEAU PERSONNEL'!$E$12),100,0)
+IF(AND(AH23&gt;='TABLEAU PERSONNEL'!$D$13,AH23&lt;='TABLEAU PERSONNEL'!$E$13),100,0)
+IF(AND(AH23&gt;='TABLEAU PERSONNEL'!$D$14,AH23&lt;='TABLEAU PERSONNEL'!$E$14),100,0)
+IF(AND(AH23&gt;='TABLEAU PERSONNEL'!$D$15,AH23&lt;='TABLEAU PERSONNEL'!$E$15),100,0)
+IF(AND(AH23&gt;='TABLEAU PERSONNEL'!$D$16,AH23&lt;='TABLEAU PERSONNEL'!$E$16),100,0)
+IF(AND(AH23&gt;='TABLEAU PERSONNEL'!$D$17,AH23&lt;='TABLEAU PERSONNEL'!$E$17),100,0)
+IF(AND(AH23&gt;='TABLEAU PERSONNEL'!$D$18,AH23&lt;='TABLEAU PERSONNEL'!$E$18),100,0)
+IF(AND(AH23&gt;='TABLEAU PERSONNEL'!$D$19,AH23&lt;='TABLEAU PERSONNEL'!$E$19),100,0)
+IF(AND(AH23&gt;='TABLEAU PERSONNEL'!$D$20,AH23&lt;='TABLEAU PERSONNEL'!$E$20),100,0)
+IF(AND(AH23&gt;='TABLEAU PERSONNEL'!$D$21,AH23&lt;='TABLEAU PERSONNEL'!$E$21),100,0)
+IF(AND(AH23&gt;='TABLEAU PERSONNEL'!$D$22,AH23&lt;='TABLEAU PERSONNEL'!$E$22),100,0)
+IF(AND(AH23&gt;='TABLEAU PERSONNEL'!$D$23,AH23&lt;='TABLEAU PERSONNEL'!$E$23),100,0)
+IF(AND(AH23&gt;='TABLEAU PERSONNEL'!$D$24,AH23&lt;='TABLEAU PERSONNEL'!$E$24),100,0)
+IF(AND(AH23&gt;='TABLEAU PERSONNEL'!$D$25,AH23&lt;='TABLEAU PERSONNEL'!$E$25),100,0)
+IF(AND(AH23&gt;='TABLEAU PERSONNEL'!$D$26,AH23&lt;='TABLEAU PERSONNEL'!$E$26),100,0)
+IF(AND(AH23&gt;='TABLEAU PERSONNEL'!$D$27,AH23&lt;='TABLEAU PERSONNEL'!$E$27),100,0)
+IF(AND(AH23&gt;='TABLEAU PERSONNEL'!$D$28,AH23&lt;='TABLEAU PERSONNEL'!$E$28),100,0)
+IF(AND(AH23&gt;='TABLEAU PERSONNEL'!$D$29,AH23&lt;='TABLEAU PERSONNEL'!$E$29),100,0)
+IF(AND(AH23&gt;='TABLEAU PERSONNEL'!$D$30,AH23&lt;='TABLEAU PERSONNEL'!$E$30),100,0)
+IF(AND(AH23&gt;='TABLEAU PERSONNEL'!$D$31,AH23&lt;='TABLEAU PERSONNEL'!$E$31),100,0)
+IF(AND(AH23&gt;='TABLEAU PERSONNEL'!$D$32,AH23&lt;='TABLEAU PERSONNEL'!$E$32),100,0)
+IF(AND(AH23&gt;='TABLEAU PERSONNEL'!$D$33,AH23&lt;='TABLEAU PERSONNEL'!$E$33),100,0)
+IF(AND(AH23&gt;='TABLEAU PERSONNEL'!$D$34,AH23&lt;='TABLEAU PERSONNEL'!$E$34),100,0)</f>
        <v>2700</v>
      </c>
      <c r="AI27" s="50">
        <f>IF(AND(AI23&gt;='TABLEAU PERSONNEL'!$D$4,AI23&lt;='TABLEAU PERSONNEL'!$E$4),100,0)
+IF(AND(AI23&gt;='TABLEAU PERSONNEL'!$D$5,AI23&lt;='TABLEAU PERSONNEL'!$E$5),100,0)
+IF(AND(AI23&gt;='TABLEAU PERSONNEL'!$D$6,AI23&lt;='TABLEAU PERSONNEL'!$E$6),100,0)
+IF(AND(AI23&gt;='TABLEAU PERSONNEL'!$D$7,AI23&lt;='TABLEAU PERSONNEL'!$E$7),100,0)
+IF(AND(AI23&gt;='TABLEAU PERSONNEL'!$D$8,AI23&lt;='TABLEAU PERSONNEL'!$E$8),100,0)
+IF(AND(AI23&gt;='TABLEAU PERSONNEL'!$D$9,AI23&lt;='TABLEAU PERSONNEL'!$E$9),100,0)
+IF(AND(AI23&gt;='TABLEAU PERSONNEL'!$D$10,AI23&lt;='TABLEAU PERSONNEL'!$E$10),100,0)
+IF(AND(AI23&gt;='TABLEAU PERSONNEL'!$D$11,AI23&lt;='TABLEAU PERSONNEL'!$E$11),100,0)
+IF(AND(AI23&gt;='TABLEAU PERSONNEL'!$D$12,AI23&lt;='TABLEAU PERSONNEL'!$E$12),100,0)
+IF(AND(AI23&gt;='TABLEAU PERSONNEL'!$D$13,AI23&lt;='TABLEAU PERSONNEL'!$E$13),100,0)
+IF(AND(AI23&gt;='TABLEAU PERSONNEL'!$D$14,AI23&lt;='TABLEAU PERSONNEL'!$E$14),100,0)
+IF(AND(AI23&gt;='TABLEAU PERSONNEL'!$D$15,AI23&lt;='TABLEAU PERSONNEL'!$E$15),100,0)
+IF(AND(AI23&gt;='TABLEAU PERSONNEL'!$D$16,AI23&lt;='TABLEAU PERSONNEL'!$E$16),100,0)
+IF(AND(AI23&gt;='TABLEAU PERSONNEL'!$D$17,AI23&lt;='TABLEAU PERSONNEL'!$E$17),100,0)
+IF(AND(AI23&gt;='TABLEAU PERSONNEL'!$D$18,AI23&lt;='TABLEAU PERSONNEL'!$E$18),100,0)
+IF(AND(AI23&gt;='TABLEAU PERSONNEL'!$D$19,AI23&lt;='TABLEAU PERSONNEL'!$E$19),100,0)
+IF(AND(AI23&gt;='TABLEAU PERSONNEL'!$D$20,AI23&lt;='TABLEAU PERSONNEL'!$E$20),100,0)
+IF(AND(AI23&gt;='TABLEAU PERSONNEL'!$D$21,AI23&lt;='TABLEAU PERSONNEL'!$E$21),100,0)
+IF(AND(AI23&gt;='TABLEAU PERSONNEL'!$D$22,AI23&lt;='TABLEAU PERSONNEL'!$E$22),100,0)
+IF(AND(AI23&gt;='TABLEAU PERSONNEL'!$D$23,AI23&lt;='TABLEAU PERSONNEL'!$E$23),100,0)
+IF(AND(AI23&gt;='TABLEAU PERSONNEL'!$D$24,AI23&lt;='TABLEAU PERSONNEL'!$E$24),100,0)
+IF(AND(AI23&gt;='TABLEAU PERSONNEL'!$D$25,AI23&lt;='TABLEAU PERSONNEL'!$E$25),100,0)
+IF(AND(AI23&gt;='TABLEAU PERSONNEL'!$D$26,AI23&lt;='TABLEAU PERSONNEL'!$E$26),100,0)
+IF(AND(AI23&gt;='TABLEAU PERSONNEL'!$D$27,AI23&lt;='TABLEAU PERSONNEL'!$E$27),100,0)
+IF(AND(AI23&gt;='TABLEAU PERSONNEL'!$D$28,AI23&lt;='TABLEAU PERSONNEL'!$E$28),100,0)
+IF(AND(AI23&gt;='TABLEAU PERSONNEL'!$D$29,AI23&lt;='TABLEAU PERSONNEL'!$E$29),100,0)
+IF(AND(AI23&gt;='TABLEAU PERSONNEL'!$D$30,AI23&lt;='TABLEAU PERSONNEL'!$E$30),100,0)
+IF(AND(AI23&gt;='TABLEAU PERSONNEL'!$D$31,AI23&lt;='TABLEAU PERSONNEL'!$E$31),100,0)
+IF(AND(AI23&gt;='TABLEAU PERSONNEL'!$D$32,AI23&lt;='TABLEAU PERSONNEL'!$E$32),100,0)
+IF(AND(AI23&gt;='TABLEAU PERSONNEL'!$D$33,AI23&lt;='TABLEAU PERSONNEL'!$E$33),100,0)
+IF(AND(AI23&gt;='TABLEAU PERSONNEL'!$D$34,AI23&lt;='TABLEAU PERSONNEL'!$E$34),100,0)</f>
        <v>2700</v>
      </c>
      <c r="AJ27" s="50">
        <f>IF(AND(AJ23&gt;='TABLEAU PERSONNEL'!$D$4,AJ23&lt;='TABLEAU PERSONNEL'!$E$4),100,0)
+IF(AND(AJ23&gt;='TABLEAU PERSONNEL'!$D$5,AJ23&lt;='TABLEAU PERSONNEL'!$E$5),100,0)
+IF(AND(AJ23&gt;='TABLEAU PERSONNEL'!$D$6,AJ23&lt;='TABLEAU PERSONNEL'!$E$6),100,0)
+IF(AND(AJ23&gt;='TABLEAU PERSONNEL'!$D$7,AJ23&lt;='TABLEAU PERSONNEL'!$E$7),100,0)
+IF(AND(AJ23&gt;='TABLEAU PERSONNEL'!$D$8,AJ23&lt;='TABLEAU PERSONNEL'!$E$8),100,0)
+IF(AND(AJ23&gt;='TABLEAU PERSONNEL'!$D$9,AJ23&lt;='TABLEAU PERSONNEL'!$E$9),100,0)
+IF(AND(AJ23&gt;='TABLEAU PERSONNEL'!$D$10,AJ23&lt;='TABLEAU PERSONNEL'!$E$10),100,0)
+IF(AND(AJ23&gt;='TABLEAU PERSONNEL'!$D$11,AJ23&lt;='TABLEAU PERSONNEL'!$E$11),100,0)
+IF(AND(AJ23&gt;='TABLEAU PERSONNEL'!$D$12,AJ23&lt;='TABLEAU PERSONNEL'!$E$12),100,0)
+IF(AND(AJ23&gt;='TABLEAU PERSONNEL'!$D$13,AJ23&lt;='TABLEAU PERSONNEL'!$E$13),100,0)
+IF(AND(AJ23&gt;='TABLEAU PERSONNEL'!$D$14,AJ23&lt;='TABLEAU PERSONNEL'!$E$14),100,0)
+IF(AND(AJ23&gt;='TABLEAU PERSONNEL'!$D$15,AJ23&lt;='TABLEAU PERSONNEL'!$E$15),100,0)
+IF(AND(AJ23&gt;='TABLEAU PERSONNEL'!$D$16,AJ23&lt;='TABLEAU PERSONNEL'!$E$16),100,0)
+IF(AND(AJ23&gt;='TABLEAU PERSONNEL'!$D$17,AJ23&lt;='TABLEAU PERSONNEL'!$E$17),100,0)
+IF(AND(AJ23&gt;='TABLEAU PERSONNEL'!$D$18,AJ23&lt;='TABLEAU PERSONNEL'!$E$18),100,0)
+IF(AND(AJ23&gt;='TABLEAU PERSONNEL'!$D$19,AJ23&lt;='TABLEAU PERSONNEL'!$E$19),100,0)
+IF(AND(AJ23&gt;='TABLEAU PERSONNEL'!$D$20,AJ23&lt;='TABLEAU PERSONNEL'!$E$20),100,0)
+IF(AND(AJ23&gt;='TABLEAU PERSONNEL'!$D$21,AJ23&lt;='TABLEAU PERSONNEL'!$E$21),100,0)
+IF(AND(AJ23&gt;='TABLEAU PERSONNEL'!$D$22,AJ23&lt;='TABLEAU PERSONNEL'!$E$22),100,0)
+IF(AND(AJ23&gt;='TABLEAU PERSONNEL'!$D$23,AJ23&lt;='TABLEAU PERSONNEL'!$E$23),100,0)
+IF(AND(AJ23&gt;='TABLEAU PERSONNEL'!$D$24,AJ23&lt;='TABLEAU PERSONNEL'!$E$24),100,0)
+IF(AND(AJ23&gt;='TABLEAU PERSONNEL'!$D$25,AJ23&lt;='TABLEAU PERSONNEL'!$E$25),100,0)
+IF(AND(AJ23&gt;='TABLEAU PERSONNEL'!$D$26,AJ23&lt;='TABLEAU PERSONNEL'!$E$26),100,0)
+IF(AND(AJ23&gt;='TABLEAU PERSONNEL'!$D$27,AJ23&lt;='TABLEAU PERSONNEL'!$E$27),100,0)
+IF(AND(AJ23&gt;='TABLEAU PERSONNEL'!$D$28,AJ23&lt;='TABLEAU PERSONNEL'!$E$28),100,0)
+IF(AND(AJ23&gt;='TABLEAU PERSONNEL'!$D$29,AJ23&lt;='TABLEAU PERSONNEL'!$E$29),100,0)
+IF(AND(AJ23&gt;='TABLEAU PERSONNEL'!$D$30,AJ23&lt;='TABLEAU PERSONNEL'!$E$30),100,0)
+IF(AND(AJ23&gt;='TABLEAU PERSONNEL'!$D$31,AJ23&lt;='TABLEAU PERSONNEL'!$E$31),100,0)
+IF(AND(AJ23&gt;='TABLEAU PERSONNEL'!$D$32,AJ23&lt;='TABLEAU PERSONNEL'!$E$32),100,0)
+IF(AND(AJ23&gt;='TABLEAU PERSONNEL'!$D$33,AJ23&lt;='TABLEAU PERSONNEL'!$E$33),100,0)
+IF(AND(AJ23&gt;='TABLEAU PERSONNEL'!$D$34,AJ23&lt;='TABLEAU PERSONNEL'!$E$34),100,0)</f>
        <v>2700</v>
      </c>
      <c r="AK27" s="50">
        <f>IF(AND(AK23&gt;='TABLEAU PERSONNEL'!$D$4,AK23&lt;='TABLEAU PERSONNEL'!$E$4),100,0)
+IF(AND(AK23&gt;='TABLEAU PERSONNEL'!$D$5,AK23&lt;='TABLEAU PERSONNEL'!$E$5),100,0)
+IF(AND(AK23&gt;='TABLEAU PERSONNEL'!$D$6,AK23&lt;='TABLEAU PERSONNEL'!$E$6),100,0)
+IF(AND(AK23&gt;='TABLEAU PERSONNEL'!$D$7,AK23&lt;='TABLEAU PERSONNEL'!$E$7),100,0)
+IF(AND(AK23&gt;='TABLEAU PERSONNEL'!$D$8,AK23&lt;='TABLEAU PERSONNEL'!$E$8),100,0)
+IF(AND(AK23&gt;='TABLEAU PERSONNEL'!$D$9,AK23&lt;='TABLEAU PERSONNEL'!$E$9),100,0)
+IF(AND(AK23&gt;='TABLEAU PERSONNEL'!$D$10,AK23&lt;='TABLEAU PERSONNEL'!$E$10),100,0)
+IF(AND(AK23&gt;='TABLEAU PERSONNEL'!$D$11,AK23&lt;='TABLEAU PERSONNEL'!$E$11),100,0)
+IF(AND(AK23&gt;='TABLEAU PERSONNEL'!$D$12,AK23&lt;='TABLEAU PERSONNEL'!$E$12),100,0)
+IF(AND(AK23&gt;='TABLEAU PERSONNEL'!$D$13,AK23&lt;='TABLEAU PERSONNEL'!$E$13),100,0)
+IF(AND(AK23&gt;='TABLEAU PERSONNEL'!$D$14,AK23&lt;='TABLEAU PERSONNEL'!$E$14),100,0)
+IF(AND(AK23&gt;='TABLEAU PERSONNEL'!$D$15,AK23&lt;='TABLEAU PERSONNEL'!$E$15),100,0)
+IF(AND(AK23&gt;='TABLEAU PERSONNEL'!$D$16,AK23&lt;='TABLEAU PERSONNEL'!$E$16),100,0)
+IF(AND(AK23&gt;='TABLEAU PERSONNEL'!$D$17,AK23&lt;='TABLEAU PERSONNEL'!$E$17),100,0)
+IF(AND(AK23&gt;='TABLEAU PERSONNEL'!$D$18,AK23&lt;='TABLEAU PERSONNEL'!$E$18),100,0)
+IF(AND(AK23&gt;='TABLEAU PERSONNEL'!$D$19,AK23&lt;='TABLEAU PERSONNEL'!$E$19),100,0)
+IF(AND(AK23&gt;='TABLEAU PERSONNEL'!$D$20,AK23&lt;='TABLEAU PERSONNEL'!$E$20),100,0)
+IF(AND(AK23&gt;='TABLEAU PERSONNEL'!$D$21,AK23&lt;='TABLEAU PERSONNEL'!$E$21),100,0)
+IF(AND(AK23&gt;='TABLEAU PERSONNEL'!$D$22,AK23&lt;='TABLEAU PERSONNEL'!$E$22),100,0)
+IF(AND(AK23&gt;='TABLEAU PERSONNEL'!$D$23,AK23&lt;='TABLEAU PERSONNEL'!$E$23),100,0)
+IF(AND(AK23&gt;='TABLEAU PERSONNEL'!$D$24,AK23&lt;='TABLEAU PERSONNEL'!$E$24),100,0)
+IF(AND(AK23&gt;='TABLEAU PERSONNEL'!$D$25,AK23&lt;='TABLEAU PERSONNEL'!$E$25),100,0)
+IF(AND(AK23&gt;='TABLEAU PERSONNEL'!$D$26,AK23&lt;='TABLEAU PERSONNEL'!$E$26),100,0)
+IF(AND(AK23&gt;='TABLEAU PERSONNEL'!$D$27,AK23&lt;='TABLEAU PERSONNEL'!$E$27),100,0)
+IF(AND(AK23&gt;='TABLEAU PERSONNEL'!$D$28,AK23&lt;='TABLEAU PERSONNEL'!$E$28),100,0)
+IF(AND(AK23&gt;='TABLEAU PERSONNEL'!$D$29,AK23&lt;='TABLEAU PERSONNEL'!$E$29),100,0)
+IF(AND(AK23&gt;='TABLEAU PERSONNEL'!$D$30,AK23&lt;='TABLEAU PERSONNEL'!$E$30),100,0)
+IF(AND(AK23&gt;='TABLEAU PERSONNEL'!$D$31,AK23&lt;='TABLEAU PERSONNEL'!$E$31),100,0)
+IF(AND(AK23&gt;='TABLEAU PERSONNEL'!$D$32,AK23&lt;='TABLEAU PERSONNEL'!$E$32),100,0)
+IF(AND(AK23&gt;='TABLEAU PERSONNEL'!$D$33,AK23&lt;='TABLEAU PERSONNEL'!$E$33),100,0)
+IF(AND(AK23&gt;='TABLEAU PERSONNEL'!$D$34,AK23&lt;='TABLEAU PERSONNEL'!$E$34),100,0)</f>
        <v>2700</v>
      </c>
      <c r="AL27" s="50">
        <f>IF(AND(AL23&gt;='TABLEAU PERSONNEL'!$D$4,AL23&lt;='TABLEAU PERSONNEL'!$E$4),100,0)
+IF(AND(AL23&gt;='TABLEAU PERSONNEL'!$D$5,AL23&lt;='TABLEAU PERSONNEL'!$E$5),100,0)
+IF(AND(AL23&gt;='TABLEAU PERSONNEL'!$D$6,AL23&lt;='TABLEAU PERSONNEL'!$E$6),100,0)
+IF(AND(AL23&gt;='TABLEAU PERSONNEL'!$D$7,AL23&lt;='TABLEAU PERSONNEL'!$E$7),100,0)
+IF(AND(AL23&gt;='TABLEAU PERSONNEL'!$D$8,AL23&lt;='TABLEAU PERSONNEL'!$E$8),100,0)
+IF(AND(AL23&gt;='TABLEAU PERSONNEL'!$D$9,AL23&lt;='TABLEAU PERSONNEL'!$E$9),100,0)
+IF(AND(AL23&gt;='TABLEAU PERSONNEL'!$D$10,AL23&lt;='TABLEAU PERSONNEL'!$E$10),100,0)
+IF(AND(AL23&gt;='TABLEAU PERSONNEL'!$D$11,AL23&lt;='TABLEAU PERSONNEL'!$E$11),100,0)
+IF(AND(AL23&gt;='TABLEAU PERSONNEL'!$D$12,AL23&lt;='TABLEAU PERSONNEL'!$E$12),100,0)
+IF(AND(AL23&gt;='TABLEAU PERSONNEL'!$D$13,AL23&lt;='TABLEAU PERSONNEL'!$E$13),100,0)
+IF(AND(AL23&gt;='TABLEAU PERSONNEL'!$D$14,AL23&lt;='TABLEAU PERSONNEL'!$E$14),100,0)
+IF(AND(AL23&gt;='TABLEAU PERSONNEL'!$D$15,AL23&lt;='TABLEAU PERSONNEL'!$E$15),100,0)
+IF(AND(AL23&gt;='TABLEAU PERSONNEL'!$D$16,AL23&lt;='TABLEAU PERSONNEL'!$E$16),100,0)
+IF(AND(AL23&gt;='TABLEAU PERSONNEL'!$D$17,AL23&lt;='TABLEAU PERSONNEL'!$E$17),100,0)
+IF(AND(AL23&gt;='TABLEAU PERSONNEL'!$D$18,AL23&lt;='TABLEAU PERSONNEL'!$E$18),100,0)
+IF(AND(AL23&gt;='TABLEAU PERSONNEL'!$D$19,AL23&lt;='TABLEAU PERSONNEL'!$E$19),100,0)
+IF(AND(AL23&gt;='TABLEAU PERSONNEL'!$D$20,AL23&lt;='TABLEAU PERSONNEL'!$E$20),100,0)
+IF(AND(AL23&gt;='TABLEAU PERSONNEL'!$D$21,AL23&lt;='TABLEAU PERSONNEL'!$E$21),100,0)
+IF(AND(AL23&gt;='TABLEAU PERSONNEL'!$D$22,AL23&lt;='TABLEAU PERSONNEL'!$E$22),100,0)
+IF(AND(AL23&gt;='TABLEAU PERSONNEL'!$D$23,AL23&lt;='TABLEAU PERSONNEL'!$E$23),100,0)
+IF(AND(AL23&gt;='TABLEAU PERSONNEL'!$D$24,AL23&lt;='TABLEAU PERSONNEL'!$E$24),100,0)
+IF(AND(AL23&gt;='TABLEAU PERSONNEL'!$D$25,AL23&lt;='TABLEAU PERSONNEL'!$E$25),100,0)
+IF(AND(AL23&gt;='TABLEAU PERSONNEL'!$D$26,AL23&lt;='TABLEAU PERSONNEL'!$E$26),100,0)
+IF(AND(AL23&gt;='TABLEAU PERSONNEL'!$D$27,AL23&lt;='TABLEAU PERSONNEL'!$E$27),100,0)
+IF(AND(AL23&gt;='TABLEAU PERSONNEL'!$D$28,AL23&lt;='TABLEAU PERSONNEL'!$E$28),100,0)
+IF(AND(AL23&gt;='TABLEAU PERSONNEL'!$D$29,AL23&lt;='TABLEAU PERSONNEL'!$E$29),100,0)
+IF(AND(AL23&gt;='TABLEAU PERSONNEL'!$D$30,AL23&lt;='TABLEAU PERSONNEL'!$E$30),100,0)
+IF(AND(AL23&gt;='TABLEAU PERSONNEL'!$D$31,AL23&lt;='TABLEAU PERSONNEL'!$E$31),100,0)
+IF(AND(AL23&gt;='TABLEAU PERSONNEL'!$D$32,AL23&lt;='TABLEAU PERSONNEL'!$E$32),100,0)
+IF(AND(AL23&gt;='TABLEAU PERSONNEL'!$D$33,AL23&lt;='TABLEAU PERSONNEL'!$E$33),100,0)
+IF(AND(AL23&gt;='TABLEAU PERSONNEL'!$D$34,AL23&lt;='TABLEAU PERSONNEL'!$E$34),100,0)</f>
        <v>2700</v>
      </c>
    </row>
    <row r="28" spans="1:38" x14ac:dyDescent="0.25">
      <c r="A28" s="82">
        <f>DATE(CalendarYear,5,1)</f>
        <v>45778</v>
      </c>
      <c r="B28" s="35" t="str">
        <f>IFERROR((WEEKNUM(B29)),"")</f>
        <v/>
      </c>
      <c r="C28" s="35" t="str">
        <f t="shared" ref="C28:AL28" si="4">IFERROR((WEEKNUM(C29)),"")</f>
        <v/>
      </c>
      <c r="D28" s="35" t="str">
        <f t="shared" si="4"/>
        <v/>
      </c>
      <c r="E28" s="35" t="str">
        <f t="shared" si="4"/>
        <v/>
      </c>
      <c r="F28" s="35">
        <f t="shared" si="4"/>
        <v>18</v>
      </c>
      <c r="G28" s="35">
        <f t="shared" si="4"/>
        <v>18</v>
      </c>
      <c r="H28" s="35">
        <f t="shared" si="4"/>
        <v>18</v>
      </c>
      <c r="I28" s="35">
        <f t="shared" si="4"/>
        <v>19</v>
      </c>
      <c r="J28" s="35">
        <f t="shared" si="4"/>
        <v>19</v>
      </c>
      <c r="K28" s="35">
        <f t="shared" si="4"/>
        <v>19</v>
      </c>
      <c r="L28" s="35">
        <f t="shared" si="4"/>
        <v>19</v>
      </c>
      <c r="M28" s="35">
        <f t="shared" si="4"/>
        <v>19</v>
      </c>
      <c r="N28" s="35">
        <f t="shared" si="4"/>
        <v>19</v>
      </c>
      <c r="O28" s="35">
        <f t="shared" si="4"/>
        <v>19</v>
      </c>
      <c r="P28" s="35">
        <f t="shared" si="4"/>
        <v>20</v>
      </c>
      <c r="Q28" s="35">
        <f t="shared" si="4"/>
        <v>20</v>
      </c>
      <c r="R28" s="35">
        <f t="shared" si="4"/>
        <v>20</v>
      </c>
      <c r="S28" s="35">
        <f t="shared" si="4"/>
        <v>20</v>
      </c>
      <c r="T28" s="35">
        <f t="shared" si="4"/>
        <v>20</v>
      </c>
      <c r="U28" s="35">
        <f t="shared" si="4"/>
        <v>20</v>
      </c>
      <c r="V28" s="35">
        <f t="shared" si="4"/>
        <v>20</v>
      </c>
      <c r="W28" s="35">
        <f t="shared" si="4"/>
        <v>21</v>
      </c>
      <c r="X28" s="35">
        <f t="shared" si="4"/>
        <v>21</v>
      </c>
      <c r="Y28" s="35">
        <f t="shared" si="4"/>
        <v>21</v>
      </c>
      <c r="Z28" s="35">
        <f t="shared" si="4"/>
        <v>21</v>
      </c>
      <c r="AA28" s="35">
        <f t="shared" si="4"/>
        <v>21</v>
      </c>
      <c r="AB28" s="35">
        <f t="shared" si="4"/>
        <v>21</v>
      </c>
      <c r="AC28" s="35">
        <f t="shared" si="4"/>
        <v>21</v>
      </c>
      <c r="AD28" s="35">
        <f t="shared" si="4"/>
        <v>22</v>
      </c>
      <c r="AE28" s="35">
        <f t="shared" si="4"/>
        <v>22</v>
      </c>
      <c r="AF28" s="35">
        <f t="shared" si="4"/>
        <v>22</v>
      </c>
      <c r="AG28" s="35">
        <f t="shared" si="4"/>
        <v>22</v>
      </c>
      <c r="AH28" s="35">
        <f t="shared" si="4"/>
        <v>22</v>
      </c>
      <c r="AI28" s="35">
        <f t="shared" si="4"/>
        <v>22</v>
      </c>
      <c r="AJ28" s="35">
        <f t="shared" si="4"/>
        <v>22</v>
      </c>
      <c r="AK28" s="35" t="str">
        <f t="shared" si="4"/>
        <v/>
      </c>
      <c r="AL28" s="35" t="str">
        <f t="shared" si="4"/>
        <v/>
      </c>
    </row>
    <row r="29" spans="1:38" x14ac:dyDescent="0.25">
      <c r="A29" s="82"/>
      <c r="B29" s="17" t="str">
        <f>IF(DAY(MaySun1)=1,"",IF(AND(YEAR(MaySun1+1)=CalendarYear,MONTH(MaySun1+1)=5),MaySun1+1,""))</f>
        <v/>
      </c>
      <c r="C29" s="17" t="str">
        <f>IF(DAY(MaySun1)=1,"",IF(AND(YEAR(MaySun1+2)=CalendarYear,MONTH(MaySun1+2)=5),MaySun1+2,""))</f>
        <v/>
      </c>
      <c r="D29" s="17" t="str">
        <f>IF(DAY(MaySun1)=1,"",IF(AND(YEAR(MaySun1+3)=CalendarYear,MONTH(MaySun1+3)=5),MaySun1+3,""))</f>
        <v/>
      </c>
      <c r="E29" s="17" t="str">
        <f>IF(DAY(MaySun1)=1,"",IF(AND(YEAR(MaySun1+4)=CalendarYear,MONTH(MaySun1+4)=5),MaySun1+4,""))</f>
        <v/>
      </c>
      <c r="F29" s="17">
        <f>IF(DAY(MaySun1)=1,"",IF(AND(YEAR(MaySun1+5)=CalendarYear,MONTH(MaySun1+5)=5),MaySun1+5,""))</f>
        <v>45778</v>
      </c>
      <c r="G29" s="17">
        <f>IF(DAY(MaySun1)=1,"",IF(AND(YEAR(MaySun1+6)=CalendarYear,MONTH(MaySun1+6)=5),MaySun1+6,""))</f>
        <v>45779</v>
      </c>
      <c r="H29" s="17">
        <f>IF(DAY(MaySun1)=1,IF(AND(YEAR(MaySun1)=CalendarYear,MONTH(MaySun1)=5),MaySun1,""),IF(AND(YEAR(MaySun1+7)=CalendarYear,MONTH(MaySun1+7)=5),MaySun1+7,""))</f>
        <v>45780</v>
      </c>
      <c r="I29" s="17">
        <f>IF(DAY(MaySun1)=1,IF(AND(YEAR(MaySun1+1)=CalendarYear,MONTH(MaySun1+1)=5),MaySun1+1,""),IF(AND(YEAR(MaySun1+8)=CalendarYear,MONTH(MaySun1+8)=5),MaySun1+8,""))</f>
        <v>45781</v>
      </c>
      <c r="J29" s="17">
        <f>IF(DAY(MaySun1)=1,IF(AND(YEAR(MaySun1+2)=CalendarYear,MONTH(MaySun1+2)=5),MaySun1+2,""),IF(AND(YEAR(MaySun1+9)=CalendarYear,MONTH(MaySun1+9)=5),MaySun1+9,""))</f>
        <v>45782</v>
      </c>
      <c r="K29" s="17">
        <f>IF(DAY(MaySun1)=1,IF(AND(YEAR(MaySun1+3)=CalendarYear,MONTH(MaySun1+3)=5),MaySun1+3,""),IF(AND(YEAR(MaySun1+10)=CalendarYear,MONTH(MaySun1+10)=5),MaySun1+10,""))</f>
        <v>45783</v>
      </c>
      <c r="L29" s="17">
        <f>IF(DAY(MaySun1)=1,IF(AND(YEAR(MaySun1+4)=CalendarYear,MONTH(MaySun1+4)=5),MaySun1+4,""),IF(AND(YEAR(MaySun1+11)=CalendarYear,MONTH(MaySun1+11)=5),MaySun1+11,""))</f>
        <v>45784</v>
      </c>
      <c r="M29" s="17">
        <f>IF(DAY(MaySun1)=1,IF(AND(YEAR(MaySun1+5)=CalendarYear,MONTH(MaySun1+5)=5),MaySun1+5,""),IF(AND(YEAR(MaySun1+12)=CalendarYear,MONTH(MaySun1+12)=5),MaySun1+12,""))</f>
        <v>45785</v>
      </c>
      <c r="N29" s="17">
        <f>IF(DAY(MaySun1)=1,IF(AND(YEAR(MaySun1+6)=CalendarYear,MONTH(MaySun1+6)=5),MaySun1+6,""),IF(AND(YEAR(MaySun1+13)=CalendarYear,MONTH(MaySun1+13)=5),MaySun1+13,""))</f>
        <v>45786</v>
      </c>
      <c r="O29" s="17">
        <f>IF(DAY(MaySun1)=1,IF(AND(YEAR(MaySun1+7)=CalendarYear,MONTH(MaySun1+7)=5),MaySun1+7,""),IF(AND(YEAR(MaySun1+14)=CalendarYear,MONTH(MaySun1+14)=5),MaySun1+14,""))</f>
        <v>45787</v>
      </c>
      <c r="P29" s="17">
        <f>IF(DAY(MaySun1)=1,IF(AND(YEAR(MaySun1+8)=CalendarYear,MONTH(MaySun1+8)=5),MaySun1+8,""),IF(AND(YEAR(MaySun1+15)=CalendarYear,MONTH(MaySun1+15)=5),MaySun1+15,""))</f>
        <v>45788</v>
      </c>
      <c r="Q29" s="17">
        <f>IF(DAY(MaySun1)=1,IF(AND(YEAR(MaySun1+9)=CalendarYear,MONTH(MaySun1+9)=5),MaySun1+9,""),IF(AND(YEAR(MaySun1+16)=CalendarYear,MONTH(MaySun1+16)=5),MaySun1+16,""))</f>
        <v>45789</v>
      </c>
      <c r="R29" s="17">
        <f>IF(DAY(MaySun1)=1,IF(AND(YEAR(MaySun1+10)=CalendarYear,MONTH(MaySun1+10)=5),MaySun1+10,""),IF(AND(YEAR(MaySun1+17)=CalendarYear,MONTH(MaySun1+17)=5),MaySun1+17,""))</f>
        <v>45790</v>
      </c>
      <c r="S29" s="17">
        <f>IF(DAY(MaySun1)=1,IF(AND(YEAR(MaySun1+11)=CalendarYear,MONTH(MaySun1+11)=5),MaySun1+11,""),IF(AND(YEAR(MaySun1+18)=CalendarYear,MONTH(MaySun1+18)=5),MaySun1+18,""))</f>
        <v>45791</v>
      </c>
      <c r="T29" s="17">
        <f>IF(DAY(MaySun1)=1,IF(AND(YEAR(MaySun1+12)=CalendarYear,MONTH(MaySun1+12)=5),MaySun1+12,""),IF(AND(YEAR(MaySun1+19)=CalendarYear,MONTH(MaySun1+19)=5),MaySun1+19,""))</f>
        <v>45792</v>
      </c>
      <c r="U29" s="17">
        <f>IF(DAY(MaySun1)=1,IF(AND(YEAR(MaySun1+13)=CalendarYear,MONTH(MaySun1+13)=5),MaySun1+13,""),IF(AND(YEAR(MaySun1+20)=CalendarYear,MONTH(MaySun1+20)=5),MaySun1+20,""))</f>
        <v>45793</v>
      </c>
      <c r="V29" s="17">
        <f>IF(DAY(MaySun1)=1,IF(AND(YEAR(MaySun1+14)=CalendarYear,MONTH(MaySun1+14)=5),MaySun1+14,""),IF(AND(YEAR(MaySun1+21)=CalendarYear,MONTH(MaySun1+21)=5),MaySun1+21,""))</f>
        <v>45794</v>
      </c>
      <c r="W29" s="17">
        <f>IF(DAY(MaySun1)=1,IF(AND(YEAR(MaySun1+15)=CalendarYear,MONTH(MaySun1+15)=5),MaySun1+15,""),IF(AND(YEAR(MaySun1+22)=CalendarYear,MONTH(MaySun1+22)=5),MaySun1+22,""))</f>
        <v>45795</v>
      </c>
      <c r="X29" s="17">
        <f>IF(DAY(MaySun1)=1,IF(AND(YEAR(MaySun1+16)=CalendarYear,MONTH(MaySun1+16)=5),MaySun1+16,""),IF(AND(YEAR(MaySun1+23)=CalendarYear,MONTH(MaySun1+23)=5),MaySun1+23,""))</f>
        <v>45796</v>
      </c>
      <c r="Y29" s="17">
        <f>IF(DAY(MaySun1)=1,IF(AND(YEAR(MaySun1+17)=CalendarYear,MONTH(MaySun1+17)=5),MaySun1+17,""),IF(AND(YEAR(MaySun1+24)=CalendarYear,MONTH(MaySun1+24)=5),MaySun1+24,""))</f>
        <v>45797</v>
      </c>
      <c r="Z29" s="17">
        <f>IF(DAY(MaySun1)=1,IF(AND(YEAR(MaySun1+18)=CalendarYear,MONTH(MaySun1+18)=5),MaySun1+18,""),IF(AND(YEAR(MaySun1+25)=CalendarYear,MONTH(MaySun1+25)=5),MaySun1+25,""))</f>
        <v>45798</v>
      </c>
      <c r="AA29" s="17">
        <f>IF(DAY(MaySun1)=1,IF(AND(YEAR(MaySun1+19)=CalendarYear,MONTH(MaySun1+19)=5),MaySun1+19,""),IF(AND(YEAR(MaySun1+26)=CalendarYear,MONTH(MaySun1+26)=5),MaySun1+26,""))</f>
        <v>45799</v>
      </c>
      <c r="AB29" s="17">
        <f>IF(DAY(MaySun1)=1,IF(AND(YEAR(MaySun1+20)=CalendarYear,MONTH(MaySun1+20)=5),MaySun1+20,""),IF(AND(YEAR(MaySun1+27)=CalendarYear,MONTH(MaySun1+27)=5),MaySun1+27,""))</f>
        <v>45800</v>
      </c>
      <c r="AC29" s="17">
        <f>IF(DAY(MaySun1)=1,IF(AND(YEAR(MaySun1+21)=CalendarYear,MONTH(MaySun1+21)=5),MaySun1+21,""),IF(AND(YEAR(MaySun1+28)=CalendarYear,MONTH(MaySun1+28)=5),MaySun1+28,""))</f>
        <v>45801</v>
      </c>
      <c r="AD29" s="17">
        <f>IF(DAY(MaySun1)=1,IF(AND(YEAR(MaySun1+22)=CalendarYear,MONTH(MaySun1+22)=5),MaySun1+22,""),IF(AND(YEAR(MaySun1+29)=CalendarYear,MONTH(MaySun1+29)=5),MaySun1+29,""))</f>
        <v>45802</v>
      </c>
      <c r="AE29" s="17">
        <f>IF(DAY(MaySun1)=1,IF(AND(YEAR(MaySun1+23)=CalendarYear,MONTH(MaySun1+23)=5),MaySun1+23,""),IF(AND(YEAR(MaySun1+30)=CalendarYear,MONTH(MaySun1+30)=5),MaySun1+30,""))</f>
        <v>45803</v>
      </c>
      <c r="AF29" s="17">
        <f>IF(DAY(MaySun1)=1,IF(AND(YEAR(MaySun1+24)=CalendarYear,MONTH(MaySun1+24)=5),MaySun1+24,""),IF(AND(YEAR(MaySun1+31)=CalendarYear,MONTH(MaySun1+31)=5),MaySun1+31,""))</f>
        <v>45804</v>
      </c>
      <c r="AG29" s="17">
        <f>IF(DAY(MaySun1)=1,IF(AND(YEAR(MaySun1+25)=CalendarYear,MONTH(MaySun1+25)=5),MaySun1+25,""),IF(AND(YEAR(MaySun1+32)=CalendarYear,MONTH(MaySun1+32)=5),MaySun1+32,""))</f>
        <v>45805</v>
      </c>
      <c r="AH29" s="17">
        <f>IF(DAY(MaySun1)=1,IF(AND(YEAR(MaySun1+26)=CalendarYear,MONTH(MaySun1+26)=5),MaySun1+26,""),IF(AND(YEAR(MaySun1+33)=CalendarYear,MONTH(MaySun1+33)=5),MaySun1+33,""))</f>
        <v>45806</v>
      </c>
      <c r="AI29" s="17">
        <f>IF(DAY(MaySun1)=1,IF(AND(YEAR(MaySun1+27)=CalendarYear,MONTH(MaySun1+27)=5),MaySun1+27,""),IF(AND(YEAR(MaySun1+34)=CalendarYear,MONTH(MaySun1+34)=5),MaySun1+34,""))</f>
        <v>45807</v>
      </c>
      <c r="AJ29" s="17">
        <f>IF(DAY(MaySun1)=1,IF(AND(YEAR(MaySun1+28)=CalendarYear,MONTH(MaySun1+28)=5),MaySun1+28,""),IF(AND(YEAR(MaySun1+35)=CalendarYear,MONTH(MaySun1+35)=5),MaySun1+35,""))</f>
        <v>45808</v>
      </c>
      <c r="AK29" s="17" t="str">
        <f>IF(DAY(MaySun1)=1,IF(AND(YEAR(MaySun1+29)=CalendarYear,MONTH(MaySun1+29)=5),MaySun1+29,""),IF(AND(YEAR(MaySun1+36)=CalendarYear,MONTH(MaySun1+36)=5),MaySun1+36,""))</f>
        <v/>
      </c>
      <c r="AL29" s="17" t="str">
        <f>IF(DAY(MaySun1)=1,IF(AND(YEAR(MaySun1+30)=CalendarYear,MONTH(MaySun1+30)=5),MaySun1+30,""),IF(AND(YEAR(MaySun1+37)=CalendarYear,MONTH(MaySun1+37)=5),MaySun1+37,""))</f>
        <v/>
      </c>
    </row>
    <row r="30" spans="1:38" x14ac:dyDescent="0.25">
      <c r="A30" s="82"/>
      <c r="B30" s="18" t="s">
        <v>7</v>
      </c>
      <c r="C30" s="18" t="s">
        <v>8</v>
      </c>
      <c r="D30" s="18" t="s">
        <v>9</v>
      </c>
      <c r="E30" s="18" t="s">
        <v>10</v>
      </c>
      <c r="F30" s="18" t="s">
        <v>11</v>
      </c>
      <c r="G30" s="18" t="s">
        <v>12</v>
      </c>
      <c r="H30" s="18" t="s">
        <v>13</v>
      </c>
      <c r="I30" s="18" t="s">
        <v>7</v>
      </c>
      <c r="J30" s="18" t="s">
        <v>8</v>
      </c>
      <c r="K30" s="18" t="s">
        <v>9</v>
      </c>
      <c r="L30" s="18" t="s">
        <v>10</v>
      </c>
      <c r="M30" s="18" t="s">
        <v>11</v>
      </c>
      <c r="N30" s="18" t="s">
        <v>12</v>
      </c>
      <c r="O30" s="18" t="s">
        <v>13</v>
      </c>
      <c r="P30" s="18" t="s">
        <v>7</v>
      </c>
      <c r="Q30" s="18" t="s">
        <v>8</v>
      </c>
      <c r="R30" s="18" t="s">
        <v>9</v>
      </c>
      <c r="S30" s="18" t="s">
        <v>10</v>
      </c>
      <c r="T30" s="18" t="s">
        <v>11</v>
      </c>
      <c r="U30" s="18" t="s">
        <v>12</v>
      </c>
      <c r="V30" s="18" t="s">
        <v>13</v>
      </c>
      <c r="W30" s="18" t="s">
        <v>7</v>
      </c>
      <c r="X30" s="18" t="s">
        <v>8</v>
      </c>
      <c r="Y30" s="18" t="s">
        <v>9</v>
      </c>
      <c r="Z30" s="18" t="s">
        <v>10</v>
      </c>
      <c r="AA30" s="18" t="s">
        <v>11</v>
      </c>
      <c r="AB30" s="18" t="s">
        <v>12</v>
      </c>
      <c r="AC30" s="18" t="s">
        <v>13</v>
      </c>
      <c r="AD30" s="18" t="s">
        <v>7</v>
      </c>
      <c r="AE30" s="18" t="s">
        <v>8</v>
      </c>
      <c r="AF30" s="18" t="s">
        <v>9</v>
      </c>
      <c r="AG30" s="18" t="s">
        <v>10</v>
      </c>
      <c r="AH30" s="18" t="s">
        <v>11</v>
      </c>
      <c r="AI30" s="18" t="s">
        <v>12</v>
      </c>
      <c r="AJ30" s="18" t="s">
        <v>13</v>
      </c>
      <c r="AK30" s="18" t="s">
        <v>7</v>
      </c>
      <c r="AL30" s="18" t="s">
        <v>8</v>
      </c>
    </row>
    <row r="31" spans="1:38" x14ac:dyDescent="0.25">
      <c r="A31" s="27" t="s">
        <v>15</v>
      </c>
      <c r="B31" s="51" t="s">
        <v>14</v>
      </c>
      <c r="C31" s="51" t="s">
        <v>14</v>
      </c>
      <c r="D31" s="51" t="s">
        <v>14</v>
      </c>
      <c r="E31" s="51" t="s">
        <v>14</v>
      </c>
      <c r="F31" s="51" t="s">
        <v>14</v>
      </c>
      <c r="G31" s="51" t="s">
        <v>14</v>
      </c>
      <c r="H31" s="51" t="s">
        <v>14</v>
      </c>
      <c r="I31" s="51" t="s">
        <v>14</v>
      </c>
      <c r="J31" s="51" t="s">
        <v>14</v>
      </c>
      <c r="K31" s="51" t="s">
        <v>14</v>
      </c>
      <c r="L31" s="51" t="s">
        <v>14</v>
      </c>
      <c r="M31" s="51" t="s">
        <v>14</v>
      </c>
      <c r="N31" s="51" t="s">
        <v>14</v>
      </c>
      <c r="O31" s="51" t="s">
        <v>14</v>
      </c>
      <c r="P31" s="51" t="s">
        <v>14</v>
      </c>
      <c r="Q31" s="51" t="s">
        <v>14</v>
      </c>
      <c r="R31" s="51" t="s">
        <v>14</v>
      </c>
      <c r="S31" s="51" t="s">
        <v>14</v>
      </c>
      <c r="T31" s="51" t="s">
        <v>14</v>
      </c>
      <c r="U31" s="51" t="s">
        <v>14</v>
      </c>
      <c r="V31" s="51" t="s">
        <v>14</v>
      </c>
      <c r="W31" s="51" t="s">
        <v>14</v>
      </c>
      <c r="X31" s="51" t="s">
        <v>14</v>
      </c>
      <c r="Y31" s="51" t="s">
        <v>14</v>
      </c>
      <c r="Z31" s="51" t="s">
        <v>14</v>
      </c>
      <c r="AA31" s="51" t="s">
        <v>14</v>
      </c>
      <c r="AB31" s="51" t="s">
        <v>14</v>
      </c>
      <c r="AC31" s="51" t="s">
        <v>14</v>
      </c>
      <c r="AD31" s="51" t="s">
        <v>14</v>
      </c>
      <c r="AE31" s="51" t="s">
        <v>14</v>
      </c>
      <c r="AF31" s="51" t="s">
        <v>14</v>
      </c>
      <c r="AG31" s="51" t="s">
        <v>14</v>
      </c>
      <c r="AH31" s="51" t="s">
        <v>14</v>
      </c>
      <c r="AI31" s="51" t="s">
        <v>14</v>
      </c>
      <c r="AJ31" s="51" t="s">
        <v>14</v>
      </c>
      <c r="AK31" s="51" t="s">
        <v>14</v>
      </c>
      <c r="AL31" s="51" t="s">
        <v>14</v>
      </c>
    </row>
    <row r="32" spans="1:38" x14ac:dyDescent="0.25">
      <c r="A32" s="28" t="s">
        <v>18</v>
      </c>
      <c r="B32" s="50" t="s">
        <v>19</v>
      </c>
      <c r="C32" s="50" t="s">
        <v>19</v>
      </c>
      <c r="D32" s="50" t="s">
        <v>19</v>
      </c>
      <c r="E32" s="50" t="s">
        <v>19</v>
      </c>
      <c r="F32" s="50" t="s">
        <v>19</v>
      </c>
      <c r="G32" s="50" t="s">
        <v>19</v>
      </c>
      <c r="H32" s="50" t="s">
        <v>19</v>
      </c>
      <c r="I32" s="50" t="s">
        <v>19</v>
      </c>
      <c r="J32" s="50" t="s">
        <v>19</v>
      </c>
      <c r="K32" s="50" t="s">
        <v>19</v>
      </c>
      <c r="L32" s="50" t="s">
        <v>19</v>
      </c>
      <c r="M32" s="50" t="s">
        <v>19</v>
      </c>
      <c r="N32" s="50" t="s">
        <v>19</v>
      </c>
      <c r="O32" s="50" t="s">
        <v>19</v>
      </c>
      <c r="P32" s="50" t="s">
        <v>19</v>
      </c>
      <c r="Q32" s="50" t="s">
        <v>19</v>
      </c>
      <c r="R32" s="50" t="s">
        <v>19</v>
      </c>
      <c r="S32" s="50" t="s">
        <v>19</v>
      </c>
      <c r="T32" s="50" t="s">
        <v>19</v>
      </c>
      <c r="U32" s="50" t="s">
        <v>19</v>
      </c>
      <c r="V32" s="50" t="s">
        <v>19</v>
      </c>
      <c r="W32" s="50" t="s">
        <v>19</v>
      </c>
      <c r="X32" s="50" t="s">
        <v>19</v>
      </c>
      <c r="Y32" s="50" t="s">
        <v>19</v>
      </c>
      <c r="Z32" s="50" t="s">
        <v>19</v>
      </c>
      <c r="AA32" s="50" t="s">
        <v>19</v>
      </c>
      <c r="AB32" s="50" t="s">
        <v>19</v>
      </c>
      <c r="AC32" s="50" t="s">
        <v>19</v>
      </c>
      <c r="AD32" s="50" t="s">
        <v>19</v>
      </c>
      <c r="AE32" s="50" t="s">
        <v>19</v>
      </c>
      <c r="AF32" s="50" t="s">
        <v>19</v>
      </c>
      <c r="AG32" s="50" t="s">
        <v>19</v>
      </c>
      <c r="AH32" s="50" t="s">
        <v>19</v>
      </c>
      <c r="AI32" s="50" t="s">
        <v>19</v>
      </c>
      <c r="AJ32" s="50" t="s">
        <v>19</v>
      </c>
      <c r="AK32" s="50" t="s">
        <v>19</v>
      </c>
      <c r="AL32" s="50" t="s">
        <v>19</v>
      </c>
    </row>
    <row r="33" spans="1:38" x14ac:dyDescent="0.25">
      <c r="A33" s="28" t="s">
        <v>20</v>
      </c>
      <c r="B33" s="50">
        <f>IF(AND(B29&gt;='TABLEAU PERSONNEL'!$D$4,B29&lt;='TABLEAU PERSONNEL'!$E$4),100,0)
+IF(AND(B29&gt;='TABLEAU PERSONNEL'!$D$5,B29&lt;='TABLEAU PERSONNEL'!$E$5),100,0)
+IF(AND(B29&gt;='TABLEAU PERSONNEL'!$D$6,B29&lt;='TABLEAU PERSONNEL'!$E$6),100,0)
+IF(AND(B29&gt;='TABLEAU PERSONNEL'!$D$7,B29&lt;='TABLEAU PERSONNEL'!$E$7),100,0)
+IF(AND(B29&gt;='TABLEAU PERSONNEL'!$D$8,B29&lt;='TABLEAU PERSONNEL'!$E$8),100,0)
+IF(AND(B29&gt;='TABLEAU PERSONNEL'!$D$9,B29&lt;='TABLEAU PERSONNEL'!$E$9),100,0)
+IF(AND(B29&gt;='TABLEAU PERSONNEL'!$D$10,B29&lt;='TABLEAU PERSONNEL'!$E$10),100,0)
+IF(AND(B29&gt;='TABLEAU PERSONNEL'!$D$11,B29&lt;='TABLEAU PERSONNEL'!$E$11),100,0)
+IF(AND(B29&gt;='TABLEAU PERSONNEL'!$D$12,B29&lt;='TABLEAU PERSONNEL'!$E$12),100,0)
+IF(AND(B29&gt;='TABLEAU PERSONNEL'!$D$13,B29&lt;='TABLEAU PERSONNEL'!$E$13),100,0)
+IF(AND(B29&gt;='TABLEAU PERSONNEL'!$D$14,B29&lt;='TABLEAU PERSONNEL'!$E$14),100,0)
+IF(AND(B29&gt;='TABLEAU PERSONNEL'!$D$15,B29&lt;='TABLEAU PERSONNEL'!$E$15),100,0)
+IF(AND(B29&gt;='TABLEAU PERSONNEL'!$D$16,B29&lt;='TABLEAU PERSONNEL'!$E$16),100,0)
+IF(AND(B29&gt;='TABLEAU PERSONNEL'!$D$17,B29&lt;='TABLEAU PERSONNEL'!$E$17),100,0)
+IF(AND(B29&gt;='TABLEAU PERSONNEL'!$D$18,B29&lt;='TABLEAU PERSONNEL'!$E$18),100,0)
+IF(AND(B29&gt;='TABLEAU PERSONNEL'!$D$19,B29&lt;='TABLEAU PERSONNEL'!$E$19),100,0)
+IF(AND(B29&gt;='TABLEAU PERSONNEL'!$D$20,B29&lt;='TABLEAU PERSONNEL'!$E$20),100,0)
+IF(AND(B29&gt;='TABLEAU PERSONNEL'!$D$21,B29&lt;='TABLEAU PERSONNEL'!$E$21),100,0)
+IF(AND(B29&gt;='TABLEAU PERSONNEL'!$D$22,B29&lt;='TABLEAU PERSONNEL'!$E$22),100,0)
+IF(AND(B29&gt;='TABLEAU PERSONNEL'!$D$23,B29&lt;='TABLEAU PERSONNEL'!$E$23),100,0)
+IF(AND(B29&gt;='TABLEAU PERSONNEL'!$D$24,B29&lt;='TABLEAU PERSONNEL'!$E$24),100,0)
+IF(AND(B29&gt;='TABLEAU PERSONNEL'!$D$25,B29&lt;='TABLEAU PERSONNEL'!$E$25),100,0)
+IF(AND(B29&gt;='TABLEAU PERSONNEL'!$D$26,B29&lt;='TABLEAU PERSONNEL'!$E$26),100,0)
+IF(AND(B29&gt;='TABLEAU PERSONNEL'!$D$27,B29&lt;='TABLEAU PERSONNEL'!$E$27),100,0)
+IF(AND(B29&gt;='TABLEAU PERSONNEL'!$D$28,B29&lt;='TABLEAU PERSONNEL'!$E$28),100,0)
+IF(AND(B29&gt;='TABLEAU PERSONNEL'!$D$29,B29&lt;='TABLEAU PERSONNEL'!$E$29),100,0)
+IF(AND(B29&gt;='TABLEAU PERSONNEL'!$D$30,B29&lt;='TABLEAU PERSONNEL'!$E$30),100,0)
+IF(AND(B29&gt;='TABLEAU PERSONNEL'!$D$31,B29&lt;='TABLEAU PERSONNEL'!$E$31),100,0)
+IF(AND(B29&gt;='TABLEAU PERSONNEL'!$D$32,B29&lt;='TABLEAU PERSONNEL'!$E$32),100,0)
+IF(AND(B29&gt;='TABLEAU PERSONNEL'!$D$33,B29&lt;='TABLEAU PERSONNEL'!$E$33),100,0)
+IF(AND(B29&gt;='TABLEAU PERSONNEL'!$D$34,B29&lt;='TABLEAU PERSONNEL'!$E$34),100,0)</f>
        <v>2700</v>
      </c>
      <c r="C33" s="50">
        <f>IF(AND(C29&gt;='TABLEAU PERSONNEL'!$D$4,C29&lt;='TABLEAU PERSONNEL'!$E$4),100,0)
+IF(AND(C29&gt;='TABLEAU PERSONNEL'!$D$5,C29&lt;='TABLEAU PERSONNEL'!$E$5),100,0)
+IF(AND(C29&gt;='TABLEAU PERSONNEL'!$D$6,C29&lt;='TABLEAU PERSONNEL'!$E$6),100,0)
+IF(AND(C29&gt;='TABLEAU PERSONNEL'!$D$7,C29&lt;='TABLEAU PERSONNEL'!$E$7),100,0)
+IF(AND(C29&gt;='TABLEAU PERSONNEL'!$D$8,C29&lt;='TABLEAU PERSONNEL'!$E$8),100,0)
+IF(AND(C29&gt;='TABLEAU PERSONNEL'!$D$9,C29&lt;='TABLEAU PERSONNEL'!$E$9),100,0)
+IF(AND(C29&gt;='TABLEAU PERSONNEL'!$D$10,C29&lt;='TABLEAU PERSONNEL'!$E$10),100,0)
+IF(AND(C29&gt;='TABLEAU PERSONNEL'!$D$11,C29&lt;='TABLEAU PERSONNEL'!$E$11),100,0)
+IF(AND(C29&gt;='TABLEAU PERSONNEL'!$D$12,C29&lt;='TABLEAU PERSONNEL'!$E$12),100,0)
+IF(AND(C29&gt;='TABLEAU PERSONNEL'!$D$13,C29&lt;='TABLEAU PERSONNEL'!$E$13),100,0)
+IF(AND(C29&gt;='TABLEAU PERSONNEL'!$D$14,C29&lt;='TABLEAU PERSONNEL'!$E$14),100,0)
+IF(AND(C29&gt;='TABLEAU PERSONNEL'!$D$15,C29&lt;='TABLEAU PERSONNEL'!$E$15),100,0)
+IF(AND(C29&gt;='TABLEAU PERSONNEL'!$D$16,C29&lt;='TABLEAU PERSONNEL'!$E$16),100,0)
+IF(AND(C29&gt;='TABLEAU PERSONNEL'!$D$17,C29&lt;='TABLEAU PERSONNEL'!$E$17),100,0)
+IF(AND(C29&gt;='TABLEAU PERSONNEL'!$D$18,C29&lt;='TABLEAU PERSONNEL'!$E$18),100,0)
+IF(AND(C29&gt;='TABLEAU PERSONNEL'!$D$19,C29&lt;='TABLEAU PERSONNEL'!$E$19),100,0)
+IF(AND(C29&gt;='TABLEAU PERSONNEL'!$D$20,C29&lt;='TABLEAU PERSONNEL'!$E$20),100,0)
+IF(AND(C29&gt;='TABLEAU PERSONNEL'!$D$21,C29&lt;='TABLEAU PERSONNEL'!$E$21),100,0)
+IF(AND(C29&gt;='TABLEAU PERSONNEL'!$D$22,C29&lt;='TABLEAU PERSONNEL'!$E$22),100,0)
+IF(AND(C29&gt;='TABLEAU PERSONNEL'!$D$23,C29&lt;='TABLEAU PERSONNEL'!$E$23),100,0)
+IF(AND(C29&gt;='TABLEAU PERSONNEL'!$D$24,C29&lt;='TABLEAU PERSONNEL'!$E$24),100,0)
+IF(AND(C29&gt;='TABLEAU PERSONNEL'!$D$25,C29&lt;='TABLEAU PERSONNEL'!$E$25),100,0)
+IF(AND(C29&gt;='TABLEAU PERSONNEL'!$D$26,C29&lt;='TABLEAU PERSONNEL'!$E$26),100,0)
+IF(AND(C29&gt;='TABLEAU PERSONNEL'!$D$27,C29&lt;='TABLEAU PERSONNEL'!$E$27),100,0)
+IF(AND(C29&gt;='TABLEAU PERSONNEL'!$D$28,C29&lt;='TABLEAU PERSONNEL'!$E$28),100,0)
+IF(AND(C29&gt;='TABLEAU PERSONNEL'!$D$29,C29&lt;='TABLEAU PERSONNEL'!$E$29),100,0)
+IF(AND(C29&gt;='TABLEAU PERSONNEL'!$D$30,C29&lt;='TABLEAU PERSONNEL'!$E$30),100,0)
+IF(AND(C29&gt;='TABLEAU PERSONNEL'!$D$31,C29&lt;='TABLEAU PERSONNEL'!$E$31),100,0)
+IF(AND(C29&gt;='TABLEAU PERSONNEL'!$D$32,C29&lt;='TABLEAU PERSONNEL'!$E$32),100,0)
+IF(AND(C29&gt;='TABLEAU PERSONNEL'!$D$33,C29&lt;='TABLEAU PERSONNEL'!$E$33),100,0)
+IF(AND(C29&gt;='TABLEAU PERSONNEL'!$D$34,C29&lt;='TABLEAU PERSONNEL'!$E$34),100,0)</f>
        <v>2700</v>
      </c>
      <c r="D33" s="50">
        <f>IF(AND(D29&gt;='TABLEAU PERSONNEL'!$D$4,D29&lt;='TABLEAU PERSONNEL'!$E$4),100,0)
+IF(AND(D29&gt;='TABLEAU PERSONNEL'!$D$5,D29&lt;='TABLEAU PERSONNEL'!$E$5),100,0)
+IF(AND(D29&gt;='TABLEAU PERSONNEL'!$D$6,D29&lt;='TABLEAU PERSONNEL'!$E$6),100,0)
+IF(AND(D29&gt;='TABLEAU PERSONNEL'!$D$7,D29&lt;='TABLEAU PERSONNEL'!$E$7),100,0)
+IF(AND(D29&gt;='TABLEAU PERSONNEL'!$D$8,D29&lt;='TABLEAU PERSONNEL'!$E$8),100,0)
+IF(AND(D29&gt;='TABLEAU PERSONNEL'!$D$9,D29&lt;='TABLEAU PERSONNEL'!$E$9),100,0)
+IF(AND(D29&gt;='TABLEAU PERSONNEL'!$D$10,D29&lt;='TABLEAU PERSONNEL'!$E$10),100,0)
+IF(AND(D29&gt;='TABLEAU PERSONNEL'!$D$11,D29&lt;='TABLEAU PERSONNEL'!$E$11),100,0)
+IF(AND(D29&gt;='TABLEAU PERSONNEL'!$D$12,D29&lt;='TABLEAU PERSONNEL'!$E$12),100,0)
+IF(AND(D29&gt;='TABLEAU PERSONNEL'!$D$13,D29&lt;='TABLEAU PERSONNEL'!$E$13),100,0)
+IF(AND(D29&gt;='TABLEAU PERSONNEL'!$D$14,D29&lt;='TABLEAU PERSONNEL'!$E$14),100,0)
+IF(AND(D29&gt;='TABLEAU PERSONNEL'!$D$15,D29&lt;='TABLEAU PERSONNEL'!$E$15),100,0)
+IF(AND(D29&gt;='TABLEAU PERSONNEL'!$D$16,D29&lt;='TABLEAU PERSONNEL'!$E$16),100,0)
+IF(AND(D29&gt;='TABLEAU PERSONNEL'!$D$17,D29&lt;='TABLEAU PERSONNEL'!$E$17),100,0)
+IF(AND(D29&gt;='TABLEAU PERSONNEL'!$D$18,D29&lt;='TABLEAU PERSONNEL'!$E$18),100,0)
+IF(AND(D29&gt;='TABLEAU PERSONNEL'!$D$19,D29&lt;='TABLEAU PERSONNEL'!$E$19),100,0)
+IF(AND(D29&gt;='TABLEAU PERSONNEL'!$D$20,D29&lt;='TABLEAU PERSONNEL'!$E$20),100,0)
+IF(AND(D29&gt;='TABLEAU PERSONNEL'!$D$21,D29&lt;='TABLEAU PERSONNEL'!$E$21),100,0)
+IF(AND(D29&gt;='TABLEAU PERSONNEL'!$D$22,D29&lt;='TABLEAU PERSONNEL'!$E$22),100,0)
+IF(AND(D29&gt;='TABLEAU PERSONNEL'!$D$23,D29&lt;='TABLEAU PERSONNEL'!$E$23),100,0)
+IF(AND(D29&gt;='TABLEAU PERSONNEL'!$D$24,D29&lt;='TABLEAU PERSONNEL'!$E$24),100,0)
+IF(AND(D29&gt;='TABLEAU PERSONNEL'!$D$25,D29&lt;='TABLEAU PERSONNEL'!$E$25),100,0)
+IF(AND(D29&gt;='TABLEAU PERSONNEL'!$D$26,D29&lt;='TABLEAU PERSONNEL'!$E$26),100,0)
+IF(AND(D29&gt;='TABLEAU PERSONNEL'!$D$27,D29&lt;='TABLEAU PERSONNEL'!$E$27),100,0)
+IF(AND(D29&gt;='TABLEAU PERSONNEL'!$D$28,D29&lt;='TABLEAU PERSONNEL'!$E$28),100,0)
+IF(AND(D29&gt;='TABLEAU PERSONNEL'!$D$29,D29&lt;='TABLEAU PERSONNEL'!$E$29),100,0)
+IF(AND(D29&gt;='TABLEAU PERSONNEL'!$D$30,D29&lt;='TABLEAU PERSONNEL'!$E$30),100,0)
+IF(AND(D29&gt;='TABLEAU PERSONNEL'!$D$31,D29&lt;='TABLEAU PERSONNEL'!$E$31),100,0)
+IF(AND(D29&gt;='TABLEAU PERSONNEL'!$D$32,D29&lt;='TABLEAU PERSONNEL'!$E$32),100,0)
+IF(AND(D29&gt;='TABLEAU PERSONNEL'!$D$33,D29&lt;='TABLEAU PERSONNEL'!$E$33),100,0)
+IF(AND(D29&gt;='TABLEAU PERSONNEL'!$D$34,D29&lt;='TABLEAU PERSONNEL'!$E$34),100,0)</f>
        <v>2700</v>
      </c>
      <c r="E33" s="50">
        <f>IF(AND(E29&gt;='TABLEAU PERSONNEL'!$D$4,E29&lt;='TABLEAU PERSONNEL'!$E$4),100,0)
+IF(AND(E29&gt;='TABLEAU PERSONNEL'!$D$5,E29&lt;='TABLEAU PERSONNEL'!$E$5),100,0)
+IF(AND(E29&gt;='TABLEAU PERSONNEL'!$D$6,E29&lt;='TABLEAU PERSONNEL'!$E$6),100,0)
+IF(AND(E29&gt;='TABLEAU PERSONNEL'!$D$7,E29&lt;='TABLEAU PERSONNEL'!$E$7),100,0)
+IF(AND(E29&gt;='TABLEAU PERSONNEL'!$D$8,E29&lt;='TABLEAU PERSONNEL'!$E$8),100,0)
+IF(AND(E29&gt;='TABLEAU PERSONNEL'!$D$9,E29&lt;='TABLEAU PERSONNEL'!$E$9),100,0)
+IF(AND(E29&gt;='TABLEAU PERSONNEL'!$D$10,E29&lt;='TABLEAU PERSONNEL'!$E$10),100,0)
+IF(AND(E29&gt;='TABLEAU PERSONNEL'!$D$11,E29&lt;='TABLEAU PERSONNEL'!$E$11),100,0)
+IF(AND(E29&gt;='TABLEAU PERSONNEL'!$D$12,E29&lt;='TABLEAU PERSONNEL'!$E$12),100,0)
+IF(AND(E29&gt;='TABLEAU PERSONNEL'!$D$13,E29&lt;='TABLEAU PERSONNEL'!$E$13),100,0)
+IF(AND(E29&gt;='TABLEAU PERSONNEL'!$D$14,E29&lt;='TABLEAU PERSONNEL'!$E$14),100,0)
+IF(AND(E29&gt;='TABLEAU PERSONNEL'!$D$15,E29&lt;='TABLEAU PERSONNEL'!$E$15),100,0)
+IF(AND(E29&gt;='TABLEAU PERSONNEL'!$D$16,E29&lt;='TABLEAU PERSONNEL'!$E$16),100,0)
+IF(AND(E29&gt;='TABLEAU PERSONNEL'!$D$17,E29&lt;='TABLEAU PERSONNEL'!$E$17),100,0)
+IF(AND(E29&gt;='TABLEAU PERSONNEL'!$D$18,E29&lt;='TABLEAU PERSONNEL'!$E$18),100,0)
+IF(AND(E29&gt;='TABLEAU PERSONNEL'!$D$19,E29&lt;='TABLEAU PERSONNEL'!$E$19),100,0)
+IF(AND(E29&gt;='TABLEAU PERSONNEL'!$D$20,E29&lt;='TABLEAU PERSONNEL'!$E$20),100,0)
+IF(AND(E29&gt;='TABLEAU PERSONNEL'!$D$21,E29&lt;='TABLEAU PERSONNEL'!$E$21),100,0)
+IF(AND(E29&gt;='TABLEAU PERSONNEL'!$D$22,E29&lt;='TABLEAU PERSONNEL'!$E$22),100,0)
+IF(AND(E29&gt;='TABLEAU PERSONNEL'!$D$23,E29&lt;='TABLEAU PERSONNEL'!$E$23),100,0)
+IF(AND(E29&gt;='TABLEAU PERSONNEL'!$D$24,E29&lt;='TABLEAU PERSONNEL'!$E$24),100,0)
+IF(AND(E29&gt;='TABLEAU PERSONNEL'!$D$25,E29&lt;='TABLEAU PERSONNEL'!$E$25),100,0)
+IF(AND(E29&gt;='TABLEAU PERSONNEL'!$D$26,E29&lt;='TABLEAU PERSONNEL'!$E$26),100,0)
+IF(AND(E29&gt;='TABLEAU PERSONNEL'!$D$27,E29&lt;='TABLEAU PERSONNEL'!$E$27),100,0)
+IF(AND(E29&gt;='TABLEAU PERSONNEL'!$D$28,E29&lt;='TABLEAU PERSONNEL'!$E$28),100,0)
+IF(AND(E29&gt;='TABLEAU PERSONNEL'!$D$29,E29&lt;='TABLEAU PERSONNEL'!$E$29),100,0)
+IF(AND(E29&gt;='TABLEAU PERSONNEL'!$D$30,E29&lt;='TABLEAU PERSONNEL'!$E$30),100,0)
+IF(AND(E29&gt;='TABLEAU PERSONNEL'!$D$31,E29&lt;='TABLEAU PERSONNEL'!$E$31),100,0)
+IF(AND(E29&gt;='TABLEAU PERSONNEL'!$D$32,E29&lt;='TABLEAU PERSONNEL'!$E$32),100,0)
+IF(AND(E29&gt;='TABLEAU PERSONNEL'!$D$33,E29&lt;='TABLEAU PERSONNEL'!$E$33),100,0)
+IF(AND(E29&gt;='TABLEAU PERSONNEL'!$D$34,E29&lt;='TABLEAU PERSONNEL'!$E$34),100,0)</f>
        <v>2700</v>
      </c>
      <c r="F33" s="50">
        <f>IF(AND(F29&gt;='TABLEAU PERSONNEL'!$D$4,F29&lt;='TABLEAU PERSONNEL'!$E$4),100,0)
+IF(AND(F29&gt;='TABLEAU PERSONNEL'!$D$5,F29&lt;='TABLEAU PERSONNEL'!$E$5),100,0)
+IF(AND(F29&gt;='TABLEAU PERSONNEL'!$D$6,F29&lt;='TABLEAU PERSONNEL'!$E$6),100,0)
+IF(AND(F29&gt;='TABLEAU PERSONNEL'!$D$7,F29&lt;='TABLEAU PERSONNEL'!$E$7),100,0)
+IF(AND(F29&gt;='TABLEAU PERSONNEL'!$D$8,F29&lt;='TABLEAU PERSONNEL'!$E$8),100,0)
+IF(AND(F29&gt;='TABLEAU PERSONNEL'!$D$9,F29&lt;='TABLEAU PERSONNEL'!$E$9),100,0)
+IF(AND(F29&gt;='TABLEAU PERSONNEL'!$D$10,F29&lt;='TABLEAU PERSONNEL'!$E$10),100,0)
+IF(AND(F29&gt;='TABLEAU PERSONNEL'!$D$11,F29&lt;='TABLEAU PERSONNEL'!$E$11),100,0)
+IF(AND(F29&gt;='TABLEAU PERSONNEL'!$D$12,F29&lt;='TABLEAU PERSONNEL'!$E$12),100,0)
+IF(AND(F29&gt;='TABLEAU PERSONNEL'!$D$13,F29&lt;='TABLEAU PERSONNEL'!$E$13),100,0)
+IF(AND(F29&gt;='TABLEAU PERSONNEL'!$D$14,F29&lt;='TABLEAU PERSONNEL'!$E$14),100,0)
+IF(AND(F29&gt;='TABLEAU PERSONNEL'!$D$15,F29&lt;='TABLEAU PERSONNEL'!$E$15),100,0)
+IF(AND(F29&gt;='TABLEAU PERSONNEL'!$D$16,F29&lt;='TABLEAU PERSONNEL'!$E$16),100,0)
+IF(AND(F29&gt;='TABLEAU PERSONNEL'!$D$17,F29&lt;='TABLEAU PERSONNEL'!$E$17),100,0)
+IF(AND(F29&gt;='TABLEAU PERSONNEL'!$D$18,F29&lt;='TABLEAU PERSONNEL'!$E$18),100,0)
+IF(AND(F29&gt;='TABLEAU PERSONNEL'!$D$19,F29&lt;='TABLEAU PERSONNEL'!$E$19),100,0)
+IF(AND(F29&gt;='TABLEAU PERSONNEL'!$D$20,F29&lt;='TABLEAU PERSONNEL'!$E$20),100,0)
+IF(AND(F29&gt;='TABLEAU PERSONNEL'!$D$21,F29&lt;='TABLEAU PERSONNEL'!$E$21),100,0)
+IF(AND(F29&gt;='TABLEAU PERSONNEL'!$D$22,F29&lt;='TABLEAU PERSONNEL'!$E$22),100,0)
+IF(AND(F29&gt;='TABLEAU PERSONNEL'!$D$23,F29&lt;='TABLEAU PERSONNEL'!$E$23),100,0)
+IF(AND(F29&gt;='TABLEAU PERSONNEL'!$D$24,F29&lt;='TABLEAU PERSONNEL'!$E$24),100,0)
+IF(AND(F29&gt;='TABLEAU PERSONNEL'!$D$25,F29&lt;='TABLEAU PERSONNEL'!$E$25),100,0)
+IF(AND(F29&gt;='TABLEAU PERSONNEL'!$D$26,F29&lt;='TABLEAU PERSONNEL'!$E$26),100,0)
+IF(AND(F29&gt;='TABLEAU PERSONNEL'!$D$27,F29&lt;='TABLEAU PERSONNEL'!$E$27),100,0)
+IF(AND(F29&gt;='TABLEAU PERSONNEL'!$D$28,F29&lt;='TABLEAU PERSONNEL'!$E$28),100,0)
+IF(AND(F29&gt;='TABLEAU PERSONNEL'!$D$29,F29&lt;='TABLEAU PERSONNEL'!$E$29),100,0)
+IF(AND(F29&gt;='TABLEAU PERSONNEL'!$D$30,F29&lt;='TABLEAU PERSONNEL'!$E$30),100,0)
+IF(AND(F29&gt;='TABLEAU PERSONNEL'!$D$31,F29&lt;='TABLEAU PERSONNEL'!$E$31),100,0)
+IF(AND(F29&gt;='TABLEAU PERSONNEL'!$D$32,F29&lt;='TABLEAU PERSONNEL'!$E$32),100,0)
+IF(AND(F29&gt;='TABLEAU PERSONNEL'!$D$33,F29&lt;='TABLEAU PERSONNEL'!$E$33),100,0)
+IF(AND(F29&gt;='TABLEAU PERSONNEL'!$D$34,F29&lt;='TABLEAU PERSONNEL'!$E$34),100,0)</f>
        <v>0</v>
      </c>
      <c r="G33" s="50">
        <f>IF(AND(G29&gt;='TABLEAU PERSONNEL'!$D$4,G29&lt;='TABLEAU PERSONNEL'!$E$4),100,0)
+IF(AND(G29&gt;='TABLEAU PERSONNEL'!$D$5,G29&lt;='TABLEAU PERSONNEL'!$E$5),100,0)
+IF(AND(G29&gt;='TABLEAU PERSONNEL'!$D$6,G29&lt;='TABLEAU PERSONNEL'!$E$6),100,0)
+IF(AND(G29&gt;='TABLEAU PERSONNEL'!$D$7,G29&lt;='TABLEAU PERSONNEL'!$E$7),100,0)
+IF(AND(G29&gt;='TABLEAU PERSONNEL'!$D$8,G29&lt;='TABLEAU PERSONNEL'!$E$8),100,0)
+IF(AND(G29&gt;='TABLEAU PERSONNEL'!$D$9,G29&lt;='TABLEAU PERSONNEL'!$E$9),100,0)
+IF(AND(G29&gt;='TABLEAU PERSONNEL'!$D$10,G29&lt;='TABLEAU PERSONNEL'!$E$10),100,0)
+IF(AND(G29&gt;='TABLEAU PERSONNEL'!$D$11,G29&lt;='TABLEAU PERSONNEL'!$E$11),100,0)
+IF(AND(G29&gt;='TABLEAU PERSONNEL'!$D$12,G29&lt;='TABLEAU PERSONNEL'!$E$12),100,0)
+IF(AND(G29&gt;='TABLEAU PERSONNEL'!$D$13,G29&lt;='TABLEAU PERSONNEL'!$E$13),100,0)
+IF(AND(G29&gt;='TABLEAU PERSONNEL'!$D$14,G29&lt;='TABLEAU PERSONNEL'!$E$14),100,0)
+IF(AND(G29&gt;='TABLEAU PERSONNEL'!$D$15,G29&lt;='TABLEAU PERSONNEL'!$E$15),100,0)
+IF(AND(G29&gt;='TABLEAU PERSONNEL'!$D$16,G29&lt;='TABLEAU PERSONNEL'!$E$16),100,0)
+IF(AND(G29&gt;='TABLEAU PERSONNEL'!$D$17,G29&lt;='TABLEAU PERSONNEL'!$E$17),100,0)
+IF(AND(G29&gt;='TABLEAU PERSONNEL'!$D$18,G29&lt;='TABLEAU PERSONNEL'!$E$18),100,0)
+IF(AND(G29&gt;='TABLEAU PERSONNEL'!$D$19,G29&lt;='TABLEAU PERSONNEL'!$E$19),100,0)
+IF(AND(G29&gt;='TABLEAU PERSONNEL'!$D$20,G29&lt;='TABLEAU PERSONNEL'!$E$20),100,0)
+IF(AND(G29&gt;='TABLEAU PERSONNEL'!$D$21,G29&lt;='TABLEAU PERSONNEL'!$E$21),100,0)
+IF(AND(G29&gt;='TABLEAU PERSONNEL'!$D$22,G29&lt;='TABLEAU PERSONNEL'!$E$22),100,0)
+IF(AND(G29&gt;='TABLEAU PERSONNEL'!$D$23,G29&lt;='TABLEAU PERSONNEL'!$E$23),100,0)
+IF(AND(G29&gt;='TABLEAU PERSONNEL'!$D$24,G29&lt;='TABLEAU PERSONNEL'!$E$24),100,0)
+IF(AND(G29&gt;='TABLEAU PERSONNEL'!$D$25,G29&lt;='TABLEAU PERSONNEL'!$E$25),100,0)
+IF(AND(G29&gt;='TABLEAU PERSONNEL'!$D$26,G29&lt;='TABLEAU PERSONNEL'!$E$26),100,0)
+IF(AND(G29&gt;='TABLEAU PERSONNEL'!$D$27,G29&lt;='TABLEAU PERSONNEL'!$E$27),100,0)
+IF(AND(G29&gt;='TABLEAU PERSONNEL'!$D$28,G29&lt;='TABLEAU PERSONNEL'!$E$28),100,0)
+IF(AND(G29&gt;='TABLEAU PERSONNEL'!$D$29,G29&lt;='TABLEAU PERSONNEL'!$E$29),100,0)
+IF(AND(G29&gt;='TABLEAU PERSONNEL'!$D$30,G29&lt;='TABLEAU PERSONNEL'!$E$30),100,0)
+IF(AND(G29&gt;='TABLEAU PERSONNEL'!$D$31,G29&lt;='TABLEAU PERSONNEL'!$E$31),100,0)
+IF(AND(G29&gt;='TABLEAU PERSONNEL'!$D$32,G29&lt;='TABLEAU PERSONNEL'!$E$32),100,0)
+IF(AND(G29&gt;='TABLEAU PERSONNEL'!$D$33,G29&lt;='TABLEAU PERSONNEL'!$E$33),100,0)
+IF(AND(G29&gt;='TABLEAU PERSONNEL'!$D$34,G29&lt;='TABLEAU PERSONNEL'!$E$34),100,0)</f>
        <v>0</v>
      </c>
      <c r="H33" s="50">
        <f>IF(AND(H29&gt;='TABLEAU PERSONNEL'!$D$4,H29&lt;='TABLEAU PERSONNEL'!$E$4),100,0)
+IF(AND(H29&gt;='TABLEAU PERSONNEL'!$D$5,H29&lt;='TABLEAU PERSONNEL'!$E$5),100,0)
+IF(AND(H29&gt;='TABLEAU PERSONNEL'!$D$6,H29&lt;='TABLEAU PERSONNEL'!$E$6),100,0)
+IF(AND(H29&gt;='TABLEAU PERSONNEL'!$D$7,H29&lt;='TABLEAU PERSONNEL'!$E$7),100,0)
+IF(AND(H29&gt;='TABLEAU PERSONNEL'!$D$8,H29&lt;='TABLEAU PERSONNEL'!$E$8),100,0)
+IF(AND(H29&gt;='TABLEAU PERSONNEL'!$D$9,H29&lt;='TABLEAU PERSONNEL'!$E$9),100,0)
+IF(AND(H29&gt;='TABLEAU PERSONNEL'!$D$10,H29&lt;='TABLEAU PERSONNEL'!$E$10),100,0)
+IF(AND(H29&gt;='TABLEAU PERSONNEL'!$D$11,H29&lt;='TABLEAU PERSONNEL'!$E$11),100,0)
+IF(AND(H29&gt;='TABLEAU PERSONNEL'!$D$12,H29&lt;='TABLEAU PERSONNEL'!$E$12),100,0)
+IF(AND(H29&gt;='TABLEAU PERSONNEL'!$D$13,H29&lt;='TABLEAU PERSONNEL'!$E$13),100,0)
+IF(AND(H29&gt;='TABLEAU PERSONNEL'!$D$14,H29&lt;='TABLEAU PERSONNEL'!$E$14),100,0)
+IF(AND(H29&gt;='TABLEAU PERSONNEL'!$D$15,H29&lt;='TABLEAU PERSONNEL'!$E$15),100,0)
+IF(AND(H29&gt;='TABLEAU PERSONNEL'!$D$16,H29&lt;='TABLEAU PERSONNEL'!$E$16),100,0)
+IF(AND(H29&gt;='TABLEAU PERSONNEL'!$D$17,H29&lt;='TABLEAU PERSONNEL'!$E$17),100,0)
+IF(AND(H29&gt;='TABLEAU PERSONNEL'!$D$18,H29&lt;='TABLEAU PERSONNEL'!$E$18),100,0)
+IF(AND(H29&gt;='TABLEAU PERSONNEL'!$D$19,H29&lt;='TABLEAU PERSONNEL'!$E$19),100,0)
+IF(AND(H29&gt;='TABLEAU PERSONNEL'!$D$20,H29&lt;='TABLEAU PERSONNEL'!$E$20),100,0)
+IF(AND(H29&gt;='TABLEAU PERSONNEL'!$D$21,H29&lt;='TABLEAU PERSONNEL'!$E$21),100,0)
+IF(AND(H29&gt;='TABLEAU PERSONNEL'!$D$22,H29&lt;='TABLEAU PERSONNEL'!$E$22),100,0)
+IF(AND(H29&gt;='TABLEAU PERSONNEL'!$D$23,H29&lt;='TABLEAU PERSONNEL'!$E$23),100,0)
+IF(AND(H29&gt;='TABLEAU PERSONNEL'!$D$24,H29&lt;='TABLEAU PERSONNEL'!$E$24),100,0)
+IF(AND(H29&gt;='TABLEAU PERSONNEL'!$D$25,H29&lt;='TABLEAU PERSONNEL'!$E$25),100,0)
+IF(AND(H29&gt;='TABLEAU PERSONNEL'!$D$26,H29&lt;='TABLEAU PERSONNEL'!$E$26),100,0)
+IF(AND(H29&gt;='TABLEAU PERSONNEL'!$D$27,H29&lt;='TABLEAU PERSONNEL'!$E$27),100,0)
+IF(AND(H29&gt;='TABLEAU PERSONNEL'!$D$28,H29&lt;='TABLEAU PERSONNEL'!$E$28),100,0)
+IF(AND(H29&gt;='TABLEAU PERSONNEL'!$D$29,H29&lt;='TABLEAU PERSONNEL'!$E$29),100,0)
+IF(AND(H29&gt;='TABLEAU PERSONNEL'!$D$30,H29&lt;='TABLEAU PERSONNEL'!$E$30),100,0)
+IF(AND(H29&gt;='TABLEAU PERSONNEL'!$D$31,H29&lt;='TABLEAU PERSONNEL'!$E$31),100,0)
+IF(AND(H29&gt;='TABLEAU PERSONNEL'!$D$32,H29&lt;='TABLEAU PERSONNEL'!$E$32),100,0)
+IF(AND(H29&gt;='TABLEAU PERSONNEL'!$D$33,H29&lt;='TABLEAU PERSONNEL'!$E$33),100,0)
+IF(AND(H29&gt;='TABLEAU PERSONNEL'!$D$34,H29&lt;='TABLEAU PERSONNEL'!$E$34),100,0)</f>
        <v>0</v>
      </c>
      <c r="I33" s="50">
        <f>IF(AND(I29&gt;='TABLEAU PERSONNEL'!$D$4,I29&lt;='TABLEAU PERSONNEL'!$E$4),100,0)
+IF(AND(I29&gt;='TABLEAU PERSONNEL'!$D$5,I29&lt;='TABLEAU PERSONNEL'!$E$5),100,0)
+IF(AND(I29&gt;='TABLEAU PERSONNEL'!$D$6,I29&lt;='TABLEAU PERSONNEL'!$E$6),100,0)
+IF(AND(I29&gt;='TABLEAU PERSONNEL'!$D$7,I29&lt;='TABLEAU PERSONNEL'!$E$7),100,0)
+IF(AND(I29&gt;='TABLEAU PERSONNEL'!$D$8,I29&lt;='TABLEAU PERSONNEL'!$E$8),100,0)
+IF(AND(I29&gt;='TABLEAU PERSONNEL'!$D$9,I29&lt;='TABLEAU PERSONNEL'!$E$9),100,0)
+IF(AND(I29&gt;='TABLEAU PERSONNEL'!$D$10,I29&lt;='TABLEAU PERSONNEL'!$E$10),100,0)
+IF(AND(I29&gt;='TABLEAU PERSONNEL'!$D$11,I29&lt;='TABLEAU PERSONNEL'!$E$11),100,0)
+IF(AND(I29&gt;='TABLEAU PERSONNEL'!$D$12,I29&lt;='TABLEAU PERSONNEL'!$E$12),100,0)
+IF(AND(I29&gt;='TABLEAU PERSONNEL'!$D$13,I29&lt;='TABLEAU PERSONNEL'!$E$13),100,0)
+IF(AND(I29&gt;='TABLEAU PERSONNEL'!$D$14,I29&lt;='TABLEAU PERSONNEL'!$E$14),100,0)
+IF(AND(I29&gt;='TABLEAU PERSONNEL'!$D$15,I29&lt;='TABLEAU PERSONNEL'!$E$15),100,0)
+IF(AND(I29&gt;='TABLEAU PERSONNEL'!$D$16,I29&lt;='TABLEAU PERSONNEL'!$E$16),100,0)
+IF(AND(I29&gt;='TABLEAU PERSONNEL'!$D$17,I29&lt;='TABLEAU PERSONNEL'!$E$17),100,0)
+IF(AND(I29&gt;='TABLEAU PERSONNEL'!$D$18,I29&lt;='TABLEAU PERSONNEL'!$E$18),100,0)
+IF(AND(I29&gt;='TABLEAU PERSONNEL'!$D$19,I29&lt;='TABLEAU PERSONNEL'!$E$19),100,0)
+IF(AND(I29&gt;='TABLEAU PERSONNEL'!$D$20,I29&lt;='TABLEAU PERSONNEL'!$E$20),100,0)
+IF(AND(I29&gt;='TABLEAU PERSONNEL'!$D$21,I29&lt;='TABLEAU PERSONNEL'!$E$21),100,0)
+IF(AND(I29&gt;='TABLEAU PERSONNEL'!$D$22,I29&lt;='TABLEAU PERSONNEL'!$E$22),100,0)
+IF(AND(I29&gt;='TABLEAU PERSONNEL'!$D$23,I29&lt;='TABLEAU PERSONNEL'!$E$23),100,0)
+IF(AND(I29&gt;='TABLEAU PERSONNEL'!$D$24,I29&lt;='TABLEAU PERSONNEL'!$E$24),100,0)
+IF(AND(I29&gt;='TABLEAU PERSONNEL'!$D$25,I29&lt;='TABLEAU PERSONNEL'!$E$25),100,0)
+IF(AND(I29&gt;='TABLEAU PERSONNEL'!$D$26,I29&lt;='TABLEAU PERSONNEL'!$E$26),100,0)
+IF(AND(I29&gt;='TABLEAU PERSONNEL'!$D$27,I29&lt;='TABLEAU PERSONNEL'!$E$27),100,0)
+IF(AND(I29&gt;='TABLEAU PERSONNEL'!$D$28,I29&lt;='TABLEAU PERSONNEL'!$E$28),100,0)
+IF(AND(I29&gt;='TABLEAU PERSONNEL'!$D$29,I29&lt;='TABLEAU PERSONNEL'!$E$29),100,0)
+IF(AND(I29&gt;='TABLEAU PERSONNEL'!$D$30,I29&lt;='TABLEAU PERSONNEL'!$E$30),100,0)
+IF(AND(I29&gt;='TABLEAU PERSONNEL'!$D$31,I29&lt;='TABLEAU PERSONNEL'!$E$31),100,0)
+IF(AND(I29&gt;='TABLEAU PERSONNEL'!$D$32,I29&lt;='TABLEAU PERSONNEL'!$E$32),100,0)
+IF(AND(I29&gt;='TABLEAU PERSONNEL'!$D$33,I29&lt;='TABLEAU PERSONNEL'!$E$33),100,0)
+IF(AND(I29&gt;='TABLEAU PERSONNEL'!$D$34,I29&lt;='TABLEAU PERSONNEL'!$E$34),100,0)</f>
        <v>0</v>
      </c>
      <c r="J33" s="50">
        <f>IF(AND(J29&gt;='TABLEAU PERSONNEL'!$D$4,J29&lt;='TABLEAU PERSONNEL'!$E$4),100,0)
+IF(AND(J29&gt;='TABLEAU PERSONNEL'!$D$5,J29&lt;='TABLEAU PERSONNEL'!$E$5),100,0)
+IF(AND(J29&gt;='TABLEAU PERSONNEL'!$D$6,J29&lt;='TABLEAU PERSONNEL'!$E$6),100,0)
+IF(AND(J29&gt;='TABLEAU PERSONNEL'!$D$7,J29&lt;='TABLEAU PERSONNEL'!$E$7),100,0)
+IF(AND(J29&gt;='TABLEAU PERSONNEL'!$D$8,J29&lt;='TABLEAU PERSONNEL'!$E$8),100,0)
+IF(AND(J29&gt;='TABLEAU PERSONNEL'!$D$9,J29&lt;='TABLEAU PERSONNEL'!$E$9),100,0)
+IF(AND(J29&gt;='TABLEAU PERSONNEL'!$D$10,J29&lt;='TABLEAU PERSONNEL'!$E$10),100,0)
+IF(AND(J29&gt;='TABLEAU PERSONNEL'!$D$11,J29&lt;='TABLEAU PERSONNEL'!$E$11),100,0)
+IF(AND(J29&gt;='TABLEAU PERSONNEL'!$D$12,J29&lt;='TABLEAU PERSONNEL'!$E$12),100,0)
+IF(AND(J29&gt;='TABLEAU PERSONNEL'!$D$13,J29&lt;='TABLEAU PERSONNEL'!$E$13),100,0)
+IF(AND(J29&gt;='TABLEAU PERSONNEL'!$D$14,J29&lt;='TABLEAU PERSONNEL'!$E$14),100,0)
+IF(AND(J29&gt;='TABLEAU PERSONNEL'!$D$15,J29&lt;='TABLEAU PERSONNEL'!$E$15),100,0)
+IF(AND(J29&gt;='TABLEAU PERSONNEL'!$D$16,J29&lt;='TABLEAU PERSONNEL'!$E$16),100,0)
+IF(AND(J29&gt;='TABLEAU PERSONNEL'!$D$17,J29&lt;='TABLEAU PERSONNEL'!$E$17),100,0)
+IF(AND(J29&gt;='TABLEAU PERSONNEL'!$D$18,J29&lt;='TABLEAU PERSONNEL'!$E$18),100,0)
+IF(AND(J29&gt;='TABLEAU PERSONNEL'!$D$19,J29&lt;='TABLEAU PERSONNEL'!$E$19),100,0)
+IF(AND(J29&gt;='TABLEAU PERSONNEL'!$D$20,J29&lt;='TABLEAU PERSONNEL'!$E$20),100,0)
+IF(AND(J29&gt;='TABLEAU PERSONNEL'!$D$21,J29&lt;='TABLEAU PERSONNEL'!$E$21),100,0)
+IF(AND(J29&gt;='TABLEAU PERSONNEL'!$D$22,J29&lt;='TABLEAU PERSONNEL'!$E$22),100,0)
+IF(AND(J29&gt;='TABLEAU PERSONNEL'!$D$23,J29&lt;='TABLEAU PERSONNEL'!$E$23),100,0)
+IF(AND(J29&gt;='TABLEAU PERSONNEL'!$D$24,J29&lt;='TABLEAU PERSONNEL'!$E$24),100,0)
+IF(AND(J29&gt;='TABLEAU PERSONNEL'!$D$25,J29&lt;='TABLEAU PERSONNEL'!$E$25),100,0)
+IF(AND(J29&gt;='TABLEAU PERSONNEL'!$D$26,J29&lt;='TABLEAU PERSONNEL'!$E$26),100,0)
+IF(AND(J29&gt;='TABLEAU PERSONNEL'!$D$27,J29&lt;='TABLEAU PERSONNEL'!$E$27),100,0)
+IF(AND(J29&gt;='TABLEAU PERSONNEL'!$D$28,J29&lt;='TABLEAU PERSONNEL'!$E$28),100,0)
+IF(AND(J29&gt;='TABLEAU PERSONNEL'!$D$29,J29&lt;='TABLEAU PERSONNEL'!$E$29),100,0)
+IF(AND(J29&gt;='TABLEAU PERSONNEL'!$D$30,J29&lt;='TABLEAU PERSONNEL'!$E$30),100,0)
+IF(AND(J29&gt;='TABLEAU PERSONNEL'!$D$31,J29&lt;='TABLEAU PERSONNEL'!$E$31),100,0)
+IF(AND(J29&gt;='TABLEAU PERSONNEL'!$D$32,J29&lt;='TABLEAU PERSONNEL'!$E$32),100,0)
+IF(AND(J29&gt;='TABLEAU PERSONNEL'!$D$33,J29&lt;='TABLEAU PERSONNEL'!$E$33),100,0)
+IF(AND(J29&gt;='TABLEAU PERSONNEL'!$D$34,J29&lt;='TABLEAU PERSONNEL'!$E$34),100,0)</f>
        <v>0</v>
      </c>
      <c r="K33" s="50">
        <f>IF(AND(K29&gt;='TABLEAU PERSONNEL'!$D$4,K29&lt;='TABLEAU PERSONNEL'!$E$4),100,0)
+IF(AND(K29&gt;='TABLEAU PERSONNEL'!$D$5,K29&lt;='TABLEAU PERSONNEL'!$E$5),100,0)
+IF(AND(K29&gt;='TABLEAU PERSONNEL'!$D$6,K29&lt;='TABLEAU PERSONNEL'!$E$6),100,0)
+IF(AND(K29&gt;='TABLEAU PERSONNEL'!$D$7,K29&lt;='TABLEAU PERSONNEL'!$E$7),100,0)
+IF(AND(K29&gt;='TABLEAU PERSONNEL'!$D$8,K29&lt;='TABLEAU PERSONNEL'!$E$8),100,0)
+IF(AND(K29&gt;='TABLEAU PERSONNEL'!$D$9,K29&lt;='TABLEAU PERSONNEL'!$E$9),100,0)
+IF(AND(K29&gt;='TABLEAU PERSONNEL'!$D$10,K29&lt;='TABLEAU PERSONNEL'!$E$10),100,0)
+IF(AND(K29&gt;='TABLEAU PERSONNEL'!$D$11,K29&lt;='TABLEAU PERSONNEL'!$E$11),100,0)
+IF(AND(K29&gt;='TABLEAU PERSONNEL'!$D$12,K29&lt;='TABLEAU PERSONNEL'!$E$12),100,0)
+IF(AND(K29&gt;='TABLEAU PERSONNEL'!$D$13,K29&lt;='TABLEAU PERSONNEL'!$E$13),100,0)
+IF(AND(K29&gt;='TABLEAU PERSONNEL'!$D$14,K29&lt;='TABLEAU PERSONNEL'!$E$14),100,0)
+IF(AND(K29&gt;='TABLEAU PERSONNEL'!$D$15,K29&lt;='TABLEAU PERSONNEL'!$E$15),100,0)
+IF(AND(K29&gt;='TABLEAU PERSONNEL'!$D$16,K29&lt;='TABLEAU PERSONNEL'!$E$16),100,0)
+IF(AND(K29&gt;='TABLEAU PERSONNEL'!$D$17,K29&lt;='TABLEAU PERSONNEL'!$E$17),100,0)
+IF(AND(K29&gt;='TABLEAU PERSONNEL'!$D$18,K29&lt;='TABLEAU PERSONNEL'!$E$18),100,0)
+IF(AND(K29&gt;='TABLEAU PERSONNEL'!$D$19,K29&lt;='TABLEAU PERSONNEL'!$E$19),100,0)
+IF(AND(K29&gt;='TABLEAU PERSONNEL'!$D$20,K29&lt;='TABLEAU PERSONNEL'!$E$20),100,0)
+IF(AND(K29&gt;='TABLEAU PERSONNEL'!$D$21,K29&lt;='TABLEAU PERSONNEL'!$E$21),100,0)
+IF(AND(K29&gt;='TABLEAU PERSONNEL'!$D$22,K29&lt;='TABLEAU PERSONNEL'!$E$22),100,0)
+IF(AND(K29&gt;='TABLEAU PERSONNEL'!$D$23,K29&lt;='TABLEAU PERSONNEL'!$E$23),100,0)
+IF(AND(K29&gt;='TABLEAU PERSONNEL'!$D$24,K29&lt;='TABLEAU PERSONNEL'!$E$24),100,0)
+IF(AND(K29&gt;='TABLEAU PERSONNEL'!$D$25,K29&lt;='TABLEAU PERSONNEL'!$E$25),100,0)
+IF(AND(K29&gt;='TABLEAU PERSONNEL'!$D$26,K29&lt;='TABLEAU PERSONNEL'!$E$26),100,0)
+IF(AND(K29&gt;='TABLEAU PERSONNEL'!$D$27,K29&lt;='TABLEAU PERSONNEL'!$E$27),100,0)
+IF(AND(K29&gt;='TABLEAU PERSONNEL'!$D$28,K29&lt;='TABLEAU PERSONNEL'!$E$28),100,0)
+IF(AND(K29&gt;='TABLEAU PERSONNEL'!$D$29,K29&lt;='TABLEAU PERSONNEL'!$E$29),100,0)
+IF(AND(K29&gt;='TABLEAU PERSONNEL'!$D$30,K29&lt;='TABLEAU PERSONNEL'!$E$30),100,0)
+IF(AND(K29&gt;='TABLEAU PERSONNEL'!$D$31,K29&lt;='TABLEAU PERSONNEL'!$E$31),100,0)
+IF(AND(K29&gt;='TABLEAU PERSONNEL'!$D$32,K29&lt;='TABLEAU PERSONNEL'!$E$32),100,0)
+IF(AND(K29&gt;='TABLEAU PERSONNEL'!$D$33,K29&lt;='TABLEAU PERSONNEL'!$E$33),100,0)
+IF(AND(K29&gt;='TABLEAU PERSONNEL'!$D$34,K29&lt;='TABLEAU PERSONNEL'!$E$34),100,0)</f>
        <v>0</v>
      </c>
      <c r="L33" s="50">
        <f>IF(AND(L29&gt;='TABLEAU PERSONNEL'!$D$4,L29&lt;='TABLEAU PERSONNEL'!$E$4),100,0)
+IF(AND(L29&gt;='TABLEAU PERSONNEL'!$D$5,L29&lt;='TABLEAU PERSONNEL'!$E$5),100,0)
+IF(AND(L29&gt;='TABLEAU PERSONNEL'!$D$6,L29&lt;='TABLEAU PERSONNEL'!$E$6),100,0)
+IF(AND(L29&gt;='TABLEAU PERSONNEL'!$D$7,L29&lt;='TABLEAU PERSONNEL'!$E$7),100,0)
+IF(AND(L29&gt;='TABLEAU PERSONNEL'!$D$8,L29&lt;='TABLEAU PERSONNEL'!$E$8),100,0)
+IF(AND(L29&gt;='TABLEAU PERSONNEL'!$D$9,L29&lt;='TABLEAU PERSONNEL'!$E$9),100,0)
+IF(AND(L29&gt;='TABLEAU PERSONNEL'!$D$10,L29&lt;='TABLEAU PERSONNEL'!$E$10),100,0)
+IF(AND(L29&gt;='TABLEAU PERSONNEL'!$D$11,L29&lt;='TABLEAU PERSONNEL'!$E$11),100,0)
+IF(AND(L29&gt;='TABLEAU PERSONNEL'!$D$12,L29&lt;='TABLEAU PERSONNEL'!$E$12),100,0)
+IF(AND(L29&gt;='TABLEAU PERSONNEL'!$D$13,L29&lt;='TABLEAU PERSONNEL'!$E$13),100,0)
+IF(AND(L29&gt;='TABLEAU PERSONNEL'!$D$14,L29&lt;='TABLEAU PERSONNEL'!$E$14),100,0)
+IF(AND(L29&gt;='TABLEAU PERSONNEL'!$D$15,L29&lt;='TABLEAU PERSONNEL'!$E$15),100,0)
+IF(AND(L29&gt;='TABLEAU PERSONNEL'!$D$16,L29&lt;='TABLEAU PERSONNEL'!$E$16),100,0)
+IF(AND(L29&gt;='TABLEAU PERSONNEL'!$D$17,L29&lt;='TABLEAU PERSONNEL'!$E$17),100,0)
+IF(AND(L29&gt;='TABLEAU PERSONNEL'!$D$18,L29&lt;='TABLEAU PERSONNEL'!$E$18),100,0)
+IF(AND(L29&gt;='TABLEAU PERSONNEL'!$D$19,L29&lt;='TABLEAU PERSONNEL'!$E$19),100,0)
+IF(AND(L29&gt;='TABLEAU PERSONNEL'!$D$20,L29&lt;='TABLEAU PERSONNEL'!$E$20),100,0)
+IF(AND(L29&gt;='TABLEAU PERSONNEL'!$D$21,L29&lt;='TABLEAU PERSONNEL'!$E$21),100,0)
+IF(AND(L29&gt;='TABLEAU PERSONNEL'!$D$22,L29&lt;='TABLEAU PERSONNEL'!$E$22),100,0)
+IF(AND(L29&gt;='TABLEAU PERSONNEL'!$D$23,L29&lt;='TABLEAU PERSONNEL'!$E$23),100,0)
+IF(AND(L29&gt;='TABLEAU PERSONNEL'!$D$24,L29&lt;='TABLEAU PERSONNEL'!$E$24),100,0)
+IF(AND(L29&gt;='TABLEAU PERSONNEL'!$D$25,L29&lt;='TABLEAU PERSONNEL'!$E$25),100,0)
+IF(AND(L29&gt;='TABLEAU PERSONNEL'!$D$26,L29&lt;='TABLEAU PERSONNEL'!$E$26),100,0)
+IF(AND(L29&gt;='TABLEAU PERSONNEL'!$D$27,L29&lt;='TABLEAU PERSONNEL'!$E$27),100,0)
+IF(AND(L29&gt;='TABLEAU PERSONNEL'!$D$28,L29&lt;='TABLEAU PERSONNEL'!$E$28),100,0)
+IF(AND(L29&gt;='TABLEAU PERSONNEL'!$D$29,L29&lt;='TABLEAU PERSONNEL'!$E$29),100,0)
+IF(AND(L29&gt;='TABLEAU PERSONNEL'!$D$30,L29&lt;='TABLEAU PERSONNEL'!$E$30),100,0)
+IF(AND(L29&gt;='TABLEAU PERSONNEL'!$D$31,L29&lt;='TABLEAU PERSONNEL'!$E$31),100,0)
+IF(AND(L29&gt;='TABLEAU PERSONNEL'!$D$32,L29&lt;='TABLEAU PERSONNEL'!$E$32),100,0)
+IF(AND(L29&gt;='TABLEAU PERSONNEL'!$D$33,L29&lt;='TABLEAU PERSONNEL'!$E$33),100,0)
+IF(AND(L29&gt;='TABLEAU PERSONNEL'!$D$34,L29&lt;='TABLEAU PERSONNEL'!$E$34),100,0)</f>
        <v>0</v>
      </c>
      <c r="M33" s="50">
        <f>IF(AND(M29&gt;='TABLEAU PERSONNEL'!$D$4,M29&lt;='TABLEAU PERSONNEL'!$E$4),100,0)
+IF(AND(M29&gt;='TABLEAU PERSONNEL'!$D$5,M29&lt;='TABLEAU PERSONNEL'!$E$5),100,0)
+IF(AND(M29&gt;='TABLEAU PERSONNEL'!$D$6,M29&lt;='TABLEAU PERSONNEL'!$E$6),100,0)
+IF(AND(M29&gt;='TABLEAU PERSONNEL'!$D$7,M29&lt;='TABLEAU PERSONNEL'!$E$7),100,0)
+IF(AND(M29&gt;='TABLEAU PERSONNEL'!$D$8,M29&lt;='TABLEAU PERSONNEL'!$E$8),100,0)
+IF(AND(M29&gt;='TABLEAU PERSONNEL'!$D$9,M29&lt;='TABLEAU PERSONNEL'!$E$9),100,0)
+IF(AND(M29&gt;='TABLEAU PERSONNEL'!$D$10,M29&lt;='TABLEAU PERSONNEL'!$E$10),100,0)
+IF(AND(M29&gt;='TABLEAU PERSONNEL'!$D$11,M29&lt;='TABLEAU PERSONNEL'!$E$11),100,0)
+IF(AND(M29&gt;='TABLEAU PERSONNEL'!$D$12,M29&lt;='TABLEAU PERSONNEL'!$E$12),100,0)
+IF(AND(M29&gt;='TABLEAU PERSONNEL'!$D$13,M29&lt;='TABLEAU PERSONNEL'!$E$13),100,0)
+IF(AND(M29&gt;='TABLEAU PERSONNEL'!$D$14,M29&lt;='TABLEAU PERSONNEL'!$E$14),100,0)
+IF(AND(M29&gt;='TABLEAU PERSONNEL'!$D$15,M29&lt;='TABLEAU PERSONNEL'!$E$15),100,0)
+IF(AND(M29&gt;='TABLEAU PERSONNEL'!$D$16,M29&lt;='TABLEAU PERSONNEL'!$E$16),100,0)
+IF(AND(M29&gt;='TABLEAU PERSONNEL'!$D$17,M29&lt;='TABLEAU PERSONNEL'!$E$17),100,0)
+IF(AND(M29&gt;='TABLEAU PERSONNEL'!$D$18,M29&lt;='TABLEAU PERSONNEL'!$E$18),100,0)
+IF(AND(M29&gt;='TABLEAU PERSONNEL'!$D$19,M29&lt;='TABLEAU PERSONNEL'!$E$19),100,0)
+IF(AND(M29&gt;='TABLEAU PERSONNEL'!$D$20,M29&lt;='TABLEAU PERSONNEL'!$E$20),100,0)
+IF(AND(M29&gt;='TABLEAU PERSONNEL'!$D$21,M29&lt;='TABLEAU PERSONNEL'!$E$21),100,0)
+IF(AND(M29&gt;='TABLEAU PERSONNEL'!$D$22,M29&lt;='TABLEAU PERSONNEL'!$E$22),100,0)
+IF(AND(M29&gt;='TABLEAU PERSONNEL'!$D$23,M29&lt;='TABLEAU PERSONNEL'!$E$23),100,0)
+IF(AND(M29&gt;='TABLEAU PERSONNEL'!$D$24,M29&lt;='TABLEAU PERSONNEL'!$E$24),100,0)
+IF(AND(M29&gt;='TABLEAU PERSONNEL'!$D$25,M29&lt;='TABLEAU PERSONNEL'!$E$25),100,0)
+IF(AND(M29&gt;='TABLEAU PERSONNEL'!$D$26,M29&lt;='TABLEAU PERSONNEL'!$E$26),100,0)
+IF(AND(M29&gt;='TABLEAU PERSONNEL'!$D$27,M29&lt;='TABLEAU PERSONNEL'!$E$27),100,0)
+IF(AND(M29&gt;='TABLEAU PERSONNEL'!$D$28,M29&lt;='TABLEAU PERSONNEL'!$E$28),100,0)
+IF(AND(M29&gt;='TABLEAU PERSONNEL'!$D$29,M29&lt;='TABLEAU PERSONNEL'!$E$29),100,0)
+IF(AND(M29&gt;='TABLEAU PERSONNEL'!$D$30,M29&lt;='TABLEAU PERSONNEL'!$E$30),100,0)
+IF(AND(M29&gt;='TABLEAU PERSONNEL'!$D$31,M29&lt;='TABLEAU PERSONNEL'!$E$31),100,0)
+IF(AND(M29&gt;='TABLEAU PERSONNEL'!$D$32,M29&lt;='TABLEAU PERSONNEL'!$E$32),100,0)
+IF(AND(M29&gt;='TABLEAU PERSONNEL'!$D$33,M29&lt;='TABLEAU PERSONNEL'!$E$33),100,0)
+IF(AND(M29&gt;='TABLEAU PERSONNEL'!$D$34,M29&lt;='TABLEAU PERSONNEL'!$E$34),100,0)</f>
        <v>0</v>
      </c>
      <c r="N33" s="50">
        <f>IF(AND(N29&gt;='TABLEAU PERSONNEL'!$D$4,N29&lt;='TABLEAU PERSONNEL'!$E$4),100,0)
+IF(AND(N29&gt;='TABLEAU PERSONNEL'!$D$5,N29&lt;='TABLEAU PERSONNEL'!$E$5),100,0)
+IF(AND(N29&gt;='TABLEAU PERSONNEL'!$D$6,N29&lt;='TABLEAU PERSONNEL'!$E$6),100,0)
+IF(AND(N29&gt;='TABLEAU PERSONNEL'!$D$7,N29&lt;='TABLEAU PERSONNEL'!$E$7),100,0)
+IF(AND(N29&gt;='TABLEAU PERSONNEL'!$D$8,N29&lt;='TABLEAU PERSONNEL'!$E$8),100,0)
+IF(AND(N29&gt;='TABLEAU PERSONNEL'!$D$9,N29&lt;='TABLEAU PERSONNEL'!$E$9),100,0)
+IF(AND(N29&gt;='TABLEAU PERSONNEL'!$D$10,N29&lt;='TABLEAU PERSONNEL'!$E$10),100,0)
+IF(AND(N29&gt;='TABLEAU PERSONNEL'!$D$11,N29&lt;='TABLEAU PERSONNEL'!$E$11),100,0)
+IF(AND(N29&gt;='TABLEAU PERSONNEL'!$D$12,N29&lt;='TABLEAU PERSONNEL'!$E$12),100,0)
+IF(AND(N29&gt;='TABLEAU PERSONNEL'!$D$13,N29&lt;='TABLEAU PERSONNEL'!$E$13),100,0)
+IF(AND(N29&gt;='TABLEAU PERSONNEL'!$D$14,N29&lt;='TABLEAU PERSONNEL'!$E$14),100,0)
+IF(AND(N29&gt;='TABLEAU PERSONNEL'!$D$15,N29&lt;='TABLEAU PERSONNEL'!$E$15),100,0)
+IF(AND(N29&gt;='TABLEAU PERSONNEL'!$D$16,N29&lt;='TABLEAU PERSONNEL'!$E$16),100,0)
+IF(AND(N29&gt;='TABLEAU PERSONNEL'!$D$17,N29&lt;='TABLEAU PERSONNEL'!$E$17),100,0)
+IF(AND(N29&gt;='TABLEAU PERSONNEL'!$D$18,N29&lt;='TABLEAU PERSONNEL'!$E$18),100,0)
+IF(AND(N29&gt;='TABLEAU PERSONNEL'!$D$19,N29&lt;='TABLEAU PERSONNEL'!$E$19),100,0)
+IF(AND(N29&gt;='TABLEAU PERSONNEL'!$D$20,N29&lt;='TABLEAU PERSONNEL'!$E$20),100,0)
+IF(AND(N29&gt;='TABLEAU PERSONNEL'!$D$21,N29&lt;='TABLEAU PERSONNEL'!$E$21),100,0)
+IF(AND(N29&gt;='TABLEAU PERSONNEL'!$D$22,N29&lt;='TABLEAU PERSONNEL'!$E$22),100,0)
+IF(AND(N29&gt;='TABLEAU PERSONNEL'!$D$23,N29&lt;='TABLEAU PERSONNEL'!$E$23),100,0)
+IF(AND(N29&gt;='TABLEAU PERSONNEL'!$D$24,N29&lt;='TABLEAU PERSONNEL'!$E$24),100,0)
+IF(AND(N29&gt;='TABLEAU PERSONNEL'!$D$25,N29&lt;='TABLEAU PERSONNEL'!$E$25),100,0)
+IF(AND(N29&gt;='TABLEAU PERSONNEL'!$D$26,N29&lt;='TABLEAU PERSONNEL'!$E$26),100,0)
+IF(AND(N29&gt;='TABLEAU PERSONNEL'!$D$27,N29&lt;='TABLEAU PERSONNEL'!$E$27),100,0)
+IF(AND(N29&gt;='TABLEAU PERSONNEL'!$D$28,N29&lt;='TABLEAU PERSONNEL'!$E$28),100,0)
+IF(AND(N29&gt;='TABLEAU PERSONNEL'!$D$29,N29&lt;='TABLEAU PERSONNEL'!$E$29),100,0)
+IF(AND(N29&gt;='TABLEAU PERSONNEL'!$D$30,N29&lt;='TABLEAU PERSONNEL'!$E$30),100,0)
+IF(AND(N29&gt;='TABLEAU PERSONNEL'!$D$31,N29&lt;='TABLEAU PERSONNEL'!$E$31),100,0)
+IF(AND(N29&gt;='TABLEAU PERSONNEL'!$D$32,N29&lt;='TABLEAU PERSONNEL'!$E$32),100,0)
+IF(AND(N29&gt;='TABLEAU PERSONNEL'!$D$33,N29&lt;='TABLEAU PERSONNEL'!$E$33),100,0)
+IF(AND(N29&gt;='TABLEAU PERSONNEL'!$D$34,N29&lt;='TABLEAU PERSONNEL'!$E$34),100,0)</f>
        <v>0</v>
      </c>
      <c r="O33" s="50">
        <f>IF(AND(O29&gt;='TABLEAU PERSONNEL'!$D$4,O29&lt;='TABLEAU PERSONNEL'!$E$4),100,0)
+IF(AND(O29&gt;='TABLEAU PERSONNEL'!$D$5,O29&lt;='TABLEAU PERSONNEL'!$E$5),100,0)
+IF(AND(O29&gt;='TABLEAU PERSONNEL'!$D$6,O29&lt;='TABLEAU PERSONNEL'!$E$6),100,0)
+IF(AND(O29&gt;='TABLEAU PERSONNEL'!$D$7,O29&lt;='TABLEAU PERSONNEL'!$E$7),100,0)
+IF(AND(O29&gt;='TABLEAU PERSONNEL'!$D$8,O29&lt;='TABLEAU PERSONNEL'!$E$8),100,0)
+IF(AND(O29&gt;='TABLEAU PERSONNEL'!$D$9,O29&lt;='TABLEAU PERSONNEL'!$E$9),100,0)
+IF(AND(O29&gt;='TABLEAU PERSONNEL'!$D$10,O29&lt;='TABLEAU PERSONNEL'!$E$10),100,0)
+IF(AND(O29&gt;='TABLEAU PERSONNEL'!$D$11,O29&lt;='TABLEAU PERSONNEL'!$E$11),100,0)
+IF(AND(O29&gt;='TABLEAU PERSONNEL'!$D$12,O29&lt;='TABLEAU PERSONNEL'!$E$12),100,0)
+IF(AND(O29&gt;='TABLEAU PERSONNEL'!$D$13,O29&lt;='TABLEAU PERSONNEL'!$E$13),100,0)
+IF(AND(O29&gt;='TABLEAU PERSONNEL'!$D$14,O29&lt;='TABLEAU PERSONNEL'!$E$14),100,0)
+IF(AND(O29&gt;='TABLEAU PERSONNEL'!$D$15,O29&lt;='TABLEAU PERSONNEL'!$E$15),100,0)
+IF(AND(O29&gt;='TABLEAU PERSONNEL'!$D$16,O29&lt;='TABLEAU PERSONNEL'!$E$16),100,0)
+IF(AND(O29&gt;='TABLEAU PERSONNEL'!$D$17,O29&lt;='TABLEAU PERSONNEL'!$E$17),100,0)
+IF(AND(O29&gt;='TABLEAU PERSONNEL'!$D$18,O29&lt;='TABLEAU PERSONNEL'!$E$18),100,0)
+IF(AND(O29&gt;='TABLEAU PERSONNEL'!$D$19,O29&lt;='TABLEAU PERSONNEL'!$E$19),100,0)
+IF(AND(O29&gt;='TABLEAU PERSONNEL'!$D$20,O29&lt;='TABLEAU PERSONNEL'!$E$20),100,0)
+IF(AND(O29&gt;='TABLEAU PERSONNEL'!$D$21,O29&lt;='TABLEAU PERSONNEL'!$E$21),100,0)
+IF(AND(O29&gt;='TABLEAU PERSONNEL'!$D$22,O29&lt;='TABLEAU PERSONNEL'!$E$22),100,0)
+IF(AND(O29&gt;='TABLEAU PERSONNEL'!$D$23,O29&lt;='TABLEAU PERSONNEL'!$E$23),100,0)
+IF(AND(O29&gt;='TABLEAU PERSONNEL'!$D$24,O29&lt;='TABLEAU PERSONNEL'!$E$24),100,0)
+IF(AND(O29&gt;='TABLEAU PERSONNEL'!$D$25,O29&lt;='TABLEAU PERSONNEL'!$E$25),100,0)
+IF(AND(O29&gt;='TABLEAU PERSONNEL'!$D$26,O29&lt;='TABLEAU PERSONNEL'!$E$26),100,0)
+IF(AND(O29&gt;='TABLEAU PERSONNEL'!$D$27,O29&lt;='TABLEAU PERSONNEL'!$E$27),100,0)
+IF(AND(O29&gt;='TABLEAU PERSONNEL'!$D$28,O29&lt;='TABLEAU PERSONNEL'!$E$28),100,0)
+IF(AND(O29&gt;='TABLEAU PERSONNEL'!$D$29,O29&lt;='TABLEAU PERSONNEL'!$E$29),100,0)
+IF(AND(O29&gt;='TABLEAU PERSONNEL'!$D$30,O29&lt;='TABLEAU PERSONNEL'!$E$30),100,0)
+IF(AND(O29&gt;='TABLEAU PERSONNEL'!$D$31,O29&lt;='TABLEAU PERSONNEL'!$E$31),100,0)
+IF(AND(O29&gt;='TABLEAU PERSONNEL'!$D$32,O29&lt;='TABLEAU PERSONNEL'!$E$32),100,0)
+IF(AND(O29&gt;='TABLEAU PERSONNEL'!$D$33,O29&lt;='TABLEAU PERSONNEL'!$E$33),100,0)
+IF(AND(O29&gt;='TABLEAU PERSONNEL'!$D$34,O29&lt;='TABLEAU PERSONNEL'!$E$34),100,0)</f>
        <v>0</v>
      </c>
      <c r="P33" s="50">
        <f>IF(AND(P29&gt;='TABLEAU PERSONNEL'!$D$4,P29&lt;='TABLEAU PERSONNEL'!$E$4),100,0)
+IF(AND(P29&gt;='TABLEAU PERSONNEL'!$D$5,P29&lt;='TABLEAU PERSONNEL'!$E$5),100,0)
+IF(AND(P29&gt;='TABLEAU PERSONNEL'!$D$6,P29&lt;='TABLEAU PERSONNEL'!$E$6),100,0)
+IF(AND(P29&gt;='TABLEAU PERSONNEL'!$D$7,P29&lt;='TABLEAU PERSONNEL'!$E$7),100,0)
+IF(AND(P29&gt;='TABLEAU PERSONNEL'!$D$8,P29&lt;='TABLEAU PERSONNEL'!$E$8),100,0)
+IF(AND(P29&gt;='TABLEAU PERSONNEL'!$D$9,P29&lt;='TABLEAU PERSONNEL'!$E$9),100,0)
+IF(AND(P29&gt;='TABLEAU PERSONNEL'!$D$10,P29&lt;='TABLEAU PERSONNEL'!$E$10),100,0)
+IF(AND(P29&gt;='TABLEAU PERSONNEL'!$D$11,P29&lt;='TABLEAU PERSONNEL'!$E$11),100,0)
+IF(AND(P29&gt;='TABLEAU PERSONNEL'!$D$12,P29&lt;='TABLEAU PERSONNEL'!$E$12),100,0)
+IF(AND(P29&gt;='TABLEAU PERSONNEL'!$D$13,P29&lt;='TABLEAU PERSONNEL'!$E$13),100,0)
+IF(AND(P29&gt;='TABLEAU PERSONNEL'!$D$14,P29&lt;='TABLEAU PERSONNEL'!$E$14),100,0)
+IF(AND(P29&gt;='TABLEAU PERSONNEL'!$D$15,P29&lt;='TABLEAU PERSONNEL'!$E$15),100,0)
+IF(AND(P29&gt;='TABLEAU PERSONNEL'!$D$16,P29&lt;='TABLEAU PERSONNEL'!$E$16),100,0)
+IF(AND(P29&gt;='TABLEAU PERSONNEL'!$D$17,P29&lt;='TABLEAU PERSONNEL'!$E$17),100,0)
+IF(AND(P29&gt;='TABLEAU PERSONNEL'!$D$18,P29&lt;='TABLEAU PERSONNEL'!$E$18),100,0)
+IF(AND(P29&gt;='TABLEAU PERSONNEL'!$D$19,P29&lt;='TABLEAU PERSONNEL'!$E$19),100,0)
+IF(AND(P29&gt;='TABLEAU PERSONNEL'!$D$20,P29&lt;='TABLEAU PERSONNEL'!$E$20),100,0)
+IF(AND(P29&gt;='TABLEAU PERSONNEL'!$D$21,P29&lt;='TABLEAU PERSONNEL'!$E$21),100,0)
+IF(AND(P29&gt;='TABLEAU PERSONNEL'!$D$22,P29&lt;='TABLEAU PERSONNEL'!$E$22),100,0)
+IF(AND(P29&gt;='TABLEAU PERSONNEL'!$D$23,P29&lt;='TABLEAU PERSONNEL'!$E$23),100,0)
+IF(AND(P29&gt;='TABLEAU PERSONNEL'!$D$24,P29&lt;='TABLEAU PERSONNEL'!$E$24),100,0)
+IF(AND(P29&gt;='TABLEAU PERSONNEL'!$D$25,P29&lt;='TABLEAU PERSONNEL'!$E$25),100,0)
+IF(AND(P29&gt;='TABLEAU PERSONNEL'!$D$26,P29&lt;='TABLEAU PERSONNEL'!$E$26),100,0)
+IF(AND(P29&gt;='TABLEAU PERSONNEL'!$D$27,P29&lt;='TABLEAU PERSONNEL'!$E$27),100,0)
+IF(AND(P29&gt;='TABLEAU PERSONNEL'!$D$28,P29&lt;='TABLEAU PERSONNEL'!$E$28),100,0)
+IF(AND(P29&gt;='TABLEAU PERSONNEL'!$D$29,P29&lt;='TABLEAU PERSONNEL'!$E$29),100,0)
+IF(AND(P29&gt;='TABLEAU PERSONNEL'!$D$30,P29&lt;='TABLEAU PERSONNEL'!$E$30),100,0)
+IF(AND(P29&gt;='TABLEAU PERSONNEL'!$D$31,P29&lt;='TABLEAU PERSONNEL'!$E$31),100,0)
+IF(AND(P29&gt;='TABLEAU PERSONNEL'!$D$32,P29&lt;='TABLEAU PERSONNEL'!$E$32),100,0)
+IF(AND(P29&gt;='TABLEAU PERSONNEL'!$D$33,P29&lt;='TABLEAU PERSONNEL'!$E$33),100,0)
+IF(AND(P29&gt;='TABLEAU PERSONNEL'!$D$34,P29&lt;='TABLEAU PERSONNEL'!$E$34),100,0)</f>
        <v>0</v>
      </c>
      <c r="Q33" s="50">
        <f>IF(AND(Q29&gt;='TABLEAU PERSONNEL'!$D$4,Q29&lt;='TABLEAU PERSONNEL'!$E$4),100,0)
+IF(AND(Q29&gt;='TABLEAU PERSONNEL'!$D$5,Q29&lt;='TABLEAU PERSONNEL'!$E$5),100,0)
+IF(AND(Q29&gt;='TABLEAU PERSONNEL'!$D$6,Q29&lt;='TABLEAU PERSONNEL'!$E$6),100,0)
+IF(AND(Q29&gt;='TABLEAU PERSONNEL'!$D$7,Q29&lt;='TABLEAU PERSONNEL'!$E$7),100,0)
+IF(AND(Q29&gt;='TABLEAU PERSONNEL'!$D$8,Q29&lt;='TABLEAU PERSONNEL'!$E$8),100,0)
+IF(AND(Q29&gt;='TABLEAU PERSONNEL'!$D$9,Q29&lt;='TABLEAU PERSONNEL'!$E$9),100,0)
+IF(AND(Q29&gt;='TABLEAU PERSONNEL'!$D$10,Q29&lt;='TABLEAU PERSONNEL'!$E$10),100,0)
+IF(AND(Q29&gt;='TABLEAU PERSONNEL'!$D$11,Q29&lt;='TABLEAU PERSONNEL'!$E$11),100,0)
+IF(AND(Q29&gt;='TABLEAU PERSONNEL'!$D$12,Q29&lt;='TABLEAU PERSONNEL'!$E$12),100,0)
+IF(AND(Q29&gt;='TABLEAU PERSONNEL'!$D$13,Q29&lt;='TABLEAU PERSONNEL'!$E$13),100,0)
+IF(AND(Q29&gt;='TABLEAU PERSONNEL'!$D$14,Q29&lt;='TABLEAU PERSONNEL'!$E$14),100,0)
+IF(AND(Q29&gt;='TABLEAU PERSONNEL'!$D$15,Q29&lt;='TABLEAU PERSONNEL'!$E$15),100,0)
+IF(AND(Q29&gt;='TABLEAU PERSONNEL'!$D$16,Q29&lt;='TABLEAU PERSONNEL'!$E$16),100,0)
+IF(AND(Q29&gt;='TABLEAU PERSONNEL'!$D$17,Q29&lt;='TABLEAU PERSONNEL'!$E$17),100,0)
+IF(AND(Q29&gt;='TABLEAU PERSONNEL'!$D$18,Q29&lt;='TABLEAU PERSONNEL'!$E$18),100,0)
+IF(AND(Q29&gt;='TABLEAU PERSONNEL'!$D$19,Q29&lt;='TABLEAU PERSONNEL'!$E$19),100,0)
+IF(AND(Q29&gt;='TABLEAU PERSONNEL'!$D$20,Q29&lt;='TABLEAU PERSONNEL'!$E$20),100,0)
+IF(AND(Q29&gt;='TABLEAU PERSONNEL'!$D$21,Q29&lt;='TABLEAU PERSONNEL'!$E$21),100,0)
+IF(AND(Q29&gt;='TABLEAU PERSONNEL'!$D$22,Q29&lt;='TABLEAU PERSONNEL'!$E$22),100,0)
+IF(AND(Q29&gt;='TABLEAU PERSONNEL'!$D$23,Q29&lt;='TABLEAU PERSONNEL'!$E$23),100,0)
+IF(AND(Q29&gt;='TABLEAU PERSONNEL'!$D$24,Q29&lt;='TABLEAU PERSONNEL'!$E$24),100,0)
+IF(AND(Q29&gt;='TABLEAU PERSONNEL'!$D$25,Q29&lt;='TABLEAU PERSONNEL'!$E$25),100,0)
+IF(AND(Q29&gt;='TABLEAU PERSONNEL'!$D$26,Q29&lt;='TABLEAU PERSONNEL'!$E$26),100,0)
+IF(AND(Q29&gt;='TABLEAU PERSONNEL'!$D$27,Q29&lt;='TABLEAU PERSONNEL'!$E$27),100,0)
+IF(AND(Q29&gt;='TABLEAU PERSONNEL'!$D$28,Q29&lt;='TABLEAU PERSONNEL'!$E$28),100,0)
+IF(AND(Q29&gt;='TABLEAU PERSONNEL'!$D$29,Q29&lt;='TABLEAU PERSONNEL'!$E$29),100,0)
+IF(AND(Q29&gt;='TABLEAU PERSONNEL'!$D$30,Q29&lt;='TABLEAU PERSONNEL'!$E$30),100,0)
+IF(AND(Q29&gt;='TABLEAU PERSONNEL'!$D$31,Q29&lt;='TABLEAU PERSONNEL'!$E$31),100,0)
+IF(AND(Q29&gt;='TABLEAU PERSONNEL'!$D$32,Q29&lt;='TABLEAU PERSONNEL'!$E$32),100,0)
+IF(AND(Q29&gt;='TABLEAU PERSONNEL'!$D$33,Q29&lt;='TABLEAU PERSONNEL'!$E$33),100,0)
+IF(AND(Q29&gt;='TABLEAU PERSONNEL'!$D$34,Q29&lt;='TABLEAU PERSONNEL'!$E$34),100,0)</f>
        <v>0</v>
      </c>
      <c r="R33" s="50">
        <f>IF(AND(R29&gt;='TABLEAU PERSONNEL'!$D$4,R29&lt;='TABLEAU PERSONNEL'!$E$4),100,0)
+IF(AND(R29&gt;='TABLEAU PERSONNEL'!$D$5,R29&lt;='TABLEAU PERSONNEL'!$E$5),100,0)
+IF(AND(R29&gt;='TABLEAU PERSONNEL'!$D$6,R29&lt;='TABLEAU PERSONNEL'!$E$6),100,0)
+IF(AND(R29&gt;='TABLEAU PERSONNEL'!$D$7,R29&lt;='TABLEAU PERSONNEL'!$E$7),100,0)
+IF(AND(R29&gt;='TABLEAU PERSONNEL'!$D$8,R29&lt;='TABLEAU PERSONNEL'!$E$8),100,0)
+IF(AND(R29&gt;='TABLEAU PERSONNEL'!$D$9,R29&lt;='TABLEAU PERSONNEL'!$E$9),100,0)
+IF(AND(R29&gt;='TABLEAU PERSONNEL'!$D$10,R29&lt;='TABLEAU PERSONNEL'!$E$10),100,0)
+IF(AND(R29&gt;='TABLEAU PERSONNEL'!$D$11,R29&lt;='TABLEAU PERSONNEL'!$E$11),100,0)
+IF(AND(R29&gt;='TABLEAU PERSONNEL'!$D$12,R29&lt;='TABLEAU PERSONNEL'!$E$12),100,0)
+IF(AND(R29&gt;='TABLEAU PERSONNEL'!$D$13,R29&lt;='TABLEAU PERSONNEL'!$E$13),100,0)
+IF(AND(R29&gt;='TABLEAU PERSONNEL'!$D$14,R29&lt;='TABLEAU PERSONNEL'!$E$14),100,0)
+IF(AND(R29&gt;='TABLEAU PERSONNEL'!$D$15,R29&lt;='TABLEAU PERSONNEL'!$E$15),100,0)
+IF(AND(R29&gt;='TABLEAU PERSONNEL'!$D$16,R29&lt;='TABLEAU PERSONNEL'!$E$16),100,0)
+IF(AND(R29&gt;='TABLEAU PERSONNEL'!$D$17,R29&lt;='TABLEAU PERSONNEL'!$E$17),100,0)
+IF(AND(R29&gt;='TABLEAU PERSONNEL'!$D$18,R29&lt;='TABLEAU PERSONNEL'!$E$18),100,0)
+IF(AND(R29&gt;='TABLEAU PERSONNEL'!$D$19,R29&lt;='TABLEAU PERSONNEL'!$E$19),100,0)
+IF(AND(R29&gt;='TABLEAU PERSONNEL'!$D$20,R29&lt;='TABLEAU PERSONNEL'!$E$20),100,0)
+IF(AND(R29&gt;='TABLEAU PERSONNEL'!$D$21,R29&lt;='TABLEAU PERSONNEL'!$E$21),100,0)
+IF(AND(R29&gt;='TABLEAU PERSONNEL'!$D$22,R29&lt;='TABLEAU PERSONNEL'!$E$22),100,0)
+IF(AND(R29&gt;='TABLEAU PERSONNEL'!$D$23,R29&lt;='TABLEAU PERSONNEL'!$E$23),100,0)
+IF(AND(R29&gt;='TABLEAU PERSONNEL'!$D$24,R29&lt;='TABLEAU PERSONNEL'!$E$24),100,0)
+IF(AND(R29&gt;='TABLEAU PERSONNEL'!$D$25,R29&lt;='TABLEAU PERSONNEL'!$E$25),100,0)
+IF(AND(R29&gt;='TABLEAU PERSONNEL'!$D$26,R29&lt;='TABLEAU PERSONNEL'!$E$26),100,0)
+IF(AND(R29&gt;='TABLEAU PERSONNEL'!$D$27,R29&lt;='TABLEAU PERSONNEL'!$E$27),100,0)
+IF(AND(R29&gt;='TABLEAU PERSONNEL'!$D$28,R29&lt;='TABLEAU PERSONNEL'!$E$28),100,0)
+IF(AND(R29&gt;='TABLEAU PERSONNEL'!$D$29,R29&lt;='TABLEAU PERSONNEL'!$E$29),100,0)
+IF(AND(R29&gt;='TABLEAU PERSONNEL'!$D$30,R29&lt;='TABLEAU PERSONNEL'!$E$30),100,0)
+IF(AND(R29&gt;='TABLEAU PERSONNEL'!$D$31,R29&lt;='TABLEAU PERSONNEL'!$E$31),100,0)
+IF(AND(R29&gt;='TABLEAU PERSONNEL'!$D$32,R29&lt;='TABLEAU PERSONNEL'!$E$32),100,0)
+IF(AND(R29&gt;='TABLEAU PERSONNEL'!$D$33,R29&lt;='TABLEAU PERSONNEL'!$E$33),100,0)
+IF(AND(R29&gt;='TABLEAU PERSONNEL'!$D$34,R29&lt;='TABLEAU PERSONNEL'!$E$34),100,0)</f>
        <v>0</v>
      </c>
      <c r="S33" s="50">
        <f>IF(AND(S29&gt;='TABLEAU PERSONNEL'!$D$4,S29&lt;='TABLEAU PERSONNEL'!$E$4),100,0)
+IF(AND(S29&gt;='TABLEAU PERSONNEL'!$D$5,S29&lt;='TABLEAU PERSONNEL'!$E$5),100,0)
+IF(AND(S29&gt;='TABLEAU PERSONNEL'!$D$6,S29&lt;='TABLEAU PERSONNEL'!$E$6),100,0)
+IF(AND(S29&gt;='TABLEAU PERSONNEL'!$D$7,S29&lt;='TABLEAU PERSONNEL'!$E$7),100,0)
+IF(AND(S29&gt;='TABLEAU PERSONNEL'!$D$8,S29&lt;='TABLEAU PERSONNEL'!$E$8),100,0)
+IF(AND(S29&gt;='TABLEAU PERSONNEL'!$D$9,S29&lt;='TABLEAU PERSONNEL'!$E$9),100,0)
+IF(AND(S29&gt;='TABLEAU PERSONNEL'!$D$10,S29&lt;='TABLEAU PERSONNEL'!$E$10),100,0)
+IF(AND(S29&gt;='TABLEAU PERSONNEL'!$D$11,S29&lt;='TABLEAU PERSONNEL'!$E$11),100,0)
+IF(AND(S29&gt;='TABLEAU PERSONNEL'!$D$12,S29&lt;='TABLEAU PERSONNEL'!$E$12),100,0)
+IF(AND(S29&gt;='TABLEAU PERSONNEL'!$D$13,S29&lt;='TABLEAU PERSONNEL'!$E$13),100,0)
+IF(AND(S29&gt;='TABLEAU PERSONNEL'!$D$14,S29&lt;='TABLEAU PERSONNEL'!$E$14),100,0)
+IF(AND(S29&gt;='TABLEAU PERSONNEL'!$D$15,S29&lt;='TABLEAU PERSONNEL'!$E$15),100,0)
+IF(AND(S29&gt;='TABLEAU PERSONNEL'!$D$16,S29&lt;='TABLEAU PERSONNEL'!$E$16),100,0)
+IF(AND(S29&gt;='TABLEAU PERSONNEL'!$D$17,S29&lt;='TABLEAU PERSONNEL'!$E$17),100,0)
+IF(AND(S29&gt;='TABLEAU PERSONNEL'!$D$18,S29&lt;='TABLEAU PERSONNEL'!$E$18),100,0)
+IF(AND(S29&gt;='TABLEAU PERSONNEL'!$D$19,S29&lt;='TABLEAU PERSONNEL'!$E$19),100,0)
+IF(AND(S29&gt;='TABLEAU PERSONNEL'!$D$20,S29&lt;='TABLEAU PERSONNEL'!$E$20),100,0)
+IF(AND(S29&gt;='TABLEAU PERSONNEL'!$D$21,S29&lt;='TABLEAU PERSONNEL'!$E$21),100,0)
+IF(AND(S29&gt;='TABLEAU PERSONNEL'!$D$22,S29&lt;='TABLEAU PERSONNEL'!$E$22),100,0)
+IF(AND(S29&gt;='TABLEAU PERSONNEL'!$D$23,S29&lt;='TABLEAU PERSONNEL'!$E$23),100,0)
+IF(AND(S29&gt;='TABLEAU PERSONNEL'!$D$24,S29&lt;='TABLEAU PERSONNEL'!$E$24),100,0)
+IF(AND(S29&gt;='TABLEAU PERSONNEL'!$D$25,S29&lt;='TABLEAU PERSONNEL'!$E$25),100,0)
+IF(AND(S29&gt;='TABLEAU PERSONNEL'!$D$26,S29&lt;='TABLEAU PERSONNEL'!$E$26),100,0)
+IF(AND(S29&gt;='TABLEAU PERSONNEL'!$D$27,S29&lt;='TABLEAU PERSONNEL'!$E$27),100,0)
+IF(AND(S29&gt;='TABLEAU PERSONNEL'!$D$28,S29&lt;='TABLEAU PERSONNEL'!$E$28),100,0)
+IF(AND(S29&gt;='TABLEAU PERSONNEL'!$D$29,S29&lt;='TABLEAU PERSONNEL'!$E$29),100,0)
+IF(AND(S29&gt;='TABLEAU PERSONNEL'!$D$30,S29&lt;='TABLEAU PERSONNEL'!$E$30),100,0)
+IF(AND(S29&gt;='TABLEAU PERSONNEL'!$D$31,S29&lt;='TABLEAU PERSONNEL'!$E$31),100,0)
+IF(AND(S29&gt;='TABLEAU PERSONNEL'!$D$32,S29&lt;='TABLEAU PERSONNEL'!$E$32),100,0)
+IF(AND(S29&gt;='TABLEAU PERSONNEL'!$D$33,S29&lt;='TABLEAU PERSONNEL'!$E$33),100,0)
+IF(AND(S29&gt;='TABLEAU PERSONNEL'!$D$34,S29&lt;='TABLEAU PERSONNEL'!$E$34),100,0)</f>
        <v>0</v>
      </c>
      <c r="T33" s="50">
        <f>IF(AND(T29&gt;='TABLEAU PERSONNEL'!$D$4,T29&lt;='TABLEAU PERSONNEL'!$E$4),100,0)
+IF(AND(T29&gt;='TABLEAU PERSONNEL'!$D$5,T29&lt;='TABLEAU PERSONNEL'!$E$5),100,0)
+IF(AND(T29&gt;='TABLEAU PERSONNEL'!$D$6,T29&lt;='TABLEAU PERSONNEL'!$E$6),100,0)
+IF(AND(T29&gt;='TABLEAU PERSONNEL'!$D$7,T29&lt;='TABLEAU PERSONNEL'!$E$7),100,0)
+IF(AND(T29&gt;='TABLEAU PERSONNEL'!$D$8,T29&lt;='TABLEAU PERSONNEL'!$E$8),100,0)
+IF(AND(T29&gt;='TABLEAU PERSONNEL'!$D$9,T29&lt;='TABLEAU PERSONNEL'!$E$9),100,0)
+IF(AND(T29&gt;='TABLEAU PERSONNEL'!$D$10,T29&lt;='TABLEAU PERSONNEL'!$E$10),100,0)
+IF(AND(T29&gt;='TABLEAU PERSONNEL'!$D$11,T29&lt;='TABLEAU PERSONNEL'!$E$11),100,0)
+IF(AND(T29&gt;='TABLEAU PERSONNEL'!$D$12,T29&lt;='TABLEAU PERSONNEL'!$E$12),100,0)
+IF(AND(T29&gt;='TABLEAU PERSONNEL'!$D$13,T29&lt;='TABLEAU PERSONNEL'!$E$13),100,0)
+IF(AND(T29&gt;='TABLEAU PERSONNEL'!$D$14,T29&lt;='TABLEAU PERSONNEL'!$E$14),100,0)
+IF(AND(T29&gt;='TABLEAU PERSONNEL'!$D$15,T29&lt;='TABLEAU PERSONNEL'!$E$15),100,0)
+IF(AND(T29&gt;='TABLEAU PERSONNEL'!$D$16,T29&lt;='TABLEAU PERSONNEL'!$E$16),100,0)
+IF(AND(T29&gt;='TABLEAU PERSONNEL'!$D$17,T29&lt;='TABLEAU PERSONNEL'!$E$17),100,0)
+IF(AND(T29&gt;='TABLEAU PERSONNEL'!$D$18,T29&lt;='TABLEAU PERSONNEL'!$E$18),100,0)
+IF(AND(T29&gt;='TABLEAU PERSONNEL'!$D$19,T29&lt;='TABLEAU PERSONNEL'!$E$19),100,0)
+IF(AND(T29&gt;='TABLEAU PERSONNEL'!$D$20,T29&lt;='TABLEAU PERSONNEL'!$E$20),100,0)
+IF(AND(T29&gt;='TABLEAU PERSONNEL'!$D$21,T29&lt;='TABLEAU PERSONNEL'!$E$21),100,0)
+IF(AND(T29&gt;='TABLEAU PERSONNEL'!$D$22,T29&lt;='TABLEAU PERSONNEL'!$E$22),100,0)
+IF(AND(T29&gt;='TABLEAU PERSONNEL'!$D$23,T29&lt;='TABLEAU PERSONNEL'!$E$23),100,0)
+IF(AND(T29&gt;='TABLEAU PERSONNEL'!$D$24,T29&lt;='TABLEAU PERSONNEL'!$E$24),100,0)
+IF(AND(T29&gt;='TABLEAU PERSONNEL'!$D$25,T29&lt;='TABLEAU PERSONNEL'!$E$25),100,0)
+IF(AND(T29&gt;='TABLEAU PERSONNEL'!$D$26,T29&lt;='TABLEAU PERSONNEL'!$E$26),100,0)
+IF(AND(T29&gt;='TABLEAU PERSONNEL'!$D$27,T29&lt;='TABLEAU PERSONNEL'!$E$27),100,0)
+IF(AND(T29&gt;='TABLEAU PERSONNEL'!$D$28,T29&lt;='TABLEAU PERSONNEL'!$E$28),100,0)
+IF(AND(T29&gt;='TABLEAU PERSONNEL'!$D$29,T29&lt;='TABLEAU PERSONNEL'!$E$29),100,0)
+IF(AND(T29&gt;='TABLEAU PERSONNEL'!$D$30,T29&lt;='TABLEAU PERSONNEL'!$E$30),100,0)
+IF(AND(T29&gt;='TABLEAU PERSONNEL'!$D$31,T29&lt;='TABLEAU PERSONNEL'!$E$31),100,0)
+IF(AND(T29&gt;='TABLEAU PERSONNEL'!$D$32,T29&lt;='TABLEAU PERSONNEL'!$E$32),100,0)
+IF(AND(T29&gt;='TABLEAU PERSONNEL'!$D$33,T29&lt;='TABLEAU PERSONNEL'!$E$33),100,0)
+IF(AND(T29&gt;='TABLEAU PERSONNEL'!$D$34,T29&lt;='TABLEAU PERSONNEL'!$E$34),100,0)</f>
        <v>0</v>
      </c>
      <c r="U33" s="50">
        <f>IF(AND(U29&gt;='TABLEAU PERSONNEL'!$D$4,U29&lt;='TABLEAU PERSONNEL'!$E$4),100,0)
+IF(AND(U29&gt;='TABLEAU PERSONNEL'!$D$5,U29&lt;='TABLEAU PERSONNEL'!$E$5),100,0)
+IF(AND(U29&gt;='TABLEAU PERSONNEL'!$D$6,U29&lt;='TABLEAU PERSONNEL'!$E$6),100,0)
+IF(AND(U29&gt;='TABLEAU PERSONNEL'!$D$7,U29&lt;='TABLEAU PERSONNEL'!$E$7),100,0)
+IF(AND(U29&gt;='TABLEAU PERSONNEL'!$D$8,U29&lt;='TABLEAU PERSONNEL'!$E$8),100,0)
+IF(AND(U29&gt;='TABLEAU PERSONNEL'!$D$9,U29&lt;='TABLEAU PERSONNEL'!$E$9),100,0)
+IF(AND(U29&gt;='TABLEAU PERSONNEL'!$D$10,U29&lt;='TABLEAU PERSONNEL'!$E$10),100,0)
+IF(AND(U29&gt;='TABLEAU PERSONNEL'!$D$11,U29&lt;='TABLEAU PERSONNEL'!$E$11),100,0)
+IF(AND(U29&gt;='TABLEAU PERSONNEL'!$D$12,U29&lt;='TABLEAU PERSONNEL'!$E$12),100,0)
+IF(AND(U29&gt;='TABLEAU PERSONNEL'!$D$13,U29&lt;='TABLEAU PERSONNEL'!$E$13),100,0)
+IF(AND(U29&gt;='TABLEAU PERSONNEL'!$D$14,U29&lt;='TABLEAU PERSONNEL'!$E$14),100,0)
+IF(AND(U29&gt;='TABLEAU PERSONNEL'!$D$15,U29&lt;='TABLEAU PERSONNEL'!$E$15),100,0)
+IF(AND(U29&gt;='TABLEAU PERSONNEL'!$D$16,U29&lt;='TABLEAU PERSONNEL'!$E$16),100,0)
+IF(AND(U29&gt;='TABLEAU PERSONNEL'!$D$17,U29&lt;='TABLEAU PERSONNEL'!$E$17),100,0)
+IF(AND(U29&gt;='TABLEAU PERSONNEL'!$D$18,U29&lt;='TABLEAU PERSONNEL'!$E$18),100,0)
+IF(AND(U29&gt;='TABLEAU PERSONNEL'!$D$19,U29&lt;='TABLEAU PERSONNEL'!$E$19),100,0)
+IF(AND(U29&gt;='TABLEAU PERSONNEL'!$D$20,U29&lt;='TABLEAU PERSONNEL'!$E$20),100,0)
+IF(AND(U29&gt;='TABLEAU PERSONNEL'!$D$21,U29&lt;='TABLEAU PERSONNEL'!$E$21),100,0)
+IF(AND(U29&gt;='TABLEAU PERSONNEL'!$D$22,U29&lt;='TABLEAU PERSONNEL'!$E$22),100,0)
+IF(AND(U29&gt;='TABLEAU PERSONNEL'!$D$23,U29&lt;='TABLEAU PERSONNEL'!$E$23),100,0)
+IF(AND(U29&gt;='TABLEAU PERSONNEL'!$D$24,U29&lt;='TABLEAU PERSONNEL'!$E$24),100,0)
+IF(AND(U29&gt;='TABLEAU PERSONNEL'!$D$25,U29&lt;='TABLEAU PERSONNEL'!$E$25),100,0)
+IF(AND(U29&gt;='TABLEAU PERSONNEL'!$D$26,U29&lt;='TABLEAU PERSONNEL'!$E$26),100,0)
+IF(AND(U29&gt;='TABLEAU PERSONNEL'!$D$27,U29&lt;='TABLEAU PERSONNEL'!$E$27),100,0)
+IF(AND(U29&gt;='TABLEAU PERSONNEL'!$D$28,U29&lt;='TABLEAU PERSONNEL'!$E$28),100,0)
+IF(AND(U29&gt;='TABLEAU PERSONNEL'!$D$29,U29&lt;='TABLEAU PERSONNEL'!$E$29),100,0)
+IF(AND(U29&gt;='TABLEAU PERSONNEL'!$D$30,U29&lt;='TABLEAU PERSONNEL'!$E$30),100,0)
+IF(AND(U29&gt;='TABLEAU PERSONNEL'!$D$31,U29&lt;='TABLEAU PERSONNEL'!$E$31),100,0)
+IF(AND(U29&gt;='TABLEAU PERSONNEL'!$D$32,U29&lt;='TABLEAU PERSONNEL'!$E$32),100,0)
+IF(AND(U29&gt;='TABLEAU PERSONNEL'!$D$33,U29&lt;='TABLEAU PERSONNEL'!$E$33),100,0)
+IF(AND(U29&gt;='TABLEAU PERSONNEL'!$D$34,U29&lt;='TABLEAU PERSONNEL'!$E$34),100,0)</f>
        <v>0</v>
      </c>
      <c r="V33" s="50">
        <f>IF(AND(V29&gt;='TABLEAU PERSONNEL'!$D$4,V29&lt;='TABLEAU PERSONNEL'!$E$4),100,0)
+IF(AND(V29&gt;='TABLEAU PERSONNEL'!$D$5,V29&lt;='TABLEAU PERSONNEL'!$E$5),100,0)
+IF(AND(V29&gt;='TABLEAU PERSONNEL'!$D$6,V29&lt;='TABLEAU PERSONNEL'!$E$6),100,0)
+IF(AND(V29&gt;='TABLEAU PERSONNEL'!$D$7,V29&lt;='TABLEAU PERSONNEL'!$E$7),100,0)
+IF(AND(V29&gt;='TABLEAU PERSONNEL'!$D$8,V29&lt;='TABLEAU PERSONNEL'!$E$8),100,0)
+IF(AND(V29&gt;='TABLEAU PERSONNEL'!$D$9,V29&lt;='TABLEAU PERSONNEL'!$E$9),100,0)
+IF(AND(V29&gt;='TABLEAU PERSONNEL'!$D$10,V29&lt;='TABLEAU PERSONNEL'!$E$10),100,0)
+IF(AND(V29&gt;='TABLEAU PERSONNEL'!$D$11,V29&lt;='TABLEAU PERSONNEL'!$E$11),100,0)
+IF(AND(V29&gt;='TABLEAU PERSONNEL'!$D$12,V29&lt;='TABLEAU PERSONNEL'!$E$12),100,0)
+IF(AND(V29&gt;='TABLEAU PERSONNEL'!$D$13,V29&lt;='TABLEAU PERSONNEL'!$E$13),100,0)
+IF(AND(V29&gt;='TABLEAU PERSONNEL'!$D$14,V29&lt;='TABLEAU PERSONNEL'!$E$14),100,0)
+IF(AND(V29&gt;='TABLEAU PERSONNEL'!$D$15,V29&lt;='TABLEAU PERSONNEL'!$E$15),100,0)
+IF(AND(V29&gt;='TABLEAU PERSONNEL'!$D$16,V29&lt;='TABLEAU PERSONNEL'!$E$16),100,0)
+IF(AND(V29&gt;='TABLEAU PERSONNEL'!$D$17,V29&lt;='TABLEAU PERSONNEL'!$E$17),100,0)
+IF(AND(V29&gt;='TABLEAU PERSONNEL'!$D$18,V29&lt;='TABLEAU PERSONNEL'!$E$18),100,0)
+IF(AND(V29&gt;='TABLEAU PERSONNEL'!$D$19,V29&lt;='TABLEAU PERSONNEL'!$E$19),100,0)
+IF(AND(V29&gt;='TABLEAU PERSONNEL'!$D$20,V29&lt;='TABLEAU PERSONNEL'!$E$20),100,0)
+IF(AND(V29&gt;='TABLEAU PERSONNEL'!$D$21,V29&lt;='TABLEAU PERSONNEL'!$E$21),100,0)
+IF(AND(V29&gt;='TABLEAU PERSONNEL'!$D$22,V29&lt;='TABLEAU PERSONNEL'!$E$22),100,0)
+IF(AND(V29&gt;='TABLEAU PERSONNEL'!$D$23,V29&lt;='TABLEAU PERSONNEL'!$E$23),100,0)
+IF(AND(V29&gt;='TABLEAU PERSONNEL'!$D$24,V29&lt;='TABLEAU PERSONNEL'!$E$24),100,0)
+IF(AND(V29&gt;='TABLEAU PERSONNEL'!$D$25,V29&lt;='TABLEAU PERSONNEL'!$E$25),100,0)
+IF(AND(V29&gt;='TABLEAU PERSONNEL'!$D$26,V29&lt;='TABLEAU PERSONNEL'!$E$26),100,0)
+IF(AND(V29&gt;='TABLEAU PERSONNEL'!$D$27,V29&lt;='TABLEAU PERSONNEL'!$E$27),100,0)
+IF(AND(V29&gt;='TABLEAU PERSONNEL'!$D$28,V29&lt;='TABLEAU PERSONNEL'!$E$28),100,0)
+IF(AND(V29&gt;='TABLEAU PERSONNEL'!$D$29,V29&lt;='TABLEAU PERSONNEL'!$E$29),100,0)
+IF(AND(V29&gt;='TABLEAU PERSONNEL'!$D$30,V29&lt;='TABLEAU PERSONNEL'!$E$30),100,0)
+IF(AND(V29&gt;='TABLEAU PERSONNEL'!$D$31,V29&lt;='TABLEAU PERSONNEL'!$E$31),100,0)
+IF(AND(V29&gt;='TABLEAU PERSONNEL'!$D$32,V29&lt;='TABLEAU PERSONNEL'!$E$32),100,0)
+IF(AND(V29&gt;='TABLEAU PERSONNEL'!$D$33,V29&lt;='TABLEAU PERSONNEL'!$E$33),100,0)
+IF(AND(V29&gt;='TABLEAU PERSONNEL'!$D$34,V29&lt;='TABLEAU PERSONNEL'!$E$34),100,0)</f>
        <v>0</v>
      </c>
      <c r="W33" s="50">
        <f>IF(AND(W29&gt;='TABLEAU PERSONNEL'!$D$4,W29&lt;='TABLEAU PERSONNEL'!$E$4),100,0)
+IF(AND(W29&gt;='TABLEAU PERSONNEL'!$D$5,W29&lt;='TABLEAU PERSONNEL'!$E$5),100,0)
+IF(AND(W29&gt;='TABLEAU PERSONNEL'!$D$6,W29&lt;='TABLEAU PERSONNEL'!$E$6),100,0)
+IF(AND(W29&gt;='TABLEAU PERSONNEL'!$D$7,W29&lt;='TABLEAU PERSONNEL'!$E$7),100,0)
+IF(AND(W29&gt;='TABLEAU PERSONNEL'!$D$8,W29&lt;='TABLEAU PERSONNEL'!$E$8),100,0)
+IF(AND(W29&gt;='TABLEAU PERSONNEL'!$D$9,W29&lt;='TABLEAU PERSONNEL'!$E$9),100,0)
+IF(AND(W29&gt;='TABLEAU PERSONNEL'!$D$10,W29&lt;='TABLEAU PERSONNEL'!$E$10),100,0)
+IF(AND(W29&gt;='TABLEAU PERSONNEL'!$D$11,W29&lt;='TABLEAU PERSONNEL'!$E$11),100,0)
+IF(AND(W29&gt;='TABLEAU PERSONNEL'!$D$12,W29&lt;='TABLEAU PERSONNEL'!$E$12),100,0)
+IF(AND(W29&gt;='TABLEAU PERSONNEL'!$D$13,W29&lt;='TABLEAU PERSONNEL'!$E$13),100,0)
+IF(AND(W29&gt;='TABLEAU PERSONNEL'!$D$14,W29&lt;='TABLEAU PERSONNEL'!$E$14),100,0)
+IF(AND(W29&gt;='TABLEAU PERSONNEL'!$D$15,W29&lt;='TABLEAU PERSONNEL'!$E$15),100,0)
+IF(AND(W29&gt;='TABLEAU PERSONNEL'!$D$16,W29&lt;='TABLEAU PERSONNEL'!$E$16),100,0)
+IF(AND(W29&gt;='TABLEAU PERSONNEL'!$D$17,W29&lt;='TABLEAU PERSONNEL'!$E$17),100,0)
+IF(AND(W29&gt;='TABLEAU PERSONNEL'!$D$18,W29&lt;='TABLEAU PERSONNEL'!$E$18),100,0)
+IF(AND(W29&gt;='TABLEAU PERSONNEL'!$D$19,W29&lt;='TABLEAU PERSONNEL'!$E$19),100,0)
+IF(AND(W29&gt;='TABLEAU PERSONNEL'!$D$20,W29&lt;='TABLEAU PERSONNEL'!$E$20),100,0)
+IF(AND(W29&gt;='TABLEAU PERSONNEL'!$D$21,W29&lt;='TABLEAU PERSONNEL'!$E$21),100,0)
+IF(AND(W29&gt;='TABLEAU PERSONNEL'!$D$22,W29&lt;='TABLEAU PERSONNEL'!$E$22),100,0)
+IF(AND(W29&gt;='TABLEAU PERSONNEL'!$D$23,W29&lt;='TABLEAU PERSONNEL'!$E$23),100,0)
+IF(AND(W29&gt;='TABLEAU PERSONNEL'!$D$24,W29&lt;='TABLEAU PERSONNEL'!$E$24),100,0)
+IF(AND(W29&gt;='TABLEAU PERSONNEL'!$D$25,W29&lt;='TABLEAU PERSONNEL'!$E$25),100,0)
+IF(AND(W29&gt;='TABLEAU PERSONNEL'!$D$26,W29&lt;='TABLEAU PERSONNEL'!$E$26),100,0)
+IF(AND(W29&gt;='TABLEAU PERSONNEL'!$D$27,W29&lt;='TABLEAU PERSONNEL'!$E$27),100,0)
+IF(AND(W29&gt;='TABLEAU PERSONNEL'!$D$28,W29&lt;='TABLEAU PERSONNEL'!$E$28),100,0)
+IF(AND(W29&gt;='TABLEAU PERSONNEL'!$D$29,W29&lt;='TABLEAU PERSONNEL'!$E$29),100,0)
+IF(AND(W29&gt;='TABLEAU PERSONNEL'!$D$30,W29&lt;='TABLEAU PERSONNEL'!$E$30),100,0)
+IF(AND(W29&gt;='TABLEAU PERSONNEL'!$D$31,W29&lt;='TABLEAU PERSONNEL'!$E$31),100,0)
+IF(AND(W29&gt;='TABLEAU PERSONNEL'!$D$32,W29&lt;='TABLEAU PERSONNEL'!$E$32),100,0)
+IF(AND(W29&gt;='TABLEAU PERSONNEL'!$D$33,W29&lt;='TABLEAU PERSONNEL'!$E$33),100,0)
+IF(AND(W29&gt;='TABLEAU PERSONNEL'!$D$34,W29&lt;='TABLEAU PERSONNEL'!$E$34),100,0)</f>
        <v>0</v>
      </c>
      <c r="X33" s="50">
        <f>IF(AND(X29&gt;='TABLEAU PERSONNEL'!$D$4,X29&lt;='TABLEAU PERSONNEL'!$E$4),100,0)
+IF(AND(X29&gt;='TABLEAU PERSONNEL'!$D$5,X29&lt;='TABLEAU PERSONNEL'!$E$5),100,0)
+IF(AND(X29&gt;='TABLEAU PERSONNEL'!$D$6,X29&lt;='TABLEAU PERSONNEL'!$E$6),100,0)
+IF(AND(X29&gt;='TABLEAU PERSONNEL'!$D$7,X29&lt;='TABLEAU PERSONNEL'!$E$7),100,0)
+IF(AND(X29&gt;='TABLEAU PERSONNEL'!$D$8,X29&lt;='TABLEAU PERSONNEL'!$E$8),100,0)
+IF(AND(X29&gt;='TABLEAU PERSONNEL'!$D$9,X29&lt;='TABLEAU PERSONNEL'!$E$9),100,0)
+IF(AND(X29&gt;='TABLEAU PERSONNEL'!$D$10,X29&lt;='TABLEAU PERSONNEL'!$E$10),100,0)
+IF(AND(X29&gt;='TABLEAU PERSONNEL'!$D$11,X29&lt;='TABLEAU PERSONNEL'!$E$11),100,0)
+IF(AND(X29&gt;='TABLEAU PERSONNEL'!$D$12,X29&lt;='TABLEAU PERSONNEL'!$E$12),100,0)
+IF(AND(X29&gt;='TABLEAU PERSONNEL'!$D$13,X29&lt;='TABLEAU PERSONNEL'!$E$13),100,0)
+IF(AND(X29&gt;='TABLEAU PERSONNEL'!$D$14,X29&lt;='TABLEAU PERSONNEL'!$E$14),100,0)
+IF(AND(X29&gt;='TABLEAU PERSONNEL'!$D$15,X29&lt;='TABLEAU PERSONNEL'!$E$15),100,0)
+IF(AND(X29&gt;='TABLEAU PERSONNEL'!$D$16,X29&lt;='TABLEAU PERSONNEL'!$E$16),100,0)
+IF(AND(X29&gt;='TABLEAU PERSONNEL'!$D$17,X29&lt;='TABLEAU PERSONNEL'!$E$17),100,0)
+IF(AND(X29&gt;='TABLEAU PERSONNEL'!$D$18,X29&lt;='TABLEAU PERSONNEL'!$E$18),100,0)
+IF(AND(X29&gt;='TABLEAU PERSONNEL'!$D$19,X29&lt;='TABLEAU PERSONNEL'!$E$19),100,0)
+IF(AND(X29&gt;='TABLEAU PERSONNEL'!$D$20,X29&lt;='TABLEAU PERSONNEL'!$E$20),100,0)
+IF(AND(X29&gt;='TABLEAU PERSONNEL'!$D$21,X29&lt;='TABLEAU PERSONNEL'!$E$21),100,0)
+IF(AND(X29&gt;='TABLEAU PERSONNEL'!$D$22,X29&lt;='TABLEAU PERSONNEL'!$E$22),100,0)
+IF(AND(X29&gt;='TABLEAU PERSONNEL'!$D$23,X29&lt;='TABLEAU PERSONNEL'!$E$23),100,0)
+IF(AND(X29&gt;='TABLEAU PERSONNEL'!$D$24,X29&lt;='TABLEAU PERSONNEL'!$E$24),100,0)
+IF(AND(X29&gt;='TABLEAU PERSONNEL'!$D$25,X29&lt;='TABLEAU PERSONNEL'!$E$25),100,0)
+IF(AND(X29&gt;='TABLEAU PERSONNEL'!$D$26,X29&lt;='TABLEAU PERSONNEL'!$E$26),100,0)
+IF(AND(X29&gt;='TABLEAU PERSONNEL'!$D$27,X29&lt;='TABLEAU PERSONNEL'!$E$27),100,0)
+IF(AND(X29&gt;='TABLEAU PERSONNEL'!$D$28,X29&lt;='TABLEAU PERSONNEL'!$E$28),100,0)
+IF(AND(X29&gt;='TABLEAU PERSONNEL'!$D$29,X29&lt;='TABLEAU PERSONNEL'!$E$29),100,0)
+IF(AND(X29&gt;='TABLEAU PERSONNEL'!$D$30,X29&lt;='TABLEAU PERSONNEL'!$E$30),100,0)
+IF(AND(X29&gt;='TABLEAU PERSONNEL'!$D$31,X29&lt;='TABLEAU PERSONNEL'!$E$31),100,0)
+IF(AND(X29&gt;='TABLEAU PERSONNEL'!$D$32,X29&lt;='TABLEAU PERSONNEL'!$E$32),100,0)
+IF(AND(X29&gt;='TABLEAU PERSONNEL'!$D$33,X29&lt;='TABLEAU PERSONNEL'!$E$33),100,0)
+IF(AND(X29&gt;='TABLEAU PERSONNEL'!$D$34,X29&lt;='TABLEAU PERSONNEL'!$E$34),100,0)</f>
        <v>0</v>
      </c>
      <c r="Y33" s="50">
        <f>IF(AND(Y29&gt;='TABLEAU PERSONNEL'!$D$4,Y29&lt;='TABLEAU PERSONNEL'!$E$4),100,0)
+IF(AND(Y29&gt;='TABLEAU PERSONNEL'!$D$5,Y29&lt;='TABLEAU PERSONNEL'!$E$5),100,0)
+IF(AND(Y29&gt;='TABLEAU PERSONNEL'!$D$6,Y29&lt;='TABLEAU PERSONNEL'!$E$6),100,0)
+IF(AND(Y29&gt;='TABLEAU PERSONNEL'!$D$7,Y29&lt;='TABLEAU PERSONNEL'!$E$7),100,0)
+IF(AND(Y29&gt;='TABLEAU PERSONNEL'!$D$8,Y29&lt;='TABLEAU PERSONNEL'!$E$8),100,0)
+IF(AND(Y29&gt;='TABLEAU PERSONNEL'!$D$9,Y29&lt;='TABLEAU PERSONNEL'!$E$9),100,0)
+IF(AND(Y29&gt;='TABLEAU PERSONNEL'!$D$10,Y29&lt;='TABLEAU PERSONNEL'!$E$10),100,0)
+IF(AND(Y29&gt;='TABLEAU PERSONNEL'!$D$11,Y29&lt;='TABLEAU PERSONNEL'!$E$11),100,0)
+IF(AND(Y29&gt;='TABLEAU PERSONNEL'!$D$12,Y29&lt;='TABLEAU PERSONNEL'!$E$12),100,0)
+IF(AND(Y29&gt;='TABLEAU PERSONNEL'!$D$13,Y29&lt;='TABLEAU PERSONNEL'!$E$13),100,0)
+IF(AND(Y29&gt;='TABLEAU PERSONNEL'!$D$14,Y29&lt;='TABLEAU PERSONNEL'!$E$14),100,0)
+IF(AND(Y29&gt;='TABLEAU PERSONNEL'!$D$15,Y29&lt;='TABLEAU PERSONNEL'!$E$15),100,0)
+IF(AND(Y29&gt;='TABLEAU PERSONNEL'!$D$16,Y29&lt;='TABLEAU PERSONNEL'!$E$16),100,0)
+IF(AND(Y29&gt;='TABLEAU PERSONNEL'!$D$17,Y29&lt;='TABLEAU PERSONNEL'!$E$17),100,0)
+IF(AND(Y29&gt;='TABLEAU PERSONNEL'!$D$18,Y29&lt;='TABLEAU PERSONNEL'!$E$18),100,0)
+IF(AND(Y29&gt;='TABLEAU PERSONNEL'!$D$19,Y29&lt;='TABLEAU PERSONNEL'!$E$19),100,0)
+IF(AND(Y29&gt;='TABLEAU PERSONNEL'!$D$20,Y29&lt;='TABLEAU PERSONNEL'!$E$20),100,0)
+IF(AND(Y29&gt;='TABLEAU PERSONNEL'!$D$21,Y29&lt;='TABLEAU PERSONNEL'!$E$21),100,0)
+IF(AND(Y29&gt;='TABLEAU PERSONNEL'!$D$22,Y29&lt;='TABLEAU PERSONNEL'!$E$22),100,0)
+IF(AND(Y29&gt;='TABLEAU PERSONNEL'!$D$23,Y29&lt;='TABLEAU PERSONNEL'!$E$23),100,0)
+IF(AND(Y29&gt;='TABLEAU PERSONNEL'!$D$24,Y29&lt;='TABLEAU PERSONNEL'!$E$24),100,0)
+IF(AND(Y29&gt;='TABLEAU PERSONNEL'!$D$25,Y29&lt;='TABLEAU PERSONNEL'!$E$25),100,0)
+IF(AND(Y29&gt;='TABLEAU PERSONNEL'!$D$26,Y29&lt;='TABLEAU PERSONNEL'!$E$26),100,0)
+IF(AND(Y29&gt;='TABLEAU PERSONNEL'!$D$27,Y29&lt;='TABLEAU PERSONNEL'!$E$27),100,0)
+IF(AND(Y29&gt;='TABLEAU PERSONNEL'!$D$28,Y29&lt;='TABLEAU PERSONNEL'!$E$28),100,0)
+IF(AND(Y29&gt;='TABLEAU PERSONNEL'!$D$29,Y29&lt;='TABLEAU PERSONNEL'!$E$29),100,0)
+IF(AND(Y29&gt;='TABLEAU PERSONNEL'!$D$30,Y29&lt;='TABLEAU PERSONNEL'!$E$30),100,0)
+IF(AND(Y29&gt;='TABLEAU PERSONNEL'!$D$31,Y29&lt;='TABLEAU PERSONNEL'!$E$31),100,0)
+IF(AND(Y29&gt;='TABLEAU PERSONNEL'!$D$32,Y29&lt;='TABLEAU PERSONNEL'!$E$32),100,0)
+IF(AND(Y29&gt;='TABLEAU PERSONNEL'!$D$33,Y29&lt;='TABLEAU PERSONNEL'!$E$33),100,0)
+IF(AND(Y29&gt;='TABLEAU PERSONNEL'!$D$34,Y29&lt;='TABLEAU PERSONNEL'!$E$34),100,0)</f>
        <v>0</v>
      </c>
      <c r="Z33" s="50">
        <f>IF(AND(Z29&gt;='TABLEAU PERSONNEL'!$D$4,Z29&lt;='TABLEAU PERSONNEL'!$E$4),100,0)
+IF(AND(Z29&gt;='TABLEAU PERSONNEL'!$D$5,Z29&lt;='TABLEAU PERSONNEL'!$E$5),100,0)
+IF(AND(Z29&gt;='TABLEAU PERSONNEL'!$D$6,Z29&lt;='TABLEAU PERSONNEL'!$E$6),100,0)
+IF(AND(Z29&gt;='TABLEAU PERSONNEL'!$D$7,Z29&lt;='TABLEAU PERSONNEL'!$E$7),100,0)
+IF(AND(Z29&gt;='TABLEAU PERSONNEL'!$D$8,Z29&lt;='TABLEAU PERSONNEL'!$E$8),100,0)
+IF(AND(Z29&gt;='TABLEAU PERSONNEL'!$D$9,Z29&lt;='TABLEAU PERSONNEL'!$E$9),100,0)
+IF(AND(Z29&gt;='TABLEAU PERSONNEL'!$D$10,Z29&lt;='TABLEAU PERSONNEL'!$E$10),100,0)
+IF(AND(Z29&gt;='TABLEAU PERSONNEL'!$D$11,Z29&lt;='TABLEAU PERSONNEL'!$E$11),100,0)
+IF(AND(Z29&gt;='TABLEAU PERSONNEL'!$D$12,Z29&lt;='TABLEAU PERSONNEL'!$E$12),100,0)
+IF(AND(Z29&gt;='TABLEAU PERSONNEL'!$D$13,Z29&lt;='TABLEAU PERSONNEL'!$E$13),100,0)
+IF(AND(Z29&gt;='TABLEAU PERSONNEL'!$D$14,Z29&lt;='TABLEAU PERSONNEL'!$E$14),100,0)
+IF(AND(Z29&gt;='TABLEAU PERSONNEL'!$D$15,Z29&lt;='TABLEAU PERSONNEL'!$E$15),100,0)
+IF(AND(Z29&gt;='TABLEAU PERSONNEL'!$D$16,Z29&lt;='TABLEAU PERSONNEL'!$E$16),100,0)
+IF(AND(Z29&gt;='TABLEAU PERSONNEL'!$D$17,Z29&lt;='TABLEAU PERSONNEL'!$E$17),100,0)
+IF(AND(Z29&gt;='TABLEAU PERSONNEL'!$D$18,Z29&lt;='TABLEAU PERSONNEL'!$E$18),100,0)
+IF(AND(Z29&gt;='TABLEAU PERSONNEL'!$D$19,Z29&lt;='TABLEAU PERSONNEL'!$E$19),100,0)
+IF(AND(Z29&gt;='TABLEAU PERSONNEL'!$D$20,Z29&lt;='TABLEAU PERSONNEL'!$E$20),100,0)
+IF(AND(Z29&gt;='TABLEAU PERSONNEL'!$D$21,Z29&lt;='TABLEAU PERSONNEL'!$E$21),100,0)
+IF(AND(Z29&gt;='TABLEAU PERSONNEL'!$D$22,Z29&lt;='TABLEAU PERSONNEL'!$E$22),100,0)
+IF(AND(Z29&gt;='TABLEAU PERSONNEL'!$D$23,Z29&lt;='TABLEAU PERSONNEL'!$E$23),100,0)
+IF(AND(Z29&gt;='TABLEAU PERSONNEL'!$D$24,Z29&lt;='TABLEAU PERSONNEL'!$E$24),100,0)
+IF(AND(Z29&gt;='TABLEAU PERSONNEL'!$D$25,Z29&lt;='TABLEAU PERSONNEL'!$E$25),100,0)
+IF(AND(Z29&gt;='TABLEAU PERSONNEL'!$D$26,Z29&lt;='TABLEAU PERSONNEL'!$E$26),100,0)
+IF(AND(Z29&gt;='TABLEAU PERSONNEL'!$D$27,Z29&lt;='TABLEAU PERSONNEL'!$E$27),100,0)
+IF(AND(Z29&gt;='TABLEAU PERSONNEL'!$D$28,Z29&lt;='TABLEAU PERSONNEL'!$E$28),100,0)
+IF(AND(Z29&gt;='TABLEAU PERSONNEL'!$D$29,Z29&lt;='TABLEAU PERSONNEL'!$E$29),100,0)
+IF(AND(Z29&gt;='TABLEAU PERSONNEL'!$D$30,Z29&lt;='TABLEAU PERSONNEL'!$E$30),100,0)
+IF(AND(Z29&gt;='TABLEAU PERSONNEL'!$D$31,Z29&lt;='TABLEAU PERSONNEL'!$E$31),100,0)
+IF(AND(Z29&gt;='TABLEAU PERSONNEL'!$D$32,Z29&lt;='TABLEAU PERSONNEL'!$E$32),100,0)
+IF(AND(Z29&gt;='TABLEAU PERSONNEL'!$D$33,Z29&lt;='TABLEAU PERSONNEL'!$E$33),100,0)
+IF(AND(Z29&gt;='TABLEAU PERSONNEL'!$D$34,Z29&lt;='TABLEAU PERSONNEL'!$E$34),100,0)</f>
        <v>0</v>
      </c>
      <c r="AA33" s="50">
        <f>IF(AND(AA29&gt;='TABLEAU PERSONNEL'!$D$4,AA29&lt;='TABLEAU PERSONNEL'!$E$4),100,0)
+IF(AND(AA29&gt;='TABLEAU PERSONNEL'!$D$5,AA29&lt;='TABLEAU PERSONNEL'!$E$5),100,0)
+IF(AND(AA29&gt;='TABLEAU PERSONNEL'!$D$6,AA29&lt;='TABLEAU PERSONNEL'!$E$6),100,0)
+IF(AND(AA29&gt;='TABLEAU PERSONNEL'!$D$7,AA29&lt;='TABLEAU PERSONNEL'!$E$7),100,0)
+IF(AND(AA29&gt;='TABLEAU PERSONNEL'!$D$8,AA29&lt;='TABLEAU PERSONNEL'!$E$8),100,0)
+IF(AND(AA29&gt;='TABLEAU PERSONNEL'!$D$9,AA29&lt;='TABLEAU PERSONNEL'!$E$9),100,0)
+IF(AND(AA29&gt;='TABLEAU PERSONNEL'!$D$10,AA29&lt;='TABLEAU PERSONNEL'!$E$10),100,0)
+IF(AND(AA29&gt;='TABLEAU PERSONNEL'!$D$11,AA29&lt;='TABLEAU PERSONNEL'!$E$11),100,0)
+IF(AND(AA29&gt;='TABLEAU PERSONNEL'!$D$12,AA29&lt;='TABLEAU PERSONNEL'!$E$12),100,0)
+IF(AND(AA29&gt;='TABLEAU PERSONNEL'!$D$13,AA29&lt;='TABLEAU PERSONNEL'!$E$13),100,0)
+IF(AND(AA29&gt;='TABLEAU PERSONNEL'!$D$14,AA29&lt;='TABLEAU PERSONNEL'!$E$14),100,0)
+IF(AND(AA29&gt;='TABLEAU PERSONNEL'!$D$15,AA29&lt;='TABLEAU PERSONNEL'!$E$15),100,0)
+IF(AND(AA29&gt;='TABLEAU PERSONNEL'!$D$16,AA29&lt;='TABLEAU PERSONNEL'!$E$16),100,0)
+IF(AND(AA29&gt;='TABLEAU PERSONNEL'!$D$17,AA29&lt;='TABLEAU PERSONNEL'!$E$17),100,0)
+IF(AND(AA29&gt;='TABLEAU PERSONNEL'!$D$18,AA29&lt;='TABLEAU PERSONNEL'!$E$18),100,0)
+IF(AND(AA29&gt;='TABLEAU PERSONNEL'!$D$19,AA29&lt;='TABLEAU PERSONNEL'!$E$19),100,0)
+IF(AND(AA29&gt;='TABLEAU PERSONNEL'!$D$20,AA29&lt;='TABLEAU PERSONNEL'!$E$20),100,0)
+IF(AND(AA29&gt;='TABLEAU PERSONNEL'!$D$21,AA29&lt;='TABLEAU PERSONNEL'!$E$21),100,0)
+IF(AND(AA29&gt;='TABLEAU PERSONNEL'!$D$22,AA29&lt;='TABLEAU PERSONNEL'!$E$22),100,0)
+IF(AND(AA29&gt;='TABLEAU PERSONNEL'!$D$23,AA29&lt;='TABLEAU PERSONNEL'!$E$23),100,0)
+IF(AND(AA29&gt;='TABLEAU PERSONNEL'!$D$24,AA29&lt;='TABLEAU PERSONNEL'!$E$24),100,0)
+IF(AND(AA29&gt;='TABLEAU PERSONNEL'!$D$25,AA29&lt;='TABLEAU PERSONNEL'!$E$25),100,0)
+IF(AND(AA29&gt;='TABLEAU PERSONNEL'!$D$26,AA29&lt;='TABLEAU PERSONNEL'!$E$26),100,0)
+IF(AND(AA29&gt;='TABLEAU PERSONNEL'!$D$27,AA29&lt;='TABLEAU PERSONNEL'!$E$27),100,0)
+IF(AND(AA29&gt;='TABLEAU PERSONNEL'!$D$28,AA29&lt;='TABLEAU PERSONNEL'!$E$28),100,0)
+IF(AND(AA29&gt;='TABLEAU PERSONNEL'!$D$29,AA29&lt;='TABLEAU PERSONNEL'!$E$29),100,0)
+IF(AND(AA29&gt;='TABLEAU PERSONNEL'!$D$30,AA29&lt;='TABLEAU PERSONNEL'!$E$30),100,0)
+IF(AND(AA29&gt;='TABLEAU PERSONNEL'!$D$31,AA29&lt;='TABLEAU PERSONNEL'!$E$31),100,0)
+IF(AND(AA29&gt;='TABLEAU PERSONNEL'!$D$32,AA29&lt;='TABLEAU PERSONNEL'!$E$32),100,0)
+IF(AND(AA29&gt;='TABLEAU PERSONNEL'!$D$33,AA29&lt;='TABLEAU PERSONNEL'!$E$33),100,0)
+IF(AND(AA29&gt;='TABLEAU PERSONNEL'!$D$34,AA29&lt;='TABLEAU PERSONNEL'!$E$34),100,0)</f>
        <v>0</v>
      </c>
      <c r="AB33" s="50">
        <f>IF(AND(AB29&gt;='TABLEAU PERSONNEL'!$D$4,AB29&lt;='TABLEAU PERSONNEL'!$E$4),100,0)
+IF(AND(AB29&gt;='TABLEAU PERSONNEL'!$D$5,AB29&lt;='TABLEAU PERSONNEL'!$E$5),100,0)
+IF(AND(AB29&gt;='TABLEAU PERSONNEL'!$D$6,AB29&lt;='TABLEAU PERSONNEL'!$E$6),100,0)
+IF(AND(AB29&gt;='TABLEAU PERSONNEL'!$D$7,AB29&lt;='TABLEAU PERSONNEL'!$E$7),100,0)
+IF(AND(AB29&gt;='TABLEAU PERSONNEL'!$D$8,AB29&lt;='TABLEAU PERSONNEL'!$E$8),100,0)
+IF(AND(AB29&gt;='TABLEAU PERSONNEL'!$D$9,AB29&lt;='TABLEAU PERSONNEL'!$E$9),100,0)
+IF(AND(AB29&gt;='TABLEAU PERSONNEL'!$D$10,AB29&lt;='TABLEAU PERSONNEL'!$E$10),100,0)
+IF(AND(AB29&gt;='TABLEAU PERSONNEL'!$D$11,AB29&lt;='TABLEAU PERSONNEL'!$E$11),100,0)
+IF(AND(AB29&gt;='TABLEAU PERSONNEL'!$D$12,AB29&lt;='TABLEAU PERSONNEL'!$E$12),100,0)
+IF(AND(AB29&gt;='TABLEAU PERSONNEL'!$D$13,AB29&lt;='TABLEAU PERSONNEL'!$E$13),100,0)
+IF(AND(AB29&gt;='TABLEAU PERSONNEL'!$D$14,AB29&lt;='TABLEAU PERSONNEL'!$E$14),100,0)
+IF(AND(AB29&gt;='TABLEAU PERSONNEL'!$D$15,AB29&lt;='TABLEAU PERSONNEL'!$E$15),100,0)
+IF(AND(AB29&gt;='TABLEAU PERSONNEL'!$D$16,AB29&lt;='TABLEAU PERSONNEL'!$E$16),100,0)
+IF(AND(AB29&gt;='TABLEAU PERSONNEL'!$D$17,AB29&lt;='TABLEAU PERSONNEL'!$E$17),100,0)
+IF(AND(AB29&gt;='TABLEAU PERSONNEL'!$D$18,AB29&lt;='TABLEAU PERSONNEL'!$E$18),100,0)
+IF(AND(AB29&gt;='TABLEAU PERSONNEL'!$D$19,AB29&lt;='TABLEAU PERSONNEL'!$E$19),100,0)
+IF(AND(AB29&gt;='TABLEAU PERSONNEL'!$D$20,AB29&lt;='TABLEAU PERSONNEL'!$E$20),100,0)
+IF(AND(AB29&gt;='TABLEAU PERSONNEL'!$D$21,AB29&lt;='TABLEAU PERSONNEL'!$E$21),100,0)
+IF(AND(AB29&gt;='TABLEAU PERSONNEL'!$D$22,AB29&lt;='TABLEAU PERSONNEL'!$E$22),100,0)
+IF(AND(AB29&gt;='TABLEAU PERSONNEL'!$D$23,AB29&lt;='TABLEAU PERSONNEL'!$E$23),100,0)
+IF(AND(AB29&gt;='TABLEAU PERSONNEL'!$D$24,AB29&lt;='TABLEAU PERSONNEL'!$E$24),100,0)
+IF(AND(AB29&gt;='TABLEAU PERSONNEL'!$D$25,AB29&lt;='TABLEAU PERSONNEL'!$E$25),100,0)
+IF(AND(AB29&gt;='TABLEAU PERSONNEL'!$D$26,AB29&lt;='TABLEAU PERSONNEL'!$E$26),100,0)
+IF(AND(AB29&gt;='TABLEAU PERSONNEL'!$D$27,AB29&lt;='TABLEAU PERSONNEL'!$E$27),100,0)
+IF(AND(AB29&gt;='TABLEAU PERSONNEL'!$D$28,AB29&lt;='TABLEAU PERSONNEL'!$E$28),100,0)
+IF(AND(AB29&gt;='TABLEAU PERSONNEL'!$D$29,AB29&lt;='TABLEAU PERSONNEL'!$E$29),100,0)
+IF(AND(AB29&gt;='TABLEAU PERSONNEL'!$D$30,AB29&lt;='TABLEAU PERSONNEL'!$E$30),100,0)
+IF(AND(AB29&gt;='TABLEAU PERSONNEL'!$D$31,AB29&lt;='TABLEAU PERSONNEL'!$E$31),100,0)
+IF(AND(AB29&gt;='TABLEAU PERSONNEL'!$D$32,AB29&lt;='TABLEAU PERSONNEL'!$E$32),100,0)
+IF(AND(AB29&gt;='TABLEAU PERSONNEL'!$D$33,AB29&lt;='TABLEAU PERSONNEL'!$E$33),100,0)
+IF(AND(AB29&gt;='TABLEAU PERSONNEL'!$D$34,AB29&lt;='TABLEAU PERSONNEL'!$E$34),100,0)</f>
        <v>0</v>
      </c>
      <c r="AC33" s="50">
        <f>IF(AND(AC29&gt;='TABLEAU PERSONNEL'!$D$4,AC29&lt;='TABLEAU PERSONNEL'!$E$4),100,0)
+IF(AND(AC29&gt;='TABLEAU PERSONNEL'!$D$5,AC29&lt;='TABLEAU PERSONNEL'!$E$5),100,0)
+IF(AND(AC29&gt;='TABLEAU PERSONNEL'!$D$6,AC29&lt;='TABLEAU PERSONNEL'!$E$6),100,0)
+IF(AND(AC29&gt;='TABLEAU PERSONNEL'!$D$7,AC29&lt;='TABLEAU PERSONNEL'!$E$7),100,0)
+IF(AND(AC29&gt;='TABLEAU PERSONNEL'!$D$8,AC29&lt;='TABLEAU PERSONNEL'!$E$8),100,0)
+IF(AND(AC29&gt;='TABLEAU PERSONNEL'!$D$9,AC29&lt;='TABLEAU PERSONNEL'!$E$9),100,0)
+IF(AND(AC29&gt;='TABLEAU PERSONNEL'!$D$10,AC29&lt;='TABLEAU PERSONNEL'!$E$10),100,0)
+IF(AND(AC29&gt;='TABLEAU PERSONNEL'!$D$11,AC29&lt;='TABLEAU PERSONNEL'!$E$11),100,0)
+IF(AND(AC29&gt;='TABLEAU PERSONNEL'!$D$12,AC29&lt;='TABLEAU PERSONNEL'!$E$12),100,0)
+IF(AND(AC29&gt;='TABLEAU PERSONNEL'!$D$13,AC29&lt;='TABLEAU PERSONNEL'!$E$13),100,0)
+IF(AND(AC29&gt;='TABLEAU PERSONNEL'!$D$14,AC29&lt;='TABLEAU PERSONNEL'!$E$14),100,0)
+IF(AND(AC29&gt;='TABLEAU PERSONNEL'!$D$15,AC29&lt;='TABLEAU PERSONNEL'!$E$15),100,0)
+IF(AND(AC29&gt;='TABLEAU PERSONNEL'!$D$16,AC29&lt;='TABLEAU PERSONNEL'!$E$16),100,0)
+IF(AND(AC29&gt;='TABLEAU PERSONNEL'!$D$17,AC29&lt;='TABLEAU PERSONNEL'!$E$17),100,0)
+IF(AND(AC29&gt;='TABLEAU PERSONNEL'!$D$18,AC29&lt;='TABLEAU PERSONNEL'!$E$18),100,0)
+IF(AND(AC29&gt;='TABLEAU PERSONNEL'!$D$19,AC29&lt;='TABLEAU PERSONNEL'!$E$19),100,0)
+IF(AND(AC29&gt;='TABLEAU PERSONNEL'!$D$20,AC29&lt;='TABLEAU PERSONNEL'!$E$20),100,0)
+IF(AND(AC29&gt;='TABLEAU PERSONNEL'!$D$21,AC29&lt;='TABLEAU PERSONNEL'!$E$21),100,0)
+IF(AND(AC29&gt;='TABLEAU PERSONNEL'!$D$22,AC29&lt;='TABLEAU PERSONNEL'!$E$22),100,0)
+IF(AND(AC29&gt;='TABLEAU PERSONNEL'!$D$23,AC29&lt;='TABLEAU PERSONNEL'!$E$23),100,0)
+IF(AND(AC29&gt;='TABLEAU PERSONNEL'!$D$24,AC29&lt;='TABLEAU PERSONNEL'!$E$24),100,0)
+IF(AND(AC29&gt;='TABLEAU PERSONNEL'!$D$25,AC29&lt;='TABLEAU PERSONNEL'!$E$25),100,0)
+IF(AND(AC29&gt;='TABLEAU PERSONNEL'!$D$26,AC29&lt;='TABLEAU PERSONNEL'!$E$26),100,0)
+IF(AND(AC29&gt;='TABLEAU PERSONNEL'!$D$27,AC29&lt;='TABLEAU PERSONNEL'!$E$27),100,0)
+IF(AND(AC29&gt;='TABLEAU PERSONNEL'!$D$28,AC29&lt;='TABLEAU PERSONNEL'!$E$28),100,0)
+IF(AND(AC29&gt;='TABLEAU PERSONNEL'!$D$29,AC29&lt;='TABLEAU PERSONNEL'!$E$29),100,0)
+IF(AND(AC29&gt;='TABLEAU PERSONNEL'!$D$30,AC29&lt;='TABLEAU PERSONNEL'!$E$30),100,0)
+IF(AND(AC29&gt;='TABLEAU PERSONNEL'!$D$31,AC29&lt;='TABLEAU PERSONNEL'!$E$31),100,0)
+IF(AND(AC29&gt;='TABLEAU PERSONNEL'!$D$32,AC29&lt;='TABLEAU PERSONNEL'!$E$32),100,0)
+IF(AND(AC29&gt;='TABLEAU PERSONNEL'!$D$33,AC29&lt;='TABLEAU PERSONNEL'!$E$33),100,0)
+IF(AND(AC29&gt;='TABLEAU PERSONNEL'!$D$34,AC29&lt;='TABLEAU PERSONNEL'!$E$34),100,0)</f>
        <v>0</v>
      </c>
      <c r="AD33" s="50">
        <f>IF(AND(AD29&gt;='TABLEAU PERSONNEL'!$D$4,AD29&lt;='TABLEAU PERSONNEL'!$E$4),100,0)
+IF(AND(AD29&gt;='TABLEAU PERSONNEL'!$D$5,AD29&lt;='TABLEAU PERSONNEL'!$E$5),100,0)
+IF(AND(AD29&gt;='TABLEAU PERSONNEL'!$D$6,AD29&lt;='TABLEAU PERSONNEL'!$E$6),100,0)
+IF(AND(AD29&gt;='TABLEAU PERSONNEL'!$D$7,AD29&lt;='TABLEAU PERSONNEL'!$E$7),100,0)
+IF(AND(AD29&gt;='TABLEAU PERSONNEL'!$D$8,AD29&lt;='TABLEAU PERSONNEL'!$E$8),100,0)
+IF(AND(AD29&gt;='TABLEAU PERSONNEL'!$D$9,AD29&lt;='TABLEAU PERSONNEL'!$E$9),100,0)
+IF(AND(AD29&gt;='TABLEAU PERSONNEL'!$D$10,AD29&lt;='TABLEAU PERSONNEL'!$E$10),100,0)
+IF(AND(AD29&gt;='TABLEAU PERSONNEL'!$D$11,AD29&lt;='TABLEAU PERSONNEL'!$E$11),100,0)
+IF(AND(AD29&gt;='TABLEAU PERSONNEL'!$D$12,AD29&lt;='TABLEAU PERSONNEL'!$E$12),100,0)
+IF(AND(AD29&gt;='TABLEAU PERSONNEL'!$D$13,AD29&lt;='TABLEAU PERSONNEL'!$E$13),100,0)
+IF(AND(AD29&gt;='TABLEAU PERSONNEL'!$D$14,AD29&lt;='TABLEAU PERSONNEL'!$E$14),100,0)
+IF(AND(AD29&gt;='TABLEAU PERSONNEL'!$D$15,AD29&lt;='TABLEAU PERSONNEL'!$E$15),100,0)
+IF(AND(AD29&gt;='TABLEAU PERSONNEL'!$D$16,AD29&lt;='TABLEAU PERSONNEL'!$E$16),100,0)
+IF(AND(AD29&gt;='TABLEAU PERSONNEL'!$D$17,AD29&lt;='TABLEAU PERSONNEL'!$E$17),100,0)
+IF(AND(AD29&gt;='TABLEAU PERSONNEL'!$D$18,AD29&lt;='TABLEAU PERSONNEL'!$E$18),100,0)
+IF(AND(AD29&gt;='TABLEAU PERSONNEL'!$D$19,AD29&lt;='TABLEAU PERSONNEL'!$E$19),100,0)
+IF(AND(AD29&gt;='TABLEAU PERSONNEL'!$D$20,AD29&lt;='TABLEAU PERSONNEL'!$E$20),100,0)
+IF(AND(AD29&gt;='TABLEAU PERSONNEL'!$D$21,AD29&lt;='TABLEAU PERSONNEL'!$E$21),100,0)
+IF(AND(AD29&gt;='TABLEAU PERSONNEL'!$D$22,AD29&lt;='TABLEAU PERSONNEL'!$E$22),100,0)
+IF(AND(AD29&gt;='TABLEAU PERSONNEL'!$D$23,AD29&lt;='TABLEAU PERSONNEL'!$E$23),100,0)
+IF(AND(AD29&gt;='TABLEAU PERSONNEL'!$D$24,AD29&lt;='TABLEAU PERSONNEL'!$E$24),100,0)
+IF(AND(AD29&gt;='TABLEAU PERSONNEL'!$D$25,AD29&lt;='TABLEAU PERSONNEL'!$E$25),100,0)
+IF(AND(AD29&gt;='TABLEAU PERSONNEL'!$D$26,AD29&lt;='TABLEAU PERSONNEL'!$E$26),100,0)
+IF(AND(AD29&gt;='TABLEAU PERSONNEL'!$D$27,AD29&lt;='TABLEAU PERSONNEL'!$E$27),100,0)
+IF(AND(AD29&gt;='TABLEAU PERSONNEL'!$D$28,AD29&lt;='TABLEAU PERSONNEL'!$E$28),100,0)
+IF(AND(AD29&gt;='TABLEAU PERSONNEL'!$D$29,AD29&lt;='TABLEAU PERSONNEL'!$E$29),100,0)
+IF(AND(AD29&gt;='TABLEAU PERSONNEL'!$D$30,AD29&lt;='TABLEAU PERSONNEL'!$E$30),100,0)
+IF(AND(AD29&gt;='TABLEAU PERSONNEL'!$D$31,AD29&lt;='TABLEAU PERSONNEL'!$E$31),100,0)
+IF(AND(AD29&gt;='TABLEAU PERSONNEL'!$D$32,AD29&lt;='TABLEAU PERSONNEL'!$E$32),100,0)
+IF(AND(AD29&gt;='TABLEAU PERSONNEL'!$D$33,AD29&lt;='TABLEAU PERSONNEL'!$E$33),100,0)
+IF(AND(AD29&gt;='TABLEAU PERSONNEL'!$D$34,AD29&lt;='TABLEAU PERSONNEL'!$E$34),100,0)</f>
        <v>0</v>
      </c>
      <c r="AE33" s="50">
        <f>IF(AND(AE29&gt;='TABLEAU PERSONNEL'!$D$4,AE29&lt;='TABLEAU PERSONNEL'!$E$4),100,0)
+IF(AND(AE29&gt;='TABLEAU PERSONNEL'!$D$5,AE29&lt;='TABLEAU PERSONNEL'!$E$5),100,0)
+IF(AND(AE29&gt;='TABLEAU PERSONNEL'!$D$6,AE29&lt;='TABLEAU PERSONNEL'!$E$6),100,0)
+IF(AND(AE29&gt;='TABLEAU PERSONNEL'!$D$7,AE29&lt;='TABLEAU PERSONNEL'!$E$7),100,0)
+IF(AND(AE29&gt;='TABLEAU PERSONNEL'!$D$8,AE29&lt;='TABLEAU PERSONNEL'!$E$8),100,0)
+IF(AND(AE29&gt;='TABLEAU PERSONNEL'!$D$9,AE29&lt;='TABLEAU PERSONNEL'!$E$9),100,0)
+IF(AND(AE29&gt;='TABLEAU PERSONNEL'!$D$10,AE29&lt;='TABLEAU PERSONNEL'!$E$10),100,0)
+IF(AND(AE29&gt;='TABLEAU PERSONNEL'!$D$11,AE29&lt;='TABLEAU PERSONNEL'!$E$11),100,0)
+IF(AND(AE29&gt;='TABLEAU PERSONNEL'!$D$12,AE29&lt;='TABLEAU PERSONNEL'!$E$12),100,0)
+IF(AND(AE29&gt;='TABLEAU PERSONNEL'!$D$13,AE29&lt;='TABLEAU PERSONNEL'!$E$13),100,0)
+IF(AND(AE29&gt;='TABLEAU PERSONNEL'!$D$14,AE29&lt;='TABLEAU PERSONNEL'!$E$14),100,0)
+IF(AND(AE29&gt;='TABLEAU PERSONNEL'!$D$15,AE29&lt;='TABLEAU PERSONNEL'!$E$15),100,0)
+IF(AND(AE29&gt;='TABLEAU PERSONNEL'!$D$16,AE29&lt;='TABLEAU PERSONNEL'!$E$16),100,0)
+IF(AND(AE29&gt;='TABLEAU PERSONNEL'!$D$17,AE29&lt;='TABLEAU PERSONNEL'!$E$17),100,0)
+IF(AND(AE29&gt;='TABLEAU PERSONNEL'!$D$18,AE29&lt;='TABLEAU PERSONNEL'!$E$18),100,0)
+IF(AND(AE29&gt;='TABLEAU PERSONNEL'!$D$19,AE29&lt;='TABLEAU PERSONNEL'!$E$19),100,0)
+IF(AND(AE29&gt;='TABLEAU PERSONNEL'!$D$20,AE29&lt;='TABLEAU PERSONNEL'!$E$20),100,0)
+IF(AND(AE29&gt;='TABLEAU PERSONNEL'!$D$21,AE29&lt;='TABLEAU PERSONNEL'!$E$21),100,0)
+IF(AND(AE29&gt;='TABLEAU PERSONNEL'!$D$22,AE29&lt;='TABLEAU PERSONNEL'!$E$22),100,0)
+IF(AND(AE29&gt;='TABLEAU PERSONNEL'!$D$23,AE29&lt;='TABLEAU PERSONNEL'!$E$23),100,0)
+IF(AND(AE29&gt;='TABLEAU PERSONNEL'!$D$24,AE29&lt;='TABLEAU PERSONNEL'!$E$24),100,0)
+IF(AND(AE29&gt;='TABLEAU PERSONNEL'!$D$25,AE29&lt;='TABLEAU PERSONNEL'!$E$25),100,0)
+IF(AND(AE29&gt;='TABLEAU PERSONNEL'!$D$26,AE29&lt;='TABLEAU PERSONNEL'!$E$26),100,0)
+IF(AND(AE29&gt;='TABLEAU PERSONNEL'!$D$27,AE29&lt;='TABLEAU PERSONNEL'!$E$27),100,0)
+IF(AND(AE29&gt;='TABLEAU PERSONNEL'!$D$28,AE29&lt;='TABLEAU PERSONNEL'!$E$28),100,0)
+IF(AND(AE29&gt;='TABLEAU PERSONNEL'!$D$29,AE29&lt;='TABLEAU PERSONNEL'!$E$29),100,0)
+IF(AND(AE29&gt;='TABLEAU PERSONNEL'!$D$30,AE29&lt;='TABLEAU PERSONNEL'!$E$30),100,0)
+IF(AND(AE29&gt;='TABLEAU PERSONNEL'!$D$31,AE29&lt;='TABLEAU PERSONNEL'!$E$31),100,0)
+IF(AND(AE29&gt;='TABLEAU PERSONNEL'!$D$32,AE29&lt;='TABLEAU PERSONNEL'!$E$32),100,0)
+IF(AND(AE29&gt;='TABLEAU PERSONNEL'!$D$33,AE29&lt;='TABLEAU PERSONNEL'!$E$33),100,0)
+IF(AND(AE29&gt;='TABLEAU PERSONNEL'!$D$34,AE29&lt;='TABLEAU PERSONNEL'!$E$34),100,0)</f>
        <v>0</v>
      </c>
      <c r="AF33" s="50">
        <f>IF(AND(AF29&gt;='TABLEAU PERSONNEL'!$D$4,AF29&lt;='TABLEAU PERSONNEL'!$E$4),100,0)
+IF(AND(AF29&gt;='TABLEAU PERSONNEL'!$D$5,AF29&lt;='TABLEAU PERSONNEL'!$E$5),100,0)
+IF(AND(AF29&gt;='TABLEAU PERSONNEL'!$D$6,AF29&lt;='TABLEAU PERSONNEL'!$E$6),100,0)
+IF(AND(AF29&gt;='TABLEAU PERSONNEL'!$D$7,AF29&lt;='TABLEAU PERSONNEL'!$E$7),100,0)
+IF(AND(AF29&gt;='TABLEAU PERSONNEL'!$D$8,AF29&lt;='TABLEAU PERSONNEL'!$E$8),100,0)
+IF(AND(AF29&gt;='TABLEAU PERSONNEL'!$D$9,AF29&lt;='TABLEAU PERSONNEL'!$E$9),100,0)
+IF(AND(AF29&gt;='TABLEAU PERSONNEL'!$D$10,AF29&lt;='TABLEAU PERSONNEL'!$E$10),100,0)
+IF(AND(AF29&gt;='TABLEAU PERSONNEL'!$D$11,AF29&lt;='TABLEAU PERSONNEL'!$E$11),100,0)
+IF(AND(AF29&gt;='TABLEAU PERSONNEL'!$D$12,AF29&lt;='TABLEAU PERSONNEL'!$E$12),100,0)
+IF(AND(AF29&gt;='TABLEAU PERSONNEL'!$D$13,AF29&lt;='TABLEAU PERSONNEL'!$E$13),100,0)
+IF(AND(AF29&gt;='TABLEAU PERSONNEL'!$D$14,AF29&lt;='TABLEAU PERSONNEL'!$E$14),100,0)
+IF(AND(AF29&gt;='TABLEAU PERSONNEL'!$D$15,AF29&lt;='TABLEAU PERSONNEL'!$E$15),100,0)
+IF(AND(AF29&gt;='TABLEAU PERSONNEL'!$D$16,AF29&lt;='TABLEAU PERSONNEL'!$E$16),100,0)
+IF(AND(AF29&gt;='TABLEAU PERSONNEL'!$D$17,AF29&lt;='TABLEAU PERSONNEL'!$E$17),100,0)
+IF(AND(AF29&gt;='TABLEAU PERSONNEL'!$D$18,AF29&lt;='TABLEAU PERSONNEL'!$E$18),100,0)
+IF(AND(AF29&gt;='TABLEAU PERSONNEL'!$D$19,AF29&lt;='TABLEAU PERSONNEL'!$E$19),100,0)
+IF(AND(AF29&gt;='TABLEAU PERSONNEL'!$D$20,AF29&lt;='TABLEAU PERSONNEL'!$E$20),100,0)
+IF(AND(AF29&gt;='TABLEAU PERSONNEL'!$D$21,AF29&lt;='TABLEAU PERSONNEL'!$E$21),100,0)
+IF(AND(AF29&gt;='TABLEAU PERSONNEL'!$D$22,AF29&lt;='TABLEAU PERSONNEL'!$E$22),100,0)
+IF(AND(AF29&gt;='TABLEAU PERSONNEL'!$D$23,AF29&lt;='TABLEAU PERSONNEL'!$E$23),100,0)
+IF(AND(AF29&gt;='TABLEAU PERSONNEL'!$D$24,AF29&lt;='TABLEAU PERSONNEL'!$E$24),100,0)
+IF(AND(AF29&gt;='TABLEAU PERSONNEL'!$D$25,AF29&lt;='TABLEAU PERSONNEL'!$E$25),100,0)
+IF(AND(AF29&gt;='TABLEAU PERSONNEL'!$D$26,AF29&lt;='TABLEAU PERSONNEL'!$E$26),100,0)
+IF(AND(AF29&gt;='TABLEAU PERSONNEL'!$D$27,AF29&lt;='TABLEAU PERSONNEL'!$E$27),100,0)
+IF(AND(AF29&gt;='TABLEAU PERSONNEL'!$D$28,AF29&lt;='TABLEAU PERSONNEL'!$E$28),100,0)
+IF(AND(AF29&gt;='TABLEAU PERSONNEL'!$D$29,AF29&lt;='TABLEAU PERSONNEL'!$E$29),100,0)
+IF(AND(AF29&gt;='TABLEAU PERSONNEL'!$D$30,AF29&lt;='TABLEAU PERSONNEL'!$E$30),100,0)
+IF(AND(AF29&gt;='TABLEAU PERSONNEL'!$D$31,AF29&lt;='TABLEAU PERSONNEL'!$E$31),100,0)
+IF(AND(AF29&gt;='TABLEAU PERSONNEL'!$D$32,AF29&lt;='TABLEAU PERSONNEL'!$E$32),100,0)
+IF(AND(AF29&gt;='TABLEAU PERSONNEL'!$D$33,AF29&lt;='TABLEAU PERSONNEL'!$E$33),100,0)
+IF(AND(AF29&gt;='TABLEAU PERSONNEL'!$D$34,AF29&lt;='TABLEAU PERSONNEL'!$E$34),100,0)</f>
        <v>0</v>
      </c>
      <c r="AG33" s="50">
        <f>IF(AND(AG29&gt;='TABLEAU PERSONNEL'!$D$4,AG29&lt;='TABLEAU PERSONNEL'!$E$4),100,0)
+IF(AND(AG29&gt;='TABLEAU PERSONNEL'!$D$5,AG29&lt;='TABLEAU PERSONNEL'!$E$5),100,0)
+IF(AND(AG29&gt;='TABLEAU PERSONNEL'!$D$6,AG29&lt;='TABLEAU PERSONNEL'!$E$6),100,0)
+IF(AND(AG29&gt;='TABLEAU PERSONNEL'!$D$7,AG29&lt;='TABLEAU PERSONNEL'!$E$7),100,0)
+IF(AND(AG29&gt;='TABLEAU PERSONNEL'!$D$8,AG29&lt;='TABLEAU PERSONNEL'!$E$8),100,0)
+IF(AND(AG29&gt;='TABLEAU PERSONNEL'!$D$9,AG29&lt;='TABLEAU PERSONNEL'!$E$9),100,0)
+IF(AND(AG29&gt;='TABLEAU PERSONNEL'!$D$10,AG29&lt;='TABLEAU PERSONNEL'!$E$10),100,0)
+IF(AND(AG29&gt;='TABLEAU PERSONNEL'!$D$11,AG29&lt;='TABLEAU PERSONNEL'!$E$11),100,0)
+IF(AND(AG29&gt;='TABLEAU PERSONNEL'!$D$12,AG29&lt;='TABLEAU PERSONNEL'!$E$12),100,0)
+IF(AND(AG29&gt;='TABLEAU PERSONNEL'!$D$13,AG29&lt;='TABLEAU PERSONNEL'!$E$13),100,0)
+IF(AND(AG29&gt;='TABLEAU PERSONNEL'!$D$14,AG29&lt;='TABLEAU PERSONNEL'!$E$14),100,0)
+IF(AND(AG29&gt;='TABLEAU PERSONNEL'!$D$15,AG29&lt;='TABLEAU PERSONNEL'!$E$15),100,0)
+IF(AND(AG29&gt;='TABLEAU PERSONNEL'!$D$16,AG29&lt;='TABLEAU PERSONNEL'!$E$16),100,0)
+IF(AND(AG29&gt;='TABLEAU PERSONNEL'!$D$17,AG29&lt;='TABLEAU PERSONNEL'!$E$17),100,0)
+IF(AND(AG29&gt;='TABLEAU PERSONNEL'!$D$18,AG29&lt;='TABLEAU PERSONNEL'!$E$18),100,0)
+IF(AND(AG29&gt;='TABLEAU PERSONNEL'!$D$19,AG29&lt;='TABLEAU PERSONNEL'!$E$19),100,0)
+IF(AND(AG29&gt;='TABLEAU PERSONNEL'!$D$20,AG29&lt;='TABLEAU PERSONNEL'!$E$20),100,0)
+IF(AND(AG29&gt;='TABLEAU PERSONNEL'!$D$21,AG29&lt;='TABLEAU PERSONNEL'!$E$21),100,0)
+IF(AND(AG29&gt;='TABLEAU PERSONNEL'!$D$22,AG29&lt;='TABLEAU PERSONNEL'!$E$22),100,0)
+IF(AND(AG29&gt;='TABLEAU PERSONNEL'!$D$23,AG29&lt;='TABLEAU PERSONNEL'!$E$23),100,0)
+IF(AND(AG29&gt;='TABLEAU PERSONNEL'!$D$24,AG29&lt;='TABLEAU PERSONNEL'!$E$24),100,0)
+IF(AND(AG29&gt;='TABLEAU PERSONNEL'!$D$25,AG29&lt;='TABLEAU PERSONNEL'!$E$25),100,0)
+IF(AND(AG29&gt;='TABLEAU PERSONNEL'!$D$26,AG29&lt;='TABLEAU PERSONNEL'!$E$26),100,0)
+IF(AND(AG29&gt;='TABLEAU PERSONNEL'!$D$27,AG29&lt;='TABLEAU PERSONNEL'!$E$27),100,0)
+IF(AND(AG29&gt;='TABLEAU PERSONNEL'!$D$28,AG29&lt;='TABLEAU PERSONNEL'!$E$28),100,0)
+IF(AND(AG29&gt;='TABLEAU PERSONNEL'!$D$29,AG29&lt;='TABLEAU PERSONNEL'!$E$29),100,0)
+IF(AND(AG29&gt;='TABLEAU PERSONNEL'!$D$30,AG29&lt;='TABLEAU PERSONNEL'!$E$30),100,0)
+IF(AND(AG29&gt;='TABLEAU PERSONNEL'!$D$31,AG29&lt;='TABLEAU PERSONNEL'!$E$31),100,0)
+IF(AND(AG29&gt;='TABLEAU PERSONNEL'!$D$32,AG29&lt;='TABLEAU PERSONNEL'!$E$32),100,0)
+IF(AND(AG29&gt;='TABLEAU PERSONNEL'!$D$33,AG29&lt;='TABLEAU PERSONNEL'!$E$33),100,0)
+IF(AND(AG29&gt;='TABLEAU PERSONNEL'!$D$34,AG29&lt;='TABLEAU PERSONNEL'!$E$34),100,0)</f>
        <v>0</v>
      </c>
      <c r="AH33" s="50">
        <f>IF(AND(AH29&gt;='TABLEAU PERSONNEL'!$D$4,AH29&lt;='TABLEAU PERSONNEL'!$E$4),100,0)
+IF(AND(AH29&gt;='TABLEAU PERSONNEL'!$D$5,AH29&lt;='TABLEAU PERSONNEL'!$E$5),100,0)
+IF(AND(AH29&gt;='TABLEAU PERSONNEL'!$D$6,AH29&lt;='TABLEAU PERSONNEL'!$E$6),100,0)
+IF(AND(AH29&gt;='TABLEAU PERSONNEL'!$D$7,AH29&lt;='TABLEAU PERSONNEL'!$E$7),100,0)
+IF(AND(AH29&gt;='TABLEAU PERSONNEL'!$D$8,AH29&lt;='TABLEAU PERSONNEL'!$E$8),100,0)
+IF(AND(AH29&gt;='TABLEAU PERSONNEL'!$D$9,AH29&lt;='TABLEAU PERSONNEL'!$E$9),100,0)
+IF(AND(AH29&gt;='TABLEAU PERSONNEL'!$D$10,AH29&lt;='TABLEAU PERSONNEL'!$E$10),100,0)
+IF(AND(AH29&gt;='TABLEAU PERSONNEL'!$D$11,AH29&lt;='TABLEAU PERSONNEL'!$E$11),100,0)
+IF(AND(AH29&gt;='TABLEAU PERSONNEL'!$D$12,AH29&lt;='TABLEAU PERSONNEL'!$E$12),100,0)
+IF(AND(AH29&gt;='TABLEAU PERSONNEL'!$D$13,AH29&lt;='TABLEAU PERSONNEL'!$E$13),100,0)
+IF(AND(AH29&gt;='TABLEAU PERSONNEL'!$D$14,AH29&lt;='TABLEAU PERSONNEL'!$E$14),100,0)
+IF(AND(AH29&gt;='TABLEAU PERSONNEL'!$D$15,AH29&lt;='TABLEAU PERSONNEL'!$E$15),100,0)
+IF(AND(AH29&gt;='TABLEAU PERSONNEL'!$D$16,AH29&lt;='TABLEAU PERSONNEL'!$E$16),100,0)
+IF(AND(AH29&gt;='TABLEAU PERSONNEL'!$D$17,AH29&lt;='TABLEAU PERSONNEL'!$E$17),100,0)
+IF(AND(AH29&gt;='TABLEAU PERSONNEL'!$D$18,AH29&lt;='TABLEAU PERSONNEL'!$E$18),100,0)
+IF(AND(AH29&gt;='TABLEAU PERSONNEL'!$D$19,AH29&lt;='TABLEAU PERSONNEL'!$E$19),100,0)
+IF(AND(AH29&gt;='TABLEAU PERSONNEL'!$D$20,AH29&lt;='TABLEAU PERSONNEL'!$E$20),100,0)
+IF(AND(AH29&gt;='TABLEAU PERSONNEL'!$D$21,AH29&lt;='TABLEAU PERSONNEL'!$E$21),100,0)
+IF(AND(AH29&gt;='TABLEAU PERSONNEL'!$D$22,AH29&lt;='TABLEAU PERSONNEL'!$E$22),100,0)
+IF(AND(AH29&gt;='TABLEAU PERSONNEL'!$D$23,AH29&lt;='TABLEAU PERSONNEL'!$E$23),100,0)
+IF(AND(AH29&gt;='TABLEAU PERSONNEL'!$D$24,AH29&lt;='TABLEAU PERSONNEL'!$E$24),100,0)
+IF(AND(AH29&gt;='TABLEAU PERSONNEL'!$D$25,AH29&lt;='TABLEAU PERSONNEL'!$E$25),100,0)
+IF(AND(AH29&gt;='TABLEAU PERSONNEL'!$D$26,AH29&lt;='TABLEAU PERSONNEL'!$E$26),100,0)
+IF(AND(AH29&gt;='TABLEAU PERSONNEL'!$D$27,AH29&lt;='TABLEAU PERSONNEL'!$E$27),100,0)
+IF(AND(AH29&gt;='TABLEAU PERSONNEL'!$D$28,AH29&lt;='TABLEAU PERSONNEL'!$E$28),100,0)
+IF(AND(AH29&gt;='TABLEAU PERSONNEL'!$D$29,AH29&lt;='TABLEAU PERSONNEL'!$E$29),100,0)
+IF(AND(AH29&gt;='TABLEAU PERSONNEL'!$D$30,AH29&lt;='TABLEAU PERSONNEL'!$E$30),100,0)
+IF(AND(AH29&gt;='TABLEAU PERSONNEL'!$D$31,AH29&lt;='TABLEAU PERSONNEL'!$E$31),100,0)
+IF(AND(AH29&gt;='TABLEAU PERSONNEL'!$D$32,AH29&lt;='TABLEAU PERSONNEL'!$E$32),100,0)
+IF(AND(AH29&gt;='TABLEAU PERSONNEL'!$D$33,AH29&lt;='TABLEAU PERSONNEL'!$E$33),100,0)
+IF(AND(AH29&gt;='TABLEAU PERSONNEL'!$D$34,AH29&lt;='TABLEAU PERSONNEL'!$E$34),100,0)</f>
        <v>0</v>
      </c>
      <c r="AI33" s="50">
        <f>IF(AND(AI29&gt;='TABLEAU PERSONNEL'!$D$4,AI29&lt;='TABLEAU PERSONNEL'!$E$4),100,0)
+IF(AND(AI29&gt;='TABLEAU PERSONNEL'!$D$5,AI29&lt;='TABLEAU PERSONNEL'!$E$5),100,0)
+IF(AND(AI29&gt;='TABLEAU PERSONNEL'!$D$6,AI29&lt;='TABLEAU PERSONNEL'!$E$6),100,0)
+IF(AND(AI29&gt;='TABLEAU PERSONNEL'!$D$7,AI29&lt;='TABLEAU PERSONNEL'!$E$7),100,0)
+IF(AND(AI29&gt;='TABLEAU PERSONNEL'!$D$8,AI29&lt;='TABLEAU PERSONNEL'!$E$8),100,0)
+IF(AND(AI29&gt;='TABLEAU PERSONNEL'!$D$9,AI29&lt;='TABLEAU PERSONNEL'!$E$9),100,0)
+IF(AND(AI29&gt;='TABLEAU PERSONNEL'!$D$10,AI29&lt;='TABLEAU PERSONNEL'!$E$10),100,0)
+IF(AND(AI29&gt;='TABLEAU PERSONNEL'!$D$11,AI29&lt;='TABLEAU PERSONNEL'!$E$11),100,0)
+IF(AND(AI29&gt;='TABLEAU PERSONNEL'!$D$12,AI29&lt;='TABLEAU PERSONNEL'!$E$12),100,0)
+IF(AND(AI29&gt;='TABLEAU PERSONNEL'!$D$13,AI29&lt;='TABLEAU PERSONNEL'!$E$13),100,0)
+IF(AND(AI29&gt;='TABLEAU PERSONNEL'!$D$14,AI29&lt;='TABLEAU PERSONNEL'!$E$14),100,0)
+IF(AND(AI29&gt;='TABLEAU PERSONNEL'!$D$15,AI29&lt;='TABLEAU PERSONNEL'!$E$15),100,0)
+IF(AND(AI29&gt;='TABLEAU PERSONNEL'!$D$16,AI29&lt;='TABLEAU PERSONNEL'!$E$16),100,0)
+IF(AND(AI29&gt;='TABLEAU PERSONNEL'!$D$17,AI29&lt;='TABLEAU PERSONNEL'!$E$17),100,0)
+IF(AND(AI29&gt;='TABLEAU PERSONNEL'!$D$18,AI29&lt;='TABLEAU PERSONNEL'!$E$18),100,0)
+IF(AND(AI29&gt;='TABLEAU PERSONNEL'!$D$19,AI29&lt;='TABLEAU PERSONNEL'!$E$19),100,0)
+IF(AND(AI29&gt;='TABLEAU PERSONNEL'!$D$20,AI29&lt;='TABLEAU PERSONNEL'!$E$20),100,0)
+IF(AND(AI29&gt;='TABLEAU PERSONNEL'!$D$21,AI29&lt;='TABLEAU PERSONNEL'!$E$21),100,0)
+IF(AND(AI29&gt;='TABLEAU PERSONNEL'!$D$22,AI29&lt;='TABLEAU PERSONNEL'!$E$22),100,0)
+IF(AND(AI29&gt;='TABLEAU PERSONNEL'!$D$23,AI29&lt;='TABLEAU PERSONNEL'!$E$23),100,0)
+IF(AND(AI29&gt;='TABLEAU PERSONNEL'!$D$24,AI29&lt;='TABLEAU PERSONNEL'!$E$24),100,0)
+IF(AND(AI29&gt;='TABLEAU PERSONNEL'!$D$25,AI29&lt;='TABLEAU PERSONNEL'!$E$25),100,0)
+IF(AND(AI29&gt;='TABLEAU PERSONNEL'!$D$26,AI29&lt;='TABLEAU PERSONNEL'!$E$26),100,0)
+IF(AND(AI29&gt;='TABLEAU PERSONNEL'!$D$27,AI29&lt;='TABLEAU PERSONNEL'!$E$27),100,0)
+IF(AND(AI29&gt;='TABLEAU PERSONNEL'!$D$28,AI29&lt;='TABLEAU PERSONNEL'!$E$28),100,0)
+IF(AND(AI29&gt;='TABLEAU PERSONNEL'!$D$29,AI29&lt;='TABLEAU PERSONNEL'!$E$29),100,0)
+IF(AND(AI29&gt;='TABLEAU PERSONNEL'!$D$30,AI29&lt;='TABLEAU PERSONNEL'!$E$30),100,0)
+IF(AND(AI29&gt;='TABLEAU PERSONNEL'!$D$31,AI29&lt;='TABLEAU PERSONNEL'!$E$31),100,0)
+IF(AND(AI29&gt;='TABLEAU PERSONNEL'!$D$32,AI29&lt;='TABLEAU PERSONNEL'!$E$32),100,0)
+IF(AND(AI29&gt;='TABLEAU PERSONNEL'!$D$33,AI29&lt;='TABLEAU PERSONNEL'!$E$33),100,0)
+IF(AND(AI29&gt;='TABLEAU PERSONNEL'!$D$34,AI29&lt;='TABLEAU PERSONNEL'!$E$34),100,0)</f>
        <v>0</v>
      </c>
      <c r="AJ33" s="50">
        <f>IF(AND(AJ29&gt;='TABLEAU PERSONNEL'!$D$4,AJ29&lt;='TABLEAU PERSONNEL'!$E$4),100,0)
+IF(AND(AJ29&gt;='TABLEAU PERSONNEL'!$D$5,AJ29&lt;='TABLEAU PERSONNEL'!$E$5),100,0)
+IF(AND(AJ29&gt;='TABLEAU PERSONNEL'!$D$6,AJ29&lt;='TABLEAU PERSONNEL'!$E$6),100,0)
+IF(AND(AJ29&gt;='TABLEAU PERSONNEL'!$D$7,AJ29&lt;='TABLEAU PERSONNEL'!$E$7),100,0)
+IF(AND(AJ29&gt;='TABLEAU PERSONNEL'!$D$8,AJ29&lt;='TABLEAU PERSONNEL'!$E$8),100,0)
+IF(AND(AJ29&gt;='TABLEAU PERSONNEL'!$D$9,AJ29&lt;='TABLEAU PERSONNEL'!$E$9),100,0)
+IF(AND(AJ29&gt;='TABLEAU PERSONNEL'!$D$10,AJ29&lt;='TABLEAU PERSONNEL'!$E$10),100,0)
+IF(AND(AJ29&gt;='TABLEAU PERSONNEL'!$D$11,AJ29&lt;='TABLEAU PERSONNEL'!$E$11),100,0)
+IF(AND(AJ29&gt;='TABLEAU PERSONNEL'!$D$12,AJ29&lt;='TABLEAU PERSONNEL'!$E$12),100,0)
+IF(AND(AJ29&gt;='TABLEAU PERSONNEL'!$D$13,AJ29&lt;='TABLEAU PERSONNEL'!$E$13),100,0)
+IF(AND(AJ29&gt;='TABLEAU PERSONNEL'!$D$14,AJ29&lt;='TABLEAU PERSONNEL'!$E$14),100,0)
+IF(AND(AJ29&gt;='TABLEAU PERSONNEL'!$D$15,AJ29&lt;='TABLEAU PERSONNEL'!$E$15),100,0)
+IF(AND(AJ29&gt;='TABLEAU PERSONNEL'!$D$16,AJ29&lt;='TABLEAU PERSONNEL'!$E$16),100,0)
+IF(AND(AJ29&gt;='TABLEAU PERSONNEL'!$D$17,AJ29&lt;='TABLEAU PERSONNEL'!$E$17),100,0)
+IF(AND(AJ29&gt;='TABLEAU PERSONNEL'!$D$18,AJ29&lt;='TABLEAU PERSONNEL'!$E$18),100,0)
+IF(AND(AJ29&gt;='TABLEAU PERSONNEL'!$D$19,AJ29&lt;='TABLEAU PERSONNEL'!$E$19),100,0)
+IF(AND(AJ29&gt;='TABLEAU PERSONNEL'!$D$20,AJ29&lt;='TABLEAU PERSONNEL'!$E$20),100,0)
+IF(AND(AJ29&gt;='TABLEAU PERSONNEL'!$D$21,AJ29&lt;='TABLEAU PERSONNEL'!$E$21),100,0)
+IF(AND(AJ29&gt;='TABLEAU PERSONNEL'!$D$22,AJ29&lt;='TABLEAU PERSONNEL'!$E$22),100,0)
+IF(AND(AJ29&gt;='TABLEAU PERSONNEL'!$D$23,AJ29&lt;='TABLEAU PERSONNEL'!$E$23),100,0)
+IF(AND(AJ29&gt;='TABLEAU PERSONNEL'!$D$24,AJ29&lt;='TABLEAU PERSONNEL'!$E$24),100,0)
+IF(AND(AJ29&gt;='TABLEAU PERSONNEL'!$D$25,AJ29&lt;='TABLEAU PERSONNEL'!$E$25),100,0)
+IF(AND(AJ29&gt;='TABLEAU PERSONNEL'!$D$26,AJ29&lt;='TABLEAU PERSONNEL'!$E$26),100,0)
+IF(AND(AJ29&gt;='TABLEAU PERSONNEL'!$D$27,AJ29&lt;='TABLEAU PERSONNEL'!$E$27),100,0)
+IF(AND(AJ29&gt;='TABLEAU PERSONNEL'!$D$28,AJ29&lt;='TABLEAU PERSONNEL'!$E$28),100,0)
+IF(AND(AJ29&gt;='TABLEAU PERSONNEL'!$D$29,AJ29&lt;='TABLEAU PERSONNEL'!$E$29),100,0)
+IF(AND(AJ29&gt;='TABLEAU PERSONNEL'!$D$30,AJ29&lt;='TABLEAU PERSONNEL'!$E$30),100,0)
+IF(AND(AJ29&gt;='TABLEAU PERSONNEL'!$D$31,AJ29&lt;='TABLEAU PERSONNEL'!$E$31),100,0)
+IF(AND(AJ29&gt;='TABLEAU PERSONNEL'!$D$32,AJ29&lt;='TABLEAU PERSONNEL'!$E$32),100,0)
+IF(AND(AJ29&gt;='TABLEAU PERSONNEL'!$D$33,AJ29&lt;='TABLEAU PERSONNEL'!$E$33),100,0)
+IF(AND(AJ29&gt;='TABLEAU PERSONNEL'!$D$34,AJ29&lt;='TABLEAU PERSONNEL'!$E$34),100,0)</f>
        <v>0</v>
      </c>
      <c r="AK33" s="50">
        <f>IF(AND(AK29&gt;='TABLEAU PERSONNEL'!$D$4,AK29&lt;='TABLEAU PERSONNEL'!$E$4),100,0)
+IF(AND(AK29&gt;='TABLEAU PERSONNEL'!$D$5,AK29&lt;='TABLEAU PERSONNEL'!$E$5),100,0)
+IF(AND(AK29&gt;='TABLEAU PERSONNEL'!$D$6,AK29&lt;='TABLEAU PERSONNEL'!$E$6),100,0)
+IF(AND(AK29&gt;='TABLEAU PERSONNEL'!$D$7,AK29&lt;='TABLEAU PERSONNEL'!$E$7),100,0)
+IF(AND(AK29&gt;='TABLEAU PERSONNEL'!$D$8,AK29&lt;='TABLEAU PERSONNEL'!$E$8),100,0)
+IF(AND(AK29&gt;='TABLEAU PERSONNEL'!$D$9,AK29&lt;='TABLEAU PERSONNEL'!$E$9),100,0)
+IF(AND(AK29&gt;='TABLEAU PERSONNEL'!$D$10,AK29&lt;='TABLEAU PERSONNEL'!$E$10),100,0)
+IF(AND(AK29&gt;='TABLEAU PERSONNEL'!$D$11,AK29&lt;='TABLEAU PERSONNEL'!$E$11),100,0)
+IF(AND(AK29&gt;='TABLEAU PERSONNEL'!$D$12,AK29&lt;='TABLEAU PERSONNEL'!$E$12),100,0)
+IF(AND(AK29&gt;='TABLEAU PERSONNEL'!$D$13,AK29&lt;='TABLEAU PERSONNEL'!$E$13),100,0)
+IF(AND(AK29&gt;='TABLEAU PERSONNEL'!$D$14,AK29&lt;='TABLEAU PERSONNEL'!$E$14),100,0)
+IF(AND(AK29&gt;='TABLEAU PERSONNEL'!$D$15,AK29&lt;='TABLEAU PERSONNEL'!$E$15),100,0)
+IF(AND(AK29&gt;='TABLEAU PERSONNEL'!$D$16,AK29&lt;='TABLEAU PERSONNEL'!$E$16),100,0)
+IF(AND(AK29&gt;='TABLEAU PERSONNEL'!$D$17,AK29&lt;='TABLEAU PERSONNEL'!$E$17),100,0)
+IF(AND(AK29&gt;='TABLEAU PERSONNEL'!$D$18,AK29&lt;='TABLEAU PERSONNEL'!$E$18),100,0)
+IF(AND(AK29&gt;='TABLEAU PERSONNEL'!$D$19,AK29&lt;='TABLEAU PERSONNEL'!$E$19),100,0)
+IF(AND(AK29&gt;='TABLEAU PERSONNEL'!$D$20,AK29&lt;='TABLEAU PERSONNEL'!$E$20),100,0)
+IF(AND(AK29&gt;='TABLEAU PERSONNEL'!$D$21,AK29&lt;='TABLEAU PERSONNEL'!$E$21),100,0)
+IF(AND(AK29&gt;='TABLEAU PERSONNEL'!$D$22,AK29&lt;='TABLEAU PERSONNEL'!$E$22),100,0)
+IF(AND(AK29&gt;='TABLEAU PERSONNEL'!$D$23,AK29&lt;='TABLEAU PERSONNEL'!$E$23),100,0)
+IF(AND(AK29&gt;='TABLEAU PERSONNEL'!$D$24,AK29&lt;='TABLEAU PERSONNEL'!$E$24),100,0)
+IF(AND(AK29&gt;='TABLEAU PERSONNEL'!$D$25,AK29&lt;='TABLEAU PERSONNEL'!$E$25),100,0)
+IF(AND(AK29&gt;='TABLEAU PERSONNEL'!$D$26,AK29&lt;='TABLEAU PERSONNEL'!$E$26),100,0)
+IF(AND(AK29&gt;='TABLEAU PERSONNEL'!$D$27,AK29&lt;='TABLEAU PERSONNEL'!$E$27),100,0)
+IF(AND(AK29&gt;='TABLEAU PERSONNEL'!$D$28,AK29&lt;='TABLEAU PERSONNEL'!$E$28),100,0)
+IF(AND(AK29&gt;='TABLEAU PERSONNEL'!$D$29,AK29&lt;='TABLEAU PERSONNEL'!$E$29),100,0)
+IF(AND(AK29&gt;='TABLEAU PERSONNEL'!$D$30,AK29&lt;='TABLEAU PERSONNEL'!$E$30),100,0)
+IF(AND(AK29&gt;='TABLEAU PERSONNEL'!$D$31,AK29&lt;='TABLEAU PERSONNEL'!$E$31),100,0)
+IF(AND(AK29&gt;='TABLEAU PERSONNEL'!$D$32,AK29&lt;='TABLEAU PERSONNEL'!$E$32),100,0)
+IF(AND(AK29&gt;='TABLEAU PERSONNEL'!$D$33,AK29&lt;='TABLEAU PERSONNEL'!$E$33),100,0)
+IF(AND(AK29&gt;='TABLEAU PERSONNEL'!$D$34,AK29&lt;='TABLEAU PERSONNEL'!$E$34),100,0)</f>
        <v>2700</v>
      </c>
      <c r="AL33" s="50">
        <f>IF(AND(AL29&gt;='TABLEAU PERSONNEL'!$D$4,AL29&lt;='TABLEAU PERSONNEL'!$E$4),100,0)
+IF(AND(AL29&gt;='TABLEAU PERSONNEL'!$D$5,AL29&lt;='TABLEAU PERSONNEL'!$E$5),100,0)
+IF(AND(AL29&gt;='TABLEAU PERSONNEL'!$D$6,AL29&lt;='TABLEAU PERSONNEL'!$E$6),100,0)
+IF(AND(AL29&gt;='TABLEAU PERSONNEL'!$D$7,AL29&lt;='TABLEAU PERSONNEL'!$E$7),100,0)
+IF(AND(AL29&gt;='TABLEAU PERSONNEL'!$D$8,AL29&lt;='TABLEAU PERSONNEL'!$E$8),100,0)
+IF(AND(AL29&gt;='TABLEAU PERSONNEL'!$D$9,AL29&lt;='TABLEAU PERSONNEL'!$E$9),100,0)
+IF(AND(AL29&gt;='TABLEAU PERSONNEL'!$D$10,AL29&lt;='TABLEAU PERSONNEL'!$E$10),100,0)
+IF(AND(AL29&gt;='TABLEAU PERSONNEL'!$D$11,AL29&lt;='TABLEAU PERSONNEL'!$E$11),100,0)
+IF(AND(AL29&gt;='TABLEAU PERSONNEL'!$D$12,AL29&lt;='TABLEAU PERSONNEL'!$E$12),100,0)
+IF(AND(AL29&gt;='TABLEAU PERSONNEL'!$D$13,AL29&lt;='TABLEAU PERSONNEL'!$E$13),100,0)
+IF(AND(AL29&gt;='TABLEAU PERSONNEL'!$D$14,AL29&lt;='TABLEAU PERSONNEL'!$E$14),100,0)
+IF(AND(AL29&gt;='TABLEAU PERSONNEL'!$D$15,AL29&lt;='TABLEAU PERSONNEL'!$E$15),100,0)
+IF(AND(AL29&gt;='TABLEAU PERSONNEL'!$D$16,AL29&lt;='TABLEAU PERSONNEL'!$E$16),100,0)
+IF(AND(AL29&gt;='TABLEAU PERSONNEL'!$D$17,AL29&lt;='TABLEAU PERSONNEL'!$E$17),100,0)
+IF(AND(AL29&gt;='TABLEAU PERSONNEL'!$D$18,AL29&lt;='TABLEAU PERSONNEL'!$E$18),100,0)
+IF(AND(AL29&gt;='TABLEAU PERSONNEL'!$D$19,AL29&lt;='TABLEAU PERSONNEL'!$E$19),100,0)
+IF(AND(AL29&gt;='TABLEAU PERSONNEL'!$D$20,AL29&lt;='TABLEAU PERSONNEL'!$E$20),100,0)
+IF(AND(AL29&gt;='TABLEAU PERSONNEL'!$D$21,AL29&lt;='TABLEAU PERSONNEL'!$E$21),100,0)
+IF(AND(AL29&gt;='TABLEAU PERSONNEL'!$D$22,AL29&lt;='TABLEAU PERSONNEL'!$E$22),100,0)
+IF(AND(AL29&gt;='TABLEAU PERSONNEL'!$D$23,AL29&lt;='TABLEAU PERSONNEL'!$E$23),100,0)
+IF(AND(AL29&gt;='TABLEAU PERSONNEL'!$D$24,AL29&lt;='TABLEAU PERSONNEL'!$E$24),100,0)
+IF(AND(AL29&gt;='TABLEAU PERSONNEL'!$D$25,AL29&lt;='TABLEAU PERSONNEL'!$E$25),100,0)
+IF(AND(AL29&gt;='TABLEAU PERSONNEL'!$D$26,AL29&lt;='TABLEAU PERSONNEL'!$E$26),100,0)
+IF(AND(AL29&gt;='TABLEAU PERSONNEL'!$D$27,AL29&lt;='TABLEAU PERSONNEL'!$E$27),100,0)
+IF(AND(AL29&gt;='TABLEAU PERSONNEL'!$D$28,AL29&lt;='TABLEAU PERSONNEL'!$E$28),100,0)
+IF(AND(AL29&gt;='TABLEAU PERSONNEL'!$D$29,AL29&lt;='TABLEAU PERSONNEL'!$E$29),100,0)
+IF(AND(AL29&gt;='TABLEAU PERSONNEL'!$D$30,AL29&lt;='TABLEAU PERSONNEL'!$E$30),100,0)
+IF(AND(AL29&gt;='TABLEAU PERSONNEL'!$D$31,AL29&lt;='TABLEAU PERSONNEL'!$E$31),100,0)
+IF(AND(AL29&gt;='TABLEAU PERSONNEL'!$D$32,AL29&lt;='TABLEAU PERSONNEL'!$E$32),100,0)
+IF(AND(AL29&gt;='TABLEAU PERSONNEL'!$D$33,AL29&lt;='TABLEAU PERSONNEL'!$E$33),100,0)
+IF(AND(AL29&gt;='TABLEAU PERSONNEL'!$D$34,AL29&lt;='TABLEAU PERSONNEL'!$E$34),100,0)</f>
        <v>2700</v>
      </c>
    </row>
    <row r="34" spans="1:38" x14ac:dyDescent="0.25">
      <c r="A34" s="83">
        <f>DATE(CalendarYear,6,1)</f>
        <v>45809</v>
      </c>
      <c r="B34" s="35">
        <f>IFERROR((WEEKNUM(B35)),"")</f>
        <v>23</v>
      </c>
      <c r="C34" s="35">
        <f t="shared" ref="C34:AL34" si="5">IFERROR((WEEKNUM(C35)),"")</f>
        <v>23</v>
      </c>
      <c r="D34" s="35">
        <f t="shared" si="5"/>
        <v>23</v>
      </c>
      <c r="E34" s="35">
        <f t="shared" si="5"/>
        <v>23</v>
      </c>
      <c r="F34" s="35">
        <f t="shared" si="5"/>
        <v>23</v>
      </c>
      <c r="G34" s="35">
        <f t="shared" si="5"/>
        <v>23</v>
      </c>
      <c r="H34" s="35">
        <f t="shared" si="5"/>
        <v>23</v>
      </c>
      <c r="I34" s="35">
        <f t="shared" si="5"/>
        <v>24</v>
      </c>
      <c r="J34" s="35">
        <f t="shared" si="5"/>
        <v>24</v>
      </c>
      <c r="K34" s="35">
        <f t="shared" si="5"/>
        <v>24</v>
      </c>
      <c r="L34" s="35">
        <f t="shared" si="5"/>
        <v>24</v>
      </c>
      <c r="M34" s="35">
        <f t="shared" si="5"/>
        <v>24</v>
      </c>
      <c r="N34" s="35">
        <f t="shared" si="5"/>
        <v>24</v>
      </c>
      <c r="O34" s="35">
        <f t="shared" si="5"/>
        <v>24</v>
      </c>
      <c r="P34" s="35">
        <f t="shared" si="5"/>
        <v>25</v>
      </c>
      <c r="Q34" s="35">
        <f t="shared" si="5"/>
        <v>25</v>
      </c>
      <c r="R34" s="35">
        <f t="shared" si="5"/>
        <v>25</v>
      </c>
      <c r="S34" s="35">
        <f t="shared" si="5"/>
        <v>25</v>
      </c>
      <c r="T34" s="35">
        <f t="shared" si="5"/>
        <v>25</v>
      </c>
      <c r="U34" s="35">
        <f t="shared" si="5"/>
        <v>25</v>
      </c>
      <c r="V34" s="35">
        <f t="shared" si="5"/>
        <v>25</v>
      </c>
      <c r="W34" s="35">
        <f t="shared" si="5"/>
        <v>26</v>
      </c>
      <c r="X34" s="35">
        <f t="shared" si="5"/>
        <v>26</v>
      </c>
      <c r="Y34" s="35">
        <f t="shared" si="5"/>
        <v>26</v>
      </c>
      <c r="Z34" s="35">
        <f t="shared" si="5"/>
        <v>26</v>
      </c>
      <c r="AA34" s="35">
        <f t="shared" si="5"/>
        <v>26</v>
      </c>
      <c r="AB34" s="35">
        <f t="shared" si="5"/>
        <v>26</v>
      </c>
      <c r="AC34" s="35">
        <f t="shared" si="5"/>
        <v>26</v>
      </c>
      <c r="AD34" s="35">
        <f t="shared" si="5"/>
        <v>27</v>
      </c>
      <c r="AE34" s="35">
        <f t="shared" si="5"/>
        <v>27</v>
      </c>
      <c r="AF34" s="35" t="str">
        <f t="shared" si="5"/>
        <v/>
      </c>
      <c r="AG34" s="35" t="str">
        <f t="shared" si="5"/>
        <v/>
      </c>
      <c r="AH34" s="35" t="str">
        <f t="shared" si="5"/>
        <v/>
      </c>
      <c r="AI34" s="35" t="str">
        <f t="shared" si="5"/>
        <v/>
      </c>
      <c r="AJ34" s="35" t="str">
        <f t="shared" si="5"/>
        <v/>
      </c>
      <c r="AK34" s="35" t="str">
        <f t="shared" si="5"/>
        <v/>
      </c>
      <c r="AL34" s="35" t="str">
        <f t="shared" si="5"/>
        <v/>
      </c>
    </row>
    <row r="35" spans="1:38" x14ac:dyDescent="0.25">
      <c r="A35" s="84"/>
      <c r="B35" s="17">
        <f>IF(DAY(JunSun1)=1,"",IF(AND(YEAR(JunSun1+1)=CalendarYear,MONTH(JunSun1+1)=6),JunSun1+1,""))</f>
        <v>45809</v>
      </c>
      <c r="C35" s="17">
        <f>IF(DAY(JunSun1)=1,"",IF(AND(YEAR(JunSun1+2)=CalendarYear,MONTH(JunSun1+2)=6),JunSun1+2,""))</f>
        <v>45810</v>
      </c>
      <c r="D35" s="17">
        <f>IF(DAY(JunSun1)=1,"",IF(AND(YEAR(JunSun1+3)=CalendarYear,MONTH(JunSun1+3)=6),JunSun1+3,""))</f>
        <v>45811</v>
      </c>
      <c r="E35" s="17">
        <f>IF(DAY(JunSun1)=1,"",IF(AND(YEAR(JunSun1+4)=CalendarYear,MONTH(JunSun1+4)=6),JunSun1+4,""))</f>
        <v>45812</v>
      </c>
      <c r="F35" s="17">
        <f>IF(DAY(JunSun1)=1,"",IF(AND(YEAR(JunSun1+5)=CalendarYear,MONTH(JunSun1+5)=6),JunSun1+5,""))</f>
        <v>45813</v>
      </c>
      <c r="G35" s="17">
        <f>IF(DAY(JunSun1)=1,"",IF(AND(YEAR(JunSun1+6)=CalendarYear,MONTH(JunSun1+6)=6),JunSun1+6,""))</f>
        <v>45814</v>
      </c>
      <c r="H35" s="17">
        <f>IF(DAY(JunSun1)=1,IF(AND(YEAR(JunSun1)=CalendarYear,MONTH(JunSun1)=6),JunSun1,""),IF(AND(YEAR(JunSun1+7)=CalendarYear,MONTH(JunSun1+7)=6),JunSun1+7,""))</f>
        <v>45815</v>
      </c>
      <c r="I35" s="17">
        <f>IF(DAY(JunSun1)=1,IF(AND(YEAR(JunSun1+1)=CalendarYear,MONTH(JunSun1+1)=6),JunSun1+1,""),IF(AND(YEAR(JunSun1+8)=CalendarYear,MONTH(JunSun1+8)=6),JunSun1+8,""))</f>
        <v>45816</v>
      </c>
      <c r="J35" s="17">
        <f>IF(DAY(JunSun1)=1,IF(AND(YEAR(JunSun1+2)=CalendarYear,MONTH(JunSun1+2)=6),JunSun1+2,""),IF(AND(YEAR(JunSun1+9)=CalendarYear,MONTH(JunSun1+9)=6),JunSun1+9,""))</f>
        <v>45817</v>
      </c>
      <c r="K35" s="17">
        <f>IF(DAY(JunSun1)=1,IF(AND(YEAR(JunSun1+3)=CalendarYear,MONTH(JunSun1+3)=6),JunSun1+3,""),IF(AND(YEAR(JunSun1+10)=CalendarYear,MONTH(JunSun1+10)=6),JunSun1+10,""))</f>
        <v>45818</v>
      </c>
      <c r="L35" s="17">
        <f>IF(DAY(JunSun1)=1,IF(AND(YEAR(JunSun1+4)=CalendarYear,MONTH(JunSun1+4)=6),JunSun1+4,""),IF(AND(YEAR(JunSun1+11)=CalendarYear,MONTH(JunSun1+11)=6),JunSun1+11,""))</f>
        <v>45819</v>
      </c>
      <c r="M35" s="17">
        <f>IF(DAY(JunSun1)=1,IF(AND(YEAR(JunSun1+5)=CalendarYear,MONTH(JunSun1+5)=6),JunSun1+5,""),IF(AND(YEAR(JunSun1+12)=CalendarYear,MONTH(JunSun1+12)=6),JunSun1+12,""))</f>
        <v>45820</v>
      </c>
      <c r="N35" s="17">
        <f>IF(DAY(JunSun1)=1,IF(AND(YEAR(JunSun1+6)=CalendarYear,MONTH(JunSun1+6)=6),JunSun1+6,""),IF(AND(YEAR(JunSun1+13)=CalendarYear,MONTH(JunSun1+13)=6),JunSun1+13,""))</f>
        <v>45821</v>
      </c>
      <c r="O35" s="17">
        <f>IF(DAY(JunSun1)=1,IF(AND(YEAR(JunSun1+7)=CalendarYear,MONTH(JunSun1+7)=6),JunSun1+7,""),IF(AND(YEAR(JunSun1+14)=CalendarYear,MONTH(JunSun1+14)=6),JunSun1+14,""))</f>
        <v>45822</v>
      </c>
      <c r="P35" s="17">
        <f>IF(DAY(JunSun1)=1,IF(AND(YEAR(JunSun1+8)=CalendarYear,MONTH(JunSun1+8)=6),JunSun1+8,""),IF(AND(YEAR(JunSun1+15)=CalendarYear,MONTH(JunSun1+15)=6),JunSun1+15,""))</f>
        <v>45823</v>
      </c>
      <c r="Q35" s="17">
        <f>IF(DAY(JunSun1)=1,IF(AND(YEAR(JunSun1+9)=CalendarYear,MONTH(JunSun1+9)=6),JunSun1+9,""),IF(AND(YEAR(JunSun1+16)=CalendarYear,MONTH(JunSun1+16)=6),JunSun1+16,""))</f>
        <v>45824</v>
      </c>
      <c r="R35" s="17">
        <f>IF(DAY(JunSun1)=1,IF(AND(YEAR(JunSun1+10)=CalendarYear,MONTH(JunSun1+10)=6),JunSun1+10,""),IF(AND(YEAR(JunSun1+17)=CalendarYear,MONTH(JunSun1+17)=6),JunSun1+17,""))</f>
        <v>45825</v>
      </c>
      <c r="S35" s="17">
        <f>IF(DAY(JunSun1)=1,IF(AND(YEAR(JunSun1+11)=CalendarYear,MONTH(JunSun1+11)=6),JunSun1+11,""),IF(AND(YEAR(JunSun1+18)=CalendarYear,MONTH(JunSun1+18)=6),JunSun1+18,""))</f>
        <v>45826</v>
      </c>
      <c r="T35" s="17">
        <f>IF(DAY(JunSun1)=1,IF(AND(YEAR(JunSun1+12)=CalendarYear,MONTH(JunSun1+12)=6),JunSun1+12,""),IF(AND(YEAR(JunSun1+19)=CalendarYear,MONTH(JunSun1+19)=6),JunSun1+19,""))</f>
        <v>45827</v>
      </c>
      <c r="U35" s="17">
        <f>IF(DAY(JunSun1)=1,IF(AND(YEAR(JunSun1+13)=CalendarYear,MONTH(JunSun1+13)=6),JunSun1+13,""),IF(AND(YEAR(JunSun1+20)=CalendarYear,MONTH(JunSun1+20)=6),JunSun1+20,""))</f>
        <v>45828</v>
      </c>
      <c r="V35" s="17">
        <f>IF(DAY(JunSun1)=1,IF(AND(YEAR(JunSun1+14)=CalendarYear,MONTH(JunSun1+14)=6),JunSun1+14,""),IF(AND(YEAR(JunSun1+21)=CalendarYear,MONTH(JunSun1+21)=6),JunSun1+21,""))</f>
        <v>45829</v>
      </c>
      <c r="W35" s="17">
        <f>IF(DAY(JunSun1)=1,IF(AND(YEAR(JunSun1+15)=CalendarYear,MONTH(JunSun1+15)=6),JunSun1+15,""),IF(AND(YEAR(JunSun1+22)=CalendarYear,MONTH(JunSun1+22)=6),JunSun1+22,""))</f>
        <v>45830</v>
      </c>
      <c r="X35" s="17">
        <f>IF(DAY(JunSun1)=1,IF(AND(YEAR(JunSun1+16)=CalendarYear,MONTH(JunSun1+16)=6),JunSun1+16,""),IF(AND(YEAR(JunSun1+23)=CalendarYear,MONTH(JunSun1+23)=6),JunSun1+23,""))</f>
        <v>45831</v>
      </c>
      <c r="Y35" s="17">
        <f>IF(DAY(JunSun1)=1,IF(AND(YEAR(JunSun1+17)=CalendarYear,MONTH(JunSun1+17)=6),JunSun1+17,""),IF(AND(YEAR(JunSun1+24)=CalendarYear,MONTH(JunSun1+24)=6),JunSun1+24,""))</f>
        <v>45832</v>
      </c>
      <c r="Z35" s="17">
        <f>IF(DAY(JunSun1)=1,IF(AND(YEAR(JunSun1+18)=CalendarYear,MONTH(JunSun1+18)=6),JunSun1+18,""),IF(AND(YEAR(JunSun1+25)=CalendarYear,MONTH(JunSun1+25)=6),JunSun1+25,""))</f>
        <v>45833</v>
      </c>
      <c r="AA35" s="17">
        <f>IF(DAY(JunSun1)=1,IF(AND(YEAR(JunSun1+19)=CalendarYear,MONTH(JunSun1+19)=6),JunSun1+19,""),IF(AND(YEAR(JunSun1+26)=CalendarYear,MONTH(JunSun1+26)=6),JunSun1+26,""))</f>
        <v>45834</v>
      </c>
      <c r="AB35" s="17">
        <f>IF(DAY(JunSun1)=1,IF(AND(YEAR(JunSun1+20)=CalendarYear,MONTH(JunSun1+20)=6),JunSun1+20,""),IF(AND(YEAR(JunSun1+27)=CalendarYear,MONTH(JunSun1+27)=6),JunSun1+27,""))</f>
        <v>45835</v>
      </c>
      <c r="AC35" s="17">
        <f>IF(DAY(JunSun1)=1,IF(AND(YEAR(JunSun1+21)=CalendarYear,MONTH(JunSun1+21)=6),JunSun1+21,""),IF(AND(YEAR(JunSun1+28)=CalendarYear,MONTH(JunSun1+28)=6),JunSun1+28,""))</f>
        <v>45836</v>
      </c>
      <c r="AD35" s="17">
        <f>IF(DAY(JunSun1)=1,IF(AND(YEAR(JunSun1+22)=CalendarYear,MONTH(JunSun1+22)=6),JunSun1+22,""),IF(AND(YEAR(JunSun1+29)=CalendarYear,MONTH(JunSun1+29)=6),JunSun1+29,""))</f>
        <v>45837</v>
      </c>
      <c r="AE35" s="17">
        <f>IF(DAY(JunSun1)=1,IF(AND(YEAR(JunSun1+23)=CalendarYear,MONTH(JunSun1+23)=6),JunSun1+23,""),IF(AND(YEAR(JunSun1+30)=CalendarYear,MONTH(JunSun1+30)=6),JunSun1+30,""))</f>
        <v>45838</v>
      </c>
      <c r="AF35" s="17" t="str">
        <f>IF(DAY(JunSun1)=1,IF(AND(YEAR(JunSun1+24)=CalendarYear,MONTH(JunSun1+24)=6),JunSun1+24,""),IF(AND(YEAR(JunSun1+31)=CalendarYear,MONTH(JunSun1+31)=6),JunSun1+31,""))</f>
        <v/>
      </c>
      <c r="AG35" s="17" t="str">
        <f>IF(DAY(JunSun1)=1,IF(AND(YEAR(JunSun1+25)=CalendarYear,MONTH(JunSun1+25)=6),JunSun1+25,""),IF(AND(YEAR(JunSun1+32)=CalendarYear,MONTH(JunSun1+32)=6),JunSun1+32,""))</f>
        <v/>
      </c>
      <c r="AH35" s="17" t="str">
        <f>IF(DAY(JunSun1)=1,IF(AND(YEAR(JunSun1+26)=CalendarYear,MONTH(JunSun1+26)=6),JunSun1+26,""),IF(AND(YEAR(JunSun1+33)=CalendarYear,MONTH(JunSun1+33)=6),JunSun1+33,""))</f>
        <v/>
      </c>
      <c r="AI35" s="17" t="str">
        <f>IF(DAY(JunSun1)=1,IF(AND(YEAR(JunSun1+27)=CalendarYear,MONTH(JunSun1+27)=6),JunSun1+27,""),IF(AND(YEAR(JunSun1+34)=CalendarYear,MONTH(JunSun1+34)=6),JunSun1+34,""))</f>
        <v/>
      </c>
      <c r="AJ35" s="17" t="str">
        <f>IF(DAY(JunSun1)=1,IF(AND(YEAR(JunSun1+28)=CalendarYear,MONTH(JunSun1+28)=6),JunSun1+28,""),IF(AND(YEAR(JunSun1+35)=CalendarYear,MONTH(JunSun1+35)=6),JunSun1+35,""))</f>
        <v/>
      </c>
      <c r="AK35" s="17" t="str">
        <f>IF(DAY(JunSun1)=1,IF(AND(YEAR(JunSun1+29)=CalendarYear,MONTH(JunSun1+29)=6),JunSun1+29,""),IF(AND(YEAR(JunSun1+36)=CalendarYear,MONTH(JunSun1+36)=6),JunSun1+36,""))</f>
        <v/>
      </c>
      <c r="AL35" s="17" t="str">
        <f>IF(DAY(JunSun1)=1,IF(AND(YEAR(JunSun1+30)=CalendarYear,MONTH(JunSun1+30)=6),JunSun1+30,""),IF(AND(YEAR(JunSun1+37)=CalendarYear,MONTH(JunSun1+37)=6),JunSun1+37,""))</f>
        <v/>
      </c>
    </row>
    <row r="36" spans="1:38" x14ac:dyDescent="0.25">
      <c r="A36" s="85"/>
      <c r="B36" s="18" t="s">
        <v>7</v>
      </c>
      <c r="C36" s="18" t="s">
        <v>8</v>
      </c>
      <c r="D36" s="18" t="s">
        <v>9</v>
      </c>
      <c r="E36" s="18" t="s">
        <v>10</v>
      </c>
      <c r="F36" s="18" t="s">
        <v>11</v>
      </c>
      <c r="G36" s="18" t="s">
        <v>12</v>
      </c>
      <c r="H36" s="18" t="s">
        <v>13</v>
      </c>
      <c r="I36" s="18" t="s">
        <v>7</v>
      </c>
      <c r="J36" s="18" t="s">
        <v>8</v>
      </c>
      <c r="K36" s="18" t="s">
        <v>9</v>
      </c>
      <c r="L36" s="18" t="s">
        <v>10</v>
      </c>
      <c r="M36" s="18" t="s">
        <v>11</v>
      </c>
      <c r="N36" s="18" t="s">
        <v>12</v>
      </c>
      <c r="O36" s="18" t="s">
        <v>13</v>
      </c>
      <c r="P36" s="18" t="s">
        <v>7</v>
      </c>
      <c r="Q36" s="18" t="s">
        <v>8</v>
      </c>
      <c r="R36" s="18" t="s">
        <v>9</v>
      </c>
      <c r="S36" s="18" t="s">
        <v>10</v>
      </c>
      <c r="T36" s="18" t="s">
        <v>11</v>
      </c>
      <c r="U36" s="18" t="s">
        <v>12</v>
      </c>
      <c r="V36" s="18" t="s">
        <v>13</v>
      </c>
      <c r="W36" s="18" t="s">
        <v>7</v>
      </c>
      <c r="X36" s="18" t="s">
        <v>8</v>
      </c>
      <c r="Y36" s="18" t="s">
        <v>9</v>
      </c>
      <c r="Z36" s="18" t="s">
        <v>10</v>
      </c>
      <c r="AA36" s="18" t="s">
        <v>11</v>
      </c>
      <c r="AB36" s="18" t="s">
        <v>12</v>
      </c>
      <c r="AC36" s="18" t="s">
        <v>13</v>
      </c>
      <c r="AD36" s="18" t="s">
        <v>7</v>
      </c>
      <c r="AE36" s="18" t="s">
        <v>8</v>
      </c>
      <c r="AF36" s="18" t="s">
        <v>9</v>
      </c>
      <c r="AG36" s="18" t="s">
        <v>10</v>
      </c>
      <c r="AH36" s="18" t="s">
        <v>11</v>
      </c>
      <c r="AI36" s="18" t="s">
        <v>12</v>
      </c>
      <c r="AJ36" s="18" t="s">
        <v>13</v>
      </c>
      <c r="AK36" s="18" t="s">
        <v>7</v>
      </c>
      <c r="AL36" s="18" t="s">
        <v>8</v>
      </c>
    </row>
    <row r="37" spans="1:38" x14ac:dyDescent="0.25">
      <c r="A37" s="27" t="s">
        <v>15</v>
      </c>
      <c r="B37" s="51" t="s">
        <v>14</v>
      </c>
      <c r="C37" s="51" t="s">
        <v>14</v>
      </c>
      <c r="D37" s="51" t="s">
        <v>14</v>
      </c>
      <c r="E37" s="51" t="s">
        <v>14</v>
      </c>
      <c r="F37" s="51" t="s">
        <v>14</v>
      </c>
      <c r="G37" s="51" t="s">
        <v>14</v>
      </c>
      <c r="H37" s="51" t="s">
        <v>14</v>
      </c>
      <c r="I37" s="51" t="s">
        <v>14</v>
      </c>
      <c r="J37" s="51" t="s">
        <v>14</v>
      </c>
      <c r="K37" s="51" t="s">
        <v>14</v>
      </c>
      <c r="L37" s="51" t="s">
        <v>14</v>
      </c>
      <c r="M37" s="51" t="s">
        <v>14</v>
      </c>
      <c r="N37" s="51" t="s">
        <v>14</v>
      </c>
      <c r="O37" s="51" t="s">
        <v>14</v>
      </c>
      <c r="P37" s="51" t="s">
        <v>14</v>
      </c>
      <c r="Q37" s="51" t="s">
        <v>14</v>
      </c>
      <c r="R37" s="51" t="s">
        <v>14</v>
      </c>
      <c r="S37" s="51" t="s">
        <v>14</v>
      </c>
      <c r="T37" s="51" t="s">
        <v>14</v>
      </c>
      <c r="U37" s="51" t="s">
        <v>14</v>
      </c>
      <c r="V37" s="51" t="s">
        <v>14</v>
      </c>
      <c r="W37" s="51" t="s">
        <v>14</v>
      </c>
      <c r="X37" s="51" t="s">
        <v>14</v>
      </c>
      <c r="Y37" s="51" t="s">
        <v>14</v>
      </c>
      <c r="Z37" s="51" t="s">
        <v>14</v>
      </c>
      <c r="AA37" s="51" t="s">
        <v>14</v>
      </c>
      <c r="AB37" s="51" t="s">
        <v>14</v>
      </c>
      <c r="AC37" s="51" t="s">
        <v>14</v>
      </c>
      <c r="AD37" s="51" t="s">
        <v>14</v>
      </c>
      <c r="AE37" s="51" t="s">
        <v>14</v>
      </c>
      <c r="AF37" s="51" t="s">
        <v>14</v>
      </c>
      <c r="AG37" s="51" t="s">
        <v>14</v>
      </c>
      <c r="AH37" s="51" t="s">
        <v>14</v>
      </c>
      <c r="AI37" s="51" t="s">
        <v>14</v>
      </c>
      <c r="AJ37" s="51" t="s">
        <v>14</v>
      </c>
      <c r="AK37" s="51" t="s">
        <v>14</v>
      </c>
      <c r="AL37" s="51" t="s">
        <v>14</v>
      </c>
    </row>
    <row r="38" spans="1:38" x14ac:dyDescent="0.25">
      <c r="A38" s="28" t="s">
        <v>18</v>
      </c>
      <c r="B38" s="50" t="s">
        <v>19</v>
      </c>
      <c r="C38" s="50" t="s">
        <v>19</v>
      </c>
      <c r="D38" s="50" t="s">
        <v>19</v>
      </c>
      <c r="E38" s="50" t="s">
        <v>19</v>
      </c>
      <c r="F38" s="50" t="s">
        <v>19</v>
      </c>
      <c r="G38" s="50" t="s">
        <v>19</v>
      </c>
      <c r="H38" s="50" t="s">
        <v>19</v>
      </c>
      <c r="I38" s="50" t="s">
        <v>19</v>
      </c>
      <c r="J38" s="50" t="s">
        <v>19</v>
      </c>
      <c r="K38" s="50" t="s">
        <v>19</v>
      </c>
      <c r="L38" s="50" t="s">
        <v>19</v>
      </c>
      <c r="M38" s="50" t="s">
        <v>19</v>
      </c>
      <c r="N38" s="50" t="s">
        <v>19</v>
      </c>
      <c r="O38" s="50" t="s">
        <v>19</v>
      </c>
      <c r="P38" s="50" t="s">
        <v>19</v>
      </c>
      <c r="Q38" s="50" t="s">
        <v>19</v>
      </c>
      <c r="R38" s="50" t="s">
        <v>19</v>
      </c>
      <c r="S38" s="50" t="s">
        <v>19</v>
      </c>
      <c r="T38" s="50" t="s">
        <v>19</v>
      </c>
      <c r="U38" s="50" t="s">
        <v>19</v>
      </c>
      <c r="V38" s="50" t="s">
        <v>19</v>
      </c>
      <c r="W38" s="50" t="s">
        <v>19</v>
      </c>
      <c r="X38" s="50" t="s">
        <v>19</v>
      </c>
      <c r="Y38" s="50" t="s">
        <v>19</v>
      </c>
      <c r="Z38" s="50" t="s">
        <v>19</v>
      </c>
      <c r="AA38" s="50" t="s">
        <v>19</v>
      </c>
      <c r="AB38" s="50" t="s">
        <v>19</v>
      </c>
      <c r="AC38" s="50" t="s">
        <v>19</v>
      </c>
      <c r="AD38" s="50" t="s">
        <v>19</v>
      </c>
      <c r="AE38" s="50" t="s">
        <v>19</v>
      </c>
      <c r="AF38" s="50" t="s">
        <v>19</v>
      </c>
      <c r="AG38" s="50" t="s">
        <v>19</v>
      </c>
      <c r="AH38" s="50" t="s">
        <v>19</v>
      </c>
      <c r="AI38" s="50" t="s">
        <v>19</v>
      </c>
      <c r="AJ38" s="50" t="s">
        <v>19</v>
      </c>
      <c r="AK38" s="50" t="s">
        <v>19</v>
      </c>
      <c r="AL38" s="50" t="s">
        <v>19</v>
      </c>
    </row>
    <row r="39" spans="1:38" x14ac:dyDescent="0.25">
      <c r="A39" s="28" t="s">
        <v>20</v>
      </c>
      <c r="B39" s="50">
        <f>IF(AND(B35&gt;='TABLEAU PERSONNEL'!$D$4,B35&lt;='TABLEAU PERSONNEL'!$E$4),100,0)
+IF(AND(B35&gt;='TABLEAU PERSONNEL'!$D$5,B35&lt;='TABLEAU PERSONNEL'!$E$5),100,0)
+IF(AND(B35&gt;='TABLEAU PERSONNEL'!$D$6,B35&lt;='TABLEAU PERSONNEL'!$E$6),100,0)
+IF(AND(B35&gt;='TABLEAU PERSONNEL'!$D$7,B35&lt;='TABLEAU PERSONNEL'!$E$7),100,0)
+IF(AND(B35&gt;='TABLEAU PERSONNEL'!$D$8,B35&lt;='TABLEAU PERSONNEL'!$E$8),100,0)
+IF(AND(B35&gt;='TABLEAU PERSONNEL'!$D$9,B35&lt;='TABLEAU PERSONNEL'!$E$9),100,0)
+IF(AND(B35&gt;='TABLEAU PERSONNEL'!$D$10,B35&lt;='TABLEAU PERSONNEL'!$E$10),100,0)
+IF(AND(B35&gt;='TABLEAU PERSONNEL'!$D$11,B35&lt;='TABLEAU PERSONNEL'!$E$11),100,0)
+IF(AND(B35&gt;='TABLEAU PERSONNEL'!$D$12,B35&lt;='TABLEAU PERSONNEL'!$E$12),100,0)
+IF(AND(B35&gt;='TABLEAU PERSONNEL'!$D$13,B35&lt;='TABLEAU PERSONNEL'!$E$13),100,0)
+IF(AND(B35&gt;='TABLEAU PERSONNEL'!$D$14,B35&lt;='TABLEAU PERSONNEL'!$E$14),100,0)
+IF(AND(B35&gt;='TABLEAU PERSONNEL'!$D$15,B35&lt;='TABLEAU PERSONNEL'!$E$15),100,0)
+IF(AND(B35&gt;='TABLEAU PERSONNEL'!$D$16,B35&lt;='TABLEAU PERSONNEL'!$E$16),100,0)
+IF(AND(B35&gt;='TABLEAU PERSONNEL'!$D$17,B35&lt;='TABLEAU PERSONNEL'!$E$17),100,0)
+IF(AND(B35&gt;='TABLEAU PERSONNEL'!$D$18,B35&lt;='TABLEAU PERSONNEL'!$E$18),100,0)
+IF(AND(B35&gt;='TABLEAU PERSONNEL'!$D$19,B35&lt;='TABLEAU PERSONNEL'!$E$19),100,0)
+IF(AND(B35&gt;='TABLEAU PERSONNEL'!$D$20,B35&lt;='TABLEAU PERSONNEL'!$E$20),100,0)
+IF(AND(B35&gt;='TABLEAU PERSONNEL'!$D$21,B35&lt;='TABLEAU PERSONNEL'!$E$21),100,0)
+IF(AND(B35&gt;='TABLEAU PERSONNEL'!$D$22,B35&lt;='TABLEAU PERSONNEL'!$E$22),100,0)
+IF(AND(B35&gt;='TABLEAU PERSONNEL'!$D$23,B35&lt;='TABLEAU PERSONNEL'!$E$23),100,0)
+IF(AND(B35&gt;='TABLEAU PERSONNEL'!$D$24,B35&lt;='TABLEAU PERSONNEL'!$E$24),100,0)
+IF(AND(B35&gt;='TABLEAU PERSONNEL'!$D$25,B35&lt;='TABLEAU PERSONNEL'!$E$25),100,0)
+IF(AND(B35&gt;='TABLEAU PERSONNEL'!$D$26,B35&lt;='TABLEAU PERSONNEL'!$E$26),100,0)
+IF(AND(B35&gt;='TABLEAU PERSONNEL'!$D$27,B35&lt;='TABLEAU PERSONNEL'!$E$27),100,0)
+IF(AND(B35&gt;='TABLEAU PERSONNEL'!$D$28,B35&lt;='TABLEAU PERSONNEL'!$E$28),100,0)
+IF(AND(B35&gt;='TABLEAU PERSONNEL'!$D$29,B35&lt;='TABLEAU PERSONNEL'!$E$29),100,0)
+IF(AND(B35&gt;='TABLEAU PERSONNEL'!$D$30,B35&lt;='TABLEAU PERSONNEL'!$E$30),100,0)
+IF(AND(B35&gt;='TABLEAU PERSONNEL'!$D$31,B35&lt;='TABLEAU PERSONNEL'!$E$31),100,0)
+IF(AND(B35&gt;='TABLEAU PERSONNEL'!$D$32,B35&lt;='TABLEAU PERSONNEL'!$E$32),100,0)
+IF(AND(B35&gt;='TABLEAU PERSONNEL'!$D$33,B35&lt;='TABLEAU PERSONNEL'!$E$33),100,0)
+IF(AND(B35&gt;='TABLEAU PERSONNEL'!$D$34,B35&lt;='TABLEAU PERSONNEL'!$E$34),100,0)</f>
        <v>0</v>
      </c>
      <c r="C39" s="50">
        <f>IF(AND(C35&gt;='TABLEAU PERSONNEL'!$D$4,C35&lt;='TABLEAU PERSONNEL'!$E$4),100,0)
+IF(AND(C35&gt;='TABLEAU PERSONNEL'!$D$5,C35&lt;='TABLEAU PERSONNEL'!$E$5),100,0)
+IF(AND(C35&gt;='TABLEAU PERSONNEL'!$D$6,C35&lt;='TABLEAU PERSONNEL'!$E$6),100,0)
+IF(AND(C35&gt;='TABLEAU PERSONNEL'!$D$7,C35&lt;='TABLEAU PERSONNEL'!$E$7),100,0)
+IF(AND(C35&gt;='TABLEAU PERSONNEL'!$D$8,C35&lt;='TABLEAU PERSONNEL'!$E$8),100,0)
+IF(AND(C35&gt;='TABLEAU PERSONNEL'!$D$9,C35&lt;='TABLEAU PERSONNEL'!$E$9),100,0)
+IF(AND(C35&gt;='TABLEAU PERSONNEL'!$D$10,C35&lt;='TABLEAU PERSONNEL'!$E$10),100,0)
+IF(AND(C35&gt;='TABLEAU PERSONNEL'!$D$11,C35&lt;='TABLEAU PERSONNEL'!$E$11),100,0)
+IF(AND(C35&gt;='TABLEAU PERSONNEL'!$D$12,C35&lt;='TABLEAU PERSONNEL'!$E$12),100,0)
+IF(AND(C35&gt;='TABLEAU PERSONNEL'!$D$13,C35&lt;='TABLEAU PERSONNEL'!$E$13),100,0)
+IF(AND(C35&gt;='TABLEAU PERSONNEL'!$D$14,C35&lt;='TABLEAU PERSONNEL'!$E$14),100,0)
+IF(AND(C35&gt;='TABLEAU PERSONNEL'!$D$15,C35&lt;='TABLEAU PERSONNEL'!$E$15),100,0)
+IF(AND(C35&gt;='TABLEAU PERSONNEL'!$D$16,C35&lt;='TABLEAU PERSONNEL'!$E$16),100,0)
+IF(AND(C35&gt;='TABLEAU PERSONNEL'!$D$17,C35&lt;='TABLEAU PERSONNEL'!$E$17),100,0)
+IF(AND(C35&gt;='TABLEAU PERSONNEL'!$D$18,C35&lt;='TABLEAU PERSONNEL'!$E$18),100,0)
+IF(AND(C35&gt;='TABLEAU PERSONNEL'!$D$19,C35&lt;='TABLEAU PERSONNEL'!$E$19),100,0)
+IF(AND(C35&gt;='TABLEAU PERSONNEL'!$D$20,C35&lt;='TABLEAU PERSONNEL'!$E$20),100,0)
+IF(AND(C35&gt;='TABLEAU PERSONNEL'!$D$21,C35&lt;='TABLEAU PERSONNEL'!$E$21),100,0)
+IF(AND(C35&gt;='TABLEAU PERSONNEL'!$D$22,C35&lt;='TABLEAU PERSONNEL'!$E$22),100,0)
+IF(AND(C35&gt;='TABLEAU PERSONNEL'!$D$23,C35&lt;='TABLEAU PERSONNEL'!$E$23),100,0)
+IF(AND(C35&gt;='TABLEAU PERSONNEL'!$D$24,C35&lt;='TABLEAU PERSONNEL'!$E$24),100,0)
+IF(AND(C35&gt;='TABLEAU PERSONNEL'!$D$25,C35&lt;='TABLEAU PERSONNEL'!$E$25),100,0)
+IF(AND(C35&gt;='TABLEAU PERSONNEL'!$D$26,C35&lt;='TABLEAU PERSONNEL'!$E$26),100,0)
+IF(AND(C35&gt;='TABLEAU PERSONNEL'!$D$27,C35&lt;='TABLEAU PERSONNEL'!$E$27),100,0)
+IF(AND(C35&gt;='TABLEAU PERSONNEL'!$D$28,C35&lt;='TABLEAU PERSONNEL'!$E$28),100,0)
+IF(AND(C35&gt;='TABLEAU PERSONNEL'!$D$29,C35&lt;='TABLEAU PERSONNEL'!$E$29),100,0)
+IF(AND(C35&gt;='TABLEAU PERSONNEL'!$D$30,C35&lt;='TABLEAU PERSONNEL'!$E$30),100,0)
+IF(AND(C35&gt;='TABLEAU PERSONNEL'!$D$31,C35&lt;='TABLEAU PERSONNEL'!$E$31),100,0)
+IF(AND(C35&gt;='TABLEAU PERSONNEL'!$D$32,C35&lt;='TABLEAU PERSONNEL'!$E$32),100,0)
+IF(AND(C35&gt;='TABLEAU PERSONNEL'!$D$33,C35&lt;='TABLEAU PERSONNEL'!$E$33),100,0)
+IF(AND(C35&gt;='TABLEAU PERSONNEL'!$D$34,C35&lt;='TABLEAU PERSONNEL'!$E$34),100,0)</f>
        <v>0</v>
      </c>
      <c r="D39" s="50">
        <f>IF(AND(D35&gt;='TABLEAU PERSONNEL'!$D$4,D35&lt;='TABLEAU PERSONNEL'!$E$4),100,0)
+IF(AND(D35&gt;='TABLEAU PERSONNEL'!$D$5,D35&lt;='TABLEAU PERSONNEL'!$E$5),100,0)
+IF(AND(D35&gt;='TABLEAU PERSONNEL'!$D$6,D35&lt;='TABLEAU PERSONNEL'!$E$6),100,0)
+IF(AND(D35&gt;='TABLEAU PERSONNEL'!$D$7,D35&lt;='TABLEAU PERSONNEL'!$E$7),100,0)
+IF(AND(D35&gt;='TABLEAU PERSONNEL'!$D$8,D35&lt;='TABLEAU PERSONNEL'!$E$8),100,0)
+IF(AND(D35&gt;='TABLEAU PERSONNEL'!$D$9,D35&lt;='TABLEAU PERSONNEL'!$E$9),100,0)
+IF(AND(D35&gt;='TABLEAU PERSONNEL'!$D$10,D35&lt;='TABLEAU PERSONNEL'!$E$10),100,0)
+IF(AND(D35&gt;='TABLEAU PERSONNEL'!$D$11,D35&lt;='TABLEAU PERSONNEL'!$E$11),100,0)
+IF(AND(D35&gt;='TABLEAU PERSONNEL'!$D$12,D35&lt;='TABLEAU PERSONNEL'!$E$12),100,0)
+IF(AND(D35&gt;='TABLEAU PERSONNEL'!$D$13,D35&lt;='TABLEAU PERSONNEL'!$E$13),100,0)
+IF(AND(D35&gt;='TABLEAU PERSONNEL'!$D$14,D35&lt;='TABLEAU PERSONNEL'!$E$14),100,0)
+IF(AND(D35&gt;='TABLEAU PERSONNEL'!$D$15,D35&lt;='TABLEAU PERSONNEL'!$E$15),100,0)
+IF(AND(D35&gt;='TABLEAU PERSONNEL'!$D$16,D35&lt;='TABLEAU PERSONNEL'!$E$16),100,0)
+IF(AND(D35&gt;='TABLEAU PERSONNEL'!$D$17,D35&lt;='TABLEAU PERSONNEL'!$E$17),100,0)
+IF(AND(D35&gt;='TABLEAU PERSONNEL'!$D$18,D35&lt;='TABLEAU PERSONNEL'!$E$18),100,0)
+IF(AND(D35&gt;='TABLEAU PERSONNEL'!$D$19,D35&lt;='TABLEAU PERSONNEL'!$E$19),100,0)
+IF(AND(D35&gt;='TABLEAU PERSONNEL'!$D$20,D35&lt;='TABLEAU PERSONNEL'!$E$20),100,0)
+IF(AND(D35&gt;='TABLEAU PERSONNEL'!$D$21,D35&lt;='TABLEAU PERSONNEL'!$E$21),100,0)
+IF(AND(D35&gt;='TABLEAU PERSONNEL'!$D$22,D35&lt;='TABLEAU PERSONNEL'!$E$22),100,0)
+IF(AND(D35&gt;='TABLEAU PERSONNEL'!$D$23,D35&lt;='TABLEAU PERSONNEL'!$E$23),100,0)
+IF(AND(D35&gt;='TABLEAU PERSONNEL'!$D$24,D35&lt;='TABLEAU PERSONNEL'!$E$24),100,0)
+IF(AND(D35&gt;='TABLEAU PERSONNEL'!$D$25,D35&lt;='TABLEAU PERSONNEL'!$E$25),100,0)
+IF(AND(D35&gt;='TABLEAU PERSONNEL'!$D$26,D35&lt;='TABLEAU PERSONNEL'!$E$26),100,0)
+IF(AND(D35&gt;='TABLEAU PERSONNEL'!$D$27,D35&lt;='TABLEAU PERSONNEL'!$E$27),100,0)
+IF(AND(D35&gt;='TABLEAU PERSONNEL'!$D$28,D35&lt;='TABLEAU PERSONNEL'!$E$28),100,0)
+IF(AND(D35&gt;='TABLEAU PERSONNEL'!$D$29,D35&lt;='TABLEAU PERSONNEL'!$E$29),100,0)
+IF(AND(D35&gt;='TABLEAU PERSONNEL'!$D$30,D35&lt;='TABLEAU PERSONNEL'!$E$30),100,0)
+IF(AND(D35&gt;='TABLEAU PERSONNEL'!$D$31,D35&lt;='TABLEAU PERSONNEL'!$E$31),100,0)
+IF(AND(D35&gt;='TABLEAU PERSONNEL'!$D$32,D35&lt;='TABLEAU PERSONNEL'!$E$32),100,0)
+IF(AND(D35&gt;='TABLEAU PERSONNEL'!$D$33,D35&lt;='TABLEAU PERSONNEL'!$E$33),100,0)
+IF(AND(D35&gt;='TABLEAU PERSONNEL'!$D$34,D35&lt;='TABLEAU PERSONNEL'!$E$34),100,0)</f>
        <v>0</v>
      </c>
      <c r="E39" s="50">
        <f>IF(AND(E35&gt;='TABLEAU PERSONNEL'!$D$4,E35&lt;='TABLEAU PERSONNEL'!$E$4),100,0)
+IF(AND(E35&gt;='TABLEAU PERSONNEL'!$D$5,E35&lt;='TABLEAU PERSONNEL'!$E$5),100,0)
+IF(AND(E35&gt;='TABLEAU PERSONNEL'!$D$6,E35&lt;='TABLEAU PERSONNEL'!$E$6),100,0)
+IF(AND(E35&gt;='TABLEAU PERSONNEL'!$D$7,E35&lt;='TABLEAU PERSONNEL'!$E$7),100,0)
+IF(AND(E35&gt;='TABLEAU PERSONNEL'!$D$8,E35&lt;='TABLEAU PERSONNEL'!$E$8),100,0)
+IF(AND(E35&gt;='TABLEAU PERSONNEL'!$D$9,E35&lt;='TABLEAU PERSONNEL'!$E$9),100,0)
+IF(AND(E35&gt;='TABLEAU PERSONNEL'!$D$10,E35&lt;='TABLEAU PERSONNEL'!$E$10),100,0)
+IF(AND(E35&gt;='TABLEAU PERSONNEL'!$D$11,E35&lt;='TABLEAU PERSONNEL'!$E$11),100,0)
+IF(AND(E35&gt;='TABLEAU PERSONNEL'!$D$12,E35&lt;='TABLEAU PERSONNEL'!$E$12),100,0)
+IF(AND(E35&gt;='TABLEAU PERSONNEL'!$D$13,E35&lt;='TABLEAU PERSONNEL'!$E$13),100,0)
+IF(AND(E35&gt;='TABLEAU PERSONNEL'!$D$14,E35&lt;='TABLEAU PERSONNEL'!$E$14),100,0)
+IF(AND(E35&gt;='TABLEAU PERSONNEL'!$D$15,E35&lt;='TABLEAU PERSONNEL'!$E$15),100,0)
+IF(AND(E35&gt;='TABLEAU PERSONNEL'!$D$16,E35&lt;='TABLEAU PERSONNEL'!$E$16),100,0)
+IF(AND(E35&gt;='TABLEAU PERSONNEL'!$D$17,E35&lt;='TABLEAU PERSONNEL'!$E$17),100,0)
+IF(AND(E35&gt;='TABLEAU PERSONNEL'!$D$18,E35&lt;='TABLEAU PERSONNEL'!$E$18),100,0)
+IF(AND(E35&gt;='TABLEAU PERSONNEL'!$D$19,E35&lt;='TABLEAU PERSONNEL'!$E$19),100,0)
+IF(AND(E35&gt;='TABLEAU PERSONNEL'!$D$20,E35&lt;='TABLEAU PERSONNEL'!$E$20),100,0)
+IF(AND(E35&gt;='TABLEAU PERSONNEL'!$D$21,E35&lt;='TABLEAU PERSONNEL'!$E$21),100,0)
+IF(AND(E35&gt;='TABLEAU PERSONNEL'!$D$22,E35&lt;='TABLEAU PERSONNEL'!$E$22),100,0)
+IF(AND(E35&gt;='TABLEAU PERSONNEL'!$D$23,E35&lt;='TABLEAU PERSONNEL'!$E$23),100,0)
+IF(AND(E35&gt;='TABLEAU PERSONNEL'!$D$24,E35&lt;='TABLEAU PERSONNEL'!$E$24),100,0)
+IF(AND(E35&gt;='TABLEAU PERSONNEL'!$D$25,E35&lt;='TABLEAU PERSONNEL'!$E$25),100,0)
+IF(AND(E35&gt;='TABLEAU PERSONNEL'!$D$26,E35&lt;='TABLEAU PERSONNEL'!$E$26),100,0)
+IF(AND(E35&gt;='TABLEAU PERSONNEL'!$D$27,E35&lt;='TABLEAU PERSONNEL'!$E$27),100,0)
+IF(AND(E35&gt;='TABLEAU PERSONNEL'!$D$28,E35&lt;='TABLEAU PERSONNEL'!$E$28),100,0)
+IF(AND(E35&gt;='TABLEAU PERSONNEL'!$D$29,E35&lt;='TABLEAU PERSONNEL'!$E$29),100,0)
+IF(AND(E35&gt;='TABLEAU PERSONNEL'!$D$30,E35&lt;='TABLEAU PERSONNEL'!$E$30),100,0)
+IF(AND(E35&gt;='TABLEAU PERSONNEL'!$D$31,E35&lt;='TABLEAU PERSONNEL'!$E$31),100,0)
+IF(AND(E35&gt;='TABLEAU PERSONNEL'!$D$32,E35&lt;='TABLEAU PERSONNEL'!$E$32),100,0)
+IF(AND(E35&gt;='TABLEAU PERSONNEL'!$D$33,E35&lt;='TABLEAU PERSONNEL'!$E$33),100,0)
+IF(AND(E35&gt;='TABLEAU PERSONNEL'!$D$34,E35&lt;='TABLEAU PERSONNEL'!$E$34),100,0)</f>
        <v>0</v>
      </c>
      <c r="F39" s="50">
        <f>IF(AND(F35&gt;='TABLEAU PERSONNEL'!$D$4,F35&lt;='TABLEAU PERSONNEL'!$E$4),100,0)
+IF(AND(F35&gt;='TABLEAU PERSONNEL'!$D$5,F35&lt;='TABLEAU PERSONNEL'!$E$5),100,0)
+IF(AND(F35&gt;='TABLEAU PERSONNEL'!$D$6,F35&lt;='TABLEAU PERSONNEL'!$E$6),100,0)
+IF(AND(F35&gt;='TABLEAU PERSONNEL'!$D$7,F35&lt;='TABLEAU PERSONNEL'!$E$7),100,0)
+IF(AND(F35&gt;='TABLEAU PERSONNEL'!$D$8,F35&lt;='TABLEAU PERSONNEL'!$E$8),100,0)
+IF(AND(F35&gt;='TABLEAU PERSONNEL'!$D$9,F35&lt;='TABLEAU PERSONNEL'!$E$9),100,0)
+IF(AND(F35&gt;='TABLEAU PERSONNEL'!$D$10,F35&lt;='TABLEAU PERSONNEL'!$E$10),100,0)
+IF(AND(F35&gt;='TABLEAU PERSONNEL'!$D$11,F35&lt;='TABLEAU PERSONNEL'!$E$11),100,0)
+IF(AND(F35&gt;='TABLEAU PERSONNEL'!$D$12,F35&lt;='TABLEAU PERSONNEL'!$E$12),100,0)
+IF(AND(F35&gt;='TABLEAU PERSONNEL'!$D$13,F35&lt;='TABLEAU PERSONNEL'!$E$13),100,0)
+IF(AND(F35&gt;='TABLEAU PERSONNEL'!$D$14,F35&lt;='TABLEAU PERSONNEL'!$E$14),100,0)
+IF(AND(F35&gt;='TABLEAU PERSONNEL'!$D$15,F35&lt;='TABLEAU PERSONNEL'!$E$15),100,0)
+IF(AND(F35&gt;='TABLEAU PERSONNEL'!$D$16,F35&lt;='TABLEAU PERSONNEL'!$E$16),100,0)
+IF(AND(F35&gt;='TABLEAU PERSONNEL'!$D$17,F35&lt;='TABLEAU PERSONNEL'!$E$17),100,0)
+IF(AND(F35&gt;='TABLEAU PERSONNEL'!$D$18,F35&lt;='TABLEAU PERSONNEL'!$E$18),100,0)
+IF(AND(F35&gt;='TABLEAU PERSONNEL'!$D$19,F35&lt;='TABLEAU PERSONNEL'!$E$19),100,0)
+IF(AND(F35&gt;='TABLEAU PERSONNEL'!$D$20,F35&lt;='TABLEAU PERSONNEL'!$E$20),100,0)
+IF(AND(F35&gt;='TABLEAU PERSONNEL'!$D$21,F35&lt;='TABLEAU PERSONNEL'!$E$21),100,0)
+IF(AND(F35&gt;='TABLEAU PERSONNEL'!$D$22,F35&lt;='TABLEAU PERSONNEL'!$E$22),100,0)
+IF(AND(F35&gt;='TABLEAU PERSONNEL'!$D$23,F35&lt;='TABLEAU PERSONNEL'!$E$23),100,0)
+IF(AND(F35&gt;='TABLEAU PERSONNEL'!$D$24,F35&lt;='TABLEAU PERSONNEL'!$E$24),100,0)
+IF(AND(F35&gt;='TABLEAU PERSONNEL'!$D$25,F35&lt;='TABLEAU PERSONNEL'!$E$25),100,0)
+IF(AND(F35&gt;='TABLEAU PERSONNEL'!$D$26,F35&lt;='TABLEAU PERSONNEL'!$E$26),100,0)
+IF(AND(F35&gt;='TABLEAU PERSONNEL'!$D$27,F35&lt;='TABLEAU PERSONNEL'!$E$27),100,0)
+IF(AND(F35&gt;='TABLEAU PERSONNEL'!$D$28,F35&lt;='TABLEAU PERSONNEL'!$E$28),100,0)
+IF(AND(F35&gt;='TABLEAU PERSONNEL'!$D$29,F35&lt;='TABLEAU PERSONNEL'!$E$29),100,0)
+IF(AND(F35&gt;='TABLEAU PERSONNEL'!$D$30,F35&lt;='TABLEAU PERSONNEL'!$E$30),100,0)
+IF(AND(F35&gt;='TABLEAU PERSONNEL'!$D$31,F35&lt;='TABLEAU PERSONNEL'!$E$31),100,0)
+IF(AND(F35&gt;='TABLEAU PERSONNEL'!$D$32,F35&lt;='TABLEAU PERSONNEL'!$E$32),100,0)
+IF(AND(F35&gt;='TABLEAU PERSONNEL'!$D$33,F35&lt;='TABLEAU PERSONNEL'!$E$33),100,0)
+IF(AND(F35&gt;='TABLEAU PERSONNEL'!$D$34,F35&lt;='TABLEAU PERSONNEL'!$E$34),100,0)</f>
        <v>0</v>
      </c>
      <c r="G39" s="50">
        <f>IF(AND(G35&gt;='TABLEAU PERSONNEL'!$D$4,G35&lt;='TABLEAU PERSONNEL'!$E$4),100,0)
+IF(AND(G35&gt;='TABLEAU PERSONNEL'!$D$5,G35&lt;='TABLEAU PERSONNEL'!$E$5),100,0)
+IF(AND(G35&gt;='TABLEAU PERSONNEL'!$D$6,G35&lt;='TABLEAU PERSONNEL'!$E$6),100,0)
+IF(AND(G35&gt;='TABLEAU PERSONNEL'!$D$7,G35&lt;='TABLEAU PERSONNEL'!$E$7),100,0)
+IF(AND(G35&gt;='TABLEAU PERSONNEL'!$D$8,G35&lt;='TABLEAU PERSONNEL'!$E$8),100,0)
+IF(AND(G35&gt;='TABLEAU PERSONNEL'!$D$9,G35&lt;='TABLEAU PERSONNEL'!$E$9),100,0)
+IF(AND(G35&gt;='TABLEAU PERSONNEL'!$D$10,G35&lt;='TABLEAU PERSONNEL'!$E$10),100,0)
+IF(AND(G35&gt;='TABLEAU PERSONNEL'!$D$11,G35&lt;='TABLEAU PERSONNEL'!$E$11),100,0)
+IF(AND(G35&gt;='TABLEAU PERSONNEL'!$D$12,G35&lt;='TABLEAU PERSONNEL'!$E$12),100,0)
+IF(AND(G35&gt;='TABLEAU PERSONNEL'!$D$13,G35&lt;='TABLEAU PERSONNEL'!$E$13),100,0)
+IF(AND(G35&gt;='TABLEAU PERSONNEL'!$D$14,G35&lt;='TABLEAU PERSONNEL'!$E$14),100,0)
+IF(AND(G35&gt;='TABLEAU PERSONNEL'!$D$15,G35&lt;='TABLEAU PERSONNEL'!$E$15),100,0)
+IF(AND(G35&gt;='TABLEAU PERSONNEL'!$D$16,G35&lt;='TABLEAU PERSONNEL'!$E$16),100,0)
+IF(AND(G35&gt;='TABLEAU PERSONNEL'!$D$17,G35&lt;='TABLEAU PERSONNEL'!$E$17),100,0)
+IF(AND(G35&gt;='TABLEAU PERSONNEL'!$D$18,G35&lt;='TABLEAU PERSONNEL'!$E$18),100,0)
+IF(AND(G35&gt;='TABLEAU PERSONNEL'!$D$19,G35&lt;='TABLEAU PERSONNEL'!$E$19),100,0)
+IF(AND(G35&gt;='TABLEAU PERSONNEL'!$D$20,G35&lt;='TABLEAU PERSONNEL'!$E$20),100,0)
+IF(AND(G35&gt;='TABLEAU PERSONNEL'!$D$21,G35&lt;='TABLEAU PERSONNEL'!$E$21),100,0)
+IF(AND(G35&gt;='TABLEAU PERSONNEL'!$D$22,G35&lt;='TABLEAU PERSONNEL'!$E$22),100,0)
+IF(AND(G35&gt;='TABLEAU PERSONNEL'!$D$23,G35&lt;='TABLEAU PERSONNEL'!$E$23),100,0)
+IF(AND(G35&gt;='TABLEAU PERSONNEL'!$D$24,G35&lt;='TABLEAU PERSONNEL'!$E$24),100,0)
+IF(AND(G35&gt;='TABLEAU PERSONNEL'!$D$25,G35&lt;='TABLEAU PERSONNEL'!$E$25),100,0)
+IF(AND(G35&gt;='TABLEAU PERSONNEL'!$D$26,G35&lt;='TABLEAU PERSONNEL'!$E$26),100,0)
+IF(AND(G35&gt;='TABLEAU PERSONNEL'!$D$27,G35&lt;='TABLEAU PERSONNEL'!$E$27),100,0)
+IF(AND(G35&gt;='TABLEAU PERSONNEL'!$D$28,G35&lt;='TABLEAU PERSONNEL'!$E$28),100,0)
+IF(AND(G35&gt;='TABLEAU PERSONNEL'!$D$29,G35&lt;='TABLEAU PERSONNEL'!$E$29),100,0)
+IF(AND(G35&gt;='TABLEAU PERSONNEL'!$D$30,G35&lt;='TABLEAU PERSONNEL'!$E$30),100,0)
+IF(AND(G35&gt;='TABLEAU PERSONNEL'!$D$31,G35&lt;='TABLEAU PERSONNEL'!$E$31),100,0)
+IF(AND(G35&gt;='TABLEAU PERSONNEL'!$D$32,G35&lt;='TABLEAU PERSONNEL'!$E$32),100,0)
+IF(AND(G35&gt;='TABLEAU PERSONNEL'!$D$33,G35&lt;='TABLEAU PERSONNEL'!$E$33),100,0)
+IF(AND(G35&gt;='TABLEAU PERSONNEL'!$D$34,G35&lt;='TABLEAU PERSONNEL'!$E$34),100,0)</f>
        <v>0</v>
      </c>
      <c r="H39" s="50">
        <f>IF(AND(H35&gt;='TABLEAU PERSONNEL'!$D$4,H35&lt;='TABLEAU PERSONNEL'!$E$4),100,0)
+IF(AND(H35&gt;='TABLEAU PERSONNEL'!$D$5,H35&lt;='TABLEAU PERSONNEL'!$E$5),100,0)
+IF(AND(H35&gt;='TABLEAU PERSONNEL'!$D$6,H35&lt;='TABLEAU PERSONNEL'!$E$6),100,0)
+IF(AND(H35&gt;='TABLEAU PERSONNEL'!$D$7,H35&lt;='TABLEAU PERSONNEL'!$E$7),100,0)
+IF(AND(H35&gt;='TABLEAU PERSONNEL'!$D$8,H35&lt;='TABLEAU PERSONNEL'!$E$8),100,0)
+IF(AND(H35&gt;='TABLEAU PERSONNEL'!$D$9,H35&lt;='TABLEAU PERSONNEL'!$E$9),100,0)
+IF(AND(H35&gt;='TABLEAU PERSONNEL'!$D$10,H35&lt;='TABLEAU PERSONNEL'!$E$10),100,0)
+IF(AND(H35&gt;='TABLEAU PERSONNEL'!$D$11,H35&lt;='TABLEAU PERSONNEL'!$E$11),100,0)
+IF(AND(H35&gt;='TABLEAU PERSONNEL'!$D$12,H35&lt;='TABLEAU PERSONNEL'!$E$12),100,0)
+IF(AND(H35&gt;='TABLEAU PERSONNEL'!$D$13,H35&lt;='TABLEAU PERSONNEL'!$E$13),100,0)
+IF(AND(H35&gt;='TABLEAU PERSONNEL'!$D$14,H35&lt;='TABLEAU PERSONNEL'!$E$14),100,0)
+IF(AND(H35&gt;='TABLEAU PERSONNEL'!$D$15,H35&lt;='TABLEAU PERSONNEL'!$E$15),100,0)
+IF(AND(H35&gt;='TABLEAU PERSONNEL'!$D$16,H35&lt;='TABLEAU PERSONNEL'!$E$16),100,0)
+IF(AND(H35&gt;='TABLEAU PERSONNEL'!$D$17,H35&lt;='TABLEAU PERSONNEL'!$E$17),100,0)
+IF(AND(H35&gt;='TABLEAU PERSONNEL'!$D$18,H35&lt;='TABLEAU PERSONNEL'!$E$18),100,0)
+IF(AND(H35&gt;='TABLEAU PERSONNEL'!$D$19,H35&lt;='TABLEAU PERSONNEL'!$E$19),100,0)
+IF(AND(H35&gt;='TABLEAU PERSONNEL'!$D$20,H35&lt;='TABLEAU PERSONNEL'!$E$20),100,0)
+IF(AND(H35&gt;='TABLEAU PERSONNEL'!$D$21,H35&lt;='TABLEAU PERSONNEL'!$E$21),100,0)
+IF(AND(H35&gt;='TABLEAU PERSONNEL'!$D$22,H35&lt;='TABLEAU PERSONNEL'!$E$22),100,0)
+IF(AND(H35&gt;='TABLEAU PERSONNEL'!$D$23,H35&lt;='TABLEAU PERSONNEL'!$E$23),100,0)
+IF(AND(H35&gt;='TABLEAU PERSONNEL'!$D$24,H35&lt;='TABLEAU PERSONNEL'!$E$24),100,0)
+IF(AND(H35&gt;='TABLEAU PERSONNEL'!$D$25,H35&lt;='TABLEAU PERSONNEL'!$E$25),100,0)
+IF(AND(H35&gt;='TABLEAU PERSONNEL'!$D$26,H35&lt;='TABLEAU PERSONNEL'!$E$26),100,0)
+IF(AND(H35&gt;='TABLEAU PERSONNEL'!$D$27,H35&lt;='TABLEAU PERSONNEL'!$E$27),100,0)
+IF(AND(H35&gt;='TABLEAU PERSONNEL'!$D$28,H35&lt;='TABLEAU PERSONNEL'!$E$28),100,0)
+IF(AND(H35&gt;='TABLEAU PERSONNEL'!$D$29,H35&lt;='TABLEAU PERSONNEL'!$E$29),100,0)
+IF(AND(H35&gt;='TABLEAU PERSONNEL'!$D$30,H35&lt;='TABLEAU PERSONNEL'!$E$30),100,0)
+IF(AND(H35&gt;='TABLEAU PERSONNEL'!$D$31,H35&lt;='TABLEAU PERSONNEL'!$E$31),100,0)
+IF(AND(H35&gt;='TABLEAU PERSONNEL'!$D$32,H35&lt;='TABLEAU PERSONNEL'!$E$32),100,0)
+IF(AND(H35&gt;='TABLEAU PERSONNEL'!$D$33,H35&lt;='TABLEAU PERSONNEL'!$E$33),100,0)
+IF(AND(H35&gt;='TABLEAU PERSONNEL'!$D$34,H35&lt;='TABLEAU PERSONNEL'!$E$34),100,0)</f>
        <v>0</v>
      </c>
      <c r="I39" s="50">
        <f>IF(AND(I35&gt;='TABLEAU PERSONNEL'!$D$4,I35&lt;='TABLEAU PERSONNEL'!$E$4),100,0)
+IF(AND(I35&gt;='TABLEAU PERSONNEL'!$D$5,I35&lt;='TABLEAU PERSONNEL'!$E$5),100,0)
+IF(AND(I35&gt;='TABLEAU PERSONNEL'!$D$6,I35&lt;='TABLEAU PERSONNEL'!$E$6),100,0)
+IF(AND(I35&gt;='TABLEAU PERSONNEL'!$D$7,I35&lt;='TABLEAU PERSONNEL'!$E$7),100,0)
+IF(AND(I35&gt;='TABLEAU PERSONNEL'!$D$8,I35&lt;='TABLEAU PERSONNEL'!$E$8),100,0)
+IF(AND(I35&gt;='TABLEAU PERSONNEL'!$D$9,I35&lt;='TABLEAU PERSONNEL'!$E$9),100,0)
+IF(AND(I35&gt;='TABLEAU PERSONNEL'!$D$10,I35&lt;='TABLEAU PERSONNEL'!$E$10),100,0)
+IF(AND(I35&gt;='TABLEAU PERSONNEL'!$D$11,I35&lt;='TABLEAU PERSONNEL'!$E$11),100,0)
+IF(AND(I35&gt;='TABLEAU PERSONNEL'!$D$12,I35&lt;='TABLEAU PERSONNEL'!$E$12),100,0)
+IF(AND(I35&gt;='TABLEAU PERSONNEL'!$D$13,I35&lt;='TABLEAU PERSONNEL'!$E$13),100,0)
+IF(AND(I35&gt;='TABLEAU PERSONNEL'!$D$14,I35&lt;='TABLEAU PERSONNEL'!$E$14),100,0)
+IF(AND(I35&gt;='TABLEAU PERSONNEL'!$D$15,I35&lt;='TABLEAU PERSONNEL'!$E$15),100,0)
+IF(AND(I35&gt;='TABLEAU PERSONNEL'!$D$16,I35&lt;='TABLEAU PERSONNEL'!$E$16),100,0)
+IF(AND(I35&gt;='TABLEAU PERSONNEL'!$D$17,I35&lt;='TABLEAU PERSONNEL'!$E$17),100,0)
+IF(AND(I35&gt;='TABLEAU PERSONNEL'!$D$18,I35&lt;='TABLEAU PERSONNEL'!$E$18),100,0)
+IF(AND(I35&gt;='TABLEAU PERSONNEL'!$D$19,I35&lt;='TABLEAU PERSONNEL'!$E$19),100,0)
+IF(AND(I35&gt;='TABLEAU PERSONNEL'!$D$20,I35&lt;='TABLEAU PERSONNEL'!$E$20),100,0)
+IF(AND(I35&gt;='TABLEAU PERSONNEL'!$D$21,I35&lt;='TABLEAU PERSONNEL'!$E$21),100,0)
+IF(AND(I35&gt;='TABLEAU PERSONNEL'!$D$22,I35&lt;='TABLEAU PERSONNEL'!$E$22),100,0)
+IF(AND(I35&gt;='TABLEAU PERSONNEL'!$D$23,I35&lt;='TABLEAU PERSONNEL'!$E$23),100,0)
+IF(AND(I35&gt;='TABLEAU PERSONNEL'!$D$24,I35&lt;='TABLEAU PERSONNEL'!$E$24),100,0)
+IF(AND(I35&gt;='TABLEAU PERSONNEL'!$D$25,I35&lt;='TABLEAU PERSONNEL'!$E$25),100,0)
+IF(AND(I35&gt;='TABLEAU PERSONNEL'!$D$26,I35&lt;='TABLEAU PERSONNEL'!$E$26),100,0)
+IF(AND(I35&gt;='TABLEAU PERSONNEL'!$D$27,I35&lt;='TABLEAU PERSONNEL'!$E$27),100,0)
+IF(AND(I35&gt;='TABLEAU PERSONNEL'!$D$28,I35&lt;='TABLEAU PERSONNEL'!$E$28),100,0)
+IF(AND(I35&gt;='TABLEAU PERSONNEL'!$D$29,I35&lt;='TABLEAU PERSONNEL'!$E$29),100,0)
+IF(AND(I35&gt;='TABLEAU PERSONNEL'!$D$30,I35&lt;='TABLEAU PERSONNEL'!$E$30),100,0)
+IF(AND(I35&gt;='TABLEAU PERSONNEL'!$D$31,I35&lt;='TABLEAU PERSONNEL'!$E$31),100,0)
+IF(AND(I35&gt;='TABLEAU PERSONNEL'!$D$32,I35&lt;='TABLEAU PERSONNEL'!$E$32),100,0)
+IF(AND(I35&gt;='TABLEAU PERSONNEL'!$D$33,I35&lt;='TABLEAU PERSONNEL'!$E$33),100,0)
+IF(AND(I35&gt;='TABLEAU PERSONNEL'!$D$34,I35&lt;='TABLEAU PERSONNEL'!$E$34),100,0)</f>
        <v>0</v>
      </c>
      <c r="J39" s="50">
        <f>IF(AND(J35&gt;='TABLEAU PERSONNEL'!$D$4,J35&lt;='TABLEAU PERSONNEL'!$E$4),100,0)
+IF(AND(J35&gt;='TABLEAU PERSONNEL'!$D$5,J35&lt;='TABLEAU PERSONNEL'!$E$5),100,0)
+IF(AND(J35&gt;='TABLEAU PERSONNEL'!$D$6,J35&lt;='TABLEAU PERSONNEL'!$E$6),100,0)
+IF(AND(J35&gt;='TABLEAU PERSONNEL'!$D$7,J35&lt;='TABLEAU PERSONNEL'!$E$7),100,0)
+IF(AND(J35&gt;='TABLEAU PERSONNEL'!$D$8,J35&lt;='TABLEAU PERSONNEL'!$E$8),100,0)
+IF(AND(J35&gt;='TABLEAU PERSONNEL'!$D$9,J35&lt;='TABLEAU PERSONNEL'!$E$9),100,0)
+IF(AND(J35&gt;='TABLEAU PERSONNEL'!$D$10,J35&lt;='TABLEAU PERSONNEL'!$E$10),100,0)
+IF(AND(J35&gt;='TABLEAU PERSONNEL'!$D$11,J35&lt;='TABLEAU PERSONNEL'!$E$11),100,0)
+IF(AND(J35&gt;='TABLEAU PERSONNEL'!$D$12,J35&lt;='TABLEAU PERSONNEL'!$E$12),100,0)
+IF(AND(J35&gt;='TABLEAU PERSONNEL'!$D$13,J35&lt;='TABLEAU PERSONNEL'!$E$13),100,0)
+IF(AND(J35&gt;='TABLEAU PERSONNEL'!$D$14,J35&lt;='TABLEAU PERSONNEL'!$E$14),100,0)
+IF(AND(J35&gt;='TABLEAU PERSONNEL'!$D$15,J35&lt;='TABLEAU PERSONNEL'!$E$15),100,0)
+IF(AND(J35&gt;='TABLEAU PERSONNEL'!$D$16,J35&lt;='TABLEAU PERSONNEL'!$E$16),100,0)
+IF(AND(J35&gt;='TABLEAU PERSONNEL'!$D$17,J35&lt;='TABLEAU PERSONNEL'!$E$17),100,0)
+IF(AND(J35&gt;='TABLEAU PERSONNEL'!$D$18,J35&lt;='TABLEAU PERSONNEL'!$E$18),100,0)
+IF(AND(J35&gt;='TABLEAU PERSONNEL'!$D$19,J35&lt;='TABLEAU PERSONNEL'!$E$19),100,0)
+IF(AND(J35&gt;='TABLEAU PERSONNEL'!$D$20,J35&lt;='TABLEAU PERSONNEL'!$E$20),100,0)
+IF(AND(J35&gt;='TABLEAU PERSONNEL'!$D$21,J35&lt;='TABLEAU PERSONNEL'!$E$21),100,0)
+IF(AND(J35&gt;='TABLEAU PERSONNEL'!$D$22,J35&lt;='TABLEAU PERSONNEL'!$E$22),100,0)
+IF(AND(J35&gt;='TABLEAU PERSONNEL'!$D$23,J35&lt;='TABLEAU PERSONNEL'!$E$23),100,0)
+IF(AND(J35&gt;='TABLEAU PERSONNEL'!$D$24,J35&lt;='TABLEAU PERSONNEL'!$E$24),100,0)
+IF(AND(J35&gt;='TABLEAU PERSONNEL'!$D$25,J35&lt;='TABLEAU PERSONNEL'!$E$25),100,0)
+IF(AND(J35&gt;='TABLEAU PERSONNEL'!$D$26,J35&lt;='TABLEAU PERSONNEL'!$E$26),100,0)
+IF(AND(J35&gt;='TABLEAU PERSONNEL'!$D$27,J35&lt;='TABLEAU PERSONNEL'!$E$27),100,0)
+IF(AND(J35&gt;='TABLEAU PERSONNEL'!$D$28,J35&lt;='TABLEAU PERSONNEL'!$E$28),100,0)
+IF(AND(J35&gt;='TABLEAU PERSONNEL'!$D$29,J35&lt;='TABLEAU PERSONNEL'!$E$29),100,0)
+IF(AND(J35&gt;='TABLEAU PERSONNEL'!$D$30,J35&lt;='TABLEAU PERSONNEL'!$E$30),100,0)
+IF(AND(J35&gt;='TABLEAU PERSONNEL'!$D$31,J35&lt;='TABLEAU PERSONNEL'!$E$31),100,0)
+IF(AND(J35&gt;='TABLEAU PERSONNEL'!$D$32,J35&lt;='TABLEAU PERSONNEL'!$E$32),100,0)
+IF(AND(J35&gt;='TABLEAU PERSONNEL'!$D$33,J35&lt;='TABLEAU PERSONNEL'!$E$33),100,0)
+IF(AND(J35&gt;='TABLEAU PERSONNEL'!$D$34,J35&lt;='TABLEAU PERSONNEL'!$E$34),100,0)</f>
        <v>0</v>
      </c>
      <c r="K39" s="50">
        <f>IF(AND(K35&gt;='TABLEAU PERSONNEL'!$D$4,K35&lt;='TABLEAU PERSONNEL'!$E$4),100,0)
+IF(AND(K35&gt;='TABLEAU PERSONNEL'!$D$5,K35&lt;='TABLEAU PERSONNEL'!$E$5),100,0)
+IF(AND(K35&gt;='TABLEAU PERSONNEL'!$D$6,K35&lt;='TABLEAU PERSONNEL'!$E$6),100,0)
+IF(AND(K35&gt;='TABLEAU PERSONNEL'!$D$7,K35&lt;='TABLEAU PERSONNEL'!$E$7),100,0)
+IF(AND(K35&gt;='TABLEAU PERSONNEL'!$D$8,K35&lt;='TABLEAU PERSONNEL'!$E$8),100,0)
+IF(AND(K35&gt;='TABLEAU PERSONNEL'!$D$9,K35&lt;='TABLEAU PERSONNEL'!$E$9),100,0)
+IF(AND(K35&gt;='TABLEAU PERSONNEL'!$D$10,K35&lt;='TABLEAU PERSONNEL'!$E$10),100,0)
+IF(AND(K35&gt;='TABLEAU PERSONNEL'!$D$11,K35&lt;='TABLEAU PERSONNEL'!$E$11),100,0)
+IF(AND(K35&gt;='TABLEAU PERSONNEL'!$D$12,K35&lt;='TABLEAU PERSONNEL'!$E$12),100,0)
+IF(AND(K35&gt;='TABLEAU PERSONNEL'!$D$13,K35&lt;='TABLEAU PERSONNEL'!$E$13),100,0)
+IF(AND(K35&gt;='TABLEAU PERSONNEL'!$D$14,K35&lt;='TABLEAU PERSONNEL'!$E$14),100,0)
+IF(AND(K35&gt;='TABLEAU PERSONNEL'!$D$15,K35&lt;='TABLEAU PERSONNEL'!$E$15),100,0)
+IF(AND(K35&gt;='TABLEAU PERSONNEL'!$D$16,K35&lt;='TABLEAU PERSONNEL'!$E$16),100,0)
+IF(AND(K35&gt;='TABLEAU PERSONNEL'!$D$17,K35&lt;='TABLEAU PERSONNEL'!$E$17),100,0)
+IF(AND(K35&gt;='TABLEAU PERSONNEL'!$D$18,K35&lt;='TABLEAU PERSONNEL'!$E$18),100,0)
+IF(AND(K35&gt;='TABLEAU PERSONNEL'!$D$19,K35&lt;='TABLEAU PERSONNEL'!$E$19),100,0)
+IF(AND(K35&gt;='TABLEAU PERSONNEL'!$D$20,K35&lt;='TABLEAU PERSONNEL'!$E$20),100,0)
+IF(AND(K35&gt;='TABLEAU PERSONNEL'!$D$21,K35&lt;='TABLEAU PERSONNEL'!$E$21),100,0)
+IF(AND(K35&gt;='TABLEAU PERSONNEL'!$D$22,K35&lt;='TABLEAU PERSONNEL'!$E$22),100,0)
+IF(AND(K35&gt;='TABLEAU PERSONNEL'!$D$23,K35&lt;='TABLEAU PERSONNEL'!$E$23),100,0)
+IF(AND(K35&gt;='TABLEAU PERSONNEL'!$D$24,K35&lt;='TABLEAU PERSONNEL'!$E$24),100,0)
+IF(AND(K35&gt;='TABLEAU PERSONNEL'!$D$25,K35&lt;='TABLEAU PERSONNEL'!$E$25),100,0)
+IF(AND(K35&gt;='TABLEAU PERSONNEL'!$D$26,K35&lt;='TABLEAU PERSONNEL'!$E$26),100,0)
+IF(AND(K35&gt;='TABLEAU PERSONNEL'!$D$27,K35&lt;='TABLEAU PERSONNEL'!$E$27),100,0)
+IF(AND(K35&gt;='TABLEAU PERSONNEL'!$D$28,K35&lt;='TABLEAU PERSONNEL'!$E$28),100,0)
+IF(AND(K35&gt;='TABLEAU PERSONNEL'!$D$29,K35&lt;='TABLEAU PERSONNEL'!$E$29),100,0)
+IF(AND(K35&gt;='TABLEAU PERSONNEL'!$D$30,K35&lt;='TABLEAU PERSONNEL'!$E$30),100,0)
+IF(AND(K35&gt;='TABLEAU PERSONNEL'!$D$31,K35&lt;='TABLEAU PERSONNEL'!$E$31),100,0)
+IF(AND(K35&gt;='TABLEAU PERSONNEL'!$D$32,K35&lt;='TABLEAU PERSONNEL'!$E$32),100,0)
+IF(AND(K35&gt;='TABLEAU PERSONNEL'!$D$33,K35&lt;='TABLEAU PERSONNEL'!$E$33),100,0)
+IF(AND(K35&gt;='TABLEAU PERSONNEL'!$D$34,K35&lt;='TABLEAU PERSONNEL'!$E$34),100,0)</f>
        <v>0</v>
      </c>
      <c r="L39" s="50">
        <f>IF(AND(L35&gt;='TABLEAU PERSONNEL'!$D$4,L35&lt;='TABLEAU PERSONNEL'!$E$4),100,0)
+IF(AND(L35&gt;='TABLEAU PERSONNEL'!$D$5,L35&lt;='TABLEAU PERSONNEL'!$E$5),100,0)
+IF(AND(L35&gt;='TABLEAU PERSONNEL'!$D$6,L35&lt;='TABLEAU PERSONNEL'!$E$6),100,0)
+IF(AND(L35&gt;='TABLEAU PERSONNEL'!$D$7,L35&lt;='TABLEAU PERSONNEL'!$E$7),100,0)
+IF(AND(L35&gt;='TABLEAU PERSONNEL'!$D$8,L35&lt;='TABLEAU PERSONNEL'!$E$8),100,0)
+IF(AND(L35&gt;='TABLEAU PERSONNEL'!$D$9,L35&lt;='TABLEAU PERSONNEL'!$E$9),100,0)
+IF(AND(L35&gt;='TABLEAU PERSONNEL'!$D$10,L35&lt;='TABLEAU PERSONNEL'!$E$10),100,0)
+IF(AND(L35&gt;='TABLEAU PERSONNEL'!$D$11,L35&lt;='TABLEAU PERSONNEL'!$E$11),100,0)
+IF(AND(L35&gt;='TABLEAU PERSONNEL'!$D$12,L35&lt;='TABLEAU PERSONNEL'!$E$12),100,0)
+IF(AND(L35&gt;='TABLEAU PERSONNEL'!$D$13,L35&lt;='TABLEAU PERSONNEL'!$E$13),100,0)
+IF(AND(L35&gt;='TABLEAU PERSONNEL'!$D$14,L35&lt;='TABLEAU PERSONNEL'!$E$14),100,0)
+IF(AND(L35&gt;='TABLEAU PERSONNEL'!$D$15,L35&lt;='TABLEAU PERSONNEL'!$E$15),100,0)
+IF(AND(L35&gt;='TABLEAU PERSONNEL'!$D$16,L35&lt;='TABLEAU PERSONNEL'!$E$16),100,0)
+IF(AND(L35&gt;='TABLEAU PERSONNEL'!$D$17,L35&lt;='TABLEAU PERSONNEL'!$E$17),100,0)
+IF(AND(L35&gt;='TABLEAU PERSONNEL'!$D$18,L35&lt;='TABLEAU PERSONNEL'!$E$18),100,0)
+IF(AND(L35&gt;='TABLEAU PERSONNEL'!$D$19,L35&lt;='TABLEAU PERSONNEL'!$E$19),100,0)
+IF(AND(L35&gt;='TABLEAU PERSONNEL'!$D$20,L35&lt;='TABLEAU PERSONNEL'!$E$20),100,0)
+IF(AND(L35&gt;='TABLEAU PERSONNEL'!$D$21,L35&lt;='TABLEAU PERSONNEL'!$E$21),100,0)
+IF(AND(L35&gt;='TABLEAU PERSONNEL'!$D$22,L35&lt;='TABLEAU PERSONNEL'!$E$22),100,0)
+IF(AND(L35&gt;='TABLEAU PERSONNEL'!$D$23,L35&lt;='TABLEAU PERSONNEL'!$E$23),100,0)
+IF(AND(L35&gt;='TABLEAU PERSONNEL'!$D$24,L35&lt;='TABLEAU PERSONNEL'!$E$24),100,0)
+IF(AND(L35&gt;='TABLEAU PERSONNEL'!$D$25,L35&lt;='TABLEAU PERSONNEL'!$E$25),100,0)
+IF(AND(L35&gt;='TABLEAU PERSONNEL'!$D$26,L35&lt;='TABLEAU PERSONNEL'!$E$26),100,0)
+IF(AND(L35&gt;='TABLEAU PERSONNEL'!$D$27,L35&lt;='TABLEAU PERSONNEL'!$E$27),100,0)
+IF(AND(L35&gt;='TABLEAU PERSONNEL'!$D$28,L35&lt;='TABLEAU PERSONNEL'!$E$28),100,0)
+IF(AND(L35&gt;='TABLEAU PERSONNEL'!$D$29,L35&lt;='TABLEAU PERSONNEL'!$E$29),100,0)
+IF(AND(L35&gt;='TABLEAU PERSONNEL'!$D$30,L35&lt;='TABLEAU PERSONNEL'!$E$30),100,0)
+IF(AND(L35&gt;='TABLEAU PERSONNEL'!$D$31,L35&lt;='TABLEAU PERSONNEL'!$E$31),100,0)
+IF(AND(L35&gt;='TABLEAU PERSONNEL'!$D$32,L35&lt;='TABLEAU PERSONNEL'!$E$32),100,0)
+IF(AND(L35&gt;='TABLEAU PERSONNEL'!$D$33,L35&lt;='TABLEAU PERSONNEL'!$E$33),100,0)
+IF(AND(L35&gt;='TABLEAU PERSONNEL'!$D$34,L35&lt;='TABLEAU PERSONNEL'!$E$34),100,0)</f>
        <v>0</v>
      </c>
      <c r="M39" s="50">
        <f>IF(AND(M35&gt;='TABLEAU PERSONNEL'!$D$4,M35&lt;='TABLEAU PERSONNEL'!$E$4),100,0)
+IF(AND(M35&gt;='TABLEAU PERSONNEL'!$D$5,M35&lt;='TABLEAU PERSONNEL'!$E$5),100,0)
+IF(AND(M35&gt;='TABLEAU PERSONNEL'!$D$6,M35&lt;='TABLEAU PERSONNEL'!$E$6),100,0)
+IF(AND(M35&gt;='TABLEAU PERSONNEL'!$D$7,M35&lt;='TABLEAU PERSONNEL'!$E$7),100,0)
+IF(AND(M35&gt;='TABLEAU PERSONNEL'!$D$8,M35&lt;='TABLEAU PERSONNEL'!$E$8),100,0)
+IF(AND(M35&gt;='TABLEAU PERSONNEL'!$D$9,M35&lt;='TABLEAU PERSONNEL'!$E$9),100,0)
+IF(AND(M35&gt;='TABLEAU PERSONNEL'!$D$10,M35&lt;='TABLEAU PERSONNEL'!$E$10),100,0)
+IF(AND(M35&gt;='TABLEAU PERSONNEL'!$D$11,M35&lt;='TABLEAU PERSONNEL'!$E$11),100,0)
+IF(AND(M35&gt;='TABLEAU PERSONNEL'!$D$12,M35&lt;='TABLEAU PERSONNEL'!$E$12),100,0)
+IF(AND(M35&gt;='TABLEAU PERSONNEL'!$D$13,M35&lt;='TABLEAU PERSONNEL'!$E$13),100,0)
+IF(AND(M35&gt;='TABLEAU PERSONNEL'!$D$14,M35&lt;='TABLEAU PERSONNEL'!$E$14),100,0)
+IF(AND(M35&gt;='TABLEAU PERSONNEL'!$D$15,M35&lt;='TABLEAU PERSONNEL'!$E$15),100,0)
+IF(AND(M35&gt;='TABLEAU PERSONNEL'!$D$16,M35&lt;='TABLEAU PERSONNEL'!$E$16),100,0)
+IF(AND(M35&gt;='TABLEAU PERSONNEL'!$D$17,M35&lt;='TABLEAU PERSONNEL'!$E$17),100,0)
+IF(AND(M35&gt;='TABLEAU PERSONNEL'!$D$18,M35&lt;='TABLEAU PERSONNEL'!$E$18),100,0)
+IF(AND(M35&gt;='TABLEAU PERSONNEL'!$D$19,M35&lt;='TABLEAU PERSONNEL'!$E$19),100,0)
+IF(AND(M35&gt;='TABLEAU PERSONNEL'!$D$20,M35&lt;='TABLEAU PERSONNEL'!$E$20),100,0)
+IF(AND(M35&gt;='TABLEAU PERSONNEL'!$D$21,M35&lt;='TABLEAU PERSONNEL'!$E$21),100,0)
+IF(AND(M35&gt;='TABLEAU PERSONNEL'!$D$22,M35&lt;='TABLEAU PERSONNEL'!$E$22),100,0)
+IF(AND(M35&gt;='TABLEAU PERSONNEL'!$D$23,M35&lt;='TABLEAU PERSONNEL'!$E$23),100,0)
+IF(AND(M35&gt;='TABLEAU PERSONNEL'!$D$24,M35&lt;='TABLEAU PERSONNEL'!$E$24),100,0)
+IF(AND(M35&gt;='TABLEAU PERSONNEL'!$D$25,M35&lt;='TABLEAU PERSONNEL'!$E$25),100,0)
+IF(AND(M35&gt;='TABLEAU PERSONNEL'!$D$26,M35&lt;='TABLEAU PERSONNEL'!$E$26),100,0)
+IF(AND(M35&gt;='TABLEAU PERSONNEL'!$D$27,M35&lt;='TABLEAU PERSONNEL'!$E$27),100,0)
+IF(AND(M35&gt;='TABLEAU PERSONNEL'!$D$28,M35&lt;='TABLEAU PERSONNEL'!$E$28),100,0)
+IF(AND(M35&gt;='TABLEAU PERSONNEL'!$D$29,M35&lt;='TABLEAU PERSONNEL'!$E$29),100,0)
+IF(AND(M35&gt;='TABLEAU PERSONNEL'!$D$30,M35&lt;='TABLEAU PERSONNEL'!$E$30),100,0)
+IF(AND(M35&gt;='TABLEAU PERSONNEL'!$D$31,M35&lt;='TABLEAU PERSONNEL'!$E$31),100,0)
+IF(AND(M35&gt;='TABLEAU PERSONNEL'!$D$32,M35&lt;='TABLEAU PERSONNEL'!$E$32),100,0)
+IF(AND(M35&gt;='TABLEAU PERSONNEL'!$D$33,M35&lt;='TABLEAU PERSONNEL'!$E$33),100,0)
+IF(AND(M35&gt;='TABLEAU PERSONNEL'!$D$34,M35&lt;='TABLEAU PERSONNEL'!$E$34),100,0)</f>
        <v>0</v>
      </c>
      <c r="N39" s="50">
        <f>IF(AND(N35&gt;='TABLEAU PERSONNEL'!$D$4,N35&lt;='TABLEAU PERSONNEL'!$E$4),100,0)
+IF(AND(N35&gt;='TABLEAU PERSONNEL'!$D$5,N35&lt;='TABLEAU PERSONNEL'!$E$5),100,0)
+IF(AND(N35&gt;='TABLEAU PERSONNEL'!$D$6,N35&lt;='TABLEAU PERSONNEL'!$E$6),100,0)
+IF(AND(N35&gt;='TABLEAU PERSONNEL'!$D$7,N35&lt;='TABLEAU PERSONNEL'!$E$7),100,0)
+IF(AND(N35&gt;='TABLEAU PERSONNEL'!$D$8,N35&lt;='TABLEAU PERSONNEL'!$E$8),100,0)
+IF(AND(N35&gt;='TABLEAU PERSONNEL'!$D$9,N35&lt;='TABLEAU PERSONNEL'!$E$9),100,0)
+IF(AND(N35&gt;='TABLEAU PERSONNEL'!$D$10,N35&lt;='TABLEAU PERSONNEL'!$E$10),100,0)
+IF(AND(N35&gt;='TABLEAU PERSONNEL'!$D$11,N35&lt;='TABLEAU PERSONNEL'!$E$11),100,0)
+IF(AND(N35&gt;='TABLEAU PERSONNEL'!$D$12,N35&lt;='TABLEAU PERSONNEL'!$E$12),100,0)
+IF(AND(N35&gt;='TABLEAU PERSONNEL'!$D$13,N35&lt;='TABLEAU PERSONNEL'!$E$13),100,0)
+IF(AND(N35&gt;='TABLEAU PERSONNEL'!$D$14,N35&lt;='TABLEAU PERSONNEL'!$E$14),100,0)
+IF(AND(N35&gt;='TABLEAU PERSONNEL'!$D$15,N35&lt;='TABLEAU PERSONNEL'!$E$15),100,0)
+IF(AND(N35&gt;='TABLEAU PERSONNEL'!$D$16,N35&lt;='TABLEAU PERSONNEL'!$E$16),100,0)
+IF(AND(N35&gt;='TABLEAU PERSONNEL'!$D$17,N35&lt;='TABLEAU PERSONNEL'!$E$17),100,0)
+IF(AND(N35&gt;='TABLEAU PERSONNEL'!$D$18,N35&lt;='TABLEAU PERSONNEL'!$E$18),100,0)
+IF(AND(N35&gt;='TABLEAU PERSONNEL'!$D$19,N35&lt;='TABLEAU PERSONNEL'!$E$19),100,0)
+IF(AND(N35&gt;='TABLEAU PERSONNEL'!$D$20,N35&lt;='TABLEAU PERSONNEL'!$E$20),100,0)
+IF(AND(N35&gt;='TABLEAU PERSONNEL'!$D$21,N35&lt;='TABLEAU PERSONNEL'!$E$21),100,0)
+IF(AND(N35&gt;='TABLEAU PERSONNEL'!$D$22,N35&lt;='TABLEAU PERSONNEL'!$E$22),100,0)
+IF(AND(N35&gt;='TABLEAU PERSONNEL'!$D$23,N35&lt;='TABLEAU PERSONNEL'!$E$23),100,0)
+IF(AND(N35&gt;='TABLEAU PERSONNEL'!$D$24,N35&lt;='TABLEAU PERSONNEL'!$E$24),100,0)
+IF(AND(N35&gt;='TABLEAU PERSONNEL'!$D$25,N35&lt;='TABLEAU PERSONNEL'!$E$25),100,0)
+IF(AND(N35&gt;='TABLEAU PERSONNEL'!$D$26,N35&lt;='TABLEAU PERSONNEL'!$E$26),100,0)
+IF(AND(N35&gt;='TABLEAU PERSONNEL'!$D$27,N35&lt;='TABLEAU PERSONNEL'!$E$27),100,0)
+IF(AND(N35&gt;='TABLEAU PERSONNEL'!$D$28,N35&lt;='TABLEAU PERSONNEL'!$E$28),100,0)
+IF(AND(N35&gt;='TABLEAU PERSONNEL'!$D$29,N35&lt;='TABLEAU PERSONNEL'!$E$29),100,0)
+IF(AND(N35&gt;='TABLEAU PERSONNEL'!$D$30,N35&lt;='TABLEAU PERSONNEL'!$E$30),100,0)
+IF(AND(N35&gt;='TABLEAU PERSONNEL'!$D$31,N35&lt;='TABLEAU PERSONNEL'!$E$31),100,0)
+IF(AND(N35&gt;='TABLEAU PERSONNEL'!$D$32,N35&lt;='TABLEAU PERSONNEL'!$E$32),100,0)
+IF(AND(N35&gt;='TABLEAU PERSONNEL'!$D$33,N35&lt;='TABLEAU PERSONNEL'!$E$33),100,0)
+IF(AND(N35&gt;='TABLEAU PERSONNEL'!$D$34,N35&lt;='TABLEAU PERSONNEL'!$E$34),100,0)</f>
        <v>0</v>
      </c>
      <c r="O39" s="50">
        <f>IF(AND(O35&gt;='TABLEAU PERSONNEL'!$D$4,O35&lt;='TABLEAU PERSONNEL'!$E$4),100,0)
+IF(AND(O35&gt;='TABLEAU PERSONNEL'!$D$5,O35&lt;='TABLEAU PERSONNEL'!$E$5),100,0)
+IF(AND(O35&gt;='TABLEAU PERSONNEL'!$D$6,O35&lt;='TABLEAU PERSONNEL'!$E$6),100,0)
+IF(AND(O35&gt;='TABLEAU PERSONNEL'!$D$7,O35&lt;='TABLEAU PERSONNEL'!$E$7),100,0)
+IF(AND(O35&gt;='TABLEAU PERSONNEL'!$D$8,O35&lt;='TABLEAU PERSONNEL'!$E$8),100,0)
+IF(AND(O35&gt;='TABLEAU PERSONNEL'!$D$9,O35&lt;='TABLEAU PERSONNEL'!$E$9),100,0)
+IF(AND(O35&gt;='TABLEAU PERSONNEL'!$D$10,O35&lt;='TABLEAU PERSONNEL'!$E$10),100,0)
+IF(AND(O35&gt;='TABLEAU PERSONNEL'!$D$11,O35&lt;='TABLEAU PERSONNEL'!$E$11),100,0)
+IF(AND(O35&gt;='TABLEAU PERSONNEL'!$D$12,O35&lt;='TABLEAU PERSONNEL'!$E$12),100,0)
+IF(AND(O35&gt;='TABLEAU PERSONNEL'!$D$13,O35&lt;='TABLEAU PERSONNEL'!$E$13),100,0)
+IF(AND(O35&gt;='TABLEAU PERSONNEL'!$D$14,O35&lt;='TABLEAU PERSONNEL'!$E$14),100,0)
+IF(AND(O35&gt;='TABLEAU PERSONNEL'!$D$15,O35&lt;='TABLEAU PERSONNEL'!$E$15),100,0)
+IF(AND(O35&gt;='TABLEAU PERSONNEL'!$D$16,O35&lt;='TABLEAU PERSONNEL'!$E$16),100,0)
+IF(AND(O35&gt;='TABLEAU PERSONNEL'!$D$17,O35&lt;='TABLEAU PERSONNEL'!$E$17),100,0)
+IF(AND(O35&gt;='TABLEAU PERSONNEL'!$D$18,O35&lt;='TABLEAU PERSONNEL'!$E$18),100,0)
+IF(AND(O35&gt;='TABLEAU PERSONNEL'!$D$19,O35&lt;='TABLEAU PERSONNEL'!$E$19),100,0)
+IF(AND(O35&gt;='TABLEAU PERSONNEL'!$D$20,O35&lt;='TABLEAU PERSONNEL'!$E$20),100,0)
+IF(AND(O35&gt;='TABLEAU PERSONNEL'!$D$21,O35&lt;='TABLEAU PERSONNEL'!$E$21),100,0)
+IF(AND(O35&gt;='TABLEAU PERSONNEL'!$D$22,O35&lt;='TABLEAU PERSONNEL'!$E$22),100,0)
+IF(AND(O35&gt;='TABLEAU PERSONNEL'!$D$23,O35&lt;='TABLEAU PERSONNEL'!$E$23),100,0)
+IF(AND(O35&gt;='TABLEAU PERSONNEL'!$D$24,O35&lt;='TABLEAU PERSONNEL'!$E$24),100,0)
+IF(AND(O35&gt;='TABLEAU PERSONNEL'!$D$25,O35&lt;='TABLEAU PERSONNEL'!$E$25),100,0)
+IF(AND(O35&gt;='TABLEAU PERSONNEL'!$D$26,O35&lt;='TABLEAU PERSONNEL'!$E$26),100,0)
+IF(AND(O35&gt;='TABLEAU PERSONNEL'!$D$27,O35&lt;='TABLEAU PERSONNEL'!$E$27),100,0)
+IF(AND(O35&gt;='TABLEAU PERSONNEL'!$D$28,O35&lt;='TABLEAU PERSONNEL'!$E$28),100,0)
+IF(AND(O35&gt;='TABLEAU PERSONNEL'!$D$29,O35&lt;='TABLEAU PERSONNEL'!$E$29),100,0)
+IF(AND(O35&gt;='TABLEAU PERSONNEL'!$D$30,O35&lt;='TABLEAU PERSONNEL'!$E$30),100,0)
+IF(AND(O35&gt;='TABLEAU PERSONNEL'!$D$31,O35&lt;='TABLEAU PERSONNEL'!$E$31),100,0)
+IF(AND(O35&gt;='TABLEAU PERSONNEL'!$D$32,O35&lt;='TABLEAU PERSONNEL'!$E$32),100,0)
+IF(AND(O35&gt;='TABLEAU PERSONNEL'!$D$33,O35&lt;='TABLEAU PERSONNEL'!$E$33),100,0)
+IF(AND(O35&gt;='TABLEAU PERSONNEL'!$D$34,O35&lt;='TABLEAU PERSONNEL'!$E$34),100,0)</f>
        <v>0</v>
      </c>
      <c r="P39" s="50">
        <f>IF(AND(P35&gt;='TABLEAU PERSONNEL'!$D$4,P35&lt;='TABLEAU PERSONNEL'!$E$4),100,0)
+IF(AND(P35&gt;='TABLEAU PERSONNEL'!$D$5,P35&lt;='TABLEAU PERSONNEL'!$E$5),100,0)
+IF(AND(P35&gt;='TABLEAU PERSONNEL'!$D$6,P35&lt;='TABLEAU PERSONNEL'!$E$6),100,0)
+IF(AND(P35&gt;='TABLEAU PERSONNEL'!$D$7,P35&lt;='TABLEAU PERSONNEL'!$E$7),100,0)
+IF(AND(P35&gt;='TABLEAU PERSONNEL'!$D$8,P35&lt;='TABLEAU PERSONNEL'!$E$8),100,0)
+IF(AND(P35&gt;='TABLEAU PERSONNEL'!$D$9,P35&lt;='TABLEAU PERSONNEL'!$E$9),100,0)
+IF(AND(P35&gt;='TABLEAU PERSONNEL'!$D$10,P35&lt;='TABLEAU PERSONNEL'!$E$10),100,0)
+IF(AND(P35&gt;='TABLEAU PERSONNEL'!$D$11,P35&lt;='TABLEAU PERSONNEL'!$E$11),100,0)
+IF(AND(P35&gt;='TABLEAU PERSONNEL'!$D$12,P35&lt;='TABLEAU PERSONNEL'!$E$12),100,0)
+IF(AND(P35&gt;='TABLEAU PERSONNEL'!$D$13,P35&lt;='TABLEAU PERSONNEL'!$E$13),100,0)
+IF(AND(P35&gt;='TABLEAU PERSONNEL'!$D$14,P35&lt;='TABLEAU PERSONNEL'!$E$14),100,0)
+IF(AND(P35&gt;='TABLEAU PERSONNEL'!$D$15,P35&lt;='TABLEAU PERSONNEL'!$E$15),100,0)
+IF(AND(P35&gt;='TABLEAU PERSONNEL'!$D$16,P35&lt;='TABLEAU PERSONNEL'!$E$16),100,0)
+IF(AND(P35&gt;='TABLEAU PERSONNEL'!$D$17,P35&lt;='TABLEAU PERSONNEL'!$E$17),100,0)
+IF(AND(P35&gt;='TABLEAU PERSONNEL'!$D$18,P35&lt;='TABLEAU PERSONNEL'!$E$18),100,0)
+IF(AND(P35&gt;='TABLEAU PERSONNEL'!$D$19,P35&lt;='TABLEAU PERSONNEL'!$E$19),100,0)
+IF(AND(P35&gt;='TABLEAU PERSONNEL'!$D$20,P35&lt;='TABLEAU PERSONNEL'!$E$20),100,0)
+IF(AND(P35&gt;='TABLEAU PERSONNEL'!$D$21,P35&lt;='TABLEAU PERSONNEL'!$E$21),100,0)
+IF(AND(P35&gt;='TABLEAU PERSONNEL'!$D$22,P35&lt;='TABLEAU PERSONNEL'!$E$22),100,0)
+IF(AND(P35&gt;='TABLEAU PERSONNEL'!$D$23,P35&lt;='TABLEAU PERSONNEL'!$E$23),100,0)
+IF(AND(P35&gt;='TABLEAU PERSONNEL'!$D$24,P35&lt;='TABLEAU PERSONNEL'!$E$24),100,0)
+IF(AND(P35&gt;='TABLEAU PERSONNEL'!$D$25,P35&lt;='TABLEAU PERSONNEL'!$E$25),100,0)
+IF(AND(P35&gt;='TABLEAU PERSONNEL'!$D$26,P35&lt;='TABLEAU PERSONNEL'!$E$26),100,0)
+IF(AND(P35&gt;='TABLEAU PERSONNEL'!$D$27,P35&lt;='TABLEAU PERSONNEL'!$E$27),100,0)
+IF(AND(P35&gt;='TABLEAU PERSONNEL'!$D$28,P35&lt;='TABLEAU PERSONNEL'!$E$28),100,0)
+IF(AND(P35&gt;='TABLEAU PERSONNEL'!$D$29,P35&lt;='TABLEAU PERSONNEL'!$E$29),100,0)
+IF(AND(P35&gt;='TABLEAU PERSONNEL'!$D$30,P35&lt;='TABLEAU PERSONNEL'!$E$30),100,0)
+IF(AND(P35&gt;='TABLEAU PERSONNEL'!$D$31,P35&lt;='TABLEAU PERSONNEL'!$E$31),100,0)
+IF(AND(P35&gt;='TABLEAU PERSONNEL'!$D$32,P35&lt;='TABLEAU PERSONNEL'!$E$32),100,0)
+IF(AND(P35&gt;='TABLEAU PERSONNEL'!$D$33,P35&lt;='TABLEAU PERSONNEL'!$E$33),100,0)
+IF(AND(P35&gt;='TABLEAU PERSONNEL'!$D$34,P35&lt;='TABLEAU PERSONNEL'!$E$34),100,0)</f>
        <v>0</v>
      </c>
      <c r="Q39" s="50">
        <f>IF(AND(Q35&gt;='TABLEAU PERSONNEL'!$D$4,Q35&lt;='TABLEAU PERSONNEL'!$E$4),100,0)
+IF(AND(Q35&gt;='TABLEAU PERSONNEL'!$D$5,Q35&lt;='TABLEAU PERSONNEL'!$E$5),100,0)
+IF(AND(Q35&gt;='TABLEAU PERSONNEL'!$D$6,Q35&lt;='TABLEAU PERSONNEL'!$E$6),100,0)
+IF(AND(Q35&gt;='TABLEAU PERSONNEL'!$D$7,Q35&lt;='TABLEAU PERSONNEL'!$E$7),100,0)
+IF(AND(Q35&gt;='TABLEAU PERSONNEL'!$D$8,Q35&lt;='TABLEAU PERSONNEL'!$E$8),100,0)
+IF(AND(Q35&gt;='TABLEAU PERSONNEL'!$D$9,Q35&lt;='TABLEAU PERSONNEL'!$E$9),100,0)
+IF(AND(Q35&gt;='TABLEAU PERSONNEL'!$D$10,Q35&lt;='TABLEAU PERSONNEL'!$E$10),100,0)
+IF(AND(Q35&gt;='TABLEAU PERSONNEL'!$D$11,Q35&lt;='TABLEAU PERSONNEL'!$E$11),100,0)
+IF(AND(Q35&gt;='TABLEAU PERSONNEL'!$D$12,Q35&lt;='TABLEAU PERSONNEL'!$E$12),100,0)
+IF(AND(Q35&gt;='TABLEAU PERSONNEL'!$D$13,Q35&lt;='TABLEAU PERSONNEL'!$E$13),100,0)
+IF(AND(Q35&gt;='TABLEAU PERSONNEL'!$D$14,Q35&lt;='TABLEAU PERSONNEL'!$E$14),100,0)
+IF(AND(Q35&gt;='TABLEAU PERSONNEL'!$D$15,Q35&lt;='TABLEAU PERSONNEL'!$E$15),100,0)
+IF(AND(Q35&gt;='TABLEAU PERSONNEL'!$D$16,Q35&lt;='TABLEAU PERSONNEL'!$E$16),100,0)
+IF(AND(Q35&gt;='TABLEAU PERSONNEL'!$D$17,Q35&lt;='TABLEAU PERSONNEL'!$E$17),100,0)
+IF(AND(Q35&gt;='TABLEAU PERSONNEL'!$D$18,Q35&lt;='TABLEAU PERSONNEL'!$E$18),100,0)
+IF(AND(Q35&gt;='TABLEAU PERSONNEL'!$D$19,Q35&lt;='TABLEAU PERSONNEL'!$E$19),100,0)
+IF(AND(Q35&gt;='TABLEAU PERSONNEL'!$D$20,Q35&lt;='TABLEAU PERSONNEL'!$E$20),100,0)
+IF(AND(Q35&gt;='TABLEAU PERSONNEL'!$D$21,Q35&lt;='TABLEAU PERSONNEL'!$E$21),100,0)
+IF(AND(Q35&gt;='TABLEAU PERSONNEL'!$D$22,Q35&lt;='TABLEAU PERSONNEL'!$E$22),100,0)
+IF(AND(Q35&gt;='TABLEAU PERSONNEL'!$D$23,Q35&lt;='TABLEAU PERSONNEL'!$E$23),100,0)
+IF(AND(Q35&gt;='TABLEAU PERSONNEL'!$D$24,Q35&lt;='TABLEAU PERSONNEL'!$E$24),100,0)
+IF(AND(Q35&gt;='TABLEAU PERSONNEL'!$D$25,Q35&lt;='TABLEAU PERSONNEL'!$E$25),100,0)
+IF(AND(Q35&gt;='TABLEAU PERSONNEL'!$D$26,Q35&lt;='TABLEAU PERSONNEL'!$E$26),100,0)
+IF(AND(Q35&gt;='TABLEAU PERSONNEL'!$D$27,Q35&lt;='TABLEAU PERSONNEL'!$E$27),100,0)
+IF(AND(Q35&gt;='TABLEAU PERSONNEL'!$D$28,Q35&lt;='TABLEAU PERSONNEL'!$E$28),100,0)
+IF(AND(Q35&gt;='TABLEAU PERSONNEL'!$D$29,Q35&lt;='TABLEAU PERSONNEL'!$E$29),100,0)
+IF(AND(Q35&gt;='TABLEAU PERSONNEL'!$D$30,Q35&lt;='TABLEAU PERSONNEL'!$E$30),100,0)
+IF(AND(Q35&gt;='TABLEAU PERSONNEL'!$D$31,Q35&lt;='TABLEAU PERSONNEL'!$E$31),100,0)
+IF(AND(Q35&gt;='TABLEAU PERSONNEL'!$D$32,Q35&lt;='TABLEAU PERSONNEL'!$E$32),100,0)
+IF(AND(Q35&gt;='TABLEAU PERSONNEL'!$D$33,Q35&lt;='TABLEAU PERSONNEL'!$E$33),100,0)
+IF(AND(Q35&gt;='TABLEAU PERSONNEL'!$D$34,Q35&lt;='TABLEAU PERSONNEL'!$E$34),100,0)</f>
        <v>0</v>
      </c>
      <c r="R39" s="50">
        <f>IF(AND(R35&gt;='TABLEAU PERSONNEL'!$D$4,R35&lt;='TABLEAU PERSONNEL'!$E$4),100,0)
+IF(AND(R35&gt;='TABLEAU PERSONNEL'!$D$5,R35&lt;='TABLEAU PERSONNEL'!$E$5),100,0)
+IF(AND(R35&gt;='TABLEAU PERSONNEL'!$D$6,R35&lt;='TABLEAU PERSONNEL'!$E$6),100,0)
+IF(AND(R35&gt;='TABLEAU PERSONNEL'!$D$7,R35&lt;='TABLEAU PERSONNEL'!$E$7),100,0)
+IF(AND(R35&gt;='TABLEAU PERSONNEL'!$D$8,R35&lt;='TABLEAU PERSONNEL'!$E$8),100,0)
+IF(AND(R35&gt;='TABLEAU PERSONNEL'!$D$9,R35&lt;='TABLEAU PERSONNEL'!$E$9),100,0)
+IF(AND(R35&gt;='TABLEAU PERSONNEL'!$D$10,R35&lt;='TABLEAU PERSONNEL'!$E$10),100,0)
+IF(AND(R35&gt;='TABLEAU PERSONNEL'!$D$11,R35&lt;='TABLEAU PERSONNEL'!$E$11),100,0)
+IF(AND(R35&gt;='TABLEAU PERSONNEL'!$D$12,R35&lt;='TABLEAU PERSONNEL'!$E$12),100,0)
+IF(AND(R35&gt;='TABLEAU PERSONNEL'!$D$13,R35&lt;='TABLEAU PERSONNEL'!$E$13),100,0)
+IF(AND(R35&gt;='TABLEAU PERSONNEL'!$D$14,R35&lt;='TABLEAU PERSONNEL'!$E$14),100,0)
+IF(AND(R35&gt;='TABLEAU PERSONNEL'!$D$15,R35&lt;='TABLEAU PERSONNEL'!$E$15),100,0)
+IF(AND(R35&gt;='TABLEAU PERSONNEL'!$D$16,R35&lt;='TABLEAU PERSONNEL'!$E$16),100,0)
+IF(AND(R35&gt;='TABLEAU PERSONNEL'!$D$17,R35&lt;='TABLEAU PERSONNEL'!$E$17),100,0)
+IF(AND(R35&gt;='TABLEAU PERSONNEL'!$D$18,R35&lt;='TABLEAU PERSONNEL'!$E$18),100,0)
+IF(AND(R35&gt;='TABLEAU PERSONNEL'!$D$19,R35&lt;='TABLEAU PERSONNEL'!$E$19),100,0)
+IF(AND(R35&gt;='TABLEAU PERSONNEL'!$D$20,R35&lt;='TABLEAU PERSONNEL'!$E$20),100,0)
+IF(AND(R35&gt;='TABLEAU PERSONNEL'!$D$21,R35&lt;='TABLEAU PERSONNEL'!$E$21),100,0)
+IF(AND(R35&gt;='TABLEAU PERSONNEL'!$D$22,R35&lt;='TABLEAU PERSONNEL'!$E$22),100,0)
+IF(AND(R35&gt;='TABLEAU PERSONNEL'!$D$23,R35&lt;='TABLEAU PERSONNEL'!$E$23),100,0)
+IF(AND(R35&gt;='TABLEAU PERSONNEL'!$D$24,R35&lt;='TABLEAU PERSONNEL'!$E$24),100,0)
+IF(AND(R35&gt;='TABLEAU PERSONNEL'!$D$25,R35&lt;='TABLEAU PERSONNEL'!$E$25),100,0)
+IF(AND(R35&gt;='TABLEAU PERSONNEL'!$D$26,R35&lt;='TABLEAU PERSONNEL'!$E$26),100,0)
+IF(AND(R35&gt;='TABLEAU PERSONNEL'!$D$27,R35&lt;='TABLEAU PERSONNEL'!$E$27),100,0)
+IF(AND(R35&gt;='TABLEAU PERSONNEL'!$D$28,R35&lt;='TABLEAU PERSONNEL'!$E$28),100,0)
+IF(AND(R35&gt;='TABLEAU PERSONNEL'!$D$29,R35&lt;='TABLEAU PERSONNEL'!$E$29),100,0)
+IF(AND(R35&gt;='TABLEAU PERSONNEL'!$D$30,R35&lt;='TABLEAU PERSONNEL'!$E$30),100,0)
+IF(AND(R35&gt;='TABLEAU PERSONNEL'!$D$31,R35&lt;='TABLEAU PERSONNEL'!$E$31),100,0)
+IF(AND(R35&gt;='TABLEAU PERSONNEL'!$D$32,R35&lt;='TABLEAU PERSONNEL'!$E$32),100,0)
+IF(AND(R35&gt;='TABLEAU PERSONNEL'!$D$33,R35&lt;='TABLEAU PERSONNEL'!$E$33),100,0)
+IF(AND(R35&gt;='TABLEAU PERSONNEL'!$D$34,R35&lt;='TABLEAU PERSONNEL'!$E$34),100,0)</f>
        <v>0</v>
      </c>
      <c r="S39" s="50">
        <f>IF(AND(S35&gt;='TABLEAU PERSONNEL'!$D$4,S35&lt;='TABLEAU PERSONNEL'!$E$4),100,0)
+IF(AND(S35&gt;='TABLEAU PERSONNEL'!$D$5,S35&lt;='TABLEAU PERSONNEL'!$E$5),100,0)
+IF(AND(S35&gt;='TABLEAU PERSONNEL'!$D$6,S35&lt;='TABLEAU PERSONNEL'!$E$6),100,0)
+IF(AND(S35&gt;='TABLEAU PERSONNEL'!$D$7,S35&lt;='TABLEAU PERSONNEL'!$E$7),100,0)
+IF(AND(S35&gt;='TABLEAU PERSONNEL'!$D$8,S35&lt;='TABLEAU PERSONNEL'!$E$8),100,0)
+IF(AND(S35&gt;='TABLEAU PERSONNEL'!$D$9,S35&lt;='TABLEAU PERSONNEL'!$E$9),100,0)
+IF(AND(S35&gt;='TABLEAU PERSONNEL'!$D$10,S35&lt;='TABLEAU PERSONNEL'!$E$10),100,0)
+IF(AND(S35&gt;='TABLEAU PERSONNEL'!$D$11,S35&lt;='TABLEAU PERSONNEL'!$E$11),100,0)
+IF(AND(S35&gt;='TABLEAU PERSONNEL'!$D$12,S35&lt;='TABLEAU PERSONNEL'!$E$12),100,0)
+IF(AND(S35&gt;='TABLEAU PERSONNEL'!$D$13,S35&lt;='TABLEAU PERSONNEL'!$E$13),100,0)
+IF(AND(S35&gt;='TABLEAU PERSONNEL'!$D$14,S35&lt;='TABLEAU PERSONNEL'!$E$14),100,0)
+IF(AND(S35&gt;='TABLEAU PERSONNEL'!$D$15,S35&lt;='TABLEAU PERSONNEL'!$E$15),100,0)
+IF(AND(S35&gt;='TABLEAU PERSONNEL'!$D$16,S35&lt;='TABLEAU PERSONNEL'!$E$16),100,0)
+IF(AND(S35&gt;='TABLEAU PERSONNEL'!$D$17,S35&lt;='TABLEAU PERSONNEL'!$E$17),100,0)
+IF(AND(S35&gt;='TABLEAU PERSONNEL'!$D$18,S35&lt;='TABLEAU PERSONNEL'!$E$18),100,0)
+IF(AND(S35&gt;='TABLEAU PERSONNEL'!$D$19,S35&lt;='TABLEAU PERSONNEL'!$E$19),100,0)
+IF(AND(S35&gt;='TABLEAU PERSONNEL'!$D$20,S35&lt;='TABLEAU PERSONNEL'!$E$20),100,0)
+IF(AND(S35&gt;='TABLEAU PERSONNEL'!$D$21,S35&lt;='TABLEAU PERSONNEL'!$E$21),100,0)
+IF(AND(S35&gt;='TABLEAU PERSONNEL'!$D$22,S35&lt;='TABLEAU PERSONNEL'!$E$22),100,0)
+IF(AND(S35&gt;='TABLEAU PERSONNEL'!$D$23,S35&lt;='TABLEAU PERSONNEL'!$E$23),100,0)
+IF(AND(S35&gt;='TABLEAU PERSONNEL'!$D$24,S35&lt;='TABLEAU PERSONNEL'!$E$24),100,0)
+IF(AND(S35&gt;='TABLEAU PERSONNEL'!$D$25,S35&lt;='TABLEAU PERSONNEL'!$E$25),100,0)
+IF(AND(S35&gt;='TABLEAU PERSONNEL'!$D$26,S35&lt;='TABLEAU PERSONNEL'!$E$26),100,0)
+IF(AND(S35&gt;='TABLEAU PERSONNEL'!$D$27,S35&lt;='TABLEAU PERSONNEL'!$E$27),100,0)
+IF(AND(S35&gt;='TABLEAU PERSONNEL'!$D$28,S35&lt;='TABLEAU PERSONNEL'!$E$28),100,0)
+IF(AND(S35&gt;='TABLEAU PERSONNEL'!$D$29,S35&lt;='TABLEAU PERSONNEL'!$E$29),100,0)
+IF(AND(S35&gt;='TABLEAU PERSONNEL'!$D$30,S35&lt;='TABLEAU PERSONNEL'!$E$30),100,0)
+IF(AND(S35&gt;='TABLEAU PERSONNEL'!$D$31,S35&lt;='TABLEAU PERSONNEL'!$E$31),100,0)
+IF(AND(S35&gt;='TABLEAU PERSONNEL'!$D$32,S35&lt;='TABLEAU PERSONNEL'!$E$32),100,0)
+IF(AND(S35&gt;='TABLEAU PERSONNEL'!$D$33,S35&lt;='TABLEAU PERSONNEL'!$E$33),100,0)
+IF(AND(S35&gt;='TABLEAU PERSONNEL'!$D$34,S35&lt;='TABLEAU PERSONNEL'!$E$34),100,0)</f>
        <v>0</v>
      </c>
      <c r="T39" s="50">
        <f>IF(AND(T35&gt;='TABLEAU PERSONNEL'!$D$4,T35&lt;='TABLEAU PERSONNEL'!$E$4),100,0)
+IF(AND(T35&gt;='TABLEAU PERSONNEL'!$D$5,T35&lt;='TABLEAU PERSONNEL'!$E$5),100,0)
+IF(AND(T35&gt;='TABLEAU PERSONNEL'!$D$6,T35&lt;='TABLEAU PERSONNEL'!$E$6),100,0)
+IF(AND(T35&gt;='TABLEAU PERSONNEL'!$D$7,T35&lt;='TABLEAU PERSONNEL'!$E$7),100,0)
+IF(AND(T35&gt;='TABLEAU PERSONNEL'!$D$8,T35&lt;='TABLEAU PERSONNEL'!$E$8),100,0)
+IF(AND(T35&gt;='TABLEAU PERSONNEL'!$D$9,T35&lt;='TABLEAU PERSONNEL'!$E$9),100,0)
+IF(AND(T35&gt;='TABLEAU PERSONNEL'!$D$10,T35&lt;='TABLEAU PERSONNEL'!$E$10),100,0)
+IF(AND(T35&gt;='TABLEAU PERSONNEL'!$D$11,T35&lt;='TABLEAU PERSONNEL'!$E$11),100,0)
+IF(AND(T35&gt;='TABLEAU PERSONNEL'!$D$12,T35&lt;='TABLEAU PERSONNEL'!$E$12),100,0)
+IF(AND(T35&gt;='TABLEAU PERSONNEL'!$D$13,T35&lt;='TABLEAU PERSONNEL'!$E$13),100,0)
+IF(AND(T35&gt;='TABLEAU PERSONNEL'!$D$14,T35&lt;='TABLEAU PERSONNEL'!$E$14),100,0)
+IF(AND(T35&gt;='TABLEAU PERSONNEL'!$D$15,T35&lt;='TABLEAU PERSONNEL'!$E$15),100,0)
+IF(AND(T35&gt;='TABLEAU PERSONNEL'!$D$16,T35&lt;='TABLEAU PERSONNEL'!$E$16),100,0)
+IF(AND(T35&gt;='TABLEAU PERSONNEL'!$D$17,T35&lt;='TABLEAU PERSONNEL'!$E$17),100,0)
+IF(AND(T35&gt;='TABLEAU PERSONNEL'!$D$18,T35&lt;='TABLEAU PERSONNEL'!$E$18),100,0)
+IF(AND(T35&gt;='TABLEAU PERSONNEL'!$D$19,T35&lt;='TABLEAU PERSONNEL'!$E$19),100,0)
+IF(AND(T35&gt;='TABLEAU PERSONNEL'!$D$20,T35&lt;='TABLEAU PERSONNEL'!$E$20),100,0)
+IF(AND(T35&gt;='TABLEAU PERSONNEL'!$D$21,T35&lt;='TABLEAU PERSONNEL'!$E$21),100,0)
+IF(AND(T35&gt;='TABLEAU PERSONNEL'!$D$22,T35&lt;='TABLEAU PERSONNEL'!$E$22),100,0)
+IF(AND(T35&gt;='TABLEAU PERSONNEL'!$D$23,T35&lt;='TABLEAU PERSONNEL'!$E$23),100,0)
+IF(AND(T35&gt;='TABLEAU PERSONNEL'!$D$24,T35&lt;='TABLEAU PERSONNEL'!$E$24),100,0)
+IF(AND(T35&gt;='TABLEAU PERSONNEL'!$D$25,T35&lt;='TABLEAU PERSONNEL'!$E$25),100,0)
+IF(AND(T35&gt;='TABLEAU PERSONNEL'!$D$26,T35&lt;='TABLEAU PERSONNEL'!$E$26),100,0)
+IF(AND(T35&gt;='TABLEAU PERSONNEL'!$D$27,T35&lt;='TABLEAU PERSONNEL'!$E$27),100,0)
+IF(AND(T35&gt;='TABLEAU PERSONNEL'!$D$28,T35&lt;='TABLEAU PERSONNEL'!$E$28),100,0)
+IF(AND(T35&gt;='TABLEAU PERSONNEL'!$D$29,T35&lt;='TABLEAU PERSONNEL'!$E$29),100,0)
+IF(AND(T35&gt;='TABLEAU PERSONNEL'!$D$30,T35&lt;='TABLEAU PERSONNEL'!$E$30),100,0)
+IF(AND(T35&gt;='TABLEAU PERSONNEL'!$D$31,T35&lt;='TABLEAU PERSONNEL'!$E$31),100,0)
+IF(AND(T35&gt;='TABLEAU PERSONNEL'!$D$32,T35&lt;='TABLEAU PERSONNEL'!$E$32),100,0)
+IF(AND(T35&gt;='TABLEAU PERSONNEL'!$D$33,T35&lt;='TABLEAU PERSONNEL'!$E$33),100,0)
+IF(AND(T35&gt;='TABLEAU PERSONNEL'!$D$34,T35&lt;='TABLEAU PERSONNEL'!$E$34),100,0)</f>
        <v>0</v>
      </c>
      <c r="U39" s="50">
        <f>IF(AND(U35&gt;='TABLEAU PERSONNEL'!$D$4,U35&lt;='TABLEAU PERSONNEL'!$E$4),100,0)
+IF(AND(U35&gt;='TABLEAU PERSONNEL'!$D$5,U35&lt;='TABLEAU PERSONNEL'!$E$5),100,0)
+IF(AND(U35&gt;='TABLEAU PERSONNEL'!$D$6,U35&lt;='TABLEAU PERSONNEL'!$E$6),100,0)
+IF(AND(U35&gt;='TABLEAU PERSONNEL'!$D$7,U35&lt;='TABLEAU PERSONNEL'!$E$7),100,0)
+IF(AND(U35&gt;='TABLEAU PERSONNEL'!$D$8,U35&lt;='TABLEAU PERSONNEL'!$E$8),100,0)
+IF(AND(U35&gt;='TABLEAU PERSONNEL'!$D$9,U35&lt;='TABLEAU PERSONNEL'!$E$9),100,0)
+IF(AND(U35&gt;='TABLEAU PERSONNEL'!$D$10,U35&lt;='TABLEAU PERSONNEL'!$E$10),100,0)
+IF(AND(U35&gt;='TABLEAU PERSONNEL'!$D$11,U35&lt;='TABLEAU PERSONNEL'!$E$11),100,0)
+IF(AND(U35&gt;='TABLEAU PERSONNEL'!$D$12,U35&lt;='TABLEAU PERSONNEL'!$E$12),100,0)
+IF(AND(U35&gt;='TABLEAU PERSONNEL'!$D$13,U35&lt;='TABLEAU PERSONNEL'!$E$13),100,0)
+IF(AND(U35&gt;='TABLEAU PERSONNEL'!$D$14,U35&lt;='TABLEAU PERSONNEL'!$E$14),100,0)
+IF(AND(U35&gt;='TABLEAU PERSONNEL'!$D$15,U35&lt;='TABLEAU PERSONNEL'!$E$15),100,0)
+IF(AND(U35&gt;='TABLEAU PERSONNEL'!$D$16,U35&lt;='TABLEAU PERSONNEL'!$E$16),100,0)
+IF(AND(U35&gt;='TABLEAU PERSONNEL'!$D$17,U35&lt;='TABLEAU PERSONNEL'!$E$17),100,0)
+IF(AND(U35&gt;='TABLEAU PERSONNEL'!$D$18,U35&lt;='TABLEAU PERSONNEL'!$E$18),100,0)
+IF(AND(U35&gt;='TABLEAU PERSONNEL'!$D$19,U35&lt;='TABLEAU PERSONNEL'!$E$19),100,0)
+IF(AND(U35&gt;='TABLEAU PERSONNEL'!$D$20,U35&lt;='TABLEAU PERSONNEL'!$E$20),100,0)
+IF(AND(U35&gt;='TABLEAU PERSONNEL'!$D$21,U35&lt;='TABLEAU PERSONNEL'!$E$21),100,0)
+IF(AND(U35&gt;='TABLEAU PERSONNEL'!$D$22,U35&lt;='TABLEAU PERSONNEL'!$E$22),100,0)
+IF(AND(U35&gt;='TABLEAU PERSONNEL'!$D$23,U35&lt;='TABLEAU PERSONNEL'!$E$23),100,0)
+IF(AND(U35&gt;='TABLEAU PERSONNEL'!$D$24,U35&lt;='TABLEAU PERSONNEL'!$E$24),100,0)
+IF(AND(U35&gt;='TABLEAU PERSONNEL'!$D$25,U35&lt;='TABLEAU PERSONNEL'!$E$25),100,0)
+IF(AND(U35&gt;='TABLEAU PERSONNEL'!$D$26,U35&lt;='TABLEAU PERSONNEL'!$E$26),100,0)
+IF(AND(U35&gt;='TABLEAU PERSONNEL'!$D$27,U35&lt;='TABLEAU PERSONNEL'!$E$27),100,0)
+IF(AND(U35&gt;='TABLEAU PERSONNEL'!$D$28,U35&lt;='TABLEAU PERSONNEL'!$E$28),100,0)
+IF(AND(U35&gt;='TABLEAU PERSONNEL'!$D$29,U35&lt;='TABLEAU PERSONNEL'!$E$29),100,0)
+IF(AND(U35&gt;='TABLEAU PERSONNEL'!$D$30,U35&lt;='TABLEAU PERSONNEL'!$E$30),100,0)
+IF(AND(U35&gt;='TABLEAU PERSONNEL'!$D$31,U35&lt;='TABLEAU PERSONNEL'!$E$31),100,0)
+IF(AND(U35&gt;='TABLEAU PERSONNEL'!$D$32,U35&lt;='TABLEAU PERSONNEL'!$E$32),100,0)
+IF(AND(U35&gt;='TABLEAU PERSONNEL'!$D$33,U35&lt;='TABLEAU PERSONNEL'!$E$33),100,0)
+IF(AND(U35&gt;='TABLEAU PERSONNEL'!$D$34,U35&lt;='TABLEAU PERSONNEL'!$E$34),100,0)</f>
        <v>0</v>
      </c>
      <c r="V39" s="50">
        <f>IF(AND(V35&gt;='TABLEAU PERSONNEL'!$D$4,V35&lt;='TABLEAU PERSONNEL'!$E$4),100,0)
+IF(AND(V35&gt;='TABLEAU PERSONNEL'!$D$5,V35&lt;='TABLEAU PERSONNEL'!$E$5),100,0)
+IF(AND(V35&gt;='TABLEAU PERSONNEL'!$D$6,V35&lt;='TABLEAU PERSONNEL'!$E$6),100,0)
+IF(AND(V35&gt;='TABLEAU PERSONNEL'!$D$7,V35&lt;='TABLEAU PERSONNEL'!$E$7),100,0)
+IF(AND(V35&gt;='TABLEAU PERSONNEL'!$D$8,V35&lt;='TABLEAU PERSONNEL'!$E$8),100,0)
+IF(AND(V35&gt;='TABLEAU PERSONNEL'!$D$9,V35&lt;='TABLEAU PERSONNEL'!$E$9),100,0)
+IF(AND(V35&gt;='TABLEAU PERSONNEL'!$D$10,V35&lt;='TABLEAU PERSONNEL'!$E$10),100,0)
+IF(AND(V35&gt;='TABLEAU PERSONNEL'!$D$11,V35&lt;='TABLEAU PERSONNEL'!$E$11),100,0)
+IF(AND(V35&gt;='TABLEAU PERSONNEL'!$D$12,V35&lt;='TABLEAU PERSONNEL'!$E$12),100,0)
+IF(AND(V35&gt;='TABLEAU PERSONNEL'!$D$13,V35&lt;='TABLEAU PERSONNEL'!$E$13),100,0)
+IF(AND(V35&gt;='TABLEAU PERSONNEL'!$D$14,V35&lt;='TABLEAU PERSONNEL'!$E$14),100,0)
+IF(AND(V35&gt;='TABLEAU PERSONNEL'!$D$15,V35&lt;='TABLEAU PERSONNEL'!$E$15),100,0)
+IF(AND(V35&gt;='TABLEAU PERSONNEL'!$D$16,V35&lt;='TABLEAU PERSONNEL'!$E$16),100,0)
+IF(AND(V35&gt;='TABLEAU PERSONNEL'!$D$17,V35&lt;='TABLEAU PERSONNEL'!$E$17),100,0)
+IF(AND(V35&gt;='TABLEAU PERSONNEL'!$D$18,V35&lt;='TABLEAU PERSONNEL'!$E$18),100,0)
+IF(AND(V35&gt;='TABLEAU PERSONNEL'!$D$19,V35&lt;='TABLEAU PERSONNEL'!$E$19),100,0)
+IF(AND(V35&gt;='TABLEAU PERSONNEL'!$D$20,V35&lt;='TABLEAU PERSONNEL'!$E$20),100,0)
+IF(AND(V35&gt;='TABLEAU PERSONNEL'!$D$21,V35&lt;='TABLEAU PERSONNEL'!$E$21),100,0)
+IF(AND(V35&gt;='TABLEAU PERSONNEL'!$D$22,V35&lt;='TABLEAU PERSONNEL'!$E$22),100,0)
+IF(AND(V35&gt;='TABLEAU PERSONNEL'!$D$23,V35&lt;='TABLEAU PERSONNEL'!$E$23),100,0)
+IF(AND(V35&gt;='TABLEAU PERSONNEL'!$D$24,V35&lt;='TABLEAU PERSONNEL'!$E$24),100,0)
+IF(AND(V35&gt;='TABLEAU PERSONNEL'!$D$25,V35&lt;='TABLEAU PERSONNEL'!$E$25),100,0)
+IF(AND(V35&gt;='TABLEAU PERSONNEL'!$D$26,V35&lt;='TABLEAU PERSONNEL'!$E$26),100,0)
+IF(AND(V35&gt;='TABLEAU PERSONNEL'!$D$27,V35&lt;='TABLEAU PERSONNEL'!$E$27),100,0)
+IF(AND(V35&gt;='TABLEAU PERSONNEL'!$D$28,V35&lt;='TABLEAU PERSONNEL'!$E$28),100,0)
+IF(AND(V35&gt;='TABLEAU PERSONNEL'!$D$29,V35&lt;='TABLEAU PERSONNEL'!$E$29),100,0)
+IF(AND(V35&gt;='TABLEAU PERSONNEL'!$D$30,V35&lt;='TABLEAU PERSONNEL'!$E$30),100,0)
+IF(AND(V35&gt;='TABLEAU PERSONNEL'!$D$31,V35&lt;='TABLEAU PERSONNEL'!$E$31),100,0)
+IF(AND(V35&gt;='TABLEAU PERSONNEL'!$D$32,V35&lt;='TABLEAU PERSONNEL'!$E$32),100,0)
+IF(AND(V35&gt;='TABLEAU PERSONNEL'!$D$33,V35&lt;='TABLEAU PERSONNEL'!$E$33),100,0)
+IF(AND(V35&gt;='TABLEAU PERSONNEL'!$D$34,V35&lt;='TABLEAU PERSONNEL'!$E$34),100,0)</f>
        <v>0</v>
      </c>
      <c r="W39" s="50">
        <f>IF(AND(W35&gt;='TABLEAU PERSONNEL'!$D$4,W35&lt;='TABLEAU PERSONNEL'!$E$4),100,0)
+IF(AND(W35&gt;='TABLEAU PERSONNEL'!$D$5,W35&lt;='TABLEAU PERSONNEL'!$E$5),100,0)
+IF(AND(W35&gt;='TABLEAU PERSONNEL'!$D$6,W35&lt;='TABLEAU PERSONNEL'!$E$6),100,0)
+IF(AND(W35&gt;='TABLEAU PERSONNEL'!$D$7,W35&lt;='TABLEAU PERSONNEL'!$E$7),100,0)
+IF(AND(W35&gt;='TABLEAU PERSONNEL'!$D$8,W35&lt;='TABLEAU PERSONNEL'!$E$8),100,0)
+IF(AND(W35&gt;='TABLEAU PERSONNEL'!$D$9,W35&lt;='TABLEAU PERSONNEL'!$E$9),100,0)
+IF(AND(W35&gt;='TABLEAU PERSONNEL'!$D$10,W35&lt;='TABLEAU PERSONNEL'!$E$10),100,0)
+IF(AND(W35&gt;='TABLEAU PERSONNEL'!$D$11,W35&lt;='TABLEAU PERSONNEL'!$E$11),100,0)
+IF(AND(W35&gt;='TABLEAU PERSONNEL'!$D$12,W35&lt;='TABLEAU PERSONNEL'!$E$12),100,0)
+IF(AND(W35&gt;='TABLEAU PERSONNEL'!$D$13,W35&lt;='TABLEAU PERSONNEL'!$E$13),100,0)
+IF(AND(W35&gt;='TABLEAU PERSONNEL'!$D$14,W35&lt;='TABLEAU PERSONNEL'!$E$14),100,0)
+IF(AND(W35&gt;='TABLEAU PERSONNEL'!$D$15,W35&lt;='TABLEAU PERSONNEL'!$E$15),100,0)
+IF(AND(W35&gt;='TABLEAU PERSONNEL'!$D$16,W35&lt;='TABLEAU PERSONNEL'!$E$16),100,0)
+IF(AND(W35&gt;='TABLEAU PERSONNEL'!$D$17,W35&lt;='TABLEAU PERSONNEL'!$E$17),100,0)
+IF(AND(W35&gt;='TABLEAU PERSONNEL'!$D$18,W35&lt;='TABLEAU PERSONNEL'!$E$18),100,0)
+IF(AND(W35&gt;='TABLEAU PERSONNEL'!$D$19,W35&lt;='TABLEAU PERSONNEL'!$E$19),100,0)
+IF(AND(W35&gt;='TABLEAU PERSONNEL'!$D$20,W35&lt;='TABLEAU PERSONNEL'!$E$20),100,0)
+IF(AND(W35&gt;='TABLEAU PERSONNEL'!$D$21,W35&lt;='TABLEAU PERSONNEL'!$E$21),100,0)
+IF(AND(W35&gt;='TABLEAU PERSONNEL'!$D$22,W35&lt;='TABLEAU PERSONNEL'!$E$22),100,0)
+IF(AND(W35&gt;='TABLEAU PERSONNEL'!$D$23,W35&lt;='TABLEAU PERSONNEL'!$E$23),100,0)
+IF(AND(W35&gt;='TABLEAU PERSONNEL'!$D$24,W35&lt;='TABLEAU PERSONNEL'!$E$24),100,0)
+IF(AND(W35&gt;='TABLEAU PERSONNEL'!$D$25,W35&lt;='TABLEAU PERSONNEL'!$E$25),100,0)
+IF(AND(W35&gt;='TABLEAU PERSONNEL'!$D$26,W35&lt;='TABLEAU PERSONNEL'!$E$26),100,0)
+IF(AND(W35&gt;='TABLEAU PERSONNEL'!$D$27,W35&lt;='TABLEAU PERSONNEL'!$E$27),100,0)
+IF(AND(W35&gt;='TABLEAU PERSONNEL'!$D$28,W35&lt;='TABLEAU PERSONNEL'!$E$28),100,0)
+IF(AND(W35&gt;='TABLEAU PERSONNEL'!$D$29,W35&lt;='TABLEAU PERSONNEL'!$E$29),100,0)
+IF(AND(W35&gt;='TABLEAU PERSONNEL'!$D$30,W35&lt;='TABLEAU PERSONNEL'!$E$30),100,0)
+IF(AND(W35&gt;='TABLEAU PERSONNEL'!$D$31,W35&lt;='TABLEAU PERSONNEL'!$E$31),100,0)
+IF(AND(W35&gt;='TABLEAU PERSONNEL'!$D$32,W35&lt;='TABLEAU PERSONNEL'!$E$32),100,0)
+IF(AND(W35&gt;='TABLEAU PERSONNEL'!$D$33,W35&lt;='TABLEAU PERSONNEL'!$E$33),100,0)
+IF(AND(W35&gt;='TABLEAU PERSONNEL'!$D$34,W35&lt;='TABLEAU PERSONNEL'!$E$34),100,0)</f>
        <v>0</v>
      </c>
      <c r="X39" s="50">
        <f>IF(AND(X35&gt;='TABLEAU PERSONNEL'!$D$4,X35&lt;='TABLEAU PERSONNEL'!$E$4),100,0)
+IF(AND(X35&gt;='TABLEAU PERSONNEL'!$D$5,X35&lt;='TABLEAU PERSONNEL'!$E$5),100,0)
+IF(AND(X35&gt;='TABLEAU PERSONNEL'!$D$6,X35&lt;='TABLEAU PERSONNEL'!$E$6),100,0)
+IF(AND(X35&gt;='TABLEAU PERSONNEL'!$D$7,X35&lt;='TABLEAU PERSONNEL'!$E$7),100,0)
+IF(AND(X35&gt;='TABLEAU PERSONNEL'!$D$8,X35&lt;='TABLEAU PERSONNEL'!$E$8),100,0)
+IF(AND(X35&gt;='TABLEAU PERSONNEL'!$D$9,X35&lt;='TABLEAU PERSONNEL'!$E$9),100,0)
+IF(AND(X35&gt;='TABLEAU PERSONNEL'!$D$10,X35&lt;='TABLEAU PERSONNEL'!$E$10),100,0)
+IF(AND(X35&gt;='TABLEAU PERSONNEL'!$D$11,X35&lt;='TABLEAU PERSONNEL'!$E$11),100,0)
+IF(AND(X35&gt;='TABLEAU PERSONNEL'!$D$12,X35&lt;='TABLEAU PERSONNEL'!$E$12),100,0)
+IF(AND(X35&gt;='TABLEAU PERSONNEL'!$D$13,X35&lt;='TABLEAU PERSONNEL'!$E$13),100,0)
+IF(AND(X35&gt;='TABLEAU PERSONNEL'!$D$14,X35&lt;='TABLEAU PERSONNEL'!$E$14),100,0)
+IF(AND(X35&gt;='TABLEAU PERSONNEL'!$D$15,X35&lt;='TABLEAU PERSONNEL'!$E$15),100,0)
+IF(AND(X35&gt;='TABLEAU PERSONNEL'!$D$16,X35&lt;='TABLEAU PERSONNEL'!$E$16),100,0)
+IF(AND(X35&gt;='TABLEAU PERSONNEL'!$D$17,X35&lt;='TABLEAU PERSONNEL'!$E$17),100,0)
+IF(AND(X35&gt;='TABLEAU PERSONNEL'!$D$18,X35&lt;='TABLEAU PERSONNEL'!$E$18),100,0)
+IF(AND(X35&gt;='TABLEAU PERSONNEL'!$D$19,X35&lt;='TABLEAU PERSONNEL'!$E$19),100,0)
+IF(AND(X35&gt;='TABLEAU PERSONNEL'!$D$20,X35&lt;='TABLEAU PERSONNEL'!$E$20),100,0)
+IF(AND(X35&gt;='TABLEAU PERSONNEL'!$D$21,X35&lt;='TABLEAU PERSONNEL'!$E$21),100,0)
+IF(AND(X35&gt;='TABLEAU PERSONNEL'!$D$22,X35&lt;='TABLEAU PERSONNEL'!$E$22),100,0)
+IF(AND(X35&gt;='TABLEAU PERSONNEL'!$D$23,X35&lt;='TABLEAU PERSONNEL'!$E$23),100,0)
+IF(AND(X35&gt;='TABLEAU PERSONNEL'!$D$24,X35&lt;='TABLEAU PERSONNEL'!$E$24),100,0)
+IF(AND(X35&gt;='TABLEAU PERSONNEL'!$D$25,X35&lt;='TABLEAU PERSONNEL'!$E$25),100,0)
+IF(AND(X35&gt;='TABLEAU PERSONNEL'!$D$26,X35&lt;='TABLEAU PERSONNEL'!$E$26),100,0)
+IF(AND(X35&gt;='TABLEAU PERSONNEL'!$D$27,X35&lt;='TABLEAU PERSONNEL'!$E$27),100,0)
+IF(AND(X35&gt;='TABLEAU PERSONNEL'!$D$28,X35&lt;='TABLEAU PERSONNEL'!$E$28),100,0)
+IF(AND(X35&gt;='TABLEAU PERSONNEL'!$D$29,X35&lt;='TABLEAU PERSONNEL'!$E$29),100,0)
+IF(AND(X35&gt;='TABLEAU PERSONNEL'!$D$30,X35&lt;='TABLEAU PERSONNEL'!$E$30),100,0)
+IF(AND(X35&gt;='TABLEAU PERSONNEL'!$D$31,X35&lt;='TABLEAU PERSONNEL'!$E$31),100,0)
+IF(AND(X35&gt;='TABLEAU PERSONNEL'!$D$32,X35&lt;='TABLEAU PERSONNEL'!$E$32),100,0)
+IF(AND(X35&gt;='TABLEAU PERSONNEL'!$D$33,X35&lt;='TABLEAU PERSONNEL'!$E$33),100,0)
+IF(AND(X35&gt;='TABLEAU PERSONNEL'!$D$34,X35&lt;='TABLEAU PERSONNEL'!$E$34),100,0)</f>
        <v>0</v>
      </c>
      <c r="Y39" s="50">
        <f>IF(AND(Y35&gt;='TABLEAU PERSONNEL'!$D$4,Y35&lt;='TABLEAU PERSONNEL'!$E$4),100,0)
+IF(AND(Y35&gt;='TABLEAU PERSONNEL'!$D$5,Y35&lt;='TABLEAU PERSONNEL'!$E$5),100,0)
+IF(AND(Y35&gt;='TABLEAU PERSONNEL'!$D$6,Y35&lt;='TABLEAU PERSONNEL'!$E$6),100,0)
+IF(AND(Y35&gt;='TABLEAU PERSONNEL'!$D$7,Y35&lt;='TABLEAU PERSONNEL'!$E$7),100,0)
+IF(AND(Y35&gt;='TABLEAU PERSONNEL'!$D$8,Y35&lt;='TABLEAU PERSONNEL'!$E$8),100,0)
+IF(AND(Y35&gt;='TABLEAU PERSONNEL'!$D$9,Y35&lt;='TABLEAU PERSONNEL'!$E$9),100,0)
+IF(AND(Y35&gt;='TABLEAU PERSONNEL'!$D$10,Y35&lt;='TABLEAU PERSONNEL'!$E$10),100,0)
+IF(AND(Y35&gt;='TABLEAU PERSONNEL'!$D$11,Y35&lt;='TABLEAU PERSONNEL'!$E$11),100,0)
+IF(AND(Y35&gt;='TABLEAU PERSONNEL'!$D$12,Y35&lt;='TABLEAU PERSONNEL'!$E$12),100,0)
+IF(AND(Y35&gt;='TABLEAU PERSONNEL'!$D$13,Y35&lt;='TABLEAU PERSONNEL'!$E$13),100,0)
+IF(AND(Y35&gt;='TABLEAU PERSONNEL'!$D$14,Y35&lt;='TABLEAU PERSONNEL'!$E$14),100,0)
+IF(AND(Y35&gt;='TABLEAU PERSONNEL'!$D$15,Y35&lt;='TABLEAU PERSONNEL'!$E$15),100,0)
+IF(AND(Y35&gt;='TABLEAU PERSONNEL'!$D$16,Y35&lt;='TABLEAU PERSONNEL'!$E$16),100,0)
+IF(AND(Y35&gt;='TABLEAU PERSONNEL'!$D$17,Y35&lt;='TABLEAU PERSONNEL'!$E$17),100,0)
+IF(AND(Y35&gt;='TABLEAU PERSONNEL'!$D$18,Y35&lt;='TABLEAU PERSONNEL'!$E$18),100,0)
+IF(AND(Y35&gt;='TABLEAU PERSONNEL'!$D$19,Y35&lt;='TABLEAU PERSONNEL'!$E$19),100,0)
+IF(AND(Y35&gt;='TABLEAU PERSONNEL'!$D$20,Y35&lt;='TABLEAU PERSONNEL'!$E$20),100,0)
+IF(AND(Y35&gt;='TABLEAU PERSONNEL'!$D$21,Y35&lt;='TABLEAU PERSONNEL'!$E$21),100,0)
+IF(AND(Y35&gt;='TABLEAU PERSONNEL'!$D$22,Y35&lt;='TABLEAU PERSONNEL'!$E$22),100,0)
+IF(AND(Y35&gt;='TABLEAU PERSONNEL'!$D$23,Y35&lt;='TABLEAU PERSONNEL'!$E$23),100,0)
+IF(AND(Y35&gt;='TABLEAU PERSONNEL'!$D$24,Y35&lt;='TABLEAU PERSONNEL'!$E$24),100,0)
+IF(AND(Y35&gt;='TABLEAU PERSONNEL'!$D$25,Y35&lt;='TABLEAU PERSONNEL'!$E$25),100,0)
+IF(AND(Y35&gt;='TABLEAU PERSONNEL'!$D$26,Y35&lt;='TABLEAU PERSONNEL'!$E$26),100,0)
+IF(AND(Y35&gt;='TABLEAU PERSONNEL'!$D$27,Y35&lt;='TABLEAU PERSONNEL'!$E$27),100,0)
+IF(AND(Y35&gt;='TABLEAU PERSONNEL'!$D$28,Y35&lt;='TABLEAU PERSONNEL'!$E$28),100,0)
+IF(AND(Y35&gt;='TABLEAU PERSONNEL'!$D$29,Y35&lt;='TABLEAU PERSONNEL'!$E$29),100,0)
+IF(AND(Y35&gt;='TABLEAU PERSONNEL'!$D$30,Y35&lt;='TABLEAU PERSONNEL'!$E$30),100,0)
+IF(AND(Y35&gt;='TABLEAU PERSONNEL'!$D$31,Y35&lt;='TABLEAU PERSONNEL'!$E$31),100,0)
+IF(AND(Y35&gt;='TABLEAU PERSONNEL'!$D$32,Y35&lt;='TABLEAU PERSONNEL'!$E$32),100,0)
+IF(AND(Y35&gt;='TABLEAU PERSONNEL'!$D$33,Y35&lt;='TABLEAU PERSONNEL'!$E$33),100,0)
+IF(AND(Y35&gt;='TABLEAU PERSONNEL'!$D$34,Y35&lt;='TABLEAU PERSONNEL'!$E$34),100,0)</f>
        <v>0</v>
      </c>
      <c r="Z39" s="50">
        <f>IF(AND(Z35&gt;='TABLEAU PERSONNEL'!$D$4,Z35&lt;='TABLEAU PERSONNEL'!$E$4),100,0)
+IF(AND(Z35&gt;='TABLEAU PERSONNEL'!$D$5,Z35&lt;='TABLEAU PERSONNEL'!$E$5),100,0)
+IF(AND(Z35&gt;='TABLEAU PERSONNEL'!$D$6,Z35&lt;='TABLEAU PERSONNEL'!$E$6),100,0)
+IF(AND(Z35&gt;='TABLEAU PERSONNEL'!$D$7,Z35&lt;='TABLEAU PERSONNEL'!$E$7),100,0)
+IF(AND(Z35&gt;='TABLEAU PERSONNEL'!$D$8,Z35&lt;='TABLEAU PERSONNEL'!$E$8),100,0)
+IF(AND(Z35&gt;='TABLEAU PERSONNEL'!$D$9,Z35&lt;='TABLEAU PERSONNEL'!$E$9),100,0)
+IF(AND(Z35&gt;='TABLEAU PERSONNEL'!$D$10,Z35&lt;='TABLEAU PERSONNEL'!$E$10),100,0)
+IF(AND(Z35&gt;='TABLEAU PERSONNEL'!$D$11,Z35&lt;='TABLEAU PERSONNEL'!$E$11),100,0)
+IF(AND(Z35&gt;='TABLEAU PERSONNEL'!$D$12,Z35&lt;='TABLEAU PERSONNEL'!$E$12),100,0)
+IF(AND(Z35&gt;='TABLEAU PERSONNEL'!$D$13,Z35&lt;='TABLEAU PERSONNEL'!$E$13),100,0)
+IF(AND(Z35&gt;='TABLEAU PERSONNEL'!$D$14,Z35&lt;='TABLEAU PERSONNEL'!$E$14),100,0)
+IF(AND(Z35&gt;='TABLEAU PERSONNEL'!$D$15,Z35&lt;='TABLEAU PERSONNEL'!$E$15),100,0)
+IF(AND(Z35&gt;='TABLEAU PERSONNEL'!$D$16,Z35&lt;='TABLEAU PERSONNEL'!$E$16),100,0)
+IF(AND(Z35&gt;='TABLEAU PERSONNEL'!$D$17,Z35&lt;='TABLEAU PERSONNEL'!$E$17),100,0)
+IF(AND(Z35&gt;='TABLEAU PERSONNEL'!$D$18,Z35&lt;='TABLEAU PERSONNEL'!$E$18),100,0)
+IF(AND(Z35&gt;='TABLEAU PERSONNEL'!$D$19,Z35&lt;='TABLEAU PERSONNEL'!$E$19),100,0)
+IF(AND(Z35&gt;='TABLEAU PERSONNEL'!$D$20,Z35&lt;='TABLEAU PERSONNEL'!$E$20),100,0)
+IF(AND(Z35&gt;='TABLEAU PERSONNEL'!$D$21,Z35&lt;='TABLEAU PERSONNEL'!$E$21),100,0)
+IF(AND(Z35&gt;='TABLEAU PERSONNEL'!$D$22,Z35&lt;='TABLEAU PERSONNEL'!$E$22),100,0)
+IF(AND(Z35&gt;='TABLEAU PERSONNEL'!$D$23,Z35&lt;='TABLEAU PERSONNEL'!$E$23),100,0)
+IF(AND(Z35&gt;='TABLEAU PERSONNEL'!$D$24,Z35&lt;='TABLEAU PERSONNEL'!$E$24),100,0)
+IF(AND(Z35&gt;='TABLEAU PERSONNEL'!$D$25,Z35&lt;='TABLEAU PERSONNEL'!$E$25),100,0)
+IF(AND(Z35&gt;='TABLEAU PERSONNEL'!$D$26,Z35&lt;='TABLEAU PERSONNEL'!$E$26),100,0)
+IF(AND(Z35&gt;='TABLEAU PERSONNEL'!$D$27,Z35&lt;='TABLEAU PERSONNEL'!$E$27),100,0)
+IF(AND(Z35&gt;='TABLEAU PERSONNEL'!$D$28,Z35&lt;='TABLEAU PERSONNEL'!$E$28),100,0)
+IF(AND(Z35&gt;='TABLEAU PERSONNEL'!$D$29,Z35&lt;='TABLEAU PERSONNEL'!$E$29),100,0)
+IF(AND(Z35&gt;='TABLEAU PERSONNEL'!$D$30,Z35&lt;='TABLEAU PERSONNEL'!$E$30),100,0)
+IF(AND(Z35&gt;='TABLEAU PERSONNEL'!$D$31,Z35&lt;='TABLEAU PERSONNEL'!$E$31),100,0)
+IF(AND(Z35&gt;='TABLEAU PERSONNEL'!$D$32,Z35&lt;='TABLEAU PERSONNEL'!$E$32),100,0)
+IF(AND(Z35&gt;='TABLEAU PERSONNEL'!$D$33,Z35&lt;='TABLEAU PERSONNEL'!$E$33),100,0)
+IF(AND(Z35&gt;='TABLEAU PERSONNEL'!$D$34,Z35&lt;='TABLEAU PERSONNEL'!$E$34),100,0)</f>
        <v>0</v>
      </c>
      <c r="AA39" s="50">
        <f>IF(AND(AA35&gt;='TABLEAU PERSONNEL'!$D$4,AA35&lt;='TABLEAU PERSONNEL'!$E$4),100,0)
+IF(AND(AA35&gt;='TABLEAU PERSONNEL'!$D$5,AA35&lt;='TABLEAU PERSONNEL'!$E$5),100,0)
+IF(AND(AA35&gt;='TABLEAU PERSONNEL'!$D$6,AA35&lt;='TABLEAU PERSONNEL'!$E$6),100,0)
+IF(AND(AA35&gt;='TABLEAU PERSONNEL'!$D$7,AA35&lt;='TABLEAU PERSONNEL'!$E$7),100,0)
+IF(AND(AA35&gt;='TABLEAU PERSONNEL'!$D$8,AA35&lt;='TABLEAU PERSONNEL'!$E$8),100,0)
+IF(AND(AA35&gt;='TABLEAU PERSONNEL'!$D$9,AA35&lt;='TABLEAU PERSONNEL'!$E$9),100,0)
+IF(AND(AA35&gt;='TABLEAU PERSONNEL'!$D$10,AA35&lt;='TABLEAU PERSONNEL'!$E$10),100,0)
+IF(AND(AA35&gt;='TABLEAU PERSONNEL'!$D$11,AA35&lt;='TABLEAU PERSONNEL'!$E$11),100,0)
+IF(AND(AA35&gt;='TABLEAU PERSONNEL'!$D$12,AA35&lt;='TABLEAU PERSONNEL'!$E$12),100,0)
+IF(AND(AA35&gt;='TABLEAU PERSONNEL'!$D$13,AA35&lt;='TABLEAU PERSONNEL'!$E$13),100,0)
+IF(AND(AA35&gt;='TABLEAU PERSONNEL'!$D$14,AA35&lt;='TABLEAU PERSONNEL'!$E$14),100,0)
+IF(AND(AA35&gt;='TABLEAU PERSONNEL'!$D$15,AA35&lt;='TABLEAU PERSONNEL'!$E$15),100,0)
+IF(AND(AA35&gt;='TABLEAU PERSONNEL'!$D$16,AA35&lt;='TABLEAU PERSONNEL'!$E$16),100,0)
+IF(AND(AA35&gt;='TABLEAU PERSONNEL'!$D$17,AA35&lt;='TABLEAU PERSONNEL'!$E$17),100,0)
+IF(AND(AA35&gt;='TABLEAU PERSONNEL'!$D$18,AA35&lt;='TABLEAU PERSONNEL'!$E$18),100,0)
+IF(AND(AA35&gt;='TABLEAU PERSONNEL'!$D$19,AA35&lt;='TABLEAU PERSONNEL'!$E$19),100,0)
+IF(AND(AA35&gt;='TABLEAU PERSONNEL'!$D$20,AA35&lt;='TABLEAU PERSONNEL'!$E$20),100,0)
+IF(AND(AA35&gt;='TABLEAU PERSONNEL'!$D$21,AA35&lt;='TABLEAU PERSONNEL'!$E$21),100,0)
+IF(AND(AA35&gt;='TABLEAU PERSONNEL'!$D$22,AA35&lt;='TABLEAU PERSONNEL'!$E$22),100,0)
+IF(AND(AA35&gt;='TABLEAU PERSONNEL'!$D$23,AA35&lt;='TABLEAU PERSONNEL'!$E$23),100,0)
+IF(AND(AA35&gt;='TABLEAU PERSONNEL'!$D$24,AA35&lt;='TABLEAU PERSONNEL'!$E$24),100,0)
+IF(AND(AA35&gt;='TABLEAU PERSONNEL'!$D$25,AA35&lt;='TABLEAU PERSONNEL'!$E$25),100,0)
+IF(AND(AA35&gt;='TABLEAU PERSONNEL'!$D$26,AA35&lt;='TABLEAU PERSONNEL'!$E$26),100,0)
+IF(AND(AA35&gt;='TABLEAU PERSONNEL'!$D$27,AA35&lt;='TABLEAU PERSONNEL'!$E$27),100,0)
+IF(AND(AA35&gt;='TABLEAU PERSONNEL'!$D$28,AA35&lt;='TABLEAU PERSONNEL'!$E$28),100,0)
+IF(AND(AA35&gt;='TABLEAU PERSONNEL'!$D$29,AA35&lt;='TABLEAU PERSONNEL'!$E$29),100,0)
+IF(AND(AA35&gt;='TABLEAU PERSONNEL'!$D$30,AA35&lt;='TABLEAU PERSONNEL'!$E$30),100,0)
+IF(AND(AA35&gt;='TABLEAU PERSONNEL'!$D$31,AA35&lt;='TABLEAU PERSONNEL'!$E$31),100,0)
+IF(AND(AA35&gt;='TABLEAU PERSONNEL'!$D$32,AA35&lt;='TABLEAU PERSONNEL'!$E$32),100,0)
+IF(AND(AA35&gt;='TABLEAU PERSONNEL'!$D$33,AA35&lt;='TABLEAU PERSONNEL'!$E$33),100,0)
+IF(AND(AA35&gt;='TABLEAU PERSONNEL'!$D$34,AA35&lt;='TABLEAU PERSONNEL'!$E$34),100,0)</f>
        <v>0</v>
      </c>
      <c r="AB39" s="50">
        <f>IF(AND(AB35&gt;='TABLEAU PERSONNEL'!$D$4,AB35&lt;='TABLEAU PERSONNEL'!$E$4),100,0)
+IF(AND(AB35&gt;='TABLEAU PERSONNEL'!$D$5,AB35&lt;='TABLEAU PERSONNEL'!$E$5),100,0)
+IF(AND(AB35&gt;='TABLEAU PERSONNEL'!$D$6,AB35&lt;='TABLEAU PERSONNEL'!$E$6),100,0)
+IF(AND(AB35&gt;='TABLEAU PERSONNEL'!$D$7,AB35&lt;='TABLEAU PERSONNEL'!$E$7),100,0)
+IF(AND(AB35&gt;='TABLEAU PERSONNEL'!$D$8,AB35&lt;='TABLEAU PERSONNEL'!$E$8),100,0)
+IF(AND(AB35&gt;='TABLEAU PERSONNEL'!$D$9,AB35&lt;='TABLEAU PERSONNEL'!$E$9),100,0)
+IF(AND(AB35&gt;='TABLEAU PERSONNEL'!$D$10,AB35&lt;='TABLEAU PERSONNEL'!$E$10),100,0)
+IF(AND(AB35&gt;='TABLEAU PERSONNEL'!$D$11,AB35&lt;='TABLEAU PERSONNEL'!$E$11),100,0)
+IF(AND(AB35&gt;='TABLEAU PERSONNEL'!$D$12,AB35&lt;='TABLEAU PERSONNEL'!$E$12),100,0)
+IF(AND(AB35&gt;='TABLEAU PERSONNEL'!$D$13,AB35&lt;='TABLEAU PERSONNEL'!$E$13),100,0)
+IF(AND(AB35&gt;='TABLEAU PERSONNEL'!$D$14,AB35&lt;='TABLEAU PERSONNEL'!$E$14),100,0)
+IF(AND(AB35&gt;='TABLEAU PERSONNEL'!$D$15,AB35&lt;='TABLEAU PERSONNEL'!$E$15),100,0)
+IF(AND(AB35&gt;='TABLEAU PERSONNEL'!$D$16,AB35&lt;='TABLEAU PERSONNEL'!$E$16),100,0)
+IF(AND(AB35&gt;='TABLEAU PERSONNEL'!$D$17,AB35&lt;='TABLEAU PERSONNEL'!$E$17),100,0)
+IF(AND(AB35&gt;='TABLEAU PERSONNEL'!$D$18,AB35&lt;='TABLEAU PERSONNEL'!$E$18),100,0)
+IF(AND(AB35&gt;='TABLEAU PERSONNEL'!$D$19,AB35&lt;='TABLEAU PERSONNEL'!$E$19),100,0)
+IF(AND(AB35&gt;='TABLEAU PERSONNEL'!$D$20,AB35&lt;='TABLEAU PERSONNEL'!$E$20),100,0)
+IF(AND(AB35&gt;='TABLEAU PERSONNEL'!$D$21,AB35&lt;='TABLEAU PERSONNEL'!$E$21),100,0)
+IF(AND(AB35&gt;='TABLEAU PERSONNEL'!$D$22,AB35&lt;='TABLEAU PERSONNEL'!$E$22),100,0)
+IF(AND(AB35&gt;='TABLEAU PERSONNEL'!$D$23,AB35&lt;='TABLEAU PERSONNEL'!$E$23),100,0)
+IF(AND(AB35&gt;='TABLEAU PERSONNEL'!$D$24,AB35&lt;='TABLEAU PERSONNEL'!$E$24),100,0)
+IF(AND(AB35&gt;='TABLEAU PERSONNEL'!$D$25,AB35&lt;='TABLEAU PERSONNEL'!$E$25),100,0)
+IF(AND(AB35&gt;='TABLEAU PERSONNEL'!$D$26,AB35&lt;='TABLEAU PERSONNEL'!$E$26),100,0)
+IF(AND(AB35&gt;='TABLEAU PERSONNEL'!$D$27,AB35&lt;='TABLEAU PERSONNEL'!$E$27),100,0)
+IF(AND(AB35&gt;='TABLEAU PERSONNEL'!$D$28,AB35&lt;='TABLEAU PERSONNEL'!$E$28),100,0)
+IF(AND(AB35&gt;='TABLEAU PERSONNEL'!$D$29,AB35&lt;='TABLEAU PERSONNEL'!$E$29),100,0)
+IF(AND(AB35&gt;='TABLEAU PERSONNEL'!$D$30,AB35&lt;='TABLEAU PERSONNEL'!$E$30),100,0)
+IF(AND(AB35&gt;='TABLEAU PERSONNEL'!$D$31,AB35&lt;='TABLEAU PERSONNEL'!$E$31),100,0)
+IF(AND(AB35&gt;='TABLEAU PERSONNEL'!$D$32,AB35&lt;='TABLEAU PERSONNEL'!$E$32),100,0)
+IF(AND(AB35&gt;='TABLEAU PERSONNEL'!$D$33,AB35&lt;='TABLEAU PERSONNEL'!$E$33),100,0)
+IF(AND(AB35&gt;='TABLEAU PERSONNEL'!$D$34,AB35&lt;='TABLEAU PERSONNEL'!$E$34),100,0)</f>
        <v>0</v>
      </c>
      <c r="AC39" s="50">
        <f>IF(AND(AC35&gt;='TABLEAU PERSONNEL'!$D$4,AC35&lt;='TABLEAU PERSONNEL'!$E$4),100,0)
+IF(AND(AC35&gt;='TABLEAU PERSONNEL'!$D$5,AC35&lt;='TABLEAU PERSONNEL'!$E$5),100,0)
+IF(AND(AC35&gt;='TABLEAU PERSONNEL'!$D$6,AC35&lt;='TABLEAU PERSONNEL'!$E$6),100,0)
+IF(AND(AC35&gt;='TABLEAU PERSONNEL'!$D$7,AC35&lt;='TABLEAU PERSONNEL'!$E$7),100,0)
+IF(AND(AC35&gt;='TABLEAU PERSONNEL'!$D$8,AC35&lt;='TABLEAU PERSONNEL'!$E$8),100,0)
+IF(AND(AC35&gt;='TABLEAU PERSONNEL'!$D$9,AC35&lt;='TABLEAU PERSONNEL'!$E$9),100,0)
+IF(AND(AC35&gt;='TABLEAU PERSONNEL'!$D$10,AC35&lt;='TABLEAU PERSONNEL'!$E$10),100,0)
+IF(AND(AC35&gt;='TABLEAU PERSONNEL'!$D$11,AC35&lt;='TABLEAU PERSONNEL'!$E$11),100,0)
+IF(AND(AC35&gt;='TABLEAU PERSONNEL'!$D$12,AC35&lt;='TABLEAU PERSONNEL'!$E$12),100,0)
+IF(AND(AC35&gt;='TABLEAU PERSONNEL'!$D$13,AC35&lt;='TABLEAU PERSONNEL'!$E$13),100,0)
+IF(AND(AC35&gt;='TABLEAU PERSONNEL'!$D$14,AC35&lt;='TABLEAU PERSONNEL'!$E$14),100,0)
+IF(AND(AC35&gt;='TABLEAU PERSONNEL'!$D$15,AC35&lt;='TABLEAU PERSONNEL'!$E$15),100,0)
+IF(AND(AC35&gt;='TABLEAU PERSONNEL'!$D$16,AC35&lt;='TABLEAU PERSONNEL'!$E$16),100,0)
+IF(AND(AC35&gt;='TABLEAU PERSONNEL'!$D$17,AC35&lt;='TABLEAU PERSONNEL'!$E$17),100,0)
+IF(AND(AC35&gt;='TABLEAU PERSONNEL'!$D$18,AC35&lt;='TABLEAU PERSONNEL'!$E$18),100,0)
+IF(AND(AC35&gt;='TABLEAU PERSONNEL'!$D$19,AC35&lt;='TABLEAU PERSONNEL'!$E$19),100,0)
+IF(AND(AC35&gt;='TABLEAU PERSONNEL'!$D$20,AC35&lt;='TABLEAU PERSONNEL'!$E$20),100,0)
+IF(AND(AC35&gt;='TABLEAU PERSONNEL'!$D$21,AC35&lt;='TABLEAU PERSONNEL'!$E$21),100,0)
+IF(AND(AC35&gt;='TABLEAU PERSONNEL'!$D$22,AC35&lt;='TABLEAU PERSONNEL'!$E$22),100,0)
+IF(AND(AC35&gt;='TABLEAU PERSONNEL'!$D$23,AC35&lt;='TABLEAU PERSONNEL'!$E$23),100,0)
+IF(AND(AC35&gt;='TABLEAU PERSONNEL'!$D$24,AC35&lt;='TABLEAU PERSONNEL'!$E$24),100,0)
+IF(AND(AC35&gt;='TABLEAU PERSONNEL'!$D$25,AC35&lt;='TABLEAU PERSONNEL'!$E$25),100,0)
+IF(AND(AC35&gt;='TABLEAU PERSONNEL'!$D$26,AC35&lt;='TABLEAU PERSONNEL'!$E$26),100,0)
+IF(AND(AC35&gt;='TABLEAU PERSONNEL'!$D$27,AC35&lt;='TABLEAU PERSONNEL'!$E$27),100,0)
+IF(AND(AC35&gt;='TABLEAU PERSONNEL'!$D$28,AC35&lt;='TABLEAU PERSONNEL'!$E$28),100,0)
+IF(AND(AC35&gt;='TABLEAU PERSONNEL'!$D$29,AC35&lt;='TABLEAU PERSONNEL'!$E$29),100,0)
+IF(AND(AC35&gt;='TABLEAU PERSONNEL'!$D$30,AC35&lt;='TABLEAU PERSONNEL'!$E$30),100,0)
+IF(AND(AC35&gt;='TABLEAU PERSONNEL'!$D$31,AC35&lt;='TABLEAU PERSONNEL'!$E$31),100,0)
+IF(AND(AC35&gt;='TABLEAU PERSONNEL'!$D$32,AC35&lt;='TABLEAU PERSONNEL'!$E$32),100,0)
+IF(AND(AC35&gt;='TABLEAU PERSONNEL'!$D$33,AC35&lt;='TABLEAU PERSONNEL'!$E$33),100,0)
+IF(AND(AC35&gt;='TABLEAU PERSONNEL'!$D$34,AC35&lt;='TABLEAU PERSONNEL'!$E$34),100,0)</f>
        <v>0</v>
      </c>
      <c r="AD39" s="50">
        <f>IF(AND(AD35&gt;='TABLEAU PERSONNEL'!$D$4,AD35&lt;='TABLEAU PERSONNEL'!$E$4),100,0)
+IF(AND(AD35&gt;='TABLEAU PERSONNEL'!$D$5,AD35&lt;='TABLEAU PERSONNEL'!$E$5),100,0)
+IF(AND(AD35&gt;='TABLEAU PERSONNEL'!$D$6,AD35&lt;='TABLEAU PERSONNEL'!$E$6),100,0)
+IF(AND(AD35&gt;='TABLEAU PERSONNEL'!$D$7,AD35&lt;='TABLEAU PERSONNEL'!$E$7),100,0)
+IF(AND(AD35&gt;='TABLEAU PERSONNEL'!$D$8,AD35&lt;='TABLEAU PERSONNEL'!$E$8),100,0)
+IF(AND(AD35&gt;='TABLEAU PERSONNEL'!$D$9,AD35&lt;='TABLEAU PERSONNEL'!$E$9),100,0)
+IF(AND(AD35&gt;='TABLEAU PERSONNEL'!$D$10,AD35&lt;='TABLEAU PERSONNEL'!$E$10),100,0)
+IF(AND(AD35&gt;='TABLEAU PERSONNEL'!$D$11,AD35&lt;='TABLEAU PERSONNEL'!$E$11),100,0)
+IF(AND(AD35&gt;='TABLEAU PERSONNEL'!$D$12,AD35&lt;='TABLEAU PERSONNEL'!$E$12),100,0)
+IF(AND(AD35&gt;='TABLEAU PERSONNEL'!$D$13,AD35&lt;='TABLEAU PERSONNEL'!$E$13),100,0)
+IF(AND(AD35&gt;='TABLEAU PERSONNEL'!$D$14,AD35&lt;='TABLEAU PERSONNEL'!$E$14),100,0)
+IF(AND(AD35&gt;='TABLEAU PERSONNEL'!$D$15,AD35&lt;='TABLEAU PERSONNEL'!$E$15),100,0)
+IF(AND(AD35&gt;='TABLEAU PERSONNEL'!$D$16,AD35&lt;='TABLEAU PERSONNEL'!$E$16),100,0)
+IF(AND(AD35&gt;='TABLEAU PERSONNEL'!$D$17,AD35&lt;='TABLEAU PERSONNEL'!$E$17),100,0)
+IF(AND(AD35&gt;='TABLEAU PERSONNEL'!$D$18,AD35&lt;='TABLEAU PERSONNEL'!$E$18),100,0)
+IF(AND(AD35&gt;='TABLEAU PERSONNEL'!$D$19,AD35&lt;='TABLEAU PERSONNEL'!$E$19),100,0)
+IF(AND(AD35&gt;='TABLEAU PERSONNEL'!$D$20,AD35&lt;='TABLEAU PERSONNEL'!$E$20),100,0)
+IF(AND(AD35&gt;='TABLEAU PERSONNEL'!$D$21,AD35&lt;='TABLEAU PERSONNEL'!$E$21),100,0)
+IF(AND(AD35&gt;='TABLEAU PERSONNEL'!$D$22,AD35&lt;='TABLEAU PERSONNEL'!$E$22),100,0)
+IF(AND(AD35&gt;='TABLEAU PERSONNEL'!$D$23,AD35&lt;='TABLEAU PERSONNEL'!$E$23),100,0)
+IF(AND(AD35&gt;='TABLEAU PERSONNEL'!$D$24,AD35&lt;='TABLEAU PERSONNEL'!$E$24),100,0)
+IF(AND(AD35&gt;='TABLEAU PERSONNEL'!$D$25,AD35&lt;='TABLEAU PERSONNEL'!$E$25),100,0)
+IF(AND(AD35&gt;='TABLEAU PERSONNEL'!$D$26,AD35&lt;='TABLEAU PERSONNEL'!$E$26),100,0)
+IF(AND(AD35&gt;='TABLEAU PERSONNEL'!$D$27,AD35&lt;='TABLEAU PERSONNEL'!$E$27),100,0)
+IF(AND(AD35&gt;='TABLEAU PERSONNEL'!$D$28,AD35&lt;='TABLEAU PERSONNEL'!$E$28),100,0)
+IF(AND(AD35&gt;='TABLEAU PERSONNEL'!$D$29,AD35&lt;='TABLEAU PERSONNEL'!$E$29),100,0)
+IF(AND(AD35&gt;='TABLEAU PERSONNEL'!$D$30,AD35&lt;='TABLEAU PERSONNEL'!$E$30),100,0)
+IF(AND(AD35&gt;='TABLEAU PERSONNEL'!$D$31,AD35&lt;='TABLEAU PERSONNEL'!$E$31),100,0)
+IF(AND(AD35&gt;='TABLEAU PERSONNEL'!$D$32,AD35&lt;='TABLEAU PERSONNEL'!$E$32),100,0)
+IF(AND(AD35&gt;='TABLEAU PERSONNEL'!$D$33,AD35&lt;='TABLEAU PERSONNEL'!$E$33),100,0)
+IF(AND(AD35&gt;='TABLEAU PERSONNEL'!$D$34,AD35&lt;='TABLEAU PERSONNEL'!$E$34),100,0)</f>
        <v>0</v>
      </c>
      <c r="AE39" s="50">
        <f>IF(AND(AE35&gt;='TABLEAU PERSONNEL'!$D$4,AE35&lt;='TABLEAU PERSONNEL'!$E$4),100,0)
+IF(AND(AE35&gt;='TABLEAU PERSONNEL'!$D$5,AE35&lt;='TABLEAU PERSONNEL'!$E$5),100,0)
+IF(AND(AE35&gt;='TABLEAU PERSONNEL'!$D$6,AE35&lt;='TABLEAU PERSONNEL'!$E$6),100,0)
+IF(AND(AE35&gt;='TABLEAU PERSONNEL'!$D$7,AE35&lt;='TABLEAU PERSONNEL'!$E$7),100,0)
+IF(AND(AE35&gt;='TABLEAU PERSONNEL'!$D$8,AE35&lt;='TABLEAU PERSONNEL'!$E$8),100,0)
+IF(AND(AE35&gt;='TABLEAU PERSONNEL'!$D$9,AE35&lt;='TABLEAU PERSONNEL'!$E$9),100,0)
+IF(AND(AE35&gt;='TABLEAU PERSONNEL'!$D$10,AE35&lt;='TABLEAU PERSONNEL'!$E$10),100,0)
+IF(AND(AE35&gt;='TABLEAU PERSONNEL'!$D$11,AE35&lt;='TABLEAU PERSONNEL'!$E$11),100,0)
+IF(AND(AE35&gt;='TABLEAU PERSONNEL'!$D$12,AE35&lt;='TABLEAU PERSONNEL'!$E$12),100,0)
+IF(AND(AE35&gt;='TABLEAU PERSONNEL'!$D$13,AE35&lt;='TABLEAU PERSONNEL'!$E$13),100,0)
+IF(AND(AE35&gt;='TABLEAU PERSONNEL'!$D$14,AE35&lt;='TABLEAU PERSONNEL'!$E$14),100,0)
+IF(AND(AE35&gt;='TABLEAU PERSONNEL'!$D$15,AE35&lt;='TABLEAU PERSONNEL'!$E$15),100,0)
+IF(AND(AE35&gt;='TABLEAU PERSONNEL'!$D$16,AE35&lt;='TABLEAU PERSONNEL'!$E$16),100,0)
+IF(AND(AE35&gt;='TABLEAU PERSONNEL'!$D$17,AE35&lt;='TABLEAU PERSONNEL'!$E$17),100,0)
+IF(AND(AE35&gt;='TABLEAU PERSONNEL'!$D$18,AE35&lt;='TABLEAU PERSONNEL'!$E$18),100,0)
+IF(AND(AE35&gt;='TABLEAU PERSONNEL'!$D$19,AE35&lt;='TABLEAU PERSONNEL'!$E$19),100,0)
+IF(AND(AE35&gt;='TABLEAU PERSONNEL'!$D$20,AE35&lt;='TABLEAU PERSONNEL'!$E$20),100,0)
+IF(AND(AE35&gt;='TABLEAU PERSONNEL'!$D$21,AE35&lt;='TABLEAU PERSONNEL'!$E$21),100,0)
+IF(AND(AE35&gt;='TABLEAU PERSONNEL'!$D$22,AE35&lt;='TABLEAU PERSONNEL'!$E$22),100,0)
+IF(AND(AE35&gt;='TABLEAU PERSONNEL'!$D$23,AE35&lt;='TABLEAU PERSONNEL'!$E$23),100,0)
+IF(AND(AE35&gt;='TABLEAU PERSONNEL'!$D$24,AE35&lt;='TABLEAU PERSONNEL'!$E$24),100,0)
+IF(AND(AE35&gt;='TABLEAU PERSONNEL'!$D$25,AE35&lt;='TABLEAU PERSONNEL'!$E$25),100,0)
+IF(AND(AE35&gt;='TABLEAU PERSONNEL'!$D$26,AE35&lt;='TABLEAU PERSONNEL'!$E$26),100,0)
+IF(AND(AE35&gt;='TABLEAU PERSONNEL'!$D$27,AE35&lt;='TABLEAU PERSONNEL'!$E$27),100,0)
+IF(AND(AE35&gt;='TABLEAU PERSONNEL'!$D$28,AE35&lt;='TABLEAU PERSONNEL'!$E$28),100,0)
+IF(AND(AE35&gt;='TABLEAU PERSONNEL'!$D$29,AE35&lt;='TABLEAU PERSONNEL'!$E$29),100,0)
+IF(AND(AE35&gt;='TABLEAU PERSONNEL'!$D$30,AE35&lt;='TABLEAU PERSONNEL'!$E$30),100,0)
+IF(AND(AE35&gt;='TABLEAU PERSONNEL'!$D$31,AE35&lt;='TABLEAU PERSONNEL'!$E$31),100,0)
+IF(AND(AE35&gt;='TABLEAU PERSONNEL'!$D$32,AE35&lt;='TABLEAU PERSONNEL'!$E$32),100,0)
+IF(AND(AE35&gt;='TABLEAU PERSONNEL'!$D$33,AE35&lt;='TABLEAU PERSONNEL'!$E$33),100,0)
+IF(AND(AE35&gt;='TABLEAU PERSONNEL'!$D$34,AE35&lt;='TABLEAU PERSONNEL'!$E$34),100,0)</f>
        <v>0</v>
      </c>
      <c r="AF39" s="50">
        <f>IF(AND(AF35&gt;='TABLEAU PERSONNEL'!$D$4,AF35&lt;='TABLEAU PERSONNEL'!$E$4),100,0)
+IF(AND(AF35&gt;='TABLEAU PERSONNEL'!$D$5,AF35&lt;='TABLEAU PERSONNEL'!$E$5),100,0)
+IF(AND(AF35&gt;='TABLEAU PERSONNEL'!$D$6,AF35&lt;='TABLEAU PERSONNEL'!$E$6),100,0)
+IF(AND(AF35&gt;='TABLEAU PERSONNEL'!$D$7,AF35&lt;='TABLEAU PERSONNEL'!$E$7),100,0)
+IF(AND(AF35&gt;='TABLEAU PERSONNEL'!$D$8,AF35&lt;='TABLEAU PERSONNEL'!$E$8),100,0)
+IF(AND(AF35&gt;='TABLEAU PERSONNEL'!$D$9,AF35&lt;='TABLEAU PERSONNEL'!$E$9),100,0)
+IF(AND(AF35&gt;='TABLEAU PERSONNEL'!$D$10,AF35&lt;='TABLEAU PERSONNEL'!$E$10),100,0)
+IF(AND(AF35&gt;='TABLEAU PERSONNEL'!$D$11,AF35&lt;='TABLEAU PERSONNEL'!$E$11),100,0)
+IF(AND(AF35&gt;='TABLEAU PERSONNEL'!$D$12,AF35&lt;='TABLEAU PERSONNEL'!$E$12),100,0)
+IF(AND(AF35&gt;='TABLEAU PERSONNEL'!$D$13,AF35&lt;='TABLEAU PERSONNEL'!$E$13),100,0)
+IF(AND(AF35&gt;='TABLEAU PERSONNEL'!$D$14,AF35&lt;='TABLEAU PERSONNEL'!$E$14),100,0)
+IF(AND(AF35&gt;='TABLEAU PERSONNEL'!$D$15,AF35&lt;='TABLEAU PERSONNEL'!$E$15),100,0)
+IF(AND(AF35&gt;='TABLEAU PERSONNEL'!$D$16,AF35&lt;='TABLEAU PERSONNEL'!$E$16),100,0)
+IF(AND(AF35&gt;='TABLEAU PERSONNEL'!$D$17,AF35&lt;='TABLEAU PERSONNEL'!$E$17),100,0)
+IF(AND(AF35&gt;='TABLEAU PERSONNEL'!$D$18,AF35&lt;='TABLEAU PERSONNEL'!$E$18),100,0)
+IF(AND(AF35&gt;='TABLEAU PERSONNEL'!$D$19,AF35&lt;='TABLEAU PERSONNEL'!$E$19),100,0)
+IF(AND(AF35&gt;='TABLEAU PERSONNEL'!$D$20,AF35&lt;='TABLEAU PERSONNEL'!$E$20),100,0)
+IF(AND(AF35&gt;='TABLEAU PERSONNEL'!$D$21,AF35&lt;='TABLEAU PERSONNEL'!$E$21),100,0)
+IF(AND(AF35&gt;='TABLEAU PERSONNEL'!$D$22,AF35&lt;='TABLEAU PERSONNEL'!$E$22),100,0)
+IF(AND(AF35&gt;='TABLEAU PERSONNEL'!$D$23,AF35&lt;='TABLEAU PERSONNEL'!$E$23),100,0)
+IF(AND(AF35&gt;='TABLEAU PERSONNEL'!$D$24,AF35&lt;='TABLEAU PERSONNEL'!$E$24),100,0)
+IF(AND(AF35&gt;='TABLEAU PERSONNEL'!$D$25,AF35&lt;='TABLEAU PERSONNEL'!$E$25),100,0)
+IF(AND(AF35&gt;='TABLEAU PERSONNEL'!$D$26,AF35&lt;='TABLEAU PERSONNEL'!$E$26),100,0)
+IF(AND(AF35&gt;='TABLEAU PERSONNEL'!$D$27,AF35&lt;='TABLEAU PERSONNEL'!$E$27),100,0)
+IF(AND(AF35&gt;='TABLEAU PERSONNEL'!$D$28,AF35&lt;='TABLEAU PERSONNEL'!$E$28),100,0)
+IF(AND(AF35&gt;='TABLEAU PERSONNEL'!$D$29,AF35&lt;='TABLEAU PERSONNEL'!$E$29),100,0)
+IF(AND(AF35&gt;='TABLEAU PERSONNEL'!$D$30,AF35&lt;='TABLEAU PERSONNEL'!$E$30),100,0)
+IF(AND(AF35&gt;='TABLEAU PERSONNEL'!$D$31,AF35&lt;='TABLEAU PERSONNEL'!$E$31),100,0)
+IF(AND(AF35&gt;='TABLEAU PERSONNEL'!$D$32,AF35&lt;='TABLEAU PERSONNEL'!$E$32),100,0)
+IF(AND(AF35&gt;='TABLEAU PERSONNEL'!$D$33,AF35&lt;='TABLEAU PERSONNEL'!$E$33),100,0)
+IF(AND(AF35&gt;='TABLEAU PERSONNEL'!$D$34,AF35&lt;='TABLEAU PERSONNEL'!$E$34),100,0)</f>
        <v>2700</v>
      </c>
      <c r="AG39" s="50">
        <f>IF(AND(AG35&gt;='TABLEAU PERSONNEL'!$D$4,AG35&lt;='TABLEAU PERSONNEL'!$E$4),100,0)
+IF(AND(AG35&gt;='TABLEAU PERSONNEL'!$D$5,AG35&lt;='TABLEAU PERSONNEL'!$E$5),100,0)
+IF(AND(AG35&gt;='TABLEAU PERSONNEL'!$D$6,AG35&lt;='TABLEAU PERSONNEL'!$E$6),100,0)
+IF(AND(AG35&gt;='TABLEAU PERSONNEL'!$D$7,AG35&lt;='TABLEAU PERSONNEL'!$E$7),100,0)
+IF(AND(AG35&gt;='TABLEAU PERSONNEL'!$D$8,AG35&lt;='TABLEAU PERSONNEL'!$E$8),100,0)
+IF(AND(AG35&gt;='TABLEAU PERSONNEL'!$D$9,AG35&lt;='TABLEAU PERSONNEL'!$E$9),100,0)
+IF(AND(AG35&gt;='TABLEAU PERSONNEL'!$D$10,AG35&lt;='TABLEAU PERSONNEL'!$E$10),100,0)
+IF(AND(AG35&gt;='TABLEAU PERSONNEL'!$D$11,AG35&lt;='TABLEAU PERSONNEL'!$E$11),100,0)
+IF(AND(AG35&gt;='TABLEAU PERSONNEL'!$D$12,AG35&lt;='TABLEAU PERSONNEL'!$E$12),100,0)
+IF(AND(AG35&gt;='TABLEAU PERSONNEL'!$D$13,AG35&lt;='TABLEAU PERSONNEL'!$E$13),100,0)
+IF(AND(AG35&gt;='TABLEAU PERSONNEL'!$D$14,AG35&lt;='TABLEAU PERSONNEL'!$E$14),100,0)
+IF(AND(AG35&gt;='TABLEAU PERSONNEL'!$D$15,AG35&lt;='TABLEAU PERSONNEL'!$E$15),100,0)
+IF(AND(AG35&gt;='TABLEAU PERSONNEL'!$D$16,AG35&lt;='TABLEAU PERSONNEL'!$E$16),100,0)
+IF(AND(AG35&gt;='TABLEAU PERSONNEL'!$D$17,AG35&lt;='TABLEAU PERSONNEL'!$E$17),100,0)
+IF(AND(AG35&gt;='TABLEAU PERSONNEL'!$D$18,AG35&lt;='TABLEAU PERSONNEL'!$E$18),100,0)
+IF(AND(AG35&gt;='TABLEAU PERSONNEL'!$D$19,AG35&lt;='TABLEAU PERSONNEL'!$E$19),100,0)
+IF(AND(AG35&gt;='TABLEAU PERSONNEL'!$D$20,AG35&lt;='TABLEAU PERSONNEL'!$E$20),100,0)
+IF(AND(AG35&gt;='TABLEAU PERSONNEL'!$D$21,AG35&lt;='TABLEAU PERSONNEL'!$E$21),100,0)
+IF(AND(AG35&gt;='TABLEAU PERSONNEL'!$D$22,AG35&lt;='TABLEAU PERSONNEL'!$E$22),100,0)
+IF(AND(AG35&gt;='TABLEAU PERSONNEL'!$D$23,AG35&lt;='TABLEAU PERSONNEL'!$E$23),100,0)
+IF(AND(AG35&gt;='TABLEAU PERSONNEL'!$D$24,AG35&lt;='TABLEAU PERSONNEL'!$E$24),100,0)
+IF(AND(AG35&gt;='TABLEAU PERSONNEL'!$D$25,AG35&lt;='TABLEAU PERSONNEL'!$E$25),100,0)
+IF(AND(AG35&gt;='TABLEAU PERSONNEL'!$D$26,AG35&lt;='TABLEAU PERSONNEL'!$E$26),100,0)
+IF(AND(AG35&gt;='TABLEAU PERSONNEL'!$D$27,AG35&lt;='TABLEAU PERSONNEL'!$E$27),100,0)
+IF(AND(AG35&gt;='TABLEAU PERSONNEL'!$D$28,AG35&lt;='TABLEAU PERSONNEL'!$E$28),100,0)
+IF(AND(AG35&gt;='TABLEAU PERSONNEL'!$D$29,AG35&lt;='TABLEAU PERSONNEL'!$E$29),100,0)
+IF(AND(AG35&gt;='TABLEAU PERSONNEL'!$D$30,AG35&lt;='TABLEAU PERSONNEL'!$E$30),100,0)
+IF(AND(AG35&gt;='TABLEAU PERSONNEL'!$D$31,AG35&lt;='TABLEAU PERSONNEL'!$E$31),100,0)
+IF(AND(AG35&gt;='TABLEAU PERSONNEL'!$D$32,AG35&lt;='TABLEAU PERSONNEL'!$E$32),100,0)
+IF(AND(AG35&gt;='TABLEAU PERSONNEL'!$D$33,AG35&lt;='TABLEAU PERSONNEL'!$E$33),100,0)
+IF(AND(AG35&gt;='TABLEAU PERSONNEL'!$D$34,AG35&lt;='TABLEAU PERSONNEL'!$E$34),100,0)</f>
        <v>2700</v>
      </c>
      <c r="AH39" s="50">
        <f>IF(AND(AH35&gt;='TABLEAU PERSONNEL'!$D$4,AH35&lt;='TABLEAU PERSONNEL'!$E$4),100,0)
+IF(AND(AH35&gt;='TABLEAU PERSONNEL'!$D$5,AH35&lt;='TABLEAU PERSONNEL'!$E$5),100,0)
+IF(AND(AH35&gt;='TABLEAU PERSONNEL'!$D$6,AH35&lt;='TABLEAU PERSONNEL'!$E$6),100,0)
+IF(AND(AH35&gt;='TABLEAU PERSONNEL'!$D$7,AH35&lt;='TABLEAU PERSONNEL'!$E$7),100,0)
+IF(AND(AH35&gt;='TABLEAU PERSONNEL'!$D$8,AH35&lt;='TABLEAU PERSONNEL'!$E$8),100,0)
+IF(AND(AH35&gt;='TABLEAU PERSONNEL'!$D$9,AH35&lt;='TABLEAU PERSONNEL'!$E$9),100,0)
+IF(AND(AH35&gt;='TABLEAU PERSONNEL'!$D$10,AH35&lt;='TABLEAU PERSONNEL'!$E$10),100,0)
+IF(AND(AH35&gt;='TABLEAU PERSONNEL'!$D$11,AH35&lt;='TABLEAU PERSONNEL'!$E$11),100,0)
+IF(AND(AH35&gt;='TABLEAU PERSONNEL'!$D$12,AH35&lt;='TABLEAU PERSONNEL'!$E$12),100,0)
+IF(AND(AH35&gt;='TABLEAU PERSONNEL'!$D$13,AH35&lt;='TABLEAU PERSONNEL'!$E$13),100,0)
+IF(AND(AH35&gt;='TABLEAU PERSONNEL'!$D$14,AH35&lt;='TABLEAU PERSONNEL'!$E$14),100,0)
+IF(AND(AH35&gt;='TABLEAU PERSONNEL'!$D$15,AH35&lt;='TABLEAU PERSONNEL'!$E$15),100,0)
+IF(AND(AH35&gt;='TABLEAU PERSONNEL'!$D$16,AH35&lt;='TABLEAU PERSONNEL'!$E$16),100,0)
+IF(AND(AH35&gt;='TABLEAU PERSONNEL'!$D$17,AH35&lt;='TABLEAU PERSONNEL'!$E$17),100,0)
+IF(AND(AH35&gt;='TABLEAU PERSONNEL'!$D$18,AH35&lt;='TABLEAU PERSONNEL'!$E$18),100,0)
+IF(AND(AH35&gt;='TABLEAU PERSONNEL'!$D$19,AH35&lt;='TABLEAU PERSONNEL'!$E$19),100,0)
+IF(AND(AH35&gt;='TABLEAU PERSONNEL'!$D$20,AH35&lt;='TABLEAU PERSONNEL'!$E$20),100,0)
+IF(AND(AH35&gt;='TABLEAU PERSONNEL'!$D$21,AH35&lt;='TABLEAU PERSONNEL'!$E$21),100,0)
+IF(AND(AH35&gt;='TABLEAU PERSONNEL'!$D$22,AH35&lt;='TABLEAU PERSONNEL'!$E$22),100,0)
+IF(AND(AH35&gt;='TABLEAU PERSONNEL'!$D$23,AH35&lt;='TABLEAU PERSONNEL'!$E$23),100,0)
+IF(AND(AH35&gt;='TABLEAU PERSONNEL'!$D$24,AH35&lt;='TABLEAU PERSONNEL'!$E$24),100,0)
+IF(AND(AH35&gt;='TABLEAU PERSONNEL'!$D$25,AH35&lt;='TABLEAU PERSONNEL'!$E$25),100,0)
+IF(AND(AH35&gt;='TABLEAU PERSONNEL'!$D$26,AH35&lt;='TABLEAU PERSONNEL'!$E$26),100,0)
+IF(AND(AH35&gt;='TABLEAU PERSONNEL'!$D$27,AH35&lt;='TABLEAU PERSONNEL'!$E$27),100,0)
+IF(AND(AH35&gt;='TABLEAU PERSONNEL'!$D$28,AH35&lt;='TABLEAU PERSONNEL'!$E$28),100,0)
+IF(AND(AH35&gt;='TABLEAU PERSONNEL'!$D$29,AH35&lt;='TABLEAU PERSONNEL'!$E$29),100,0)
+IF(AND(AH35&gt;='TABLEAU PERSONNEL'!$D$30,AH35&lt;='TABLEAU PERSONNEL'!$E$30),100,0)
+IF(AND(AH35&gt;='TABLEAU PERSONNEL'!$D$31,AH35&lt;='TABLEAU PERSONNEL'!$E$31),100,0)
+IF(AND(AH35&gt;='TABLEAU PERSONNEL'!$D$32,AH35&lt;='TABLEAU PERSONNEL'!$E$32),100,0)
+IF(AND(AH35&gt;='TABLEAU PERSONNEL'!$D$33,AH35&lt;='TABLEAU PERSONNEL'!$E$33),100,0)
+IF(AND(AH35&gt;='TABLEAU PERSONNEL'!$D$34,AH35&lt;='TABLEAU PERSONNEL'!$E$34),100,0)</f>
        <v>2700</v>
      </c>
      <c r="AI39" s="50">
        <f>IF(AND(AI35&gt;='TABLEAU PERSONNEL'!$D$4,AI35&lt;='TABLEAU PERSONNEL'!$E$4),100,0)
+IF(AND(AI35&gt;='TABLEAU PERSONNEL'!$D$5,AI35&lt;='TABLEAU PERSONNEL'!$E$5),100,0)
+IF(AND(AI35&gt;='TABLEAU PERSONNEL'!$D$6,AI35&lt;='TABLEAU PERSONNEL'!$E$6),100,0)
+IF(AND(AI35&gt;='TABLEAU PERSONNEL'!$D$7,AI35&lt;='TABLEAU PERSONNEL'!$E$7),100,0)
+IF(AND(AI35&gt;='TABLEAU PERSONNEL'!$D$8,AI35&lt;='TABLEAU PERSONNEL'!$E$8),100,0)
+IF(AND(AI35&gt;='TABLEAU PERSONNEL'!$D$9,AI35&lt;='TABLEAU PERSONNEL'!$E$9),100,0)
+IF(AND(AI35&gt;='TABLEAU PERSONNEL'!$D$10,AI35&lt;='TABLEAU PERSONNEL'!$E$10),100,0)
+IF(AND(AI35&gt;='TABLEAU PERSONNEL'!$D$11,AI35&lt;='TABLEAU PERSONNEL'!$E$11),100,0)
+IF(AND(AI35&gt;='TABLEAU PERSONNEL'!$D$12,AI35&lt;='TABLEAU PERSONNEL'!$E$12),100,0)
+IF(AND(AI35&gt;='TABLEAU PERSONNEL'!$D$13,AI35&lt;='TABLEAU PERSONNEL'!$E$13),100,0)
+IF(AND(AI35&gt;='TABLEAU PERSONNEL'!$D$14,AI35&lt;='TABLEAU PERSONNEL'!$E$14),100,0)
+IF(AND(AI35&gt;='TABLEAU PERSONNEL'!$D$15,AI35&lt;='TABLEAU PERSONNEL'!$E$15),100,0)
+IF(AND(AI35&gt;='TABLEAU PERSONNEL'!$D$16,AI35&lt;='TABLEAU PERSONNEL'!$E$16),100,0)
+IF(AND(AI35&gt;='TABLEAU PERSONNEL'!$D$17,AI35&lt;='TABLEAU PERSONNEL'!$E$17),100,0)
+IF(AND(AI35&gt;='TABLEAU PERSONNEL'!$D$18,AI35&lt;='TABLEAU PERSONNEL'!$E$18),100,0)
+IF(AND(AI35&gt;='TABLEAU PERSONNEL'!$D$19,AI35&lt;='TABLEAU PERSONNEL'!$E$19),100,0)
+IF(AND(AI35&gt;='TABLEAU PERSONNEL'!$D$20,AI35&lt;='TABLEAU PERSONNEL'!$E$20),100,0)
+IF(AND(AI35&gt;='TABLEAU PERSONNEL'!$D$21,AI35&lt;='TABLEAU PERSONNEL'!$E$21),100,0)
+IF(AND(AI35&gt;='TABLEAU PERSONNEL'!$D$22,AI35&lt;='TABLEAU PERSONNEL'!$E$22),100,0)
+IF(AND(AI35&gt;='TABLEAU PERSONNEL'!$D$23,AI35&lt;='TABLEAU PERSONNEL'!$E$23),100,0)
+IF(AND(AI35&gt;='TABLEAU PERSONNEL'!$D$24,AI35&lt;='TABLEAU PERSONNEL'!$E$24),100,0)
+IF(AND(AI35&gt;='TABLEAU PERSONNEL'!$D$25,AI35&lt;='TABLEAU PERSONNEL'!$E$25),100,0)
+IF(AND(AI35&gt;='TABLEAU PERSONNEL'!$D$26,AI35&lt;='TABLEAU PERSONNEL'!$E$26),100,0)
+IF(AND(AI35&gt;='TABLEAU PERSONNEL'!$D$27,AI35&lt;='TABLEAU PERSONNEL'!$E$27),100,0)
+IF(AND(AI35&gt;='TABLEAU PERSONNEL'!$D$28,AI35&lt;='TABLEAU PERSONNEL'!$E$28),100,0)
+IF(AND(AI35&gt;='TABLEAU PERSONNEL'!$D$29,AI35&lt;='TABLEAU PERSONNEL'!$E$29),100,0)
+IF(AND(AI35&gt;='TABLEAU PERSONNEL'!$D$30,AI35&lt;='TABLEAU PERSONNEL'!$E$30),100,0)
+IF(AND(AI35&gt;='TABLEAU PERSONNEL'!$D$31,AI35&lt;='TABLEAU PERSONNEL'!$E$31),100,0)
+IF(AND(AI35&gt;='TABLEAU PERSONNEL'!$D$32,AI35&lt;='TABLEAU PERSONNEL'!$E$32),100,0)
+IF(AND(AI35&gt;='TABLEAU PERSONNEL'!$D$33,AI35&lt;='TABLEAU PERSONNEL'!$E$33),100,0)
+IF(AND(AI35&gt;='TABLEAU PERSONNEL'!$D$34,AI35&lt;='TABLEAU PERSONNEL'!$E$34),100,0)</f>
        <v>2700</v>
      </c>
      <c r="AJ39" s="50">
        <f>IF(AND(AJ35&gt;='TABLEAU PERSONNEL'!$D$4,AJ35&lt;='TABLEAU PERSONNEL'!$E$4),100,0)
+IF(AND(AJ35&gt;='TABLEAU PERSONNEL'!$D$5,AJ35&lt;='TABLEAU PERSONNEL'!$E$5),100,0)
+IF(AND(AJ35&gt;='TABLEAU PERSONNEL'!$D$6,AJ35&lt;='TABLEAU PERSONNEL'!$E$6),100,0)
+IF(AND(AJ35&gt;='TABLEAU PERSONNEL'!$D$7,AJ35&lt;='TABLEAU PERSONNEL'!$E$7),100,0)
+IF(AND(AJ35&gt;='TABLEAU PERSONNEL'!$D$8,AJ35&lt;='TABLEAU PERSONNEL'!$E$8),100,0)
+IF(AND(AJ35&gt;='TABLEAU PERSONNEL'!$D$9,AJ35&lt;='TABLEAU PERSONNEL'!$E$9),100,0)
+IF(AND(AJ35&gt;='TABLEAU PERSONNEL'!$D$10,AJ35&lt;='TABLEAU PERSONNEL'!$E$10),100,0)
+IF(AND(AJ35&gt;='TABLEAU PERSONNEL'!$D$11,AJ35&lt;='TABLEAU PERSONNEL'!$E$11),100,0)
+IF(AND(AJ35&gt;='TABLEAU PERSONNEL'!$D$12,AJ35&lt;='TABLEAU PERSONNEL'!$E$12),100,0)
+IF(AND(AJ35&gt;='TABLEAU PERSONNEL'!$D$13,AJ35&lt;='TABLEAU PERSONNEL'!$E$13),100,0)
+IF(AND(AJ35&gt;='TABLEAU PERSONNEL'!$D$14,AJ35&lt;='TABLEAU PERSONNEL'!$E$14),100,0)
+IF(AND(AJ35&gt;='TABLEAU PERSONNEL'!$D$15,AJ35&lt;='TABLEAU PERSONNEL'!$E$15),100,0)
+IF(AND(AJ35&gt;='TABLEAU PERSONNEL'!$D$16,AJ35&lt;='TABLEAU PERSONNEL'!$E$16),100,0)
+IF(AND(AJ35&gt;='TABLEAU PERSONNEL'!$D$17,AJ35&lt;='TABLEAU PERSONNEL'!$E$17),100,0)
+IF(AND(AJ35&gt;='TABLEAU PERSONNEL'!$D$18,AJ35&lt;='TABLEAU PERSONNEL'!$E$18),100,0)
+IF(AND(AJ35&gt;='TABLEAU PERSONNEL'!$D$19,AJ35&lt;='TABLEAU PERSONNEL'!$E$19),100,0)
+IF(AND(AJ35&gt;='TABLEAU PERSONNEL'!$D$20,AJ35&lt;='TABLEAU PERSONNEL'!$E$20),100,0)
+IF(AND(AJ35&gt;='TABLEAU PERSONNEL'!$D$21,AJ35&lt;='TABLEAU PERSONNEL'!$E$21),100,0)
+IF(AND(AJ35&gt;='TABLEAU PERSONNEL'!$D$22,AJ35&lt;='TABLEAU PERSONNEL'!$E$22),100,0)
+IF(AND(AJ35&gt;='TABLEAU PERSONNEL'!$D$23,AJ35&lt;='TABLEAU PERSONNEL'!$E$23),100,0)
+IF(AND(AJ35&gt;='TABLEAU PERSONNEL'!$D$24,AJ35&lt;='TABLEAU PERSONNEL'!$E$24),100,0)
+IF(AND(AJ35&gt;='TABLEAU PERSONNEL'!$D$25,AJ35&lt;='TABLEAU PERSONNEL'!$E$25),100,0)
+IF(AND(AJ35&gt;='TABLEAU PERSONNEL'!$D$26,AJ35&lt;='TABLEAU PERSONNEL'!$E$26),100,0)
+IF(AND(AJ35&gt;='TABLEAU PERSONNEL'!$D$27,AJ35&lt;='TABLEAU PERSONNEL'!$E$27),100,0)
+IF(AND(AJ35&gt;='TABLEAU PERSONNEL'!$D$28,AJ35&lt;='TABLEAU PERSONNEL'!$E$28),100,0)
+IF(AND(AJ35&gt;='TABLEAU PERSONNEL'!$D$29,AJ35&lt;='TABLEAU PERSONNEL'!$E$29),100,0)
+IF(AND(AJ35&gt;='TABLEAU PERSONNEL'!$D$30,AJ35&lt;='TABLEAU PERSONNEL'!$E$30),100,0)
+IF(AND(AJ35&gt;='TABLEAU PERSONNEL'!$D$31,AJ35&lt;='TABLEAU PERSONNEL'!$E$31),100,0)
+IF(AND(AJ35&gt;='TABLEAU PERSONNEL'!$D$32,AJ35&lt;='TABLEAU PERSONNEL'!$E$32),100,0)
+IF(AND(AJ35&gt;='TABLEAU PERSONNEL'!$D$33,AJ35&lt;='TABLEAU PERSONNEL'!$E$33),100,0)
+IF(AND(AJ35&gt;='TABLEAU PERSONNEL'!$D$34,AJ35&lt;='TABLEAU PERSONNEL'!$E$34),100,0)</f>
        <v>2700</v>
      </c>
      <c r="AK39" s="50">
        <f>IF(AND(AK35&gt;='TABLEAU PERSONNEL'!$D$4,AK35&lt;='TABLEAU PERSONNEL'!$E$4),100,0)
+IF(AND(AK35&gt;='TABLEAU PERSONNEL'!$D$5,AK35&lt;='TABLEAU PERSONNEL'!$E$5),100,0)
+IF(AND(AK35&gt;='TABLEAU PERSONNEL'!$D$6,AK35&lt;='TABLEAU PERSONNEL'!$E$6),100,0)
+IF(AND(AK35&gt;='TABLEAU PERSONNEL'!$D$7,AK35&lt;='TABLEAU PERSONNEL'!$E$7),100,0)
+IF(AND(AK35&gt;='TABLEAU PERSONNEL'!$D$8,AK35&lt;='TABLEAU PERSONNEL'!$E$8),100,0)
+IF(AND(AK35&gt;='TABLEAU PERSONNEL'!$D$9,AK35&lt;='TABLEAU PERSONNEL'!$E$9),100,0)
+IF(AND(AK35&gt;='TABLEAU PERSONNEL'!$D$10,AK35&lt;='TABLEAU PERSONNEL'!$E$10),100,0)
+IF(AND(AK35&gt;='TABLEAU PERSONNEL'!$D$11,AK35&lt;='TABLEAU PERSONNEL'!$E$11),100,0)
+IF(AND(AK35&gt;='TABLEAU PERSONNEL'!$D$12,AK35&lt;='TABLEAU PERSONNEL'!$E$12),100,0)
+IF(AND(AK35&gt;='TABLEAU PERSONNEL'!$D$13,AK35&lt;='TABLEAU PERSONNEL'!$E$13),100,0)
+IF(AND(AK35&gt;='TABLEAU PERSONNEL'!$D$14,AK35&lt;='TABLEAU PERSONNEL'!$E$14),100,0)
+IF(AND(AK35&gt;='TABLEAU PERSONNEL'!$D$15,AK35&lt;='TABLEAU PERSONNEL'!$E$15),100,0)
+IF(AND(AK35&gt;='TABLEAU PERSONNEL'!$D$16,AK35&lt;='TABLEAU PERSONNEL'!$E$16),100,0)
+IF(AND(AK35&gt;='TABLEAU PERSONNEL'!$D$17,AK35&lt;='TABLEAU PERSONNEL'!$E$17),100,0)
+IF(AND(AK35&gt;='TABLEAU PERSONNEL'!$D$18,AK35&lt;='TABLEAU PERSONNEL'!$E$18),100,0)
+IF(AND(AK35&gt;='TABLEAU PERSONNEL'!$D$19,AK35&lt;='TABLEAU PERSONNEL'!$E$19),100,0)
+IF(AND(AK35&gt;='TABLEAU PERSONNEL'!$D$20,AK35&lt;='TABLEAU PERSONNEL'!$E$20),100,0)
+IF(AND(AK35&gt;='TABLEAU PERSONNEL'!$D$21,AK35&lt;='TABLEAU PERSONNEL'!$E$21),100,0)
+IF(AND(AK35&gt;='TABLEAU PERSONNEL'!$D$22,AK35&lt;='TABLEAU PERSONNEL'!$E$22),100,0)
+IF(AND(AK35&gt;='TABLEAU PERSONNEL'!$D$23,AK35&lt;='TABLEAU PERSONNEL'!$E$23),100,0)
+IF(AND(AK35&gt;='TABLEAU PERSONNEL'!$D$24,AK35&lt;='TABLEAU PERSONNEL'!$E$24),100,0)
+IF(AND(AK35&gt;='TABLEAU PERSONNEL'!$D$25,AK35&lt;='TABLEAU PERSONNEL'!$E$25),100,0)
+IF(AND(AK35&gt;='TABLEAU PERSONNEL'!$D$26,AK35&lt;='TABLEAU PERSONNEL'!$E$26),100,0)
+IF(AND(AK35&gt;='TABLEAU PERSONNEL'!$D$27,AK35&lt;='TABLEAU PERSONNEL'!$E$27),100,0)
+IF(AND(AK35&gt;='TABLEAU PERSONNEL'!$D$28,AK35&lt;='TABLEAU PERSONNEL'!$E$28),100,0)
+IF(AND(AK35&gt;='TABLEAU PERSONNEL'!$D$29,AK35&lt;='TABLEAU PERSONNEL'!$E$29),100,0)
+IF(AND(AK35&gt;='TABLEAU PERSONNEL'!$D$30,AK35&lt;='TABLEAU PERSONNEL'!$E$30),100,0)
+IF(AND(AK35&gt;='TABLEAU PERSONNEL'!$D$31,AK35&lt;='TABLEAU PERSONNEL'!$E$31),100,0)
+IF(AND(AK35&gt;='TABLEAU PERSONNEL'!$D$32,AK35&lt;='TABLEAU PERSONNEL'!$E$32),100,0)
+IF(AND(AK35&gt;='TABLEAU PERSONNEL'!$D$33,AK35&lt;='TABLEAU PERSONNEL'!$E$33),100,0)
+IF(AND(AK35&gt;='TABLEAU PERSONNEL'!$D$34,AK35&lt;='TABLEAU PERSONNEL'!$E$34),100,0)</f>
        <v>2700</v>
      </c>
      <c r="AL39" s="50">
        <f>IF(AND(AL35&gt;='TABLEAU PERSONNEL'!$D$4,AL35&lt;='TABLEAU PERSONNEL'!$E$4),100,0)
+IF(AND(AL35&gt;='TABLEAU PERSONNEL'!$D$5,AL35&lt;='TABLEAU PERSONNEL'!$E$5),100,0)
+IF(AND(AL35&gt;='TABLEAU PERSONNEL'!$D$6,AL35&lt;='TABLEAU PERSONNEL'!$E$6),100,0)
+IF(AND(AL35&gt;='TABLEAU PERSONNEL'!$D$7,AL35&lt;='TABLEAU PERSONNEL'!$E$7),100,0)
+IF(AND(AL35&gt;='TABLEAU PERSONNEL'!$D$8,AL35&lt;='TABLEAU PERSONNEL'!$E$8),100,0)
+IF(AND(AL35&gt;='TABLEAU PERSONNEL'!$D$9,AL35&lt;='TABLEAU PERSONNEL'!$E$9),100,0)
+IF(AND(AL35&gt;='TABLEAU PERSONNEL'!$D$10,AL35&lt;='TABLEAU PERSONNEL'!$E$10),100,0)
+IF(AND(AL35&gt;='TABLEAU PERSONNEL'!$D$11,AL35&lt;='TABLEAU PERSONNEL'!$E$11),100,0)
+IF(AND(AL35&gt;='TABLEAU PERSONNEL'!$D$12,AL35&lt;='TABLEAU PERSONNEL'!$E$12),100,0)
+IF(AND(AL35&gt;='TABLEAU PERSONNEL'!$D$13,AL35&lt;='TABLEAU PERSONNEL'!$E$13),100,0)
+IF(AND(AL35&gt;='TABLEAU PERSONNEL'!$D$14,AL35&lt;='TABLEAU PERSONNEL'!$E$14),100,0)
+IF(AND(AL35&gt;='TABLEAU PERSONNEL'!$D$15,AL35&lt;='TABLEAU PERSONNEL'!$E$15),100,0)
+IF(AND(AL35&gt;='TABLEAU PERSONNEL'!$D$16,AL35&lt;='TABLEAU PERSONNEL'!$E$16),100,0)
+IF(AND(AL35&gt;='TABLEAU PERSONNEL'!$D$17,AL35&lt;='TABLEAU PERSONNEL'!$E$17),100,0)
+IF(AND(AL35&gt;='TABLEAU PERSONNEL'!$D$18,AL35&lt;='TABLEAU PERSONNEL'!$E$18),100,0)
+IF(AND(AL35&gt;='TABLEAU PERSONNEL'!$D$19,AL35&lt;='TABLEAU PERSONNEL'!$E$19),100,0)
+IF(AND(AL35&gt;='TABLEAU PERSONNEL'!$D$20,AL35&lt;='TABLEAU PERSONNEL'!$E$20),100,0)
+IF(AND(AL35&gt;='TABLEAU PERSONNEL'!$D$21,AL35&lt;='TABLEAU PERSONNEL'!$E$21),100,0)
+IF(AND(AL35&gt;='TABLEAU PERSONNEL'!$D$22,AL35&lt;='TABLEAU PERSONNEL'!$E$22),100,0)
+IF(AND(AL35&gt;='TABLEAU PERSONNEL'!$D$23,AL35&lt;='TABLEAU PERSONNEL'!$E$23),100,0)
+IF(AND(AL35&gt;='TABLEAU PERSONNEL'!$D$24,AL35&lt;='TABLEAU PERSONNEL'!$E$24),100,0)
+IF(AND(AL35&gt;='TABLEAU PERSONNEL'!$D$25,AL35&lt;='TABLEAU PERSONNEL'!$E$25),100,0)
+IF(AND(AL35&gt;='TABLEAU PERSONNEL'!$D$26,AL35&lt;='TABLEAU PERSONNEL'!$E$26),100,0)
+IF(AND(AL35&gt;='TABLEAU PERSONNEL'!$D$27,AL35&lt;='TABLEAU PERSONNEL'!$E$27),100,0)
+IF(AND(AL35&gt;='TABLEAU PERSONNEL'!$D$28,AL35&lt;='TABLEAU PERSONNEL'!$E$28),100,0)
+IF(AND(AL35&gt;='TABLEAU PERSONNEL'!$D$29,AL35&lt;='TABLEAU PERSONNEL'!$E$29),100,0)
+IF(AND(AL35&gt;='TABLEAU PERSONNEL'!$D$30,AL35&lt;='TABLEAU PERSONNEL'!$E$30),100,0)
+IF(AND(AL35&gt;='TABLEAU PERSONNEL'!$D$31,AL35&lt;='TABLEAU PERSONNEL'!$E$31),100,0)
+IF(AND(AL35&gt;='TABLEAU PERSONNEL'!$D$32,AL35&lt;='TABLEAU PERSONNEL'!$E$32),100,0)
+IF(AND(AL35&gt;='TABLEAU PERSONNEL'!$D$33,AL35&lt;='TABLEAU PERSONNEL'!$E$33),100,0)
+IF(AND(AL35&gt;='TABLEAU PERSONNEL'!$D$34,AL35&lt;='TABLEAU PERSONNEL'!$E$34),100,0)</f>
        <v>2700</v>
      </c>
    </row>
    <row r="40" spans="1:38" x14ac:dyDescent="0.25">
      <c r="A40" s="83">
        <f>DATE(CalendarYear,7,1)</f>
        <v>45839</v>
      </c>
      <c r="B40" s="35" t="str">
        <f>IFERROR((WEEKNUM(B41)),"")</f>
        <v/>
      </c>
      <c r="C40" s="35" t="str">
        <f t="shared" ref="C40:AL40" si="6">IFERROR((WEEKNUM(C41)),"")</f>
        <v/>
      </c>
      <c r="D40" s="35">
        <f t="shared" si="6"/>
        <v>27</v>
      </c>
      <c r="E40" s="35">
        <f t="shared" si="6"/>
        <v>27</v>
      </c>
      <c r="F40" s="35">
        <f t="shared" si="6"/>
        <v>27</v>
      </c>
      <c r="G40" s="35">
        <f t="shared" si="6"/>
        <v>27</v>
      </c>
      <c r="H40" s="35">
        <f t="shared" si="6"/>
        <v>27</v>
      </c>
      <c r="I40" s="35">
        <f t="shared" si="6"/>
        <v>28</v>
      </c>
      <c r="J40" s="35">
        <f t="shared" si="6"/>
        <v>28</v>
      </c>
      <c r="K40" s="35">
        <f t="shared" si="6"/>
        <v>28</v>
      </c>
      <c r="L40" s="35">
        <f t="shared" si="6"/>
        <v>28</v>
      </c>
      <c r="M40" s="35">
        <f t="shared" si="6"/>
        <v>28</v>
      </c>
      <c r="N40" s="35">
        <f t="shared" si="6"/>
        <v>28</v>
      </c>
      <c r="O40" s="35">
        <f t="shared" si="6"/>
        <v>28</v>
      </c>
      <c r="P40" s="35">
        <f t="shared" si="6"/>
        <v>29</v>
      </c>
      <c r="Q40" s="35">
        <f t="shared" si="6"/>
        <v>29</v>
      </c>
      <c r="R40" s="35">
        <f t="shared" si="6"/>
        <v>29</v>
      </c>
      <c r="S40" s="35">
        <f t="shared" si="6"/>
        <v>29</v>
      </c>
      <c r="T40" s="35">
        <f t="shared" si="6"/>
        <v>29</v>
      </c>
      <c r="U40" s="35">
        <f t="shared" si="6"/>
        <v>29</v>
      </c>
      <c r="V40" s="35">
        <f t="shared" si="6"/>
        <v>29</v>
      </c>
      <c r="W40" s="35">
        <f t="shared" si="6"/>
        <v>30</v>
      </c>
      <c r="X40" s="35">
        <f t="shared" si="6"/>
        <v>30</v>
      </c>
      <c r="Y40" s="35">
        <f t="shared" si="6"/>
        <v>30</v>
      </c>
      <c r="Z40" s="35">
        <f t="shared" si="6"/>
        <v>30</v>
      </c>
      <c r="AA40" s="35">
        <f t="shared" si="6"/>
        <v>30</v>
      </c>
      <c r="AB40" s="35">
        <f t="shared" si="6"/>
        <v>30</v>
      </c>
      <c r="AC40" s="35">
        <f t="shared" si="6"/>
        <v>30</v>
      </c>
      <c r="AD40" s="35">
        <f t="shared" si="6"/>
        <v>31</v>
      </c>
      <c r="AE40" s="35">
        <f t="shared" si="6"/>
        <v>31</v>
      </c>
      <c r="AF40" s="35">
        <f t="shared" si="6"/>
        <v>31</v>
      </c>
      <c r="AG40" s="35">
        <f t="shared" si="6"/>
        <v>31</v>
      </c>
      <c r="AH40" s="35">
        <f t="shared" si="6"/>
        <v>31</v>
      </c>
      <c r="AI40" s="35" t="str">
        <f t="shared" si="6"/>
        <v/>
      </c>
      <c r="AJ40" s="35" t="str">
        <f t="shared" si="6"/>
        <v/>
      </c>
      <c r="AK40" s="35" t="str">
        <f t="shared" si="6"/>
        <v/>
      </c>
      <c r="AL40" s="35" t="str">
        <f t="shared" si="6"/>
        <v/>
      </c>
    </row>
    <row r="41" spans="1:38" x14ac:dyDescent="0.25">
      <c r="A41" s="84"/>
      <c r="B41" s="17" t="str">
        <f>IF(DAY(JulSun1)=1,"",IF(AND(YEAR(JulSun1+1)=CalendarYear,MONTH(JulSun1+1)=7),JulSun1+1,""))</f>
        <v/>
      </c>
      <c r="C41" s="17" t="str">
        <f>IF(DAY(JulSun1)=1,"",IF(AND(YEAR(JulSun1+2)=CalendarYear,MONTH(JulSun1+2)=7),JulSun1+2,""))</f>
        <v/>
      </c>
      <c r="D41" s="17">
        <f>IF(DAY(JulSun1)=1,"",IF(AND(YEAR(JulSun1+3)=CalendarYear,MONTH(JulSun1+3)=7),JulSun1+3,""))</f>
        <v>45839</v>
      </c>
      <c r="E41" s="17">
        <f>IF(DAY(JulSun1)=1,"",IF(AND(YEAR(JulSun1+4)=CalendarYear,MONTH(JulSun1+4)=7),JulSun1+4,""))</f>
        <v>45840</v>
      </c>
      <c r="F41" s="17">
        <f>IF(DAY(JulSun1)=1,"",IF(AND(YEAR(JulSun1+5)=CalendarYear,MONTH(JulSun1+5)=7),JulSun1+5,""))</f>
        <v>45841</v>
      </c>
      <c r="G41" s="17">
        <f>IF(DAY(JulSun1)=1,"",IF(AND(YEAR(JulSun1+6)=CalendarYear,MONTH(JulSun1+6)=7),JulSun1+6,""))</f>
        <v>45842</v>
      </c>
      <c r="H41" s="17">
        <f>IF(DAY(JulSun1)=1,IF(AND(YEAR(JulSun1)=CalendarYear,MONTH(JulSun1)=7),JulSun1,""),IF(AND(YEAR(JulSun1+7)=CalendarYear,MONTH(JulSun1+7)=7),JulSun1+7,""))</f>
        <v>45843</v>
      </c>
      <c r="I41" s="17">
        <f>IF(DAY(JulSun1)=1,IF(AND(YEAR(JulSun1+1)=CalendarYear,MONTH(JulSun1+1)=7),JulSun1+1,""),IF(AND(YEAR(JulSun1+8)=CalendarYear,MONTH(JulSun1+8)=7),JulSun1+8,""))</f>
        <v>45844</v>
      </c>
      <c r="J41" s="17">
        <f>IF(DAY(JulSun1)=1,IF(AND(YEAR(JulSun1+2)=CalendarYear,MONTH(JulSun1+2)=7),JulSun1+2,""),IF(AND(YEAR(JulSun1+9)=CalendarYear,MONTH(JulSun1+9)=7),JulSun1+9,""))</f>
        <v>45845</v>
      </c>
      <c r="K41" s="17">
        <f>IF(DAY(JulSun1)=1,IF(AND(YEAR(JulSun1+3)=CalendarYear,MONTH(JulSun1+3)=7),JulSun1+3,""),IF(AND(YEAR(JulSun1+10)=CalendarYear,MONTH(JulSun1+10)=7),JulSun1+10,""))</f>
        <v>45846</v>
      </c>
      <c r="L41" s="17">
        <f>IF(DAY(JulSun1)=1,IF(AND(YEAR(JulSun1+4)=CalendarYear,MONTH(JulSun1+4)=7),JulSun1+4,""),IF(AND(YEAR(JulSun1+11)=CalendarYear,MONTH(JulSun1+11)=7),JulSun1+11,""))</f>
        <v>45847</v>
      </c>
      <c r="M41" s="17">
        <f>IF(DAY(JulSun1)=1,IF(AND(YEAR(JulSun1+5)=CalendarYear,MONTH(JulSun1+5)=7),JulSun1+5,""),IF(AND(YEAR(JulSun1+12)=CalendarYear,MONTH(JulSun1+12)=7),JulSun1+12,""))</f>
        <v>45848</v>
      </c>
      <c r="N41" s="17">
        <f>IF(DAY(JulSun1)=1,IF(AND(YEAR(JulSun1+6)=CalendarYear,MONTH(JulSun1+6)=7),JulSun1+6,""),IF(AND(YEAR(JulSun1+13)=CalendarYear,MONTH(JulSun1+13)=7),JulSun1+13,""))</f>
        <v>45849</v>
      </c>
      <c r="O41" s="17">
        <f>IF(DAY(JulSun1)=1,IF(AND(YEAR(JulSun1+7)=CalendarYear,MONTH(JulSun1+7)=7),JulSun1+7,""),IF(AND(YEAR(JulSun1+14)=CalendarYear,MONTH(JulSun1+14)=7),JulSun1+14,""))</f>
        <v>45850</v>
      </c>
      <c r="P41" s="17">
        <f>IF(DAY(JulSun1)=1,IF(AND(YEAR(JulSun1+8)=CalendarYear,MONTH(JulSun1+8)=7),JulSun1+8,""),IF(AND(YEAR(JulSun1+15)=CalendarYear,MONTH(JulSun1+15)=7),JulSun1+15,""))</f>
        <v>45851</v>
      </c>
      <c r="Q41" s="17">
        <f>IF(DAY(JulSun1)=1,IF(AND(YEAR(JulSun1+9)=CalendarYear,MONTH(JulSun1+9)=7),JulSun1+9,""),IF(AND(YEAR(JulSun1+16)=CalendarYear,MONTH(JulSun1+16)=7),JulSun1+16,""))</f>
        <v>45852</v>
      </c>
      <c r="R41" s="17">
        <f>IF(DAY(JulSun1)=1,IF(AND(YEAR(JulSun1+10)=CalendarYear,MONTH(JulSun1+10)=7),JulSun1+10,""),IF(AND(YEAR(JulSun1+17)=CalendarYear,MONTH(JulSun1+17)=7),JulSun1+17,""))</f>
        <v>45853</v>
      </c>
      <c r="S41" s="17">
        <f>IF(DAY(JulSun1)=1,IF(AND(YEAR(JulSun1+11)=CalendarYear,MONTH(JulSun1+11)=7),JulSun1+11,""),IF(AND(YEAR(JulSun1+18)=CalendarYear,MONTH(JulSun1+18)=7),JulSun1+18,""))</f>
        <v>45854</v>
      </c>
      <c r="T41" s="17">
        <f>IF(DAY(JulSun1)=1,IF(AND(YEAR(JulSun1+12)=CalendarYear,MONTH(JulSun1+12)=7),JulSun1+12,""),IF(AND(YEAR(JulSun1+19)=CalendarYear,MONTH(JulSun1+19)=7),JulSun1+19,""))</f>
        <v>45855</v>
      </c>
      <c r="U41" s="17">
        <f>IF(DAY(JulSun1)=1,IF(AND(YEAR(JulSun1+13)=CalendarYear,MONTH(JulSun1+13)=7),JulSun1+13,""),IF(AND(YEAR(JulSun1+20)=CalendarYear,MONTH(JulSun1+20)=7),JulSun1+20,""))</f>
        <v>45856</v>
      </c>
      <c r="V41" s="17">
        <f>IF(DAY(JulSun1)=1,IF(AND(YEAR(JulSun1+14)=CalendarYear,MONTH(JulSun1+14)=7),JulSun1+14,""),IF(AND(YEAR(JulSun1+21)=CalendarYear,MONTH(JulSun1+21)=7),JulSun1+21,""))</f>
        <v>45857</v>
      </c>
      <c r="W41" s="17">
        <f>IF(DAY(JulSun1)=1,IF(AND(YEAR(JulSun1+15)=CalendarYear,MONTH(JulSun1+15)=7),JulSun1+15,""),IF(AND(YEAR(JulSun1+22)=CalendarYear,MONTH(JulSun1+22)=7),JulSun1+22,""))</f>
        <v>45858</v>
      </c>
      <c r="X41" s="17">
        <f>IF(DAY(JulSun1)=1,IF(AND(YEAR(JulSun1+16)=CalendarYear,MONTH(JulSun1+16)=7),JulSun1+16,""),IF(AND(YEAR(JulSun1+23)=CalendarYear,MONTH(JulSun1+23)=7),JulSun1+23,""))</f>
        <v>45859</v>
      </c>
      <c r="Y41" s="17">
        <f>IF(DAY(JulSun1)=1,IF(AND(YEAR(JulSun1+17)=CalendarYear,MONTH(JulSun1+17)=7),JulSun1+17,""),IF(AND(YEAR(JulSun1+24)=CalendarYear,MONTH(JulSun1+24)=7),JulSun1+24,""))</f>
        <v>45860</v>
      </c>
      <c r="Z41" s="17">
        <f>IF(DAY(JulSun1)=1,IF(AND(YEAR(JulSun1+18)=CalendarYear,MONTH(JulSun1+18)=7),JulSun1+18,""),IF(AND(YEAR(JulSun1+25)=CalendarYear,MONTH(JulSun1+25)=7),JulSun1+25,""))</f>
        <v>45861</v>
      </c>
      <c r="AA41" s="17">
        <f>IF(DAY(JulSun1)=1,IF(AND(YEAR(JulSun1+19)=CalendarYear,MONTH(JulSun1+19)=7),JulSun1+19,""),IF(AND(YEAR(JulSun1+26)=CalendarYear,MONTH(JulSun1+26)=7),JulSun1+26,""))</f>
        <v>45862</v>
      </c>
      <c r="AB41" s="17">
        <f>IF(DAY(JulSun1)=1,IF(AND(YEAR(JulSun1+20)=CalendarYear,MONTH(JulSun1+20)=7),JulSun1+20,""),IF(AND(YEAR(JulSun1+27)=CalendarYear,MONTH(JulSun1+27)=7),JulSun1+27,""))</f>
        <v>45863</v>
      </c>
      <c r="AC41" s="17">
        <f>IF(DAY(JulSun1)=1,IF(AND(YEAR(JulSun1+21)=CalendarYear,MONTH(JulSun1+21)=7),JulSun1+21,""),IF(AND(YEAR(JulSun1+28)=CalendarYear,MONTH(JulSun1+28)=7),JulSun1+28,""))</f>
        <v>45864</v>
      </c>
      <c r="AD41" s="17">
        <f>IF(DAY(JulSun1)=1,IF(AND(YEAR(JulSun1+22)=CalendarYear,MONTH(JulSun1+22)=7),JulSun1+22,""),IF(AND(YEAR(JulSun1+29)=CalendarYear,MONTH(JulSun1+29)=7),JulSun1+29,""))</f>
        <v>45865</v>
      </c>
      <c r="AE41" s="17">
        <f>IF(DAY(JulSun1)=1,IF(AND(YEAR(JulSun1+23)=CalendarYear,MONTH(JulSun1+23)=7),JulSun1+23,""),IF(AND(YEAR(JulSun1+30)=CalendarYear,MONTH(JulSun1+30)=7),JulSun1+30,""))</f>
        <v>45866</v>
      </c>
      <c r="AF41" s="17">
        <f>IF(DAY(JulSun1)=1,IF(AND(YEAR(JulSun1+24)=CalendarYear,MONTH(JulSun1+24)=7),JulSun1+24,""),IF(AND(YEAR(JulSun1+31)=CalendarYear,MONTH(JulSun1+31)=7),JulSun1+31,""))</f>
        <v>45867</v>
      </c>
      <c r="AG41" s="17">
        <f>IF(DAY(JulSun1)=1,IF(AND(YEAR(JulSun1+25)=CalendarYear,MONTH(JulSun1+25)=7),JulSun1+25,""),IF(AND(YEAR(JulSun1+32)=CalendarYear,MONTH(JulSun1+32)=7),JulSun1+32,""))</f>
        <v>45868</v>
      </c>
      <c r="AH41" s="17">
        <f>IF(DAY(JulSun1)=1,IF(AND(YEAR(JulSun1+26)=CalendarYear,MONTH(JulSun1+26)=7),JulSun1+26,""),IF(AND(YEAR(JulSun1+33)=CalendarYear,MONTH(JulSun1+33)=7),JulSun1+33,""))</f>
        <v>45869</v>
      </c>
      <c r="AI41" s="17" t="str">
        <f>IF(DAY(JulSun1)=1,IF(AND(YEAR(JulSun1+27)=CalendarYear,MONTH(JulSun1+27)=7),JulSun1+27,""),IF(AND(YEAR(JulSun1+34)=CalendarYear,MONTH(JulSun1+34)=7),JulSun1+34,""))</f>
        <v/>
      </c>
      <c r="AJ41" s="17" t="str">
        <f>IF(DAY(JulSun1)=1,IF(AND(YEAR(JulSun1+28)=CalendarYear,MONTH(JulSun1+28)=7),JulSun1+28,""),IF(AND(YEAR(JulSun1+35)=CalendarYear,MONTH(JulSun1+35)=7),JulSun1+35,""))</f>
        <v/>
      </c>
      <c r="AK41" s="17" t="str">
        <f>IF(DAY(JulSun1)=1,IF(AND(YEAR(JulSun1+29)=CalendarYear,MONTH(JulSun1+29)=7),JulSun1+29,""),IF(AND(YEAR(JulSun1+36)=CalendarYear,MONTH(JulSun1+36)=7),JulSun1+36,""))</f>
        <v/>
      </c>
      <c r="AL41" s="17" t="str">
        <f>IF(DAY(JulSun1)=1,IF(AND(YEAR(JulSun1+30)=CalendarYear,MONTH(JulSun1+30)=7),JulSun1+30,""),IF(AND(YEAR(JulSun1+37)=CalendarYear,MONTH(JulSun1+37)=7),JulSun1+37,""))</f>
        <v/>
      </c>
    </row>
    <row r="42" spans="1:38" x14ac:dyDescent="0.25">
      <c r="A42" s="85"/>
      <c r="B42" s="18" t="s">
        <v>7</v>
      </c>
      <c r="C42" s="18" t="s">
        <v>8</v>
      </c>
      <c r="D42" s="18" t="s">
        <v>9</v>
      </c>
      <c r="E42" s="18" t="s">
        <v>10</v>
      </c>
      <c r="F42" s="18" t="s">
        <v>11</v>
      </c>
      <c r="G42" s="18" t="s">
        <v>12</v>
      </c>
      <c r="H42" s="18" t="s">
        <v>13</v>
      </c>
      <c r="I42" s="18" t="s">
        <v>7</v>
      </c>
      <c r="J42" s="18" t="s">
        <v>8</v>
      </c>
      <c r="K42" s="18" t="s">
        <v>9</v>
      </c>
      <c r="L42" s="18" t="s">
        <v>10</v>
      </c>
      <c r="M42" s="18" t="s">
        <v>11</v>
      </c>
      <c r="N42" s="18" t="s">
        <v>12</v>
      </c>
      <c r="O42" s="18" t="s">
        <v>13</v>
      </c>
      <c r="P42" s="18" t="s">
        <v>7</v>
      </c>
      <c r="Q42" s="18" t="s">
        <v>8</v>
      </c>
      <c r="R42" s="18" t="s">
        <v>9</v>
      </c>
      <c r="S42" s="18" t="s">
        <v>10</v>
      </c>
      <c r="T42" s="18" t="s">
        <v>11</v>
      </c>
      <c r="U42" s="18" t="s">
        <v>12</v>
      </c>
      <c r="V42" s="18" t="s">
        <v>13</v>
      </c>
      <c r="W42" s="18" t="s">
        <v>7</v>
      </c>
      <c r="X42" s="18" t="s">
        <v>8</v>
      </c>
      <c r="Y42" s="18" t="s">
        <v>9</v>
      </c>
      <c r="Z42" s="18" t="s">
        <v>10</v>
      </c>
      <c r="AA42" s="18" t="s">
        <v>11</v>
      </c>
      <c r="AB42" s="18" t="s">
        <v>12</v>
      </c>
      <c r="AC42" s="18" t="s">
        <v>13</v>
      </c>
      <c r="AD42" s="18" t="s">
        <v>7</v>
      </c>
      <c r="AE42" s="18" t="s">
        <v>8</v>
      </c>
      <c r="AF42" s="18" t="s">
        <v>9</v>
      </c>
      <c r="AG42" s="18" t="s">
        <v>10</v>
      </c>
      <c r="AH42" s="18" t="s">
        <v>11</v>
      </c>
      <c r="AI42" s="18" t="s">
        <v>12</v>
      </c>
      <c r="AJ42" s="18" t="s">
        <v>13</v>
      </c>
      <c r="AK42" s="18" t="s">
        <v>7</v>
      </c>
      <c r="AL42" s="18" t="s">
        <v>8</v>
      </c>
    </row>
    <row r="43" spans="1:38" x14ac:dyDescent="0.25">
      <c r="A43" s="27" t="s">
        <v>15</v>
      </c>
      <c r="B43" s="51" t="s">
        <v>14</v>
      </c>
      <c r="C43" s="51" t="s">
        <v>14</v>
      </c>
      <c r="D43" s="51" t="s">
        <v>14</v>
      </c>
      <c r="E43" s="51" t="s">
        <v>14</v>
      </c>
      <c r="F43" s="51" t="s">
        <v>14</v>
      </c>
      <c r="G43" s="51" t="s">
        <v>14</v>
      </c>
      <c r="H43" s="51" t="s">
        <v>14</v>
      </c>
      <c r="I43" s="51" t="s">
        <v>14</v>
      </c>
      <c r="J43" s="51" t="s">
        <v>14</v>
      </c>
      <c r="K43" s="51" t="s">
        <v>14</v>
      </c>
      <c r="L43" s="51" t="s">
        <v>14</v>
      </c>
      <c r="M43" s="51" t="s">
        <v>14</v>
      </c>
      <c r="N43" s="51" t="s">
        <v>14</v>
      </c>
      <c r="O43" s="51" t="s">
        <v>14</v>
      </c>
      <c r="P43" s="51" t="s">
        <v>14</v>
      </c>
      <c r="Q43" s="51" t="s">
        <v>14</v>
      </c>
      <c r="R43" s="51" t="s">
        <v>14</v>
      </c>
      <c r="S43" s="51" t="s">
        <v>14</v>
      </c>
      <c r="T43" s="51" t="s">
        <v>14</v>
      </c>
      <c r="U43" s="51" t="s">
        <v>14</v>
      </c>
      <c r="V43" s="51" t="s">
        <v>14</v>
      </c>
      <c r="W43" s="51" t="s">
        <v>14</v>
      </c>
      <c r="X43" s="51" t="s">
        <v>14</v>
      </c>
      <c r="Y43" s="51" t="s">
        <v>14</v>
      </c>
      <c r="Z43" s="51" t="s">
        <v>14</v>
      </c>
      <c r="AA43" s="51" t="s">
        <v>14</v>
      </c>
      <c r="AB43" s="51" t="s">
        <v>14</v>
      </c>
      <c r="AC43" s="51" t="s">
        <v>14</v>
      </c>
      <c r="AD43" s="51" t="s">
        <v>14</v>
      </c>
      <c r="AE43" s="51" t="s">
        <v>14</v>
      </c>
      <c r="AF43" s="51" t="s">
        <v>14</v>
      </c>
      <c r="AG43" s="51" t="s">
        <v>14</v>
      </c>
      <c r="AH43" s="51" t="s">
        <v>14</v>
      </c>
      <c r="AI43" s="51" t="s">
        <v>14</v>
      </c>
      <c r="AJ43" s="51" t="s">
        <v>14</v>
      </c>
      <c r="AK43" s="51" t="s">
        <v>14</v>
      </c>
      <c r="AL43" s="51" t="s">
        <v>14</v>
      </c>
    </row>
    <row r="44" spans="1:38" x14ac:dyDescent="0.25">
      <c r="A44" s="28" t="s">
        <v>18</v>
      </c>
      <c r="B44" s="50" t="s">
        <v>19</v>
      </c>
      <c r="C44" s="50" t="s">
        <v>19</v>
      </c>
      <c r="D44" s="50" t="s">
        <v>19</v>
      </c>
      <c r="E44" s="50" t="s">
        <v>19</v>
      </c>
      <c r="F44" s="50" t="s">
        <v>19</v>
      </c>
      <c r="G44" s="50" t="s">
        <v>19</v>
      </c>
      <c r="H44" s="50" t="s">
        <v>19</v>
      </c>
      <c r="I44" s="50" t="s">
        <v>19</v>
      </c>
      <c r="J44" s="50" t="s">
        <v>19</v>
      </c>
      <c r="K44" s="50" t="s">
        <v>19</v>
      </c>
      <c r="L44" s="50" t="s">
        <v>19</v>
      </c>
      <c r="M44" s="50" t="s">
        <v>19</v>
      </c>
      <c r="N44" s="50" t="s">
        <v>19</v>
      </c>
      <c r="O44" s="50" t="s">
        <v>19</v>
      </c>
      <c r="P44" s="50" t="s">
        <v>19</v>
      </c>
      <c r="Q44" s="50" t="s">
        <v>19</v>
      </c>
      <c r="R44" s="50" t="s">
        <v>19</v>
      </c>
      <c r="S44" s="50" t="s">
        <v>19</v>
      </c>
      <c r="T44" s="50" t="s">
        <v>19</v>
      </c>
      <c r="U44" s="50" t="s">
        <v>19</v>
      </c>
      <c r="V44" s="50" t="s">
        <v>19</v>
      </c>
      <c r="W44" s="50" t="s">
        <v>19</v>
      </c>
      <c r="X44" s="50" t="s">
        <v>19</v>
      </c>
      <c r="Y44" s="50" t="s">
        <v>19</v>
      </c>
      <c r="Z44" s="50" t="s">
        <v>19</v>
      </c>
      <c r="AA44" s="50" t="s">
        <v>19</v>
      </c>
      <c r="AB44" s="50" t="s">
        <v>19</v>
      </c>
      <c r="AC44" s="50" t="s">
        <v>19</v>
      </c>
      <c r="AD44" s="50" t="s">
        <v>19</v>
      </c>
      <c r="AE44" s="50" t="s">
        <v>19</v>
      </c>
      <c r="AF44" s="50" t="s">
        <v>19</v>
      </c>
      <c r="AG44" s="50" t="s">
        <v>19</v>
      </c>
      <c r="AH44" s="50" t="s">
        <v>19</v>
      </c>
      <c r="AI44" s="50" t="s">
        <v>19</v>
      </c>
      <c r="AJ44" s="50" t="s">
        <v>19</v>
      </c>
      <c r="AK44" s="50" t="s">
        <v>19</v>
      </c>
      <c r="AL44" s="50" t="s">
        <v>19</v>
      </c>
    </row>
    <row r="45" spans="1:38" x14ac:dyDescent="0.25">
      <c r="A45" s="28" t="s">
        <v>20</v>
      </c>
      <c r="B45" s="50">
        <f>IF(AND(B41&gt;='TABLEAU PERSONNEL'!$D$4,B41&lt;='TABLEAU PERSONNEL'!$E$4),100,0)
+IF(AND(B41&gt;='TABLEAU PERSONNEL'!$D$5,B41&lt;='TABLEAU PERSONNEL'!$E$5),100,0)
+IF(AND(B41&gt;='TABLEAU PERSONNEL'!$D$6,B41&lt;='TABLEAU PERSONNEL'!$E$6),100,0)
+IF(AND(B41&gt;='TABLEAU PERSONNEL'!$D$7,B41&lt;='TABLEAU PERSONNEL'!$E$7),100,0)
+IF(AND(B41&gt;='TABLEAU PERSONNEL'!$D$8,B41&lt;='TABLEAU PERSONNEL'!$E$8),100,0)
+IF(AND(B41&gt;='TABLEAU PERSONNEL'!$D$9,B41&lt;='TABLEAU PERSONNEL'!$E$9),100,0)
+IF(AND(B41&gt;='TABLEAU PERSONNEL'!$D$10,B41&lt;='TABLEAU PERSONNEL'!$E$10),100,0)
+IF(AND(B41&gt;='TABLEAU PERSONNEL'!$D$11,B41&lt;='TABLEAU PERSONNEL'!$E$11),100,0)
+IF(AND(B41&gt;='TABLEAU PERSONNEL'!$D$12,B41&lt;='TABLEAU PERSONNEL'!$E$12),100,0)
+IF(AND(B41&gt;='TABLEAU PERSONNEL'!$D$13,B41&lt;='TABLEAU PERSONNEL'!$E$13),100,0)
+IF(AND(B41&gt;='TABLEAU PERSONNEL'!$D$14,B41&lt;='TABLEAU PERSONNEL'!$E$14),100,0)
+IF(AND(B41&gt;='TABLEAU PERSONNEL'!$D$15,B41&lt;='TABLEAU PERSONNEL'!$E$15),100,0)
+IF(AND(B41&gt;='TABLEAU PERSONNEL'!$D$16,B41&lt;='TABLEAU PERSONNEL'!$E$16),100,0)
+IF(AND(B41&gt;='TABLEAU PERSONNEL'!$D$17,B41&lt;='TABLEAU PERSONNEL'!$E$17),100,0)
+IF(AND(B41&gt;='TABLEAU PERSONNEL'!$D$18,B41&lt;='TABLEAU PERSONNEL'!$E$18),100,0)
+IF(AND(B41&gt;='TABLEAU PERSONNEL'!$D$19,B41&lt;='TABLEAU PERSONNEL'!$E$19),100,0)
+IF(AND(B41&gt;='TABLEAU PERSONNEL'!$D$20,B41&lt;='TABLEAU PERSONNEL'!$E$20),100,0)
+IF(AND(B41&gt;='TABLEAU PERSONNEL'!$D$21,B41&lt;='TABLEAU PERSONNEL'!$E$21),100,0)
+IF(AND(B41&gt;='TABLEAU PERSONNEL'!$D$22,B41&lt;='TABLEAU PERSONNEL'!$E$22),100,0)
+IF(AND(B41&gt;='TABLEAU PERSONNEL'!$D$23,B41&lt;='TABLEAU PERSONNEL'!$E$23),100,0)
+IF(AND(B41&gt;='TABLEAU PERSONNEL'!$D$24,B41&lt;='TABLEAU PERSONNEL'!$E$24),100,0)
+IF(AND(B41&gt;='TABLEAU PERSONNEL'!$D$25,B41&lt;='TABLEAU PERSONNEL'!$E$25),100,0)
+IF(AND(B41&gt;='TABLEAU PERSONNEL'!$D$26,B41&lt;='TABLEAU PERSONNEL'!$E$26),100,0)
+IF(AND(B41&gt;='TABLEAU PERSONNEL'!$D$27,B41&lt;='TABLEAU PERSONNEL'!$E$27),100,0)
+IF(AND(B41&gt;='TABLEAU PERSONNEL'!$D$28,B41&lt;='TABLEAU PERSONNEL'!$E$28),100,0)
+IF(AND(B41&gt;='TABLEAU PERSONNEL'!$D$29,B41&lt;='TABLEAU PERSONNEL'!$E$29),100,0)
+IF(AND(B41&gt;='TABLEAU PERSONNEL'!$D$30,B41&lt;='TABLEAU PERSONNEL'!$E$30),100,0)
+IF(AND(B41&gt;='TABLEAU PERSONNEL'!$D$31,B41&lt;='TABLEAU PERSONNEL'!$E$31),100,0)
+IF(AND(B41&gt;='TABLEAU PERSONNEL'!$D$32,B41&lt;='TABLEAU PERSONNEL'!$E$32),100,0)
+IF(AND(B41&gt;='TABLEAU PERSONNEL'!$D$33,B41&lt;='TABLEAU PERSONNEL'!$E$33),100,0)
+IF(AND(B41&gt;='TABLEAU PERSONNEL'!$D$34,B41&lt;='TABLEAU PERSONNEL'!$E$34),100,0)</f>
        <v>2700</v>
      </c>
      <c r="C45" s="50">
        <f>IF(AND(C41&gt;='TABLEAU PERSONNEL'!$D$4,C41&lt;='TABLEAU PERSONNEL'!$E$4),100,0)
+IF(AND(C41&gt;='TABLEAU PERSONNEL'!$D$5,C41&lt;='TABLEAU PERSONNEL'!$E$5),100,0)
+IF(AND(C41&gt;='TABLEAU PERSONNEL'!$D$6,C41&lt;='TABLEAU PERSONNEL'!$E$6),100,0)
+IF(AND(C41&gt;='TABLEAU PERSONNEL'!$D$7,C41&lt;='TABLEAU PERSONNEL'!$E$7),100,0)
+IF(AND(C41&gt;='TABLEAU PERSONNEL'!$D$8,C41&lt;='TABLEAU PERSONNEL'!$E$8),100,0)
+IF(AND(C41&gt;='TABLEAU PERSONNEL'!$D$9,C41&lt;='TABLEAU PERSONNEL'!$E$9),100,0)
+IF(AND(C41&gt;='TABLEAU PERSONNEL'!$D$10,C41&lt;='TABLEAU PERSONNEL'!$E$10),100,0)
+IF(AND(C41&gt;='TABLEAU PERSONNEL'!$D$11,C41&lt;='TABLEAU PERSONNEL'!$E$11),100,0)
+IF(AND(C41&gt;='TABLEAU PERSONNEL'!$D$12,C41&lt;='TABLEAU PERSONNEL'!$E$12),100,0)
+IF(AND(C41&gt;='TABLEAU PERSONNEL'!$D$13,C41&lt;='TABLEAU PERSONNEL'!$E$13),100,0)
+IF(AND(C41&gt;='TABLEAU PERSONNEL'!$D$14,C41&lt;='TABLEAU PERSONNEL'!$E$14),100,0)
+IF(AND(C41&gt;='TABLEAU PERSONNEL'!$D$15,C41&lt;='TABLEAU PERSONNEL'!$E$15),100,0)
+IF(AND(C41&gt;='TABLEAU PERSONNEL'!$D$16,C41&lt;='TABLEAU PERSONNEL'!$E$16),100,0)
+IF(AND(C41&gt;='TABLEAU PERSONNEL'!$D$17,C41&lt;='TABLEAU PERSONNEL'!$E$17),100,0)
+IF(AND(C41&gt;='TABLEAU PERSONNEL'!$D$18,C41&lt;='TABLEAU PERSONNEL'!$E$18),100,0)
+IF(AND(C41&gt;='TABLEAU PERSONNEL'!$D$19,C41&lt;='TABLEAU PERSONNEL'!$E$19),100,0)
+IF(AND(C41&gt;='TABLEAU PERSONNEL'!$D$20,C41&lt;='TABLEAU PERSONNEL'!$E$20),100,0)
+IF(AND(C41&gt;='TABLEAU PERSONNEL'!$D$21,C41&lt;='TABLEAU PERSONNEL'!$E$21),100,0)
+IF(AND(C41&gt;='TABLEAU PERSONNEL'!$D$22,C41&lt;='TABLEAU PERSONNEL'!$E$22),100,0)
+IF(AND(C41&gt;='TABLEAU PERSONNEL'!$D$23,C41&lt;='TABLEAU PERSONNEL'!$E$23),100,0)
+IF(AND(C41&gt;='TABLEAU PERSONNEL'!$D$24,C41&lt;='TABLEAU PERSONNEL'!$E$24),100,0)
+IF(AND(C41&gt;='TABLEAU PERSONNEL'!$D$25,C41&lt;='TABLEAU PERSONNEL'!$E$25),100,0)
+IF(AND(C41&gt;='TABLEAU PERSONNEL'!$D$26,C41&lt;='TABLEAU PERSONNEL'!$E$26),100,0)
+IF(AND(C41&gt;='TABLEAU PERSONNEL'!$D$27,C41&lt;='TABLEAU PERSONNEL'!$E$27),100,0)
+IF(AND(C41&gt;='TABLEAU PERSONNEL'!$D$28,C41&lt;='TABLEAU PERSONNEL'!$E$28),100,0)
+IF(AND(C41&gt;='TABLEAU PERSONNEL'!$D$29,C41&lt;='TABLEAU PERSONNEL'!$E$29),100,0)
+IF(AND(C41&gt;='TABLEAU PERSONNEL'!$D$30,C41&lt;='TABLEAU PERSONNEL'!$E$30),100,0)
+IF(AND(C41&gt;='TABLEAU PERSONNEL'!$D$31,C41&lt;='TABLEAU PERSONNEL'!$E$31),100,0)
+IF(AND(C41&gt;='TABLEAU PERSONNEL'!$D$32,C41&lt;='TABLEAU PERSONNEL'!$E$32),100,0)
+IF(AND(C41&gt;='TABLEAU PERSONNEL'!$D$33,C41&lt;='TABLEAU PERSONNEL'!$E$33),100,0)
+IF(AND(C41&gt;='TABLEAU PERSONNEL'!$D$34,C41&lt;='TABLEAU PERSONNEL'!$E$34),100,0)</f>
        <v>2700</v>
      </c>
      <c r="D45" s="50">
        <f>IF(AND(D41&gt;='TABLEAU PERSONNEL'!$D$4,D41&lt;='TABLEAU PERSONNEL'!$E$4),100,0)
+IF(AND(D41&gt;='TABLEAU PERSONNEL'!$D$5,D41&lt;='TABLEAU PERSONNEL'!$E$5),100,0)
+IF(AND(D41&gt;='TABLEAU PERSONNEL'!$D$6,D41&lt;='TABLEAU PERSONNEL'!$E$6),100,0)
+IF(AND(D41&gt;='TABLEAU PERSONNEL'!$D$7,D41&lt;='TABLEAU PERSONNEL'!$E$7),100,0)
+IF(AND(D41&gt;='TABLEAU PERSONNEL'!$D$8,D41&lt;='TABLEAU PERSONNEL'!$E$8),100,0)
+IF(AND(D41&gt;='TABLEAU PERSONNEL'!$D$9,D41&lt;='TABLEAU PERSONNEL'!$E$9),100,0)
+IF(AND(D41&gt;='TABLEAU PERSONNEL'!$D$10,D41&lt;='TABLEAU PERSONNEL'!$E$10),100,0)
+IF(AND(D41&gt;='TABLEAU PERSONNEL'!$D$11,D41&lt;='TABLEAU PERSONNEL'!$E$11),100,0)
+IF(AND(D41&gt;='TABLEAU PERSONNEL'!$D$12,D41&lt;='TABLEAU PERSONNEL'!$E$12),100,0)
+IF(AND(D41&gt;='TABLEAU PERSONNEL'!$D$13,D41&lt;='TABLEAU PERSONNEL'!$E$13),100,0)
+IF(AND(D41&gt;='TABLEAU PERSONNEL'!$D$14,D41&lt;='TABLEAU PERSONNEL'!$E$14),100,0)
+IF(AND(D41&gt;='TABLEAU PERSONNEL'!$D$15,D41&lt;='TABLEAU PERSONNEL'!$E$15),100,0)
+IF(AND(D41&gt;='TABLEAU PERSONNEL'!$D$16,D41&lt;='TABLEAU PERSONNEL'!$E$16),100,0)
+IF(AND(D41&gt;='TABLEAU PERSONNEL'!$D$17,D41&lt;='TABLEAU PERSONNEL'!$E$17),100,0)
+IF(AND(D41&gt;='TABLEAU PERSONNEL'!$D$18,D41&lt;='TABLEAU PERSONNEL'!$E$18),100,0)
+IF(AND(D41&gt;='TABLEAU PERSONNEL'!$D$19,D41&lt;='TABLEAU PERSONNEL'!$E$19),100,0)
+IF(AND(D41&gt;='TABLEAU PERSONNEL'!$D$20,D41&lt;='TABLEAU PERSONNEL'!$E$20),100,0)
+IF(AND(D41&gt;='TABLEAU PERSONNEL'!$D$21,D41&lt;='TABLEAU PERSONNEL'!$E$21),100,0)
+IF(AND(D41&gt;='TABLEAU PERSONNEL'!$D$22,D41&lt;='TABLEAU PERSONNEL'!$E$22),100,0)
+IF(AND(D41&gt;='TABLEAU PERSONNEL'!$D$23,D41&lt;='TABLEAU PERSONNEL'!$E$23),100,0)
+IF(AND(D41&gt;='TABLEAU PERSONNEL'!$D$24,D41&lt;='TABLEAU PERSONNEL'!$E$24),100,0)
+IF(AND(D41&gt;='TABLEAU PERSONNEL'!$D$25,D41&lt;='TABLEAU PERSONNEL'!$E$25),100,0)
+IF(AND(D41&gt;='TABLEAU PERSONNEL'!$D$26,D41&lt;='TABLEAU PERSONNEL'!$E$26),100,0)
+IF(AND(D41&gt;='TABLEAU PERSONNEL'!$D$27,D41&lt;='TABLEAU PERSONNEL'!$E$27),100,0)
+IF(AND(D41&gt;='TABLEAU PERSONNEL'!$D$28,D41&lt;='TABLEAU PERSONNEL'!$E$28),100,0)
+IF(AND(D41&gt;='TABLEAU PERSONNEL'!$D$29,D41&lt;='TABLEAU PERSONNEL'!$E$29),100,0)
+IF(AND(D41&gt;='TABLEAU PERSONNEL'!$D$30,D41&lt;='TABLEAU PERSONNEL'!$E$30),100,0)
+IF(AND(D41&gt;='TABLEAU PERSONNEL'!$D$31,D41&lt;='TABLEAU PERSONNEL'!$E$31),100,0)
+IF(AND(D41&gt;='TABLEAU PERSONNEL'!$D$32,D41&lt;='TABLEAU PERSONNEL'!$E$32),100,0)
+IF(AND(D41&gt;='TABLEAU PERSONNEL'!$D$33,D41&lt;='TABLEAU PERSONNEL'!$E$33),100,0)
+IF(AND(D41&gt;='TABLEAU PERSONNEL'!$D$34,D41&lt;='TABLEAU PERSONNEL'!$E$34),100,0)</f>
        <v>0</v>
      </c>
      <c r="E45" s="50">
        <f>IF(AND(E41&gt;='TABLEAU PERSONNEL'!$D$4,E41&lt;='TABLEAU PERSONNEL'!$E$4),100,0)
+IF(AND(E41&gt;='TABLEAU PERSONNEL'!$D$5,E41&lt;='TABLEAU PERSONNEL'!$E$5),100,0)
+IF(AND(E41&gt;='TABLEAU PERSONNEL'!$D$6,E41&lt;='TABLEAU PERSONNEL'!$E$6),100,0)
+IF(AND(E41&gt;='TABLEAU PERSONNEL'!$D$7,E41&lt;='TABLEAU PERSONNEL'!$E$7),100,0)
+IF(AND(E41&gt;='TABLEAU PERSONNEL'!$D$8,E41&lt;='TABLEAU PERSONNEL'!$E$8),100,0)
+IF(AND(E41&gt;='TABLEAU PERSONNEL'!$D$9,E41&lt;='TABLEAU PERSONNEL'!$E$9),100,0)
+IF(AND(E41&gt;='TABLEAU PERSONNEL'!$D$10,E41&lt;='TABLEAU PERSONNEL'!$E$10),100,0)
+IF(AND(E41&gt;='TABLEAU PERSONNEL'!$D$11,E41&lt;='TABLEAU PERSONNEL'!$E$11),100,0)
+IF(AND(E41&gt;='TABLEAU PERSONNEL'!$D$12,E41&lt;='TABLEAU PERSONNEL'!$E$12),100,0)
+IF(AND(E41&gt;='TABLEAU PERSONNEL'!$D$13,E41&lt;='TABLEAU PERSONNEL'!$E$13),100,0)
+IF(AND(E41&gt;='TABLEAU PERSONNEL'!$D$14,E41&lt;='TABLEAU PERSONNEL'!$E$14),100,0)
+IF(AND(E41&gt;='TABLEAU PERSONNEL'!$D$15,E41&lt;='TABLEAU PERSONNEL'!$E$15),100,0)
+IF(AND(E41&gt;='TABLEAU PERSONNEL'!$D$16,E41&lt;='TABLEAU PERSONNEL'!$E$16),100,0)
+IF(AND(E41&gt;='TABLEAU PERSONNEL'!$D$17,E41&lt;='TABLEAU PERSONNEL'!$E$17),100,0)
+IF(AND(E41&gt;='TABLEAU PERSONNEL'!$D$18,E41&lt;='TABLEAU PERSONNEL'!$E$18),100,0)
+IF(AND(E41&gt;='TABLEAU PERSONNEL'!$D$19,E41&lt;='TABLEAU PERSONNEL'!$E$19),100,0)
+IF(AND(E41&gt;='TABLEAU PERSONNEL'!$D$20,E41&lt;='TABLEAU PERSONNEL'!$E$20),100,0)
+IF(AND(E41&gt;='TABLEAU PERSONNEL'!$D$21,E41&lt;='TABLEAU PERSONNEL'!$E$21),100,0)
+IF(AND(E41&gt;='TABLEAU PERSONNEL'!$D$22,E41&lt;='TABLEAU PERSONNEL'!$E$22),100,0)
+IF(AND(E41&gt;='TABLEAU PERSONNEL'!$D$23,E41&lt;='TABLEAU PERSONNEL'!$E$23),100,0)
+IF(AND(E41&gt;='TABLEAU PERSONNEL'!$D$24,E41&lt;='TABLEAU PERSONNEL'!$E$24),100,0)
+IF(AND(E41&gt;='TABLEAU PERSONNEL'!$D$25,E41&lt;='TABLEAU PERSONNEL'!$E$25),100,0)
+IF(AND(E41&gt;='TABLEAU PERSONNEL'!$D$26,E41&lt;='TABLEAU PERSONNEL'!$E$26),100,0)
+IF(AND(E41&gt;='TABLEAU PERSONNEL'!$D$27,E41&lt;='TABLEAU PERSONNEL'!$E$27),100,0)
+IF(AND(E41&gt;='TABLEAU PERSONNEL'!$D$28,E41&lt;='TABLEAU PERSONNEL'!$E$28),100,0)
+IF(AND(E41&gt;='TABLEAU PERSONNEL'!$D$29,E41&lt;='TABLEAU PERSONNEL'!$E$29),100,0)
+IF(AND(E41&gt;='TABLEAU PERSONNEL'!$D$30,E41&lt;='TABLEAU PERSONNEL'!$E$30),100,0)
+IF(AND(E41&gt;='TABLEAU PERSONNEL'!$D$31,E41&lt;='TABLEAU PERSONNEL'!$E$31),100,0)
+IF(AND(E41&gt;='TABLEAU PERSONNEL'!$D$32,E41&lt;='TABLEAU PERSONNEL'!$E$32),100,0)
+IF(AND(E41&gt;='TABLEAU PERSONNEL'!$D$33,E41&lt;='TABLEAU PERSONNEL'!$E$33),100,0)
+IF(AND(E41&gt;='TABLEAU PERSONNEL'!$D$34,E41&lt;='TABLEAU PERSONNEL'!$E$34),100,0)</f>
        <v>0</v>
      </c>
      <c r="F45" s="50">
        <f>IF(AND(F41&gt;='TABLEAU PERSONNEL'!$D$4,F41&lt;='TABLEAU PERSONNEL'!$E$4),100,0)
+IF(AND(F41&gt;='TABLEAU PERSONNEL'!$D$5,F41&lt;='TABLEAU PERSONNEL'!$E$5),100,0)
+IF(AND(F41&gt;='TABLEAU PERSONNEL'!$D$6,F41&lt;='TABLEAU PERSONNEL'!$E$6),100,0)
+IF(AND(F41&gt;='TABLEAU PERSONNEL'!$D$7,F41&lt;='TABLEAU PERSONNEL'!$E$7),100,0)
+IF(AND(F41&gt;='TABLEAU PERSONNEL'!$D$8,F41&lt;='TABLEAU PERSONNEL'!$E$8),100,0)
+IF(AND(F41&gt;='TABLEAU PERSONNEL'!$D$9,F41&lt;='TABLEAU PERSONNEL'!$E$9),100,0)
+IF(AND(F41&gt;='TABLEAU PERSONNEL'!$D$10,F41&lt;='TABLEAU PERSONNEL'!$E$10),100,0)
+IF(AND(F41&gt;='TABLEAU PERSONNEL'!$D$11,F41&lt;='TABLEAU PERSONNEL'!$E$11),100,0)
+IF(AND(F41&gt;='TABLEAU PERSONNEL'!$D$12,F41&lt;='TABLEAU PERSONNEL'!$E$12),100,0)
+IF(AND(F41&gt;='TABLEAU PERSONNEL'!$D$13,F41&lt;='TABLEAU PERSONNEL'!$E$13),100,0)
+IF(AND(F41&gt;='TABLEAU PERSONNEL'!$D$14,F41&lt;='TABLEAU PERSONNEL'!$E$14),100,0)
+IF(AND(F41&gt;='TABLEAU PERSONNEL'!$D$15,F41&lt;='TABLEAU PERSONNEL'!$E$15),100,0)
+IF(AND(F41&gt;='TABLEAU PERSONNEL'!$D$16,F41&lt;='TABLEAU PERSONNEL'!$E$16),100,0)
+IF(AND(F41&gt;='TABLEAU PERSONNEL'!$D$17,F41&lt;='TABLEAU PERSONNEL'!$E$17),100,0)
+IF(AND(F41&gt;='TABLEAU PERSONNEL'!$D$18,F41&lt;='TABLEAU PERSONNEL'!$E$18),100,0)
+IF(AND(F41&gt;='TABLEAU PERSONNEL'!$D$19,F41&lt;='TABLEAU PERSONNEL'!$E$19),100,0)
+IF(AND(F41&gt;='TABLEAU PERSONNEL'!$D$20,F41&lt;='TABLEAU PERSONNEL'!$E$20),100,0)
+IF(AND(F41&gt;='TABLEAU PERSONNEL'!$D$21,F41&lt;='TABLEAU PERSONNEL'!$E$21),100,0)
+IF(AND(F41&gt;='TABLEAU PERSONNEL'!$D$22,F41&lt;='TABLEAU PERSONNEL'!$E$22),100,0)
+IF(AND(F41&gt;='TABLEAU PERSONNEL'!$D$23,F41&lt;='TABLEAU PERSONNEL'!$E$23),100,0)
+IF(AND(F41&gt;='TABLEAU PERSONNEL'!$D$24,F41&lt;='TABLEAU PERSONNEL'!$E$24),100,0)
+IF(AND(F41&gt;='TABLEAU PERSONNEL'!$D$25,F41&lt;='TABLEAU PERSONNEL'!$E$25),100,0)
+IF(AND(F41&gt;='TABLEAU PERSONNEL'!$D$26,F41&lt;='TABLEAU PERSONNEL'!$E$26),100,0)
+IF(AND(F41&gt;='TABLEAU PERSONNEL'!$D$27,F41&lt;='TABLEAU PERSONNEL'!$E$27),100,0)
+IF(AND(F41&gt;='TABLEAU PERSONNEL'!$D$28,F41&lt;='TABLEAU PERSONNEL'!$E$28),100,0)
+IF(AND(F41&gt;='TABLEAU PERSONNEL'!$D$29,F41&lt;='TABLEAU PERSONNEL'!$E$29),100,0)
+IF(AND(F41&gt;='TABLEAU PERSONNEL'!$D$30,F41&lt;='TABLEAU PERSONNEL'!$E$30),100,0)
+IF(AND(F41&gt;='TABLEAU PERSONNEL'!$D$31,F41&lt;='TABLEAU PERSONNEL'!$E$31),100,0)
+IF(AND(F41&gt;='TABLEAU PERSONNEL'!$D$32,F41&lt;='TABLEAU PERSONNEL'!$E$32),100,0)
+IF(AND(F41&gt;='TABLEAU PERSONNEL'!$D$33,F41&lt;='TABLEAU PERSONNEL'!$E$33),100,0)
+IF(AND(F41&gt;='TABLEAU PERSONNEL'!$D$34,F41&lt;='TABLEAU PERSONNEL'!$E$34),100,0)</f>
        <v>0</v>
      </c>
      <c r="G45" s="50">
        <f>IF(AND(G41&gt;='TABLEAU PERSONNEL'!$D$4,G41&lt;='TABLEAU PERSONNEL'!$E$4),100,0)
+IF(AND(G41&gt;='TABLEAU PERSONNEL'!$D$5,G41&lt;='TABLEAU PERSONNEL'!$E$5),100,0)
+IF(AND(G41&gt;='TABLEAU PERSONNEL'!$D$6,G41&lt;='TABLEAU PERSONNEL'!$E$6),100,0)
+IF(AND(G41&gt;='TABLEAU PERSONNEL'!$D$7,G41&lt;='TABLEAU PERSONNEL'!$E$7),100,0)
+IF(AND(G41&gt;='TABLEAU PERSONNEL'!$D$8,G41&lt;='TABLEAU PERSONNEL'!$E$8),100,0)
+IF(AND(G41&gt;='TABLEAU PERSONNEL'!$D$9,G41&lt;='TABLEAU PERSONNEL'!$E$9),100,0)
+IF(AND(G41&gt;='TABLEAU PERSONNEL'!$D$10,G41&lt;='TABLEAU PERSONNEL'!$E$10),100,0)
+IF(AND(G41&gt;='TABLEAU PERSONNEL'!$D$11,G41&lt;='TABLEAU PERSONNEL'!$E$11),100,0)
+IF(AND(G41&gt;='TABLEAU PERSONNEL'!$D$12,G41&lt;='TABLEAU PERSONNEL'!$E$12),100,0)
+IF(AND(G41&gt;='TABLEAU PERSONNEL'!$D$13,G41&lt;='TABLEAU PERSONNEL'!$E$13),100,0)
+IF(AND(G41&gt;='TABLEAU PERSONNEL'!$D$14,G41&lt;='TABLEAU PERSONNEL'!$E$14),100,0)
+IF(AND(G41&gt;='TABLEAU PERSONNEL'!$D$15,G41&lt;='TABLEAU PERSONNEL'!$E$15),100,0)
+IF(AND(G41&gt;='TABLEAU PERSONNEL'!$D$16,G41&lt;='TABLEAU PERSONNEL'!$E$16),100,0)
+IF(AND(G41&gt;='TABLEAU PERSONNEL'!$D$17,G41&lt;='TABLEAU PERSONNEL'!$E$17),100,0)
+IF(AND(G41&gt;='TABLEAU PERSONNEL'!$D$18,G41&lt;='TABLEAU PERSONNEL'!$E$18),100,0)
+IF(AND(G41&gt;='TABLEAU PERSONNEL'!$D$19,G41&lt;='TABLEAU PERSONNEL'!$E$19),100,0)
+IF(AND(G41&gt;='TABLEAU PERSONNEL'!$D$20,G41&lt;='TABLEAU PERSONNEL'!$E$20),100,0)
+IF(AND(G41&gt;='TABLEAU PERSONNEL'!$D$21,G41&lt;='TABLEAU PERSONNEL'!$E$21),100,0)
+IF(AND(G41&gt;='TABLEAU PERSONNEL'!$D$22,G41&lt;='TABLEAU PERSONNEL'!$E$22),100,0)
+IF(AND(G41&gt;='TABLEAU PERSONNEL'!$D$23,G41&lt;='TABLEAU PERSONNEL'!$E$23),100,0)
+IF(AND(G41&gt;='TABLEAU PERSONNEL'!$D$24,G41&lt;='TABLEAU PERSONNEL'!$E$24),100,0)
+IF(AND(G41&gt;='TABLEAU PERSONNEL'!$D$25,G41&lt;='TABLEAU PERSONNEL'!$E$25),100,0)
+IF(AND(G41&gt;='TABLEAU PERSONNEL'!$D$26,G41&lt;='TABLEAU PERSONNEL'!$E$26),100,0)
+IF(AND(G41&gt;='TABLEAU PERSONNEL'!$D$27,G41&lt;='TABLEAU PERSONNEL'!$E$27),100,0)
+IF(AND(G41&gt;='TABLEAU PERSONNEL'!$D$28,G41&lt;='TABLEAU PERSONNEL'!$E$28),100,0)
+IF(AND(G41&gt;='TABLEAU PERSONNEL'!$D$29,G41&lt;='TABLEAU PERSONNEL'!$E$29),100,0)
+IF(AND(G41&gt;='TABLEAU PERSONNEL'!$D$30,G41&lt;='TABLEAU PERSONNEL'!$E$30),100,0)
+IF(AND(G41&gt;='TABLEAU PERSONNEL'!$D$31,G41&lt;='TABLEAU PERSONNEL'!$E$31),100,0)
+IF(AND(G41&gt;='TABLEAU PERSONNEL'!$D$32,G41&lt;='TABLEAU PERSONNEL'!$E$32),100,0)
+IF(AND(G41&gt;='TABLEAU PERSONNEL'!$D$33,G41&lt;='TABLEAU PERSONNEL'!$E$33),100,0)
+IF(AND(G41&gt;='TABLEAU PERSONNEL'!$D$34,G41&lt;='TABLEAU PERSONNEL'!$E$34),100,0)</f>
        <v>0</v>
      </c>
      <c r="H45" s="50">
        <f>IF(AND(H41&gt;='TABLEAU PERSONNEL'!$D$4,H41&lt;='TABLEAU PERSONNEL'!$E$4),100,0)
+IF(AND(H41&gt;='TABLEAU PERSONNEL'!$D$5,H41&lt;='TABLEAU PERSONNEL'!$E$5),100,0)
+IF(AND(H41&gt;='TABLEAU PERSONNEL'!$D$6,H41&lt;='TABLEAU PERSONNEL'!$E$6),100,0)
+IF(AND(H41&gt;='TABLEAU PERSONNEL'!$D$7,H41&lt;='TABLEAU PERSONNEL'!$E$7),100,0)
+IF(AND(H41&gt;='TABLEAU PERSONNEL'!$D$8,H41&lt;='TABLEAU PERSONNEL'!$E$8),100,0)
+IF(AND(H41&gt;='TABLEAU PERSONNEL'!$D$9,H41&lt;='TABLEAU PERSONNEL'!$E$9),100,0)
+IF(AND(H41&gt;='TABLEAU PERSONNEL'!$D$10,H41&lt;='TABLEAU PERSONNEL'!$E$10),100,0)
+IF(AND(H41&gt;='TABLEAU PERSONNEL'!$D$11,H41&lt;='TABLEAU PERSONNEL'!$E$11),100,0)
+IF(AND(H41&gt;='TABLEAU PERSONNEL'!$D$12,H41&lt;='TABLEAU PERSONNEL'!$E$12),100,0)
+IF(AND(H41&gt;='TABLEAU PERSONNEL'!$D$13,H41&lt;='TABLEAU PERSONNEL'!$E$13),100,0)
+IF(AND(H41&gt;='TABLEAU PERSONNEL'!$D$14,H41&lt;='TABLEAU PERSONNEL'!$E$14),100,0)
+IF(AND(H41&gt;='TABLEAU PERSONNEL'!$D$15,H41&lt;='TABLEAU PERSONNEL'!$E$15),100,0)
+IF(AND(H41&gt;='TABLEAU PERSONNEL'!$D$16,H41&lt;='TABLEAU PERSONNEL'!$E$16),100,0)
+IF(AND(H41&gt;='TABLEAU PERSONNEL'!$D$17,H41&lt;='TABLEAU PERSONNEL'!$E$17),100,0)
+IF(AND(H41&gt;='TABLEAU PERSONNEL'!$D$18,H41&lt;='TABLEAU PERSONNEL'!$E$18),100,0)
+IF(AND(H41&gt;='TABLEAU PERSONNEL'!$D$19,H41&lt;='TABLEAU PERSONNEL'!$E$19),100,0)
+IF(AND(H41&gt;='TABLEAU PERSONNEL'!$D$20,H41&lt;='TABLEAU PERSONNEL'!$E$20),100,0)
+IF(AND(H41&gt;='TABLEAU PERSONNEL'!$D$21,H41&lt;='TABLEAU PERSONNEL'!$E$21),100,0)
+IF(AND(H41&gt;='TABLEAU PERSONNEL'!$D$22,H41&lt;='TABLEAU PERSONNEL'!$E$22),100,0)
+IF(AND(H41&gt;='TABLEAU PERSONNEL'!$D$23,H41&lt;='TABLEAU PERSONNEL'!$E$23),100,0)
+IF(AND(H41&gt;='TABLEAU PERSONNEL'!$D$24,H41&lt;='TABLEAU PERSONNEL'!$E$24),100,0)
+IF(AND(H41&gt;='TABLEAU PERSONNEL'!$D$25,H41&lt;='TABLEAU PERSONNEL'!$E$25),100,0)
+IF(AND(H41&gt;='TABLEAU PERSONNEL'!$D$26,H41&lt;='TABLEAU PERSONNEL'!$E$26),100,0)
+IF(AND(H41&gt;='TABLEAU PERSONNEL'!$D$27,H41&lt;='TABLEAU PERSONNEL'!$E$27),100,0)
+IF(AND(H41&gt;='TABLEAU PERSONNEL'!$D$28,H41&lt;='TABLEAU PERSONNEL'!$E$28),100,0)
+IF(AND(H41&gt;='TABLEAU PERSONNEL'!$D$29,H41&lt;='TABLEAU PERSONNEL'!$E$29),100,0)
+IF(AND(H41&gt;='TABLEAU PERSONNEL'!$D$30,H41&lt;='TABLEAU PERSONNEL'!$E$30),100,0)
+IF(AND(H41&gt;='TABLEAU PERSONNEL'!$D$31,H41&lt;='TABLEAU PERSONNEL'!$E$31),100,0)
+IF(AND(H41&gt;='TABLEAU PERSONNEL'!$D$32,H41&lt;='TABLEAU PERSONNEL'!$E$32),100,0)
+IF(AND(H41&gt;='TABLEAU PERSONNEL'!$D$33,H41&lt;='TABLEAU PERSONNEL'!$E$33),100,0)
+IF(AND(H41&gt;='TABLEAU PERSONNEL'!$D$34,H41&lt;='TABLEAU PERSONNEL'!$E$34),100,0)</f>
        <v>0</v>
      </c>
      <c r="I45" s="50">
        <f>IF(AND(I41&gt;='TABLEAU PERSONNEL'!$D$4,I41&lt;='TABLEAU PERSONNEL'!$E$4),100,0)
+IF(AND(I41&gt;='TABLEAU PERSONNEL'!$D$5,I41&lt;='TABLEAU PERSONNEL'!$E$5),100,0)
+IF(AND(I41&gt;='TABLEAU PERSONNEL'!$D$6,I41&lt;='TABLEAU PERSONNEL'!$E$6),100,0)
+IF(AND(I41&gt;='TABLEAU PERSONNEL'!$D$7,I41&lt;='TABLEAU PERSONNEL'!$E$7),100,0)
+IF(AND(I41&gt;='TABLEAU PERSONNEL'!$D$8,I41&lt;='TABLEAU PERSONNEL'!$E$8),100,0)
+IF(AND(I41&gt;='TABLEAU PERSONNEL'!$D$9,I41&lt;='TABLEAU PERSONNEL'!$E$9),100,0)
+IF(AND(I41&gt;='TABLEAU PERSONNEL'!$D$10,I41&lt;='TABLEAU PERSONNEL'!$E$10),100,0)
+IF(AND(I41&gt;='TABLEAU PERSONNEL'!$D$11,I41&lt;='TABLEAU PERSONNEL'!$E$11),100,0)
+IF(AND(I41&gt;='TABLEAU PERSONNEL'!$D$12,I41&lt;='TABLEAU PERSONNEL'!$E$12),100,0)
+IF(AND(I41&gt;='TABLEAU PERSONNEL'!$D$13,I41&lt;='TABLEAU PERSONNEL'!$E$13),100,0)
+IF(AND(I41&gt;='TABLEAU PERSONNEL'!$D$14,I41&lt;='TABLEAU PERSONNEL'!$E$14),100,0)
+IF(AND(I41&gt;='TABLEAU PERSONNEL'!$D$15,I41&lt;='TABLEAU PERSONNEL'!$E$15),100,0)
+IF(AND(I41&gt;='TABLEAU PERSONNEL'!$D$16,I41&lt;='TABLEAU PERSONNEL'!$E$16),100,0)
+IF(AND(I41&gt;='TABLEAU PERSONNEL'!$D$17,I41&lt;='TABLEAU PERSONNEL'!$E$17),100,0)
+IF(AND(I41&gt;='TABLEAU PERSONNEL'!$D$18,I41&lt;='TABLEAU PERSONNEL'!$E$18),100,0)
+IF(AND(I41&gt;='TABLEAU PERSONNEL'!$D$19,I41&lt;='TABLEAU PERSONNEL'!$E$19),100,0)
+IF(AND(I41&gt;='TABLEAU PERSONNEL'!$D$20,I41&lt;='TABLEAU PERSONNEL'!$E$20),100,0)
+IF(AND(I41&gt;='TABLEAU PERSONNEL'!$D$21,I41&lt;='TABLEAU PERSONNEL'!$E$21),100,0)
+IF(AND(I41&gt;='TABLEAU PERSONNEL'!$D$22,I41&lt;='TABLEAU PERSONNEL'!$E$22),100,0)
+IF(AND(I41&gt;='TABLEAU PERSONNEL'!$D$23,I41&lt;='TABLEAU PERSONNEL'!$E$23),100,0)
+IF(AND(I41&gt;='TABLEAU PERSONNEL'!$D$24,I41&lt;='TABLEAU PERSONNEL'!$E$24),100,0)
+IF(AND(I41&gt;='TABLEAU PERSONNEL'!$D$25,I41&lt;='TABLEAU PERSONNEL'!$E$25),100,0)
+IF(AND(I41&gt;='TABLEAU PERSONNEL'!$D$26,I41&lt;='TABLEAU PERSONNEL'!$E$26),100,0)
+IF(AND(I41&gt;='TABLEAU PERSONNEL'!$D$27,I41&lt;='TABLEAU PERSONNEL'!$E$27),100,0)
+IF(AND(I41&gt;='TABLEAU PERSONNEL'!$D$28,I41&lt;='TABLEAU PERSONNEL'!$E$28),100,0)
+IF(AND(I41&gt;='TABLEAU PERSONNEL'!$D$29,I41&lt;='TABLEAU PERSONNEL'!$E$29),100,0)
+IF(AND(I41&gt;='TABLEAU PERSONNEL'!$D$30,I41&lt;='TABLEAU PERSONNEL'!$E$30),100,0)
+IF(AND(I41&gt;='TABLEAU PERSONNEL'!$D$31,I41&lt;='TABLEAU PERSONNEL'!$E$31),100,0)
+IF(AND(I41&gt;='TABLEAU PERSONNEL'!$D$32,I41&lt;='TABLEAU PERSONNEL'!$E$32),100,0)
+IF(AND(I41&gt;='TABLEAU PERSONNEL'!$D$33,I41&lt;='TABLEAU PERSONNEL'!$E$33),100,0)
+IF(AND(I41&gt;='TABLEAU PERSONNEL'!$D$34,I41&lt;='TABLEAU PERSONNEL'!$E$34),100,0)</f>
        <v>0</v>
      </c>
      <c r="J45" s="50">
        <f>IF(AND(J41&gt;='TABLEAU PERSONNEL'!$D$4,J41&lt;='TABLEAU PERSONNEL'!$E$4),100,0)
+IF(AND(J41&gt;='TABLEAU PERSONNEL'!$D$5,J41&lt;='TABLEAU PERSONNEL'!$E$5),100,0)
+IF(AND(J41&gt;='TABLEAU PERSONNEL'!$D$6,J41&lt;='TABLEAU PERSONNEL'!$E$6),100,0)
+IF(AND(J41&gt;='TABLEAU PERSONNEL'!$D$7,J41&lt;='TABLEAU PERSONNEL'!$E$7),100,0)
+IF(AND(J41&gt;='TABLEAU PERSONNEL'!$D$8,J41&lt;='TABLEAU PERSONNEL'!$E$8),100,0)
+IF(AND(J41&gt;='TABLEAU PERSONNEL'!$D$9,J41&lt;='TABLEAU PERSONNEL'!$E$9),100,0)
+IF(AND(J41&gt;='TABLEAU PERSONNEL'!$D$10,J41&lt;='TABLEAU PERSONNEL'!$E$10),100,0)
+IF(AND(J41&gt;='TABLEAU PERSONNEL'!$D$11,J41&lt;='TABLEAU PERSONNEL'!$E$11),100,0)
+IF(AND(J41&gt;='TABLEAU PERSONNEL'!$D$12,J41&lt;='TABLEAU PERSONNEL'!$E$12),100,0)
+IF(AND(J41&gt;='TABLEAU PERSONNEL'!$D$13,J41&lt;='TABLEAU PERSONNEL'!$E$13),100,0)
+IF(AND(J41&gt;='TABLEAU PERSONNEL'!$D$14,J41&lt;='TABLEAU PERSONNEL'!$E$14),100,0)
+IF(AND(J41&gt;='TABLEAU PERSONNEL'!$D$15,J41&lt;='TABLEAU PERSONNEL'!$E$15),100,0)
+IF(AND(J41&gt;='TABLEAU PERSONNEL'!$D$16,J41&lt;='TABLEAU PERSONNEL'!$E$16),100,0)
+IF(AND(J41&gt;='TABLEAU PERSONNEL'!$D$17,J41&lt;='TABLEAU PERSONNEL'!$E$17),100,0)
+IF(AND(J41&gt;='TABLEAU PERSONNEL'!$D$18,J41&lt;='TABLEAU PERSONNEL'!$E$18),100,0)
+IF(AND(J41&gt;='TABLEAU PERSONNEL'!$D$19,J41&lt;='TABLEAU PERSONNEL'!$E$19),100,0)
+IF(AND(J41&gt;='TABLEAU PERSONNEL'!$D$20,J41&lt;='TABLEAU PERSONNEL'!$E$20),100,0)
+IF(AND(J41&gt;='TABLEAU PERSONNEL'!$D$21,J41&lt;='TABLEAU PERSONNEL'!$E$21),100,0)
+IF(AND(J41&gt;='TABLEAU PERSONNEL'!$D$22,J41&lt;='TABLEAU PERSONNEL'!$E$22),100,0)
+IF(AND(J41&gt;='TABLEAU PERSONNEL'!$D$23,J41&lt;='TABLEAU PERSONNEL'!$E$23),100,0)
+IF(AND(J41&gt;='TABLEAU PERSONNEL'!$D$24,J41&lt;='TABLEAU PERSONNEL'!$E$24),100,0)
+IF(AND(J41&gt;='TABLEAU PERSONNEL'!$D$25,J41&lt;='TABLEAU PERSONNEL'!$E$25),100,0)
+IF(AND(J41&gt;='TABLEAU PERSONNEL'!$D$26,J41&lt;='TABLEAU PERSONNEL'!$E$26),100,0)
+IF(AND(J41&gt;='TABLEAU PERSONNEL'!$D$27,J41&lt;='TABLEAU PERSONNEL'!$E$27),100,0)
+IF(AND(J41&gt;='TABLEAU PERSONNEL'!$D$28,J41&lt;='TABLEAU PERSONNEL'!$E$28),100,0)
+IF(AND(J41&gt;='TABLEAU PERSONNEL'!$D$29,J41&lt;='TABLEAU PERSONNEL'!$E$29),100,0)
+IF(AND(J41&gt;='TABLEAU PERSONNEL'!$D$30,J41&lt;='TABLEAU PERSONNEL'!$E$30),100,0)
+IF(AND(J41&gt;='TABLEAU PERSONNEL'!$D$31,J41&lt;='TABLEAU PERSONNEL'!$E$31),100,0)
+IF(AND(J41&gt;='TABLEAU PERSONNEL'!$D$32,J41&lt;='TABLEAU PERSONNEL'!$E$32),100,0)
+IF(AND(J41&gt;='TABLEAU PERSONNEL'!$D$33,J41&lt;='TABLEAU PERSONNEL'!$E$33),100,0)
+IF(AND(J41&gt;='TABLEAU PERSONNEL'!$D$34,J41&lt;='TABLEAU PERSONNEL'!$E$34),100,0)</f>
        <v>0</v>
      </c>
      <c r="K45" s="50">
        <f>IF(AND(K41&gt;='TABLEAU PERSONNEL'!$D$4,K41&lt;='TABLEAU PERSONNEL'!$E$4),100,0)
+IF(AND(K41&gt;='TABLEAU PERSONNEL'!$D$5,K41&lt;='TABLEAU PERSONNEL'!$E$5),100,0)
+IF(AND(K41&gt;='TABLEAU PERSONNEL'!$D$6,K41&lt;='TABLEAU PERSONNEL'!$E$6),100,0)
+IF(AND(K41&gt;='TABLEAU PERSONNEL'!$D$7,K41&lt;='TABLEAU PERSONNEL'!$E$7),100,0)
+IF(AND(K41&gt;='TABLEAU PERSONNEL'!$D$8,K41&lt;='TABLEAU PERSONNEL'!$E$8),100,0)
+IF(AND(K41&gt;='TABLEAU PERSONNEL'!$D$9,K41&lt;='TABLEAU PERSONNEL'!$E$9),100,0)
+IF(AND(K41&gt;='TABLEAU PERSONNEL'!$D$10,K41&lt;='TABLEAU PERSONNEL'!$E$10),100,0)
+IF(AND(K41&gt;='TABLEAU PERSONNEL'!$D$11,K41&lt;='TABLEAU PERSONNEL'!$E$11),100,0)
+IF(AND(K41&gt;='TABLEAU PERSONNEL'!$D$12,K41&lt;='TABLEAU PERSONNEL'!$E$12),100,0)
+IF(AND(K41&gt;='TABLEAU PERSONNEL'!$D$13,K41&lt;='TABLEAU PERSONNEL'!$E$13),100,0)
+IF(AND(K41&gt;='TABLEAU PERSONNEL'!$D$14,K41&lt;='TABLEAU PERSONNEL'!$E$14),100,0)
+IF(AND(K41&gt;='TABLEAU PERSONNEL'!$D$15,K41&lt;='TABLEAU PERSONNEL'!$E$15),100,0)
+IF(AND(K41&gt;='TABLEAU PERSONNEL'!$D$16,K41&lt;='TABLEAU PERSONNEL'!$E$16),100,0)
+IF(AND(K41&gt;='TABLEAU PERSONNEL'!$D$17,K41&lt;='TABLEAU PERSONNEL'!$E$17),100,0)
+IF(AND(K41&gt;='TABLEAU PERSONNEL'!$D$18,K41&lt;='TABLEAU PERSONNEL'!$E$18),100,0)
+IF(AND(K41&gt;='TABLEAU PERSONNEL'!$D$19,K41&lt;='TABLEAU PERSONNEL'!$E$19),100,0)
+IF(AND(K41&gt;='TABLEAU PERSONNEL'!$D$20,K41&lt;='TABLEAU PERSONNEL'!$E$20),100,0)
+IF(AND(K41&gt;='TABLEAU PERSONNEL'!$D$21,K41&lt;='TABLEAU PERSONNEL'!$E$21),100,0)
+IF(AND(K41&gt;='TABLEAU PERSONNEL'!$D$22,K41&lt;='TABLEAU PERSONNEL'!$E$22),100,0)
+IF(AND(K41&gt;='TABLEAU PERSONNEL'!$D$23,K41&lt;='TABLEAU PERSONNEL'!$E$23),100,0)
+IF(AND(K41&gt;='TABLEAU PERSONNEL'!$D$24,K41&lt;='TABLEAU PERSONNEL'!$E$24),100,0)
+IF(AND(K41&gt;='TABLEAU PERSONNEL'!$D$25,K41&lt;='TABLEAU PERSONNEL'!$E$25),100,0)
+IF(AND(K41&gt;='TABLEAU PERSONNEL'!$D$26,K41&lt;='TABLEAU PERSONNEL'!$E$26),100,0)
+IF(AND(K41&gt;='TABLEAU PERSONNEL'!$D$27,K41&lt;='TABLEAU PERSONNEL'!$E$27),100,0)
+IF(AND(K41&gt;='TABLEAU PERSONNEL'!$D$28,K41&lt;='TABLEAU PERSONNEL'!$E$28),100,0)
+IF(AND(K41&gt;='TABLEAU PERSONNEL'!$D$29,K41&lt;='TABLEAU PERSONNEL'!$E$29),100,0)
+IF(AND(K41&gt;='TABLEAU PERSONNEL'!$D$30,K41&lt;='TABLEAU PERSONNEL'!$E$30),100,0)
+IF(AND(K41&gt;='TABLEAU PERSONNEL'!$D$31,K41&lt;='TABLEAU PERSONNEL'!$E$31),100,0)
+IF(AND(K41&gt;='TABLEAU PERSONNEL'!$D$32,K41&lt;='TABLEAU PERSONNEL'!$E$32),100,0)
+IF(AND(K41&gt;='TABLEAU PERSONNEL'!$D$33,K41&lt;='TABLEAU PERSONNEL'!$E$33),100,0)
+IF(AND(K41&gt;='TABLEAU PERSONNEL'!$D$34,K41&lt;='TABLEAU PERSONNEL'!$E$34),100,0)</f>
        <v>0</v>
      </c>
      <c r="L45" s="50">
        <f>IF(AND(L41&gt;='TABLEAU PERSONNEL'!$D$4,L41&lt;='TABLEAU PERSONNEL'!$E$4),100,0)
+IF(AND(L41&gt;='TABLEAU PERSONNEL'!$D$5,L41&lt;='TABLEAU PERSONNEL'!$E$5),100,0)
+IF(AND(L41&gt;='TABLEAU PERSONNEL'!$D$6,L41&lt;='TABLEAU PERSONNEL'!$E$6),100,0)
+IF(AND(L41&gt;='TABLEAU PERSONNEL'!$D$7,L41&lt;='TABLEAU PERSONNEL'!$E$7),100,0)
+IF(AND(L41&gt;='TABLEAU PERSONNEL'!$D$8,L41&lt;='TABLEAU PERSONNEL'!$E$8),100,0)
+IF(AND(L41&gt;='TABLEAU PERSONNEL'!$D$9,L41&lt;='TABLEAU PERSONNEL'!$E$9),100,0)
+IF(AND(L41&gt;='TABLEAU PERSONNEL'!$D$10,L41&lt;='TABLEAU PERSONNEL'!$E$10),100,0)
+IF(AND(L41&gt;='TABLEAU PERSONNEL'!$D$11,L41&lt;='TABLEAU PERSONNEL'!$E$11),100,0)
+IF(AND(L41&gt;='TABLEAU PERSONNEL'!$D$12,L41&lt;='TABLEAU PERSONNEL'!$E$12),100,0)
+IF(AND(L41&gt;='TABLEAU PERSONNEL'!$D$13,L41&lt;='TABLEAU PERSONNEL'!$E$13),100,0)
+IF(AND(L41&gt;='TABLEAU PERSONNEL'!$D$14,L41&lt;='TABLEAU PERSONNEL'!$E$14),100,0)
+IF(AND(L41&gt;='TABLEAU PERSONNEL'!$D$15,L41&lt;='TABLEAU PERSONNEL'!$E$15),100,0)
+IF(AND(L41&gt;='TABLEAU PERSONNEL'!$D$16,L41&lt;='TABLEAU PERSONNEL'!$E$16),100,0)
+IF(AND(L41&gt;='TABLEAU PERSONNEL'!$D$17,L41&lt;='TABLEAU PERSONNEL'!$E$17),100,0)
+IF(AND(L41&gt;='TABLEAU PERSONNEL'!$D$18,L41&lt;='TABLEAU PERSONNEL'!$E$18),100,0)
+IF(AND(L41&gt;='TABLEAU PERSONNEL'!$D$19,L41&lt;='TABLEAU PERSONNEL'!$E$19),100,0)
+IF(AND(L41&gt;='TABLEAU PERSONNEL'!$D$20,L41&lt;='TABLEAU PERSONNEL'!$E$20),100,0)
+IF(AND(L41&gt;='TABLEAU PERSONNEL'!$D$21,L41&lt;='TABLEAU PERSONNEL'!$E$21),100,0)
+IF(AND(L41&gt;='TABLEAU PERSONNEL'!$D$22,L41&lt;='TABLEAU PERSONNEL'!$E$22),100,0)
+IF(AND(L41&gt;='TABLEAU PERSONNEL'!$D$23,L41&lt;='TABLEAU PERSONNEL'!$E$23),100,0)
+IF(AND(L41&gt;='TABLEAU PERSONNEL'!$D$24,L41&lt;='TABLEAU PERSONNEL'!$E$24),100,0)
+IF(AND(L41&gt;='TABLEAU PERSONNEL'!$D$25,L41&lt;='TABLEAU PERSONNEL'!$E$25),100,0)
+IF(AND(L41&gt;='TABLEAU PERSONNEL'!$D$26,L41&lt;='TABLEAU PERSONNEL'!$E$26),100,0)
+IF(AND(L41&gt;='TABLEAU PERSONNEL'!$D$27,L41&lt;='TABLEAU PERSONNEL'!$E$27),100,0)
+IF(AND(L41&gt;='TABLEAU PERSONNEL'!$D$28,L41&lt;='TABLEAU PERSONNEL'!$E$28),100,0)
+IF(AND(L41&gt;='TABLEAU PERSONNEL'!$D$29,L41&lt;='TABLEAU PERSONNEL'!$E$29),100,0)
+IF(AND(L41&gt;='TABLEAU PERSONNEL'!$D$30,L41&lt;='TABLEAU PERSONNEL'!$E$30),100,0)
+IF(AND(L41&gt;='TABLEAU PERSONNEL'!$D$31,L41&lt;='TABLEAU PERSONNEL'!$E$31),100,0)
+IF(AND(L41&gt;='TABLEAU PERSONNEL'!$D$32,L41&lt;='TABLEAU PERSONNEL'!$E$32),100,0)
+IF(AND(L41&gt;='TABLEAU PERSONNEL'!$D$33,L41&lt;='TABLEAU PERSONNEL'!$E$33),100,0)
+IF(AND(L41&gt;='TABLEAU PERSONNEL'!$D$34,L41&lt;='TABLEAU PERSONNEL'!$E$34),100,0)</f>
        <v>0</v>
      </c>
      <c r="M45" s="50">
        <f>IF(AND(M41&gt;='TABLEAU PERSONNEL'!$D$4,M41&lt;='TABLEAU PERSONNEL'!$E$4),100,0)
+IF(AND(M41&gt;='TABLEAU PERSONNEL'!$D$5,M41&lt;='TABLEAU PERSONNEL'!$E$5),100,0)
+IF(AND(M41&gt;='TABLEAU PERSONNEL'!$D$6,M41&lt;='TABLEAU PERSONNEL'!$E$6),100,0)
+IF(AND(M41&gt;='TABLEAU PERSONNEL'!$D$7,M41&lt;='TABLEAU PERSONNEL'!$E$7),100,0)
+IF(AND(M41&gt;='TABLEAU PERSONNEL'!$D$8,M41&lt;='TABLEAU PERSONNEL'!$E$8),100,0)
+IF(AND(M41&gt;='TABLEAU PERSONNEL'!$D$9,M41&lt;='TABLEAU PERSONNEL'!$E$9),100,0)
+IF(AND(M41&gt;='TABLEAU PERSONNEL'!$D$10,M41&lt;='TABLEAU PERSONNEL'!$E$10),100,0)
+IF(AND(M41&gt;='TABLEAU PERSONNEL'!$D$11,M41&lt;='TABLEAU PERSONNEL'!$E$11),100,0)
+IF(AND(M41&gt;='TABLEAU PERSONNEL'!$D$12,M41&lt;='TABLEAU PERSONNEL'!$E$12),100,0)
+IF(AND(M41&gt;='TABLEAU PERSONNEL'!$D$13,M41&lt;='TABLEAU PERSONNEL'!$E$13),100,0)
+IF(AND(M41&gt;='TABLEAU PERSONNEL'!$D$14,M41&lt;='TABLEAU PERSONNEL'!$E$14),100,0)
+IF(AND(M41&gt;='TABLEAU PERSONNEL'!$D$15,M41&lt;='TABLEAU PERSONNEL'!$E$15),100,0)
+IF(AND(M41&gt;='TABLEAU PERSONNEL'!$D$16,M41&lt;='TABLEAU PERSONNEL'!$E$16),100,0)
+IF(AND(M41&gt;='TABLEAU PERSONNEL'!$D$17,M41&lt;='TABLEAU PERSONNEL'!$E$17),100,0)
+IF(AND(M41&gt;='TABLEAU PERSONNEL'!$D$18,M41&lt;='TABLEAU PERSONNEL'!$E$18),100,0)
+IF(AND(M41&gt;='TABLEAU PERSONNEL'!$D$19,M41&lt;='TABLEAU PERSONNEL'!$E$19),100,0)
+IF(AND(M41&gt;='TABLEAU PERSONNEL'!$D$20,M41&lt;='TABLEAU PERSONNEL'!$E$20),100,0)
+IF(AND(M41&gt;='TABLEAU PERSONNEL'!$D$21,M41&lt;='TABLEAU PERSONNEL'!$E$21),100,0)
+IF(AND(M41&gt;='TABLEAU PERSONNEL'!$D$22,M41&lt;='TABLEAU PERSONNEL'!$E$22),100,0)
+IF(AND(M41&gt;='TABLEAU PERSONNEL'!$D$23,M41&lt;='TABLEAU PERSONNEL'!$E$23),100,0)
+IF(AND(M41&gt;='TABLEAU PERSONNEL'!$D$24,M41&lt;='TABLEAU PERSONNEL'!$E$24),100,0)
+IF(AND(M41&gt;='TABLEAU PERSONNEL'!$D$25,M41&lt;='TABLEAU PERSONNEL'!$E$25),100,0)
+IF(AND(M41&gt;='TABLEAU PERSONNEL'!$D$26,M41&lt;='TABLEAU PERSONNEL'!$E$26),100,0)
+IF(AND(M41&gt;='TABLEAU PERSONNEL'!$D$27,M41&lt;='TABLEAU PERSONNEL'!$E$27),100,0)
+IF(AND(M41&gt;='TABLEAU PERSONNEL'!$D$28,M41&lt;='TABLEAU PERSONNEL'!$E$28),100,0)
+IF(AND(M41&gt;='TABLEAU PERSONNEL'!$D$29,M41&lt;='TABLEAU PERSONNEL'!$E$29),100,0)
+IF(AND(M41&gt;='TABLEAU PERSONNEL'!$D$30,M41&lt;='TABLEAU PERSONNEL'!$E$30),100,0)
+IF(AND(M41&gt;='TABLEAU PERSONNEL'!$D$31,M41&lt;='TABLEAU PERSONNEL'!$E$31),100,0)
+IF(AND(M41&gt;='TABLEAU PERSONNEL'!$D$32,M41&lt;='TABLEAU PERSONNEL'!$E$32),100,0)
+IF(AND(M41&gt;='TABLEAU PERSONNEL'!$D$33,M41&lt;='TABLEAU PERSONNEL'!$E$33),100,0)
+IF(AND(M41&gt;='TABLEAU PERSONNEL'!$D$34,M41&lt;='TABLEAU PERSONNEL'!$E$34),100,0)</f>
        <v>0</v>
      </c>
      <c r="N45" s="50">
        <f>IF(AND(N41&gt;='TABLEAU PERSONNEL'!$D$4,N41&lt;='TABLEAU PERSONNEL'!$E$4),100,0)
+IF(AND(N41&gt;='TABLEAU PERSONNEL'!$D$5,N41&lt;='TABLEAU PERSONNEL'!$E$5),100,0)
+IF(AND(N41&gt;='TABLEAU PERSONNEL'!$D$6,N41&lt;='TABLEAU PERSONNEL'!$E$6),100,0)
+IF(AND(N41&gt;='TABLEAU PERSONNEL'!$D$7,N41&lt;='TABLEAU PERSONNEL'!$E$7),100,0)
+IF(AND(N41&gt;='TABLEAU PERSONNEL'!$D$8,N41&lt;='TABLEAU PERSONNEL'!$E$8),100,0)
+IF(AND(N41&gt;='TABLEAU PERSONNEL'!$D$9,N41&lt;='TABLEAU PERSONNEL'!$E$9),100,0)
+IF(AND(N41&gt;='TABLEAU PERSONNEL'!$D$10,N41&lt;='TABLEAU PERSONNEL'!$E$10),100,0)
+IF(AND(N41&gt;='TABLEAU PERSONNEL'!$D$11,N41&lt;='TABLEAU PERSONNEL'!$E$11),100,0)
+IF(AND(N41&gt;='TABLEAU PERSONNEL'!$D$12,N41&lt;='TABLEAU PERSONNEL'!$E$12),100,0)
+IF(AND(N41&gt;='TABLEAU PERSONNEL'!$D$13,N41&lt;='TABLEAU PERSONNEL'!$E$13),100,0)
+IF(AND(N41&gt;='TABLEAU PERSONNEL'!$D$14,N41&lt;='TABLEAU PERSONNEL'!$E$14),100,0)
+IF(AND(N41&gt;='TABLEAU PERSONNEL'!$D$15,N41&lt;='TABLEAU PERSONNEL'!$E$15),100,0)
+IF(AND(N41&gt;='TABLEAU PERSONNEL'!$D$16,N41&lt;='TABLEAU PERSONNEL'!$E$16),100,0)
+IF(AND(N41&gt;='TABLEAU PERSONNEL'!$D$17,N41&lt;='TABLEAU PERSONNEL'!$E$17),100,0)
+IF(AND(N41&gt;='TABLEAU PERSONNEL'!$D$18,N41&lt;='TABLEAU PERSONNEL'!$E$18),100,0)
+IF(AND(N41&gt;='TABLEAU PERSONNEL'!$D$19,N41&lt;='TABLEAU PERSONNEL'!$E$19),100,0)
+IF(AND(N41&gt;='TABLEAU PERSONNEL'!$D$20,N41&lt;='TABLEAU PERSONNEL'!$E$20),100,0)
+IF(AND(N41&gt;='TABLEAU PERSONNEL'!$D$21,N41&lt;='TABLEAU PERSONNEL'!$E$21),100,0)
+IF(AND(N41&gt;='TABLEAU PERSONNEL'!$D$22,N41&lt;='TABLEAU PERSONNEL'!$E$22),100,0)
+IF(AND(N41&gt;='TABLEAU PERSONNEL'!$D$23,N41&lt;='TABLEAU PERSONNEL'!$E$23),100,0)
+IF(AND(N41&gt;='TABLEAU PERSONNEL'!$D$24,N41&lt;='TABLEAU PERSONNEL'!$E$24),100,0)
+IF(AND(N41&gt;='TABLEAU PERSONNEL'!$D$25,N41&lt;='TABLEAU PERSONNEL'!$E$25),100,0)
+IF(AND(N41&gt;='TABLEAU PERSONNEL'!$D$26,N41&lt;='TABLEAU PERSONNEL'!$E$26),100,0)
+IF(AND(N41&gt;='TABLEAU PERSONNEL'!$D$27,N41&lt;='TABLEAU PERSONNEL'!$E$27),100,0)
+IF(AND(N41&gt;='TABLEAU PERSONNEL'!$D$28,N41&lt;='TABLEAU PERSONNEL'!$E$28),100,0)
+IF(AND(N41&gt;='TABLEAU PERSONNEL'!$D$29,N41&lt;='TABLEAU PERSONNEL'!$E$29),100,0)
+IF(AND(N41&gt;='TABLEAU PERSONNEL'!$D$30,N41&lt;='TABLEAU PERSONNEL'!$E$30),100,0)
+IF(AND(N41&gt;='TABLEAU PERSONNEL'!$D$31,N41&lt;='TABLEAU PERSONNEL'!$E$31),100,0)
+IF(AND(N41&gt;='TABLEAU PERSONNEL'!$D$32,N41&lt;='TABLEAU PERSONNEL'!$E$32),100,0)
+IF(AND(N41&gt;='TABLEAU PERSONNEL'!$D$33,N41&lt;='TABLEAU PERSONNEL'!$E$33),100,0)
+IF(AND(N41&gt;='TABLEAU PERSONNEL'!$D$34,N41&lt;='TABLEAU PERSONNEL'!$E$34),100,0)</f>
        <v>0</v>
      </c>
      <c r="O45" s="50">
        <f>IF(AND(O41&gt;='TABLEAU PERSONNEL'!$D$4,O41&lt;='TABLEAU PERSONNEL'!$E$4),100,0)
+IF(AND(O41&gt;='TABLEAU PERSONNEL'!$D$5,O41&lt;='TABLEAU PERSONNEL'!$E$5),100,0)
+IF(AND(O41&gt;='TABLEAU PERSONNEL'!$D$6,O41&lt;='TABLEAU PERSONNEL'!$E$6),100,0)
+IF(AND(O41&gt;='TABLEAU PERSONNEL'!$D$7,O41&lt;='TABLEAU PERSONNEL'!$E$7),100,0)
+IF(AND(O41&gt;='TABLEAU PERSONNEL'!$D$8,O41&lt;='TABLEAU PERSONNEL'!$E$8),100,0)
+IF(AND(O41&gt;='TABLEAU PERSONNEL'!$D$9,O41&lt;='TABLEAU PERSONNEL'!$E$9),100,0)
+IF(AND(O41&gt;='TABLEAU PERSONNEL'!$D$10,O41&lt;='TABLEAU PERSONNEL'!$E$10),100,0)
+IF(AND(O41&gt;='TABLEAU PERSONNEL'!$D$11,O41&lt;='TABLEAU PERSONNEL'!$E$11),100,0)
+IF(AND(O41&gt;='TABLEAU PERSONNEL'!$D$12,O41&lt;='TABLEAU PERSONNEL'!$E$12),100,0)
+IF(AND(O41&gt;='TABLEAU PERSONNEL'!$D$13,O41&lt;='TABLEAU PERSONNEL'!$E$13),100,0)
+IF(AND(O41&gt;='TABLEAU PERSONNEL'!$D$14,O41&lt;='TABLEAU PERSONNEL'!$E$14),100,0)
+IF(AND(O41&gt;='TABLEAU PERSONNEL'!$D$15,O41&lt;='TABLEAU PERSONNEL'!$E$15),100,0)
+IF(AND(O41&gt;='TABLEAU PERSONNEL'!$D$16,O41&lt;='TABLEAU PERSONNEL'!$E$16),100,0)
+IF(AND(O41&gt;='TABLEAU PERSONNEL'!$D$17,O41&lt;='TABLEAU PERSONNEL'!$E$17),100,0)
+IF(AND(O41&gt;='TABLEAU PERSONNEL'!$D$18,O41&lt;='TABLEAU PERSONNEL'!$E$18),100,0)
+IF(AND(O41&gt;='TABLEAU PERSONNEL'!$D$19,O41&lt;='TABLEAU PERSONNEL'!$E$19),100,0)
+IF(AND(O41&gt;='TABLEAU PERSONNEL'!$D$20,O41&lt;='TABLEAU PERSONNEL'!$E$20),100,0)
+IF(AND(O41&gt;='TABLEAU PERSONNEL'!$D$21,O41&lt;='TABLEAU PERSONNEL'!$E$21),100,0)
+IF(AND(O41&gt;='TABLEAU PERSONNEL'!$D$22,O41&lt;='TABLEAU PERSONNEL'!$E$22),100,0)
+IF(AND(O41&gt;='TABLEAU PERSONNEL'!$D$23,O41&lt;='TABLEAU PERSONNEL'!$E$23),100,0)
+IF(AND(O41&gt;='TABLEAU PERSONNEL'!$D$24,O41&lt;='TABLEAU PERSONNEL'!$E$24),100,0)
+IF(AND(O41&gt;='TABLEAU PERSONNEL'!$D$25,O41&lt;='TABLEAU PERSONNEL'!$E$25),100,0)
+IF(AND(O41&gt;='TABLEAU PERSONNEL'!$D$26,O41&lt;='TABLEAU PERSONNEL'!$E$26),100,0)
+IF(AND(O41&gt;='TABLEAU PERSONNEL'!$D$27,O41&lt;='TABLEAU PERSONNEL'!$E$27),100,0)
+IF(AND(O41&gt;='TABLEAU PERSONNEL'!$D$28,O41&lt;='TABLEAU PERSONNEL'!$E$28),100,0)
+IF(AND(O41&gt;='TABLEAU PERSONNEL'!$D$29,O41&lt;='TABLEAU PERSONNEL'!$E$29),100,0)
+IF(AND(O41&gt;='TABLEAU PERSONNEL'!$D$30,O41&lt;='TABLEAU PERSONNEL'!$E$30),100,0)
+IF(AND(O41&gt;='TABLEAU PERSONNEL'!$D$31,O41&lt;='TABLEAU PERSONNEL'!$E$31),100,0)
+IF(AND(O41&gt;='TABLEAU PERSONNEL'!$D$32,O41&lt;='TABLEAU PERSONNEL'!$E$32),100,0)
+IF(AND(O41&gt;='TABLEAU PERSONNEL'!$D$33,O41&lt;='TABLEAU PERSONNEL'!$E$33),100,0)
+IF(AND(O41&gt;='TABLEAU PERSONNEL'!$D$34,O41&lt;='TABLEAU PERSONNEL'!$E$34),100,0)</f>
        <v>0</v>
      </c>
      <c r="P45" s="50">
        <f>IF(AND(P41&gt;='TABLEAU PERSONNEL'!$D$4,P41&lt;='TABLEAU PERSONNEL'!$E$4),100,0)
+IF(AND(P41&gt;='TABLEAU PERSONNEL'!$D$5,P41&lt;='TABLEAU PERSONNEL'!$E$5),100,0)
+IF(AND(P41&gt;='TABLEAU PERSONNEL'!$D$6,P41&lt;='TABLEAU PERSONNEL'!$E$6),100,0)
+IF(AND(P41&gt;='TABLEAU PERSONNEL'!$D$7,P41&lt;='TABLEAU PERSONNEL'!$E$7),100,0)
+IF(AND(P41&gt;='TABLEAU PERSONNEL'!$D$8,P41&lt;='TABLEAU PERSONNEL'!$E$8),100,0)
+IF(AND(P41&gt;='TABLEAU PERSONNEL'!$D$9,P41&lt;='TABLEAU PERSONNEL'!$E$9),100,0)
+IF(AND(P41&gt;='TABLEAU PERSONNEL'!$D$10,P41&lt;='TABLEAU PERSONNEL'!$E$10),100,0)
+IF(AND(P41&gt;='TABLEAU PERSONNEL'!$D$11,P41&lt;='TABLEAU PERSONNEL'!$E$11),100,0)
+IF(AND(P41&gt;='TABLEAU PERSONNEL'!$D$12,P41&lt;='TABLEAU PERSONNEL'!$E$12),100,0)
+IF(AND(P41&gt;='TABLEAU PERSONNEL'!$D$13,P41&lt;='TABLEAU PERSONNEL'!$E$13),100,0)
+IF(AND(P41&gt;='TABLEAU PERSONNEL'!$D$14,P41&lt;='TABLEAU PERSONNEL'!$E$14),100,0)
+IF(AND(P41&gt;='TABLEAU PERSONNEL'!$D$15,P41&lt;='TABLEAU PERSONNEL'!$E$15),100,0)
+IF(AND(P41&gt;='TABLEAU PERSONNEL'!$D$16,P41&lt;='TABLEAU PERSONNEL'!$E$16),100,0)
+IF(AND(P41&gt;='TABLEAU PERSONNEL'!$D$17,P41&lt;='TABLEAU PERSONNEL'!$E$17),100,0)
+IF(AND(P41&gt;='TABLEAU PERSONNEL'!$D$18,P41&lt;='TABLEAU PERSONNEL'!$E$18),100,0)
+IF(AND(P41&gt;='TABLEAU PERSONNEL'!$D$19,P41&lt;='TABLEAU PERSONNEL'!$E$19),100,0)
+IF(AND(P41&gt;='TABLEAU PERSONNEL'!$D$20,P41&lt;='TABLEAU PERSONNEL'!$E$20),100,0)
+IF(AND(P41&gt;='TABLEAU PERSONNEL'!$D$21,P41&lt;='TABLEAU PERSONNEL'!$E$21),100,0)
+IF(AND(P41&gt;='TABLEAU PERSONNEL'!$D$22,P41&lt;='TABLEAU PERSONNEL'!$E$22),100,0)
+IF(AND(P41&gt;='TABLEAU PERSONNEL'!$D$23,P41&lt;='TABLEAU PERSONNEL'!$E$23),100,0)
+IF(AND(P41&gt;='TABLEAU PERSONNEL'!$D$24,P41&lt;='TABLEAU PERSONNEL'!$E$24),100,0)
+IF(AND(P41&gt;='TABLEAU PERSONNEL'!$D$25,P41&lt;='TABLEAU PERSONNEL'!$E$25),100,0)
+IF(AND(P41&gt;='TABLEAU PERSONNEL'!$D$26,P41&lt;='TABLEAU PERSONNEL'!$E$26),100,0)
+IF(AND(P41&gt;='TABLEAU PERSONNEL'!$D$27,P41&lt;='TABLEAU PERSONNEL'!$E$27),100,0)
+IF(AND(P41&gt;='TABLEAU PERSONNEL'!$D$28,P41&lt;='TABLEAU PERSONNEL'!$E$28),100,0)
+IF(AND(P41&gt;='TABLEAU PERSONNEL'!$D$29,P41&lt;='TABLEAU PERSONNEL'!$E$29),100,0)
+IF(AND(P41&gt;='TABLEAU PERSONNEL'!$D$30,P41&lt;='TABLEAU PERSONNEL'!$E$30),100,0)
+IF(AND(P41&gt;='TABLEAU PERSONNEL'!$D$31,P41&lt;='TABLEAU PERSONNEL'!$E$31),100,0)
+IF(AND(P41&gt;='TABLEAU PERSONNEL'!$D$32,P41&lt;='TABLEAU PERSONNEL'!$E$32),100,0)
+IF(AND(P41&gt;='TABLEAU PERSONNEL'!$D$33,P41&lt;='TABLEAU PERSONNEL'!$E$33),100,0)
+IF(AND(P41&gt;='TABLEAU PERSONNEL'!$D$34,P41&lt;='TABLEAU PERSONNEL'!$E$34),100,0)</f>
        <v>0</v>
      </c>
      <c r="Q45" s="50">
        <f>IF(AND(Q41&gt;='TABLEAU PERSONNEL'!$D$4,Q41&lt;='TABLEAU PERSONNEL'!$E$4),100,0)
+IF(AND(Q41&gt;='TABLEAU PERSONNEL'!$D$5,Q41&lt;='TABLEAU PERSONNEL'!$E$5),100,0)
+IF(AND(Q41&gt;='TABLEAU PERSONNEL'!$D$6,Q41&lt;='TABLEAU PERSONNEL'!$E$6),100,0)
+IF(AND(Q41&gt;='TABLEAU PERSONNEL'!$D$7,Q41&lt;='TABLEAU PERSONNEL'!$E$7),100,0)
+IF(AND(Q41&gt;='TABLEAU PERSONNEL'!$D$8,Q41&lt;='TABLEAU PERSONNEL'!$E$8),100,0)
+IF(AND(Q41&gt;='TABLEAU PERSONNEL'!$D$9,Q41&lt;='TABLEAU PERSONNEL'!$E$9),100,0)
+IF(AND(Q41&gt;='TABLEAU PERSONNEL'!$D$10,Q41&lt;='TABLEAU PERSONNEL'!$E$10),100,0)
+IF(AND(Q41&gt;='TABLEAU PERSONNEL'!$D$11,Q41&lt;='TABLEAU PERSONNEL'!$E$11),100,0)
+IF(AND(Q41&gt;='TABLEAU PERSONNEL'!$D$12,Q41&lt;='TABLEAU PERSONNEL'!$E$12),100,0)
+IF(AND(Q41&gt;='TABLEAU PERSONNEL'!$D$13,Q41&lt;='TABLEAU PERSONNEL'!$E$13),100,0)
+IF(AND(Q41&gt;='TABLEAU PERSONNEL'!$D$14,Q41&lt;='TABLEAU PERSONNEL'!$E$14),100,0)
+IF(AND(Q41&gt;='TABLEAU PERSONNEL'!$D$15,Q41&lt;='TABLEAU PERSONNEL'!$E$15),100,0)
+IF(AND(Q41&gt;='TABLEAU PERSONNEL'!$D$16,Q41&lt;='TABLEAU PERSONNEL'!$E$16),100,0)
+IF(AND(Q41&gt;='TABLEAU PERSONNEL'!$D$17,Q41&lt;='TABLEAU PERSONNEL'!$E$17),100,0)
+IF(AND(Q41&gt;='TABLEAU PERSONNEL'!$D$18,Q41&lt;='TABLEAU PERSONNEL'!$E$18),100,0)
+IF(AND(Q41&gt;='TABLEAU PERSONNEL'!$D$19,Q41&lt;='TABLEAU PERSONNEL'!$E$19),100,0)
+IF(AND(Q41&gt;='TABLEAU PERSONNEL'!$D$20,Q41&lt;='TABLEAU PERSONNEL'!$E$20),100,0)
+IF(AND(Q41&gt;='TABLEAU PERSONNEL'!$D$21,Q41&lt;='TABLEAU PERSONNEL'!$E$21),100,0)
+IF(AND(Q41&gt;='TABLEAU PERSONNEL'!$D$22,Q41&lt;='TABLEAU PERSONNEL'!$E$22),100,0)
+IF(AND(Q41&gt;='TABLEAU PERSONNEL'!$D$23,Q41&lt;='TABLEAU PERSONNEL'!$E$23),100,0)
+IF(AND(Q41&gt;='TABLEAU PERSONNEL'!$D$24,Q41&lt;='TABLEAU PERSONNEL'!$E$24),100,0)
+IF(AND(Q41&gt;='TABLEAU PERSONNEL'!$D$25,Q41&lt;='TABLEAU PERSONNEL'!$E$25),100,0)
+IF(AND(Q41&gt;='TABLEAU PERSONNEL'!$D$26,Q41&lt;='TABLEAU PERSONNEL'!$E$26),100,0)
+IF(AND(Q41&gt;='TABLEAU PERSONNEL'!$D$27,Q41&lt;='TABLEAU PERSONNEL'!$E$27),100,0)
+IF(AND(Q41&gt;='TABLEAU PERSONNEL'!$D$28,Q41&lt;='TABLEAU PERSONNEL'!$E$28),100,0)
+IF(AND(Q41&gt;='TABLEAU PERSONNEL'!$D$29,Q41&lt;='TABLEAU PERSONNEL'!$E$29),100,0)
+IF(AND(Q41&gt;='TABLEAU PERSONNEL'!$D$30,Q41&lt;='TABLEAU PERSONNEL'!$E$30),100,0)
+IF(AND(Q41&gt;='TABLEAU PERSONNEL'!$D$31,Q41&lt;='TABLEAU PERSONNEL'!$E$31),100,0)
+IF(AND(Q41&gt;='TABLEAU PERSONNEL'!$D$32,Q41&lt;='TABLEAU PERSONNEL'!$E$32),100,0)
+IF(AND(Q41&gt;='TABLEAU PERSONNEL'!$D$33,Q41&lt;='TABLEAU PERSONNEL'!$E$33),100,0)
+IF(AND(Q41&gt;='TABLEAU PERSONNEL'!$D$34,Q41&lt;='TABLEAU PERSONNEL'!$E$34),100,0)</f>
        <v>0</v>
      </c>
      <c r="R45" s="50">
        <f>IF(AND(R41&gt;='TABLEAU PERSONNEL'!$D$4,R41&lt;='TABLEAU PERSONNEL'!$E$4),100,0)
+IF(AND(R41&gt;='TABLEAU PERSONNEL'!$D$5,R41&lt;='TABLEAU PERSONNEL'!$E$5),100,0)
+IF(AND(R41&gt;='TABLEAU PERSONNEL'!$D$6,R41&lt;='TABLEAU PERSONNEL'!$E$6),100,0)
+IF(AND(R41&gt;='TABLEAU PERSONNEL'!$D$7,R41&lt;='TABLEAU PERSONNEL'!$E$7),100,0)
+IF(AND(R41&gt;='TABLEAU PERSONNEL'!$D$8,R41&lt;='TABLEAU PERSONNEL'!$E$8),100,0)
+IF(AND(R41&gt;='TABLEAU PERSONNEL'!$D$9,R41&lt;='TABLEAU PERSONNEL'!$E$9),100,0)
+IF(AND(R41&gt;='TABLEAU PERSONNEL'!$D$10,R41&lt;='TABLEAU PERSONNEL'!$E$10),100,0)
+IF(AND(R41&gt;='TABLEAU PERSONNEL'!$D$11,R41&lt;='TABLEAU PERSONNEL'!$E$11),100,0)
+IF(AND(R41&gt;='TABLEAU PERSONNEL'!$D$12,R41&lt;='TABLEAU PERSONNEL'!$E$12),100,0)
+IF(AND(R41&gt;='TABLEAU PERSONNEL'!$D$13,R41&lt;='TABLEAU PERSONNEL'!$E$13),100,0)
+IF(AND(R41&gt;='TABLEAU PERSONNEL'!$D$14,R41&lt;='TABLEAU PERSONNEL'!$E$14),100,0)
+IF(AND(R41&gt;='TABLEAU PERSONNEL'!$D$15,R41&lt;='TABLEAU PERSONNEL'!$E$15),100,0)
+IF(AND(R41&gt;='TABLEAU PERSONNEL'!$D$16,R41&lt;='TABLEAU PERSONNEL'!$E$16),100,0)
+IF(AND(R41&gt;='TABLEAU PERSONNEL'!$D$17,R41&lt;='TABLEAU PERSONNEL'!$E$17),100,0)
+IF(AND(R41&gt;='TABLEAU PERSONNEL'!$D$18,R41&lt;='TABLEAU PERSONNEL'!$E$18),100,0)
+IF(AND(R41&gt;='TABLEAU PERSONNEL'!$D$19,R41&lt;='TABLEAU PERSONNEL'!$E$19),100,0)
+IF(AND(R41&gt;='TABLEAU PERSONNEL'!$D$20,R41&lt;='TABLEAU PERSONNEL'!$E$20),100,0)
+IF(AND(R41&gt;='TABLEAU PERSONNEL'!$D$21,R41&lt;='TABLEAU PERSONNEL'!$E$21),100,0)
+IF(AND(R41&gt;='TABLEAU PERSONNEL'!$D$22,R41&lt;='TABLEAU PERSONNEL'!$E$22),100,0)
+IF(AND(R41&gt;='TABLEAU PERSONNEL'!$D$23,R41&lt;='TABLEAU PERSONNEL'!$E$23),100,0)
+IF(AND(R41&gt;='TABLEAU PERSONNEL'!$D$24,R41&lt;='TABLEAU PERSONNEL'!$E$24),100,0)
+IF(AND(R41&gt;='TABLEAU PERSONNEL'!$D$25,R41&lt;='TABLEAU PERSONNEL'!$E$25),100,0)
+IF(AND(R41&gt;='TABLEAU PERSONNEL'!$D$26,R41&lt;='TABLEAU PERSONNEL'!$E$26),100,0)
+IF(AND(R41&gt;='TABLEAU PERSONNEL'!$D$27,R41&lt;='TABLEAU PERSONNEL'!$E$27),100,0)
+IF(AND(R41&gt;='TABLEAU PERSONNEL'!$D$28,R41&lt;='TABLEAU PERSONNEL'!$E$28),100,0)
+IF(AND(R41&gt;='TABLEAU PERSONNEL'!$D$29,R41&lt;='TABLEAU PERSONNEL'!$E$29),100,0)
+IF(AND(R41&gt;='TABLEAU PERSONNEL'!$D$30,R41&lt;='TABLEAU PERSONNEL'!$E$30),100,0)
+IF(AND(R41&gt;='TABLEAU PERSONNEL'!$D$31,R41&lt;='TABLEAU PERSONNEL'!$E$31),100,0)
+IF(AND(R41&gt;='TABLEAU PERSONNEL'!$D$32,R41&lt;='TABLEAU PERSONNEL'!$E$32),100,0)
+IF(AND(R41&gt;='TABLEAU PERSONNEL'!$D$33,R41&lt;='TABLEAU PERSONNEL'!$E$33),100,0)
+IF(AND(R41&gt;='TABLEAU PERSONNEL'!$D$34,R41&lt;='TABLEAU PERSONNEL'!$E$34),100,0)</f>
        <v>0</v>
      </c>
      <c r="S45" s="50">
        <f>IF(AND(S41&gt;='TABLEAU PERSONNEL'!$D$4,S41&lt;='TABLEAU PERSONNEL'!$E$4),100,0)
+IF(AND(S41&gt;='TABLEAU PERSONNEL'!$D$5,S41&lt;='TABLEAU PERSONNEL'!$E$5),100,0)
+IF(AND(S41&gt;='TABLEAU PERSONNEL'!$D$6,S41&lt;='TABLEAU PERSONNEL'!$E$6),100,0)
+IF(AND(S41&gt;='TABLEAU PERSONNEL'!$D$7,S41&lt;='TABLEAU PERSONNEL'!$E$7),100,0)
+IF(AND(S41&gt;='TABLEAU PERSONNEL'!$D$8,S41&lt;='TABLEAU PERSONNEL'!$E$8),100,0)
+IF(AND(S41&gt;='TABLEAU PERSONNEL'!$D$9,S41&lt;='TABLEAU PERSONNEL'!$E$9),100,0)
+IF(AND(S41&gt;='TABLEAU PERSONNEL'!$D$10,S41&lt;='TABLEAU PERSONNEL'!$E$10),100,0)
+IF(AND(S41&gt;='TABLEAU PERSONNEL'!$D$11,S41&lt;='TABLEAU PERSONNEL'!$E$11),100,0)
+IF(AND(S41&gt;='TABLEAU PERSONNEL'!$D$12,S41&lt;='TABLEAU PERSONNEL'!$E$12),100,0)
+IF(AND(S41&gt;='TABLEAU PERSONNEL'!$D$13,S41&lt;='TABLEAU PERSONNEL'!$E$13),100,0)
+IF(AND(S41&gt;='TABLEAU PERSONNEL'!$D$14,S41&lt;='TABLEAU PERSONNEL'!$E$14),100,0)
+IF(AND(S41&gt;='TABLEAU PERSONNEL'!$D$15,S41&lt;='TABLEAU PERSONNEL'!$E$15),100,0)
+IF(AND(S41&gt;='TABLEAU PERSONNEL'!$D$16,S41&lt;='TABLEAU PERSONNEL'!$E$16),100,0)
+IF(AND(S41&gt;='TABLEAU PERSONNEL'!$D$17,S41&lt;='TABLEAU PERSONNEL'!$E$17),100,0)
+IF(AND(S41&gt;='TABLEAU PERSONNEL'!$D$18,S41&lt;='TABLEAU PERSONNEL'!$E$18),100,0)
+IF(AND(S41&gt;='TABLEAU PERSONNEL'!$D$19,S41&lt;='TABLEAU PERSONNEL'!$E$19),100,0)
+IF(AND(S41&gt;='TABLEAU PERSONNEL'!$D$20,S41&lt;='TABLEAU PERSONNEL'!$E$20),100,0)
+IF(AND(S41&gt;='TABLEAU PERSONNEL'!$D$21,S41&lt;='TABLEAU PERSONNEL'!$E$21),100,0)
+IF(AND(S41&gt;='TABLEAU PERSONNEL'!$D$22,S41&lt;='TABLEAU PERSONNEL'!$E$22),100,0)
+IF(AND(S41&gt;='TABLEAU PERSONNEL'!$D$23,S41&lt;='TABLEAU PERSONNEL'!$E$23),100,0)
+IF(AND(S41&gt;='TABLEAU PERSONNEL'!$D$24,S41&lt;='TABLEAU PERSONNEL'!$E$24),100,0)
+IF(AND(S41&gt;='TABLEAU PERSONNEL'!$D$25,S41&lt;='TABLEAU PERSONNEL'!$E$25),100,0)
+IF(AND(S41&gt;='TABLEAU PERSONNEL'!$D$26,S41&lt;='TABLEAU PERSONNEL'!$E$26),100,0)
+IF(AND(S41&gt;='TABLEAU PERSONNEL'!$D$27,S41&lt;='TABLEAU PERSONNEL'!$E$27),100,0)
+IF(AND(S41&gt;='TABLEAU PERSONNEL'!$D$28,S41&lt;='TABLEAU PERSONNEL'!$E$28),100,0)
+IF(AND(S41&gt;='TABLEAU PERSONNEL'!$D$29,S41&lt;='TABLEAU PERSONNEL'!$E$29),100,0)
+IF(AND(S41&gt;='TABLEAU PERSONNEL'!$D$30,S41&lt;='TABLEAU PERSONNEL'!$E$30),100,0)
+IF(AND(S41&gt;='TABLEAU PERSONNEL'!$D$31,S41&lt;='TABLEAU PERSONNEL'!$E$31),100,0)
+IF(AND(S41&gt;='TABLEAU PERSONNEL'!$D$32,S41&lt;='TABLEAU PERSONNEL'!$E$32),100,0)
+IF(AND(S41&gt;='TABLEAU PERSONNEL'!$D$33,S41&lt;='TABLEAU PERSONNEL'!$E$33),100,0)
+IF(AND(S41&gt;='TABLEAU PERSONNEL'!$D$34,S41&lt;='TABLEAU PERSONNEL'!$E$34),100,0)</f>
        <v>0</v>
      </c>
      <c r="T45" s="50">
        <f>IF(AND(T41&gt;='TABLEAU PERSONNEL'!$D$4,T41&lt;='TABLEAU PERSONNEL'!$E$4),100,0)
+IF(AND(T41&gt;='TABLEAU PERSONNEL'!$D$5,T41&lt;='TABLEAU PERSONNEL'!$E$5),100,0)
+IF(AND(T41&gt;='TABLEAU PERSONNEL'!$D$6,T41&lt;='TABLEAU PERSONNEL'!$E$6),100,0)
+IF(AND(T41&gt;='TABLEAU PERSONNEL'!$D$7,T41&lt;='TABLEAU PERSONNEL'!$E$7),100,0)
+IF(AND(T41&gt;='TABLEAU PERSONNEL'!$D$8,T41&lt;='TABLEAU PERSONNEL'!$E$8),100,0)
+IF(AND(T41&gt;='TABLEAU PERSONNEL'!$D$9,T41&lt;='TABLEAU PERSONNEL'!$E$9),100,0)
+IF(AND(T41&gt;='TABLEAU PERSONNEL'!$D$10,T41&lt;='TABLEAU PERSONNEL'!$E$10),100,0)
+IF(AND(T41&gt;='TABLEAU PERSONNEL'!$D$11,T41&lt;='TABLEAU PERSONNEL'!$E$11),100,0)
+IF(AND(T41&gt;='TABLEAU PERSONNEL'!$D$12,T41&lt;='TABLEAU PERSONNEL'!$E$12),100,0)
+IF(AND(T41&gt;='TABLEAU PERSONNEL'!$D$13,T41&lt;='TABLEAU PERSONNEL'!$E$13),100,0)
+IF(AND(T41&gt;='TABLEAU PERSONNEL'!$D$14,T41&lt;='TABLEAU PERSONNEL'!$E$14),100,0)
+IF(AND(T41&gt;='TABLEAU PERSONNEL'!$D$15,T41&lt;='TABLEAU PERSONNEL'!$E$15),100,0)
+IF(AND(T41&gt;='TABLEAU PERSONNEL'!$D$16,T41&lt;='TABLEAU PERSONNEL'!$E$16),100,0)
+IF(AND(T41&gt;='TABLEAU PERSONNEL'!$D$17,T41&lt;='TABLEAU PERSONNEL'!$E$17),100,0)
+IF(AND(T41&gt;='TABLEAU PERSONNEL'!$D$18,T41&lt;='TABLEAU PERSONNEL'!$E$18),100,0)
+IF(AND(T41&gt;='TABLEAU PERSONNEL'!$D$19,T41&lt;='TABLEAU PERSONNEL'!$E$19),100,0)
+IF(AND(T41&gt;='TABLEAU PERSONNEL'!$D$20,T41&lt;='TABLEAU PERSONNEL'!$E$20),100,0)
+IF(AND(T41&gt;='TABLEAU PERSONNEL'!$D$21,T41&lt;='TABLEAU PERSONNEL'!$E$21),100,0)
+IF(AND(T41&gt;='TABLEAU PERSONNEL'!$D$22,T41&lt;='TABLEAU PERSONNEL'!$E$22),100,0)
+IF(AND(T41&gt;='TABLEAU PERSONNEL'!$D$23,T41&lt;='TABLEAU PERSONNEL'!$E$23),100,0)
+IF(AND(T41&gt;='TABLEAU PERSONNEL'!$D$24,T41&lt;='TABLEAU PERSONNEL'!$E$24),100,0)
+IF(AND(T41&gt;='TABLEAU PERSONNEL'!$D$25,T41&lt;='TABLEAU PERSONNEL'!$E$25),100,0)
+IF(AND(T41&gt;='TABLEAU PERSONNEL'!$D$26,T41&lt;='TABLEAU PERSONNEL'!$E$26),100,0)
+IF(AND(T41&gt;='TABLEAU PERSONNEL'!$D$27,T41&lt;='TABLEAU PERSONNEL'!$E$27),100,0)
+IF(AND(T41&gt;='TABLEAU PERSONNEL'!$D$28,T41&lt;='TABLEAU PERSONNEL'!$E$28),100,0)
+IF(AND(T41&gt;='TABLEAU PERSONNEL'!$D$29,T41&lt;='TABLEAU PERSONNEL'!$E$29),100,0)
+IF(AND(T41&gt;='TABLEAU PERSONNEL'!$D$30,T41&lt;='TABLEAU PERSONNEL'!$E$30),100,0)
+IF(AND(T41&gt;='TABLEAU PERSONNEL'!$D$31,T41&lt;='TABLEAU PERSONNEL'!$E$31),100,0)
+IF(AND(T41&gt;='TABLEAU PERSONNEL'!$D$32,T41&lt;='TABLEAU PERSONNEL'!$E$32),100,0)
+IF(AND(T41&gt;='TABLEAU PERSONNEL'!$D$33,T41&lt;='TABLEAU PERSONNEL'!$E$33),100,0)
+IF(AND(T41&gt;='TABLEAU PERSONNEL'!$D$34,T41&lt;='TABLEAU PERSONNEL'!$E$34),100,0)</f>
        <v>0</v>
      </c>
      <c r="U45" s="50">
        <f>IF(AND(U41&gt;='TABLEAU PERSONNEL'!$D$4,U41&lt;='TABLEAU PERSONNEL'!$E$4),100,0)
+IF(AND(U41&gt;='TABLEAU PERSONNEL'!$D$5,U41&lt;='TABLEAU PERSONNEL'!$E$5),100,0)
+IF(AND(U41&gt;='TABLEAU PERSONNEL'!$D$6,U41&lt;='TABLEAU PERSONNEL'!$E$6),100,0)
+IF(AND(U41&gt;='TABLEAU PERSONNEL'!$D$7,U41&lt;='TABLEAU PERSONNEL'!$E$7),100,0)
+IF(AND(U41&gt;='TABLEAU PERSONNEL'!$D$8,U41&lt;='TABLEAU PERSONNEL'!$E$8),100,0)
+IF(AND(U41&gt;='TABLEAU PERSONNEL'!$D$9,U41&lt;='TABLEAU PERSONNEL'!$E$9),100,0)
+IF(AND(U41&gt;='TABLEAU PERSONNEL'!$D$10,U41&lt;='TABLEAU PERSONNEL'!$E$10),100,0)
+IF(AND(U41&gt;='TABLEAU PERSONNEL'!$D$11,U41&lt;='TABLEAU PERSONNEL'!$E$11),100,0)
+IF(AND(U41&gt;='TABLEAU PERSONNEL'!$D$12,U41&lt;='TABLEAU PERSONNEL'!$E$12),100,0)
+IF(AND(U41&gt;='TABLEAU PERSONNEL'!$D$13,U41&lt;='TABLEAU PERSONNEL'!$E$13),100,0)
+IF(AND(U41&gt;='TABLEAU PERSONNEL'!$D$14,U41&lt;='TABLEAU PERSONNEL'!$E$14),100,0)
+IF(AND(U41&gt;='TABLEAU PERSONNEL'!$D$15,U41&lt;='TABLEAU PERSONNEL'!$E$15),100,0)
+IF(AND(U41&gt;='TABLEAU PERSONNEL'!$D$16,U41&lt;='TABLEAU PERSONNEL'!$E$16),100,0)
+IF(AND(U41&gt;='TABLEAU PERSONNEL'!$D$17,U41&lt;='TABLEAU PERSONNEL'!$E$17),100,0)
+IF(AND(U41&gt;='TABLEAU PERSONNEL'!$D$18,U41&lt;='TABLEAU PERSONNEL'!$E$18),100,0)
+IF(AND(U41&gt;='TABLEAU PERSONNEL'!$D$19,U41&lt;='TABLEAU PERSONNEL'!$E$19),100,0)
+IF(AND(U41&gt;='TABLEAU PERSONNEL'!$D$20,U41&lt;='TABLEAU PERSONNEL'!$E$20),100,0)
+IF(AND(U41&gt;='TABLEAU PERSONNEL'!$D$21,U41&lt;='TABLEAU PERSONNEL'!$E$21),100,0)
+IF(AND(U41&gt;='TABLEAU PERSONNEL'!$D$22,U41&lt;='TABLEAU PERSONNEL'!$E$22),100,0)
+IF(AND(U41&gt;='TABLEAU PERSONNEL'!$D$23,U41&lt;='TABLEAU PERSONNEL'!$E$23),100,0)
+IF(AND(U41&gt;='TABLEAU PERSONNEL'!$D$24,U41&lt;='TABLEAU PERSONNEL'!$E$24),100,0)
+IF(AND(U41&gt;='TABLEAU PERSONNEL'!$D$25,U41&lt;='TABLEAU PERSONNEL'!$E$25),100,0)
+IF(AND(U41&gt;='TABLEAU PERSONNEL'!$D$26,U41&lt;='TABLEAU PERSONNEL'!$E$26),100,0)
+IF(AND(U41&gt;='TABLEAU PERSONNEL'!$D$27,U41&lt;='TABLEAU PERSONNEL'!$E$27),100,0)
+IF(AND(U41&gt;='TABLEAU PERSONNEL'!$D$28,U41&lt;='TABLEAU PERSONNEL'!$E$28),100,0)
+IF(AND(U41&gt;='TABLEAU PERSONNEL'!$D$29,U41&lt;='TABLEAU PERSONNEL'!$E$29),100,0)
+IF(AND(U41&gt;='TABLEAU PERSONNEL'!$D$30,U41&lt;='TABLEAU PERSONNEL'!$E$30),100,0)
+IF(AND(U41&gt;='TABLEAU PERSONNEL'!$D$31,U41&lt;='TABLEAU PERSONNEL'!$E$31),100,0)
+IF(AND(U41&gt;='TABLEAU PERSONNEL'!$D$32,U41&lt;='TABLEAU PERSONNEL'!$E$32),100,0)
+IF(AND(U41&gt;='TABLEAU PERSONNEL'!$D$33,U41&lt;='TABLEAU PERSONNEL'!$E$33),100,0)
+IF(AND(U41&gt;='TABLEAU PERSONNEL'!$D$34,U41&lt;='TABLEAU PERSONNEL'!$E$34),100,0)</f>
        <v>0</v>
      </c>
      <c r="V45" s="50">
        <f>IF(AND(V41&gt;='TABLEAU PERSONNEL'!$D$4,V41&lt;='TABLEAU PERSONNEL'!$E$4),100,0)
+IF(AND(V41&gt;='TABLEAU PERSONNEL'!$D$5,V41&lt;='TABLEAU PERSONNEL'!$E$5),100,0)
+IF(AND(V41&gt;='TABLEAU PERSONNEL'!$D$6,V41&lt;='TABLEAU PERSONNEL'!$E$6),100,0)
+IF(AND(V41&gt;='TABLEAU PERSONNEL'!$D$7,V41&lt;='TABLEAU PERSONNEL'!$E$7),100,0)
+IF(AND(V41&gt;='TABLEAU PERSONNEL'!$D$8,V41&lt;='TABLEAU PERSONNEL'!$E$8),100,0)
+IF(AND(V41&gt;='TABLEAU PERSONNEL'!$D$9,V41&lt;='TABLEAU PERSONNEL'!$E$9),100,0)
+IF(AND(V41&gt;='TABLEAU PERSONNEL'!$D$10,V41&lt;='TABLEAU PERSONNEL'!$E$10),100,0)
+IF(AND(V41&gt;='TABLEAU PERSONNEL'!$D$11,V41&lt;='TABLEAU PERSONNEL'!$E$11),100,0)
+IF(AND(V41&gt;='TABLEAU PERSONNEL'!$D$12,V41&lt;='TABLEAU PERSONNEL'!$E$12),100,0)
+IF(AND(V41&gt;='TABLEAU PERSONNEL'!$D$13,V41&lt;='TABLEAU PERSONNEL'!$E$13),100,0)
+IF(AND(V41&gt;='TABLEAU PERSONNEL'!$D$14,V41&lt;='TABLEAU PERSONNEL'!$E$14),100,0)
+IF(AND(V41&gt;='TABLEAU PERSONNEL'!$D$15,V41&lt;='TABLEAU PERSONNEL'!$E$15),100,0)
+IF(AND(V41&gt;='TABLEAU PERSONNEL'!$D$16,V41&lt;='TABLEAU PERSONNEL'!$E$16),100,0)
+IF(AND(V41&gt;='TABLEAU PERSONNEL'!$D$17,V41&lt;='TABLEAU PERSONNEL'!$E$17),100,0)
+IF(AND(V41&gt;='TABLEAU PERSONNEL'!$D$18,V41&lt;='TABLEAU PERSONNEL'!$E$18),100,0)
+IF(AND(V41&gt;='TABLEAU PERSONNEL'!$D$19,V41&lt;='TABLEAU PERSONNEL'!$E$19),100,0)
+IF(AND(V41&gt;='TABLEAU PERSONNEL'!$D$20,V41&lt;='TABLEAU PERSONNEL'!$E$20),100,0)
+IF(AND(V41&gt;='TABLEAU PERSONNEL'!$D$21,V41&lt;='TABLEAU PERSONNEL'!$E$21),100,0)
+IF(AND(V41&gt;='TABLEAU PERSONNEL'!$D$22,V41&lt;='TABLEAU PERSONNEL'!$E$22),100,0)
+IF(AND(V41&gt;='TABLEAU PERSONNEL'!$D$23,V41&lt;='TABLEAU PERSONNEL'!$E$23),100,0)
+IF(AND(V41&gt;='TABLEAU PERSONNEL'!$D$24,V41&lt;='TABLEAU PERSONNEL'!$E$24),100,0)
+IF(AND(V41&gt;='TABLEAU PERSONNEL'!$D$25,V41&lt;='TABLEAU PERSONNEL'!$E$25),100,0)
+IF(AND(V41&gt;='TABLEAU PERSONNEL'!$D$26,V41&lt;='TABLEAU PERSONNEL'!$E$26),100,0)
+IF(AND(V41&gt;='TABLEAU PERSONNEL'!$D$27,V41&lt;='TABLEAU PERSONNEL'!$E$27),100,0)
+IF(AND(V41&gt;='TABLEAU PERSONNEL'!$D$28,V41&lt;='TABLEAU PERSONNEL'!$E$28),100,0)
+IF(AND(V41&gt;='TABLEAU PERSONNEL'!$D$29,V41&lt;='TABLEAU PERSONNEL'!$E$29),100,0)
+IF(AND(V41&gt;='TABLEAU PERSONNEL'!$D$30,V41&lt;='TABLEAU PERSONNEL'!$E$30),100,0)
+IF(AND(V41&gt;='TABLEAU PERSONNEL'!$D$31,V41&lt;='TABLEAU PERSONNEL'!$E$31),100,0)
+IF(AND(V41&gt;='TABLEAU PERSONNEL'!$D$32,V41&lt;='TABLEAU PERSONNEL'!$E$32),100,0)
+IF(AND(V41&gt;='TABLEAU PERSONNEL'!$D$33,V41&lt;='TABLEAU PERSONNEL'!$E$33),100,0)
+IF(AND(V41&gt;='TABLEAU PERSONNEL'!$D$34,V41&lt;='TABLEAU PERSONNEL'!$E$34),100,0)</f>
        <v>0</v>
      </c>
      <c r="W45" s="50">
        <f>IF(AND(W41&gt;='TABLEAU PERSONNEL'!$D$4,W41&lt;='TABLEAU PERSONNEL'!$E$4),100,0)
+IF(AND(W41&gt;='TABLEAU PERSONNEL'!$D$5,W41&lt;='TABLEAU PERSONNEL'!$E$5),100,0)
+IF(AND(W41&gt;='TABLEAU PERSONNEL'!$D$6,W41&lt;='TABLEAU PERSONNEL'!$E$6),100,0)
+IF(AND(W41&gt;='TABLEAU PERSONNEL'!$D$7,W41&lt;='TABLEAU PERSONNEL'!$E$7),100,0)
+IF(AND(W41&gt;='TABLEAU PERSONNEL'!$D$8,W41&lt;='TABLEAU PERSONNEL'!$E$8),100,0)
+IF(AND(W41&gt;='TABLEAU PERSONNEL'!$D$9,W41&lt;='TABLEAU PERSONNEL'!$E$9),100,0)
+IF(AND(W41&gt;='TABLEAU PERSONNEL'!$D$10,W41&lt;='TABLEAU PERSONNEL'!$E$10),100,0)
+IF(AND(W41&gt;='TABLEAU PERSONNEL'!$D$11,W41&lt;='TABLEAU PERSONNEL'!$E$11),100,0)
+IF(AND(W41&gt;='TABLEAU PERSONNEL'!$D$12,W41&lt;='TABLEAU PERSONNEL'!$E$12),100,0)
+IF(AND(W41&gt;='TABLEAU PERSONNEL'!$D$13,W41&lt;='TABLEAU PERSONNEL'!$E$13),100,0)
+IF(AND(W41&gt;='TABLEAU PERSONNEL'!$D$14,W41&lt;='TABLEAU PERSONNEL'!$E$14),100,0)
+IF(AND(W41&gt;='TABLEAU PERSONNEL'!$D$15,W41&lt;='TABLEAU PERSONNEL'!$E$15),100,0)
+IF(AND(W41&gt;='TABLEAU PERSONNEL'!$D$16,W41&lt;='TABLEAU PERSONNEL'!$E$16),100,0)
+IF(AND(W41&gt;='TABLEAU PERSONNEL'!$D$17,W41&lt;='TABLEAU PERSONNEL'!$E$17),100,0)
+IF(AND(W41&gt;='TABLEAU PERSONNEL'!$D$18,W41&lt;='TABLEAU PERSONNEL'!$E$18),100,0)
+IF(AND(W41&gt;='TABLEAU PERSONNEL'!$D$19,W41&lt;='TABLEAU PERSONNEL'!$E$19),100,0)
+IF(AND(W41&gt;='TABLEAU PERSONNEL'!$D$20,W41&lt;='TABLEAU PERSONNEL'!$E$20),100,0)
+IF(AND(W41&gt;='TABLEAU PERSONNEL'!$D$21,W41&lt;='TABLEAU PERSONNEL'!$E$21),100,0)
+IF(AND(W41&gt;='TABLEAU PERSONNEL'!$D$22,W41&lt;='TABLEAU PERSONNEL'!$E$22),100,0)
+IF(AND(W41&gt;='TABLEAU PERSONNEL'!$D$23,W41&lt;='TABLEAU PERSONNEL'!$E$23),100,0)
+IF(AND(W41&gt;='TABLEAU PERSONNEL'!$D$24,W41&lt;='TABLEAU PERSONNEL'!$E$24),100,0)
+IF(AND(W41&gt;='TABLEAU PERSONNEL'!$D$25,W41&lt;='TABLEAU PERSONNEL'!$E$25),100,0)
+IF(AND(W41&gt;='TABLEAU PERSONNEL'!$D$26,W41&lt;='TABLEAU PERSONNEL'!$E$26),100,0)
+IF(AND(W41&gt;='TABLEAU PERSONNEL'!$D$27,W41&lt;='TABLEAU PERSONNEL'!$E$27),100,0)
+IF(AND(W41&gt;='TABLEAU PERSONNEL'!$D$28,W41&lt;='TABLEAU PERSONNEL'!$E$28),100,0)
+IF(AND(W41&gt;='TABLEAU PERSONNEL'!$D$29,W41&lt;='TABLEAU PERSONNEL'!$E$29),100,0)
+IF(AND(W41&gt;='TABLEAU PERSONNEL'!$D$30,W41&lt;='TABLEAU PERSONNEL'!$E$30),100,0)
+IF(AND(W41&gt;='TABLEAU PERSONNEL'!$D$31,W41&lt;='TABLEAU PERSONNEL'!$E$31),100,0)
+IF(AND(W41&gt;='TABLEAU PERSONNEL'!$D$32,W41&lt;='TABLEAU PERSONNEL'!$E$32),100,0)
+IF(AND(W41&gt;='TABLEAU PERSONNEL'!$D$33,W41&lt;='TABLEAU PERSONNEL'!$E$33),100,0)
+IF(AND(W41&gt;='TABLEAU PERSONNEL'!$D$34,W41&lt;='TABLEAU PERSONNEL'!$E$34),100,0)</f>
        <v>0</v>
      </c>
      <c r="X45" s="50">
        <f>IF(AND(X41&gt;='TABLEAU PERSONNEL'!$D$4,X41&lt;='TABLEAU PERSONNEL'!$E$4),100,0)
+IF(AND(X41&gt;='TABLEAU PERSONNEL'!$D$5,X41&lt;='TABLEAU PERSONNEL'!$E$5),100,0)
+IF(AND(X41&gt;='TABLEAU PERSONNEL'!$D$6,X41&lt;='TABLEAU PERSONNEL'!$E$6),100,0)
+IF(AND(X41&gt;='TABLEAU PERSONNEL'!$D$7,X41&lt;='TABLEAU PERSONNEL'!$E$7),100,0)
+IF(AND(X41&gt;='TABLEAU PERSONNEL'!$D$8,X41&lt;='TABLEAU PERSONNEL'!$E$8),100,0)
+IF(AND(X41&gt;='TABLEAU PERSONNEL'!$D$9,X41&lt;='TABLEAU PERSONNEL'!$E$9),100,0)
+IF(AND(X41&gt;='TABLEAU PERSONNEL'!$D$10,X41&lt;='TABLEAU PERSONNEL'!$E$10),100,0)
+IF(AND(X41&gt;='TABLEAU PERSONNEL'!$D$11,X41&lt;='TABLEAU PERSONNEL'!$E$11),100,0)
+IF(AND(X41&gt;='TABLEAU PERSONNEL'!$D$12,X41&lt;='TABLEAU PERSONNEL'!$E$12),100,0)
+IF(AND(X41&gt;='TABLEAU PERSONNEL'!$D$13,X41&lt;='TABLEAU PERSONNEL'!$E$13),100,0)
+IF(AND(X41&gt;='TABLEAU PERSONNEL'!$D$14,X41&lt;='TABLEAU PERSONNEL'!$E$14),100,0)
+IF(AND(X41&gt;='TABLEAU PERSONNEL'!$D$15,X41&lt;='TABLEAU PERSONNEL'!$E$15),100,0)
+IF(AND(X41&gt;='TABLEAU PERSONNEL'!$D$16,X41&lt;='TABLEAU PERSONNEL'!$E$16),100,0)
+IF(AND(X41&gt;='TABLEAU PERSONNEL'!$D$17,X41&lt;='TABLEAU PERSONNEL'!$E$17),100,0)
+IF(AND(X41&gt;='TABLEAU PERSONNEL'!$D$18,X41&lt;='TABLEAU PERSONNEL'!$E$18),100,0)
+IF(AND(X41&gt;='TABLEAU PERSONNEL'!$D$19,X41&lt;='TABLEAU PERSONNEL'!$E$19),100,0)
+IF(AND(X41&gt;='TABLEAU PERSONNEL'!$D$20,X41&lt;='TABLEAU PERSONNEL'!$E$20),100,0)
+IF(AND(X41&gt;='TABLEAU PERSONNEL'!$D$21,X41&lt;='TABLEAU PERSONNEL'!$E$21),100,0)
+IF(AND(X41&gt;='TABLEAU PERSONNEL'!$D$22,X41&lt;='TABLEAU PERSONNEL'!$E$22),100,0)
+IF(AND(X41&gt;='TABLEAU PERSONNEL'!$D$23,X41&lt;='TABLEAU PERSONNEL'!$E$23),100,0)
+IF(AND(X41&gt;='TABLEAU PERSONNEL'!$D$24,X41&lt;='TABLEAU PERSONNEL'!$E$24),100,0)
+IF(AND(X41&gt;='TABLEAU PERSONNEL'!$D$25,X41&lt;='TABLEAU PERSONNEL'!$E$25),100,0)
+IF(AND(X41&gt;='TABLEAU PERSONNEL'!$D$26,X41&lt;='TABLEAU PERSONNEL'!$E$26),100,0)
+IF(AND(X41&gt;='TABLEAU PERSONNEL'!$D$27,X41&lt;='TABLEAU PERSONNEL'!$E$27),100,0)
+IF(AND(X41&gt;='TABLEAU PERSONNEL'!$D$28,X41&lt;='TABLEAU PERSONNEL'!$E$28),100,0)
+IF(AND(X41&gt;='TABLEAU PERSONNEL'!$D$29,X41&lt;='TABLEAU PERSONNEL'!$E$29),100,0)
+IF(AND(X41&gt;='TABLEAU PERSONNEL'!$D$30,X41&lt;='TABLEAU PERSONNEL'!$E$30),100,0)
+IF(AND(X41&gt;='TABLEAU PERSONNEL'!$D$31,X41&lt;='TABLEAU PERSONNEL'!$E$31),100,0)
+IF(AND(X41&gt;='TABLEAU PERSONNEL'!$D$32,X41&lt;='TABLEAU PERSONNEL'!$E$32),100,0)
+IF(AND(X41&gt;='TABLEAU PERSONNEL'!$D$33,X41&lt;='TABLEAU PERSONNEL'!$E$33),100,0)
+IF(AND(X41&gt;='TABLEAU PERSONNEL'!$D$34,X41&lt;='TABLEAU PERSONNEL'!$E$34),100,0)</f>
        <v>0</v>
      </c>
      <c r="Y45" s="50">
        <f>IF(AND(Y41&gt;='TABLEAU PERSONNEL'!$D$4,Y41&lt;='TABLEAU PERSONNEL'!$E$4),100,0)
+IF(AND(Y41&gt;='TABLEAU PERSONNEL'!$D$5,Y41&lt;='TABLEAU PERSONNEL'!$E$5),100,0)
+IF(AND(Y41&gt;='TABLEAU PERSONNEL'!$D$6,Y41&lt;='TABLEAU PERSONNEL'!$E$6),100,0)
+IF(AND(Y41&gt;='TABLEAU PERSONNEL'!$D$7,Y41&lt;='TABLEAU PERSONNEL'!$E$7),100,0)
+IF(AND(Y41&gt;='TABLEAU PERSONNEL'!$D$8,Y41&lt;='TABLEAU PERSONNEL'!$E$8),100,0)
+IF(AND(Y41&gt;='TABLEAU PERSONNEL'!$D$9,Y41&lt;='TABLEAU PERSONNEL'!$E$9),100,0)
+IF(AND(Y41&gt;='TABLEAU PERSONNEL'!$D$10,Y41&lt;='TABLEAU PERSONNEL'!$E$10),100,0)
+IF(AND(Y41&gt;='TABLEAU PERSONNEL'!$D$11,Y41&lt;='TABLEAU PERSONNEL'!$E$11),100,0)
+IF(AND(Y41&gt;='TABLEAU PERSONNEL'!$D$12,Y41&lt;='TABLEAU PERSONNEL'!$E$12),100,0)
+IF(AND(Y41&gt;='TABLEAU PERSONNEL'!$D$13,Y41&lt;='TABLEAU PERSONNEL'!$E$13),100,0)
+IF(AND(Y41&gt;='TABLEAU PERSONNEL'!$D$14,Y41&lt;='TABLEAU PERSONNEL'!$E$14),100,0)
+IF(AND(Y41&gt;='TABLEAU PERSONNEL'!$D$15,Y41&lt;='TABLEAU PERSONNEL'!$E$15),100,0)
+IF(AND(Y41&gt;='TABLEAU PERSONNEL'!$D$16,Y41&lt;='TABLEAU PERSONNEL'!$E$16),100,0)
+IF(AND(Y41&gt;='TABLEAU PERSONNEL'!$D$17,Y41&lt;='TABLEAU PERSONNEL'!$E$17),100,0)
+IF(AND(Y41&gt;='TABLEAU PERSONNEL'!$D$18,Y41&lt;='TABLEAU PERSONNEL'!$E$18),100,0)
+IF(AND(Y41&gt;='TABLEAU PERSONNEL'!$D$19,Y41&lt;='TABLEAU PERSONNEL'!$E$19),100,0)
+IF(AND(Y41&gt;='TABLEAU PERSONNEL'!$D$20,Y41&lt;='TABLEAU PERSONNEL'!$E$20),100,0)
+IF(AND(Y41&gt;='TABLEAU PERSONNEL'!$D$21,Y41&lt;='TABLEAU PERSONNEL'!$E$21),100,0)
+IF(AND(Y41&gt;='TABLEAU PERSONNEL'!$D$22,Y41&lt;='TABLEAU PERSONNEL'!$E$22),100,0)
+IF(AND(Y41&gt;='TABLEAU PERSONNEL'!$D$23,Y41&lt;='TABLEAU PERSONNEL'!$E$23),100,0)
+IF(AND(Y41&gt;='TABLEAU PERSONNEL'!$D$24,Y41&lt;='TABLEAU PERSONNEL'!$E$24),100,0)
+IF(AND(Y41&gt;='TABLEAU PERSONNEL'!$D$25,Y41&lt;='TABLEAU PERSONNEL'!$E$25),100,0)
+IF(AND(Y41&gt;='TABLEAU PERSONNEL'!$D$26,Y41&lt;='TABLEAU PERSONNEL'!$E$26),100,0)
+IF(AND(Y41&gt;='TABLEAU PERSONNEL'!$D$27,Y41&lt;='TABLEAU PERSONNEL'!$E$27),100,0)
+IF(AND(Y41&gt;='TABLEAU PERSONNEL'!$D$28,Y41&lt;='TABLEAU PERSONNEL'!$E$28),100,0)
+IF(AND(Y41&gt;='TABLEAU PERSONNEL'!$D$29,Y41&lt;='TABLEAU PERSONNEL'!$E$29),100,0)
+IF(AND(Y41&gt;='TABLEAU PERSONNEL'!$D$30,Y41&lt;='TABLEAU PERSONNEL'!$E$30),100,0)
+IF(AND(Y41&gt;='TABLEAU PERSONNEL'!$D$31,Y41&lt;='TABLEAU PERSONNEL'!$E$31),100,0)
+IF(AND(Y41&gt;='TABLEAU PERSONNEL'!$D$32,Y41&lt;='TABLEAU PERSONNEL'!$E$32),100,0)
+IF(AND(Y41&gt;='TABLEAU PERSONNEL'!$D$33,Y41&lt;='TABLEAU PERSONNEL'!$E$33),100,0)
+IF(AND(Y41&gt;='TABLEAU PERSONNEL'!$D$34,Y41&lt;='TABLEAU PERSONNEL'!$E$34),100,0)</f>
        <v>0</v>
      </c>
      <c r="Z45" s="50">
        <f>IF(AND(Z41&gt;='TABLEAU PERSONNEL'!$D$4,Z41&lt;='TABLEAU PERSONNEL'!$E$4),100,0)
+IF(AND(Z41&gt;='TABLEAU PERSONNEL'!$D$5,Z41&lt;='TABLEAU PERSONNEL'!$E$5),100,0)
+IF(AND(Z41&gt;='TABLEAU PERSONNEL'!$D$6,Z41&lt;='TABLEAU PERSONNEL'!$E$6),100,0)
+IF(AND(Z41&gt;='TABLEAU PERSONNEL'!$D$7,Z41&lt;='TABLEAU PERSONNEL'!$E$7),100,0)
+IF(AND(Z41&gt;='TABLEAU PERSONNEL'!$D$8,Z41&lt;='TABLEAU PERSONNEL'!$E$8),100,0)
+IF(AND(Z41&gt;='TABLEAU PERSONNEL'!$D$9,Z41&lt;='TABLEAU PERSONNEL'!$E$9),100,0)
+IF(AND(Z41&gt;='TABLEAU PERSONNEL'!$D$10,Z41&lt;='TABLEAU PERSONNEL'!$E$10),100,0)
+IF(AND(Z41&gt;='TABLEAU PERSONNEL'!$D$11,Z41&lt;='TABLEAU PERSONNEL'!$E$11),100,0)
+IF(AND(Z41&gt;='TABLEAU PERSONNEL'!$D$12,Z41&lt;='TABLEAU PERSONNEL'!$E$12),100,0)
+IF(AND(Z41&gt;='TABLEAU PERSONNEL'!$D$13,Z41&lt;='TABLEAU PERSONNEL'!$E$13),100,0)
+IF(AND(Z41&gt;='TABLEAU PERSONNEL'!$D$14,Z41&lt;='TABLEAU PERSONNEL'!$E$14),100,0)
+IF(AND(Z41&gt;='TABLEAU PERSONNEL'!$D$15,Z41&lt;='TABLEAU PERSONNEL'!$E$15),100,0)
+IF(AND(Z41&gt;='TABLEAU PERSONNEL'!$D$16,Z41&lt;='TABLEAU PERSONNEL'!$E$16),100,0)
+IF(AND(Z41&gt;='TABLEAU PERSONNEL'!$D$17,Z41&lt;='TABLEAU PERSONNEL'!$E$17),100,0)
+IF(AND(Z41&gt;='TABLEAU PERSONNEL'!$D$18,Z41&lt;='TABLEAU PERSONNEL'!$E$18),100,0)
+IF(AND(Z41&gt;='TABLEAU PERSONNEL'!$D$19,Z41&lt;='TABLEAU PERSONNEL'!$E$19),100,0)
+IF(AND(Z41&gt;='TABLEAU PERSONNEL'!$D$20,Z41&lt;='TABLEAU PERSONNEL'!$E$20),100,0)
+IF(AND(Z41&gt;='TABLEAU PERSONNEL'!$D$21,Z41&lt;='TABLEAU PERSONNEL'!$E$21),100,0)
+IF(AND(Z41&gt;='TABLEAU PERSONNEL'!$D$22,Z41&lt;='TABLEAU PERSONNEL'!$E$22),100,0)
+IF(AND(Z41&gt;='TABLEAU PERSONNEL'!$D$23,Z41&lt;='TABLEAU PERSONNEL'!$E$23),100,0)
+IF(AND(Z41&gt;='TABLEAU PERSONNEL'!$D$24,Z41&lt;='TABLEAU PERSONNEL'!$E$24),100,0)
+IF(AND(Z41&gt;='TABLEAU PERSONNEL'!$D$25,Z41&lt;='TABLEAU PERSONNEL'!$E$25),100,0)
+IF(AND(Z41&gt;='TABLEAU PERSONNEL'!$D$26,Z41&lt;='TABLEAU PERSONNEL'!$E$26),100,0)
+IF(AND(Z41&gt;='TABLEAU PERSONNEL'!$D$27,Z41&lt;='TABLEAU PERSONNEL'!$E$27),100,0)
+IF(AND(Z41&gt;='TABLEAU PERSONNEL'!$D$28,Z41&lt;='TABLEAU PERSONNEL'!$E$28),100,0)
+IF(AND(Z41&gt;='TABLEAU PERSONNEL'!$D$29,Z41&lt;='TABLEAU PERSONNEL'!$E$29),100,0)
+IF(AND(Z41&gt;='TABLEAU PERSONNEL'!$D$30,Z41&lt;='TABLEAU PERSONNEL'!$E$30),100,0)
+IF(AND(Z41&gt;='TABLEAU PERSONNEL'!$D$31,Z41&lt;='TABLEAU PERSONNEL'!$E$31),100,0)
+IF(AND(Z41&gt;='TABLEAU PERSONNEL'!$D$32,Z41&lt;='TABLEAU PERSONNEL'!$E$32),100,0)
+IF(AND(Z41&gt;='TABLEAU PERSONNEL'!$D$33,Z41&lt;='TABLEAU PERSONNEL'!$E$33),100,0)
+IF(AND(Z41&gt;='TABLEAU PERSONNEL'!$D$34,Z41&lt;='TABLEAU PERSONNEL'!$E$34),100,0)</f>
        <v>0</v>
      </c>
      <c r="AA45" s="50">
        <f>IF(AND(AA41&gt;='TABLEAU PERSONNEL'!$D$4,AA41&lt;='TABLEAU PERSONNEL'!$E$4),100,0)
+IF(AND(AA41&gt;='TABLEAU PERSONNEL'!$D$5,AA41&lt;='TABLEAU PERSONNEL'!$E$5),100,0)
+IF(AND(AA41&gt;='TABLEAU PERSONNEL'!$D$6,AA41&lt;='TABLEAU PERSONNEL'!$E$6),100,0)
+IF(AND(AA41&gt;='TABLEAU PERSONNEL'!$D$7,AA41&lt;='TABLEAU PERSONNEL'!$E$7),100,0)
+IF(AND(AA41&gt;='TABLEAU PERSONNEL'!$D$8,AA41&lt;='TABLEAU PERSONNEL'!$E$8),100,0)
+IF(AND(AA41&gt;='TABLEAU PERSONNEL'!$D$9,AA41&lt;='TABLEAU PERSONNEL'!$E$9),100,0)
+IF(AND(AA41&gt;='TABLEAU PERSONNEL'!$D$10,AA41&lt;='TABLEAU PERSONNEL'!$E$10),100,0)
+IF(AND(AA41&gt;='TABLEAU PERSONNEL'!$D$11,AA41&lt;='TABLEAU PERSONNEL'!$E$11),100,0)
+IF(AND(AA41&gt;='TABLEAU PERSONNEL'!$D$12,AA41&lt;='TABLEAU PERSONNEL'!$E$12),100,0)
+IF(AND(AA41&gt;='TABLEAU PERSONNEL'!$D$13,AA41&lt;='TABLEAU PERSONNEL'!$E$13),100,0)
+IF(AND(AA41&gt;='TABLEAU PERSONNEL'!$D$14,AA41&lt;='TABLEAU PERSONNEL'!$E$14),100,0)
+IF(AND(AA41&gt;='TABLEAU PERSONNEL'!$D$15,AA41&lt;='TABLEAU PERSONNEL'!$E$15),100,0)
+IF(AND(AA41&gt;='TABLEAU PERSONNEL'!$D$16,AA41&lt;='TABLEAU PERSONNEL'!$E$16),100,0)
+IF(AND(AA41&gt;='TABLEAU PERSONNEL'!$D$17,AA41&lt;='TABLEAU PERSONNEL'!$E$17),100,0)
+IF(AND(AA41&gt;='TABLEAU PERSONNEL'!$D$18,AA41&lt;='TABLEAU PERSONNEL'!$E$18),100,0)
+IF(AND(AA41&gt;='TABLEAU PERSONNEL'!$D$19,AA41&lt;='TABLEAU PERSONNEL'!$E$19),100,0)
+IF(AND(AA41&gt;='TABLEAU PERSONNEL'!$D$20,AA41&lt;='TABLEAU PERSONNEL'!$E$20),100,0)
+IF(AND(AA41&gt;='TABLEAU PERSONNEL'!$D$21,AA41&lt;='TABLEAU PERSONNEL'!$E$21),100,0)
+IF(AND(AA41&gt;='TABLEAU PERSONNEL'!$D$22,AA41&lt;='TABLEAU PERSONNEL'!$E$22),100,0)
+IF(AND(AA41&gt;='TABLEAU PERSONNEL'!$D$23,AA41&lt;='TABLEAU PERSONNEL'!$E$23),100,0)
+IF(AND(AA41&gt;='TABLEAU PERSONNEL'!$D$24,AA41&lt;='TABLEAU PERSONNEL'!$E$24),100,0)
+IF(AND(AA41&gt;='TABLEAU PERSONNEL'!$D$25,AA41&lt;='TABLEAU PERSONNEL'!$E$25),100,0)
+IF(AND(AA41&gt;='TABLEAU PERSONNEL'!$D$26,AA41&lt;='TABLEAU PERSONNEL'!$E$26),100,0)
+IF(AND(AA41&gt;='TABLEAU PERSONNEL'!$D$27,AA41&lt;='TABLEAU PERSONNEL'!$E$27),100,0)
+IF(AND(AA41&gt;='TABLEAU PERSONNEL'!$D$28,AA41&lt;='TABLEAU PERSONNEL'!$E$28),100,0)
+IF(AND(AA41&gt;='TABLEAU PERSONNEL'!$D$29,AA41&lt;='TABLEAU PERSONNEL'!$E$29),100,0)
+IF(AND(AA41&gt;='TABLEAU PERSONNEL'!$D$30,AA41&lt;='TABLEAU PERSONNEL'!$E$30),100,0)
+IF(AND(AA41&gt;='TABLEAU PERSONNEL'!$D$31,AA41&lt;='TABLEAU PERSONNEL'!$E$31),100,0)
+IF(AND(AA41&gt;='TABLEAU PERSONNEL'!$D$32,AA41&lt;='TABLEAU PERSONNEL'!$E$32),100,0)
+IF(AND(AA41&gt;='TABLEAU PERSONNEL'!$D$33,AA41&lt;='TABLEAU PERSONNEL'!$E$33),100,0)
+IF(AND(AA41&gt;='TABLEAU PERSONNEL'!$D$34,AA41&lt;='TABLEAU PERSONNEL'!$E$34),100,0)</f>
        <v>0</v>
      </c>
      <c r="AB45" s="50">
        <f>IF(AND(AB41&gt;='TABLEAU PERSONNEL'!$D$4,AB41&lt;='TABLEAU PERSONNEL'!$E$4),100,0)
+IF(AND(AB41&gt;='TABLEAU PERSONNEL'!$D$5,AB41&lt;='TABLEAU PERSONNEL'!$E$5),100,0)
+IF(AND(AB41&gt;='TABLEAU PERSONNEL'!$D$6,AB41&lt;='TABLEAU PERSONNEL'!$E$6),100,0)
+IF(AND(AB41&gt;='TABLEAU PERSONNEL'!$D$7,AB41&lt;='TABLEAU PERSONNEL'!$E$7),100,0)
+IF(AND(AB41&gt;='TABLEAU PERSONNEL'!$D$8,AB41&lt;='TABLEAU PERSONNEL'!$E$8),100,0)
+IF(AND(AB41&gt;='TABLEAU PERSONNEL'!$D$9,AB41&lt;='TABLEAU PERSONNEL'!$E$9),100,0)
+IF(AND(AB41&gt;='TABLEAU PERSONNEL'!$D$10,AB41&lt;='TABLEAU PERSONNEL'!$E$10),100,0)
+IF(AND(AB41&gt;='TABLEAU PERSONNEL'!$D$11,AB41&lt;='TABLEAU PERSONNEL'!$E$11),100,0)
+IF(AND(AB41&gt;='TABLEAU PERSONNEL'!$D$12,AB41&lt;='TABLEAU PERSONNEL'!$E$12),100,0)
+IF(AND(AB41&gt;='TABLEAU PERSONNEL'!$D$13,AB41&lt;='TABLEAU PERSONNEL'!$E$13),100,0)
+IF(AND(AB41&gt;='TABLEAU PERSONNEL'!$D$14,AB41&lt;='TABLEAU PERSONNEL'!$E$14),100,0)
+IF(AND(AB41&gt;='TABLEAU PERSONNEL'!$D$15,AB41&lt;='TABLEAU PERSONNEL'!$E$15),100,0)
+IF(AND(AB41&gt;='TABLEAU PERSONNEL'!$D$16,AB41&lt;='TABLEAU PERSONNEL'!$E$16),100,0)
+IF(AND(AB41&gt;='TABLEAU PERSONNEL'!$D$17,AB41&lt;='TABLEAU PERSONNEL'!$E$17),100,0)
+IF(AND(AB41&gt;='TABLEAU PERSONNEL'!$D$18,AB41&lt;='TABLEAU PERSONNEL'!$E$18),100,0)
+IF(AND(AB41&gt;='TABLEAU PERSONNEL'!$D$19,AB41&lt;='TABLEAU PERSONNEL'!$E$19),100,0)
+IF(AND(AB41&gt;='TABLEAU PERSONNEL'!$D$20,AB41&lt;='TABLEAU PERSONNEL'!$E$20),100,0)
+IF(AND(AB41&gt;='TABLEAU PERSONNEL'!$D$21,AB41&lt;='TABLEAU PERSONNEL'!$E$21),100,0)
+IF(AND(AB41&gt;='TABLEAU PERSONNEL'!$D$22,AB41&lt;='TABLEAU PERSONNEL'!$E$22),100,0)
+IF(AND(AB41&gt;='TABLEAU PERSONNEL'!$D$23,AB41&lt;='TABLEAU PERSONNEL'!$E$23),100,0)
+IF(AND(AB41&gt;='TABLEAU PERSONNEL'!$D$24,AB41&lt;='TABLEAU PERSONNEL'!$E$24),100,0)
+IF(AND(AB41&gt;='TABLEAU PERSONNEL'!$D$25,AB41&lt;='TABLEAU PERSONNEL'!$E$25),100,0)
+IF(AND(AB41&gt;='TABLEAU PERSONNEL'!$D$26,AB41&lt;='TABLEAU PERSONNEL'!$E$26),100,0)
+IF(AND(AB41&gt;='TABLEAU PERSONNEL'!$D$27,AB41&lt;='TABLEAU PERSONNEL'!$E$27),100,0)
+IF(AND(AB41&gt;='TABLEAU PERSONNEL'!$D$28,AB41&lt;='TABLEAU PERSONNEL'!$E$28),100,0)
+IF(AND(AB41&gt;='TABLEAU PERSONNEL'!$D$29,AB41&lt;='TABLEAU PERSONNEL'!$E$29),100,0)
+IF(AND(AB41&gt;='TABLEAU PERSONNEL'!$D$30,AB41&lt;='TABLEAU PERSONNEL'!$E$30),100,0)
+IF(AND(AB41&gt;='TABLEAU PERSONNEL'!$D$31,AB41&lt;='TABLEAU PERSONNEL'!$E$31),100,0)
+IF(AND(AB41&gt;='TABLEAU PERSONNEL'!$D$32,AB41&lt;='TABLEAU PERSONNEL'!$E$32),100,0)
+IF(AND(AB41&gt;='TABLEAU PERSONNEL'!$D$33,AB41&lt;='TABLEAU PERSONNEL'!$E$33),100,0)
+IF(AND(AB41&gt;='TABLEAU PERSONNEL'!$D$34,AB41&lt;='TABLEAU PERSONNEL'!$E$34),100,0)</f>
        <v>0</v>
      </c>
      <c r="AC45" s="50">
        <f>IF(AND(AC41&gt;='TABLEAU PERSONNEL'!$D$4,AC41&lt;='TABLEAU PERSONNEL'!$E$4),100,0)
+IF(AND(AC41&gt;='TABLEAU PERSONNEL'!$D$5,AC41&lt;='TABLEAU PERSONNEL'!$E$5),100,0)
+IF(AND(AC41&gt;='TABLEAU PERSONNEL'!$D$6,AC41&lt;='TABLEAU PERSONNEL'!$E$6),100,0)
+IF(AND(AC41&gt;='TABLEAU PERSONNEL'!$D$7,AC41&lt;='TABLEAU PERSONNEL'!$E$7),100,0)
+IF(AND(AC41&gt;='TABLEAU PERSONNEL'!$D$8,AC41&lt;='TABLEAU PERSONNEL'!$E$8),100,0)
+IF(AND(AC41&gt;='TABLEAU PERSONNEL'!$D$9,AC41&lt;='TABLEAU PERSONNEL'!$E$9),100,0)
+IF(AND(AC41&gt;='TABLEAU PERSONNEL'!$D$10,AC41&lt;='TABLEAU PERSONNEL'!$E$10),100,0)
+IF(AND(AC41&gt;='TABLEAU PERSONNEL'!$D$11,AC41&lt;='TABLEAU PERSONNEL'!$E$11),100,0)
+IF(AND(AC41&gt;='TABLEAU PERSONNEL'!$D$12,AC41&lt;='TABLEAU PERSONNEL'!$E$12),100,0)
+IF(AND(AC41&gt;='TABLEAU PERSONNEL'!$D$13,AC41&lt;='TABLEAU PERSONNEL'!$E$13),100,0)
+IF(AND(AC41&gt;='TABLEAU PERSONNEL'!$D$14,AC41&lt;='TABLEAU PERSONNEL'!$E$14),100,0)
+IF(AND(AC41&gt;='TABLEAU PERSONNEL'!$D$15,AC41&lt;='TABLEAU PERSONNEL'!$E$15),100,0)
+IF(AND(AC41&gt;='TABLEAU PERSONNEL'!$D$16,AC41&lt;='TABLEAU PERSONNEL'!$E$16),100,0)
+IF(AND(AC41&gt;='TABLEAU PERSONNEL'!$D$17,AC41&lt;='TABLEAU PERSONNEL'!$E$17),100,0)
+IF(AND(AC41&gt;='TABLEAU PERSONNEL'!$D$18,AC41&lt;='TABLEAU PERSONNEL'!$E$18),100,0)
+IF(AND(AC41&gt;='TABLEAU PERSONNEL'!$D$19,AC41&lt;='TABLEAU PERSONNEL'!$E$19),100,0)
+IF(AND(AC41&gt;='TABLEAU PERSONNEL'!$D$20,AC41&lt;='TABLEAU PERSONNEL'!$E$20),100,0)
+IF(AND(AC41&gt;='TABLEAU PERSONNEL'!$D$21,AC41&lt;='TABLEAU PERSONNEL'!$E$21),100,0)
+IF(AND(AC41&gt;='TABLEAU PERSONNEL'!$D$22,AC41&lt;='TABLEAU PERSONNEL'!$E$22),100,0)
+IF(AND(AC41&gt;='TABLEAU PERSONNEL'!$D$23,AC41&lt;='TABLEAU PERSONNEL'!$E$23),100,0)
+IF(AND(AC41&gt;='TABLEAU PERSONNEL'!$D$24,AC41&lt;='TABLEAU PERSONNEL'!$E$24),100,0)
+IF(AND(AC41&gt;='TABLEAU PERSONNEL'!$D$25,AC41&lt;='TABLEAU PERSONNEL'!$E$25),100,0)
+IF(AND(AC41&gt;='TABLEAU PERSONNEL'!$D$26,AC41&lt;='TABLEAU PERSONNEL'!$E$26),100,0)
+IF(AND(AC41&gt;='TABLEAU PERSONNEL'!$D$27,AC41&lt;='TABLEAU PERSONNEL'!$E$27),100,0)
+IF(AND(AC41&gt;='TABLEAU PERSONNEL'!$D$28,AC41&lt;='TABLEAU PERSONNEL'!$E$28),100,0)
+IF(AND(AC41&gt;='TABLEAU PERSONNEL'!$D$29,AC41&lt;='TABLEAU PERSONNEL'!$E$29),100,0)
+IF(AND(AC41&gt;='TABLEAU PERSONNEL'!$D$30,AC41&lt;='TABLEAU PERSONNEL'!$E$30),100,0)
+IF(AND(AC41&gt;='TABLEAU PERSONNEL'!$D$31,AC41&lt;='TABLEAU PERSONNEL'!$E$31),100,0)
+IF(AND(AC41&gt;='TABLEAU PERSONNEL'!$D$32,AC41&lt;='TABLEAU PERSONNEL'!$E$32),100,0)
+IF(AND(AC41&gt;='TABLEAU PERSONNEL'!$D$33,AC41&lt;='TABLEAU PERSONNEL'!$E$33),100,0)
+IF(AND(AC41&gt;='TABLEAU PERSONNEL'!$D$34,AC41&lt;='TABLEAU PERSONNEL'!$E$34),100,0)</f>
        <v>0</v>
      </c>
      <c r="AD45" s="50">
        <f>IF(AND(AD41&gt;='TABLEAU PERSONNEL'!$D$4,AD41&lt;='TABLEAU PERSONNEL'!$E$4),100,0)
+IF(AND(AD41&gt;='TABLEAU PERSONNEL'!$D$5,AD41&lt;='TABLEAU PERSONNEL'!$E$5),100,0)
+IF(AND(AD41&gt;='TABLEAU PERSONNEL'!$D$6,AD41&lt;='TABLEAU PERSONNEL'!$E$6),100,0)
+IF(AND(AD41&gt;='TABLEAU PERSONNEL'!$D$7,AD41&lt;='TABLEAU PERSONNEL'!$E$7),100,0)
+IF(AND(AD41&gt;='TABLEAU PERSONNEL'!$D$8,AD41&lt;='TABLEAU PERSONNEL'!$E$8),100,0)
+IF(AND(AD41&gt;='TABLEAU PERSONNEL'!$D$9,AD41&lt;='TABLEAU PERSONNEL'!$E$9),100,0)
+IF(AND(AD41&gt;='TABLEAU PERSONNEL'!$D$10,AD41&lt;='TABLEAU PERSONNEL'!$E$10),100,0)
+IF(AND(AD41&gt;='TABLEAU PERSONNEL'!$D$11,AD41&lt;='TABLEAU PERSONNEL'!$E$11),100,0)
+IF(AND(AD41&gt;='TABLEAU PERSONNEL'!$D$12,AD41&lt;='TABLEAU PERSONNEL'!$E$12),100,0)
+IF(AND(AD41&gt;='TABLEAU PERSONNEL'!$D$13,AD41&lt;='TABLEAU PERSONNEL'!$E$13),100,0)
+IF(AND(AD41&gt;='TABLEAU PERSONNEL'!$D$14,AD41&lt;='TABLEAU PERSONNEL'!$E$14),100,0)
+IF(AND(AD41&gt;='TABLEAU PERSONNEL'!$D$15,AD41&lt;='TABLEAU PERSONNEL'!$E$15),100,0)
+IF(AND(AD41&gt;='TABLEAU PERSONNEL'!$D$16,AD41&lt;='TABLEAU PERSONNEL'!$E$16),100,0)
+IF(AND(AD41&gt;='TABLEAU PERSONNEL'!$D$17,AD41&lt;='TABLEAU PERSONNEL'!$E$17),100,0)
+IF(AND(AD41&gt;='TABLEAU PERSONNEL'!$D$18,AD41&lt;='TABLEAU PERSONNEL'!$E$18),100,0)
+IF(AND(AD41&gt;='TABLEAU PERSONNEL'!$D$19,AD41&lt;='TABLEAU PERSONNEL'!$E$19),100,0)
+IF(AND(AD41&gt;='TABLEAU PERSONNEL'!$D$20,AD41&lt;='TABLEAU PERSONNEL'!$E$20),100,0)
+IF(AND(AD41&gt;='TABLEAU PERSONNEL'!$D$21,AD41&lt;='TABLEAU PERSONNEL'!$E$21),100,0)
+IF(AND(AD41&gt;='TABLEAU PERSONNEL'!$D$22,AD41&lt;='TABLEAU PERSONNEL'!$E$22),100,0)
+IF(AND(AD41&gt;='TABLEAU PERSONNEL'!$D$23,AD41&lt;='TABLEAU PERSONNEL'!$E$23),100,0)
+IF(AND(AD41&gt;='TABLEAU PERSONNEL'!$D$24,AD41&lt;='TABLEAU PERSONNEL'!$E$24),100,0)
+IF(AND(AD41&gt;='TABLEAU PERSONNEL'!$D$25,AD41&lt;='TABLEAU PERSONNEL'!$E$25),100,0)
+IF(AND(AD41&gt;='TABLEAU PERSONNEL'!$D$26,AD41&lt;='TABLEAU PERSONNEL'!$E$26),100,0)
+IF(AND(AD41&gt;='TABLEAU PERSONNEL'!$D$27,AD41&lt;='TABLEAU PERSONNEL'!$E$27),100,0)
+IF(AND(AD41&gt;='TABLEAU PERSONNEL'!$D$28,AD41&lt;='TABLEAU PERSONNEL'!$E$28),100,0)
+IF(AND(AD41&gt;='TABLEAU PERSONNEL'!$D$29,AD41&lt;='TABLEAU PERSONNEL'!$E$29),100,0)
+IF(AND(AD41&gt;='TABLEAU PERSONNEL'!$D$30,AD41&lt;='TABLEAU PERSONNEL'!$E$30),100,0)
+IF(AND(AD41&gt;='TABLEAU PERSONNEL'!$D$31,AD41&lt;='TABLEAU PERSONNEL'!$E$31),100,0)
+IF(AND(AD41&gt;='TABLEAU PERSONNEL'!$D$32,AD41&lt;='TABLEAU PERSONNEL'!$E$32),100,0)
+IF(AND(AD41&gt;='TABLEAU PERSONNEL'!$D$33,AD41&lt;='TABLEAU PERSONNEL'!$E$33),100,0)
+IF(AND(AD41&gt;='TABLEAU PERSONNEL'!$D$34,AD41&lt;='TABLEAU PERSONNEL'!$E$34),100,0)</f>
        <v>0</v>
      </c>
      <c r="AE45" s="50">
        <f>IF(AND(AE41&gt;='TABLEAU PERSONNEL'!$D$4,AE41&lt;='TABLEAU PERSONNEL'!$E$4),100,0)
+IF(AND(AE41&gt;='TABLEAU PERSONNEL'!$D$5,AE41&lt;='TABLEAU PERSONNEL'!$E$5),100,0)
+IF(AND(AE41&gt;='TABLEAU PERSONNEL'!$D$6,AE41&lt;='TABLEAU PERSONNEL'!$E$6),100,0)
+IF(AND(AE41&gt;='TABLEAU PERSONNEL'!$D$7,AE41&lt;='TABLEAU PERSONNEL'!$E$7),100,0)
+IF(AND(AE41&gt;='TABLEAU PERSONNEL'!$D$8,AE41&lt;='TABLEAU PERSONNEL'!$E$8),100,0)
+IF(AND(AE41&gt;='TABLEAU PERSONNEL'!$D$9,AE41&lt;='TABLEAU PERSONNEL'!$E$9),100,0)
+IF(AND(AE41&gt;='TABLEAU PERSONNEL'!$D$10,AE41&lt;='TABLEAU PERSONNEL'!$E$10),100,0)
+IF(AND(AE41&gt;='TABLEAU PERSONNEL'!$D$11,AE41&lt;='TABLEAU PERSONNEL'!$E$11),100,0)
+IF(AND(AE41&gt;='TABLEAU PERSONNEL'!$D$12,AE41&lt;='TABLEAU PERSONNEL'!$E$12),100,0)
+IF(AND(AE41&gt;='TABLEAU PERSONNEL'!$D$13,AE41&lt;='TABLEAU PERSONNEL'!$E$13),100,0)
+IF(AND(AE41&gt;='TABLEAU PERSONNEL'!$D$14,AE41&lt;='TABLEAU PERSONNEL'!$E$14),100,0)
+IF(AND(AE41&gt;='TABLEAU PERSONNEL'!$D$15,AE41&lt;='TABLEAU PERSONNEL'!$E$15),100,0)
+IF(AND(AE41&gt;='TABLEAU PERSONNEL'!$D$16,AE41&lt;='TABLEAU PERSONNEL'!$E$16),100,0)
+IF(AND(AE41&gt;='TABLEAU PERSONNEL'!$D$17,AE41&lt;='TABLEAU PERSONNEL'!$E$17),100,0)
+IF(AND(AE41&gt;='TABLEAU PERSONNEL'!$D$18,AE41&lt;='TABLEAU PERSONNEL'!$E$18),100,0)
+IF(AND(AE41&gt;='TABLEAU PERSONNEL'!$D$19,AE41&lt;='TABLEAU PERSONNEL'!$E$19),100,0)
+IF(AND(AE41&gt;='TABLEAU PERSONNEL'!$D$20,AE41&lt;='TABLEAU PERSONNEL'!$E$20),100,0)
+IF(AND(AE41&gt;='TABLEAU PERSONNEL'!$D$21,AE41&lt;='TABLEAU PERSONNEL'!$E$21),100,0)
+IF(AND(AE41&gt;='TABLEAU PERSONNEL'!$D$22,AE41&lt;='TABLEAU PERSONNEL'!$E$22),100,0)
+IF(AND(AE41&gt;='TABLEAU PERSONNEL'!$D$23,AE41&lt;='TABLEAU PERSONNEL'!$E$23),100,0)
+IF(AND(AE41&gt;='TABLEAU PERSONNEL'!$D$24,AE41&lt;='TABLEAU PERSONNEL'!$E$24),100,0)
+IF(AND(AE41&gt;='TABLEAU PERSONNEL'!$D$25,AE41&lt;='TABLEAU PERSONNEL'!$E$25),100,0)
+IF(AND(AE41&gt;='TABLEAU PERSONNEL'!$D$26,AE41&lt;='TABLEAU PERSONNEL'!$E$26),100,0)
+IF(AND(AE41&gt;='TABLEAU PERSONNEL'!$D$27,AE41&lt;='TABLEAU PERSONNEL'!$E$27),100,0)
+IF(AND(AE41&gt;='TABLEAU PERSONNEL'!$D$28,AE41&lt;='TABLEAU PERSONNEL'!$E$28),100,0)
+IF(AND(AE41&gt;='TABLEAU PERSONNEL'!$D$29,AE41&lt;='TABLEAU PERSONNEL'!$E$29),100,0)
+IF(AND(AE41&gt;='TABLEAU PERSONNEL'!$D$30,AE41&lt;='TABLEAU PERSONNEL'!$E$30),100,0)
+IF(AND(AE41&gt;='TABLEAU PERSONNEL'!$D$31,AE41&lt;='TABLEAU PERSONNEL'!$E$31),100,0)
+IF(AND(AE41&gt;='TABLEAU PERSONNEL'!$D$32,AE41&lt;='TABLEAU PERSONNEL'!$E$32),100,0)
+IF(AND(AE41&gt;='TABLEAU PERSONNEL'!$D$33,AE41&lt;='TABLEAU PERSONNEL'!$E$33),100,0)
+IF(AND(AE41&gt;='TABLEAU PERSONNEL'!$D$34,AE41&lt;='TABLEAU PERSONNEL'!$E$34),100,0)</f>
        <v>0</v>
      </c>
      <c r="AF45" s="50">
        <f>IF(AND(AF41&gt;='TABLEAU PERSONNEL'!$D$4,AF41&lt;='TABLEAU PERSONNEL'!$E$4),100,0)
+IF(AND(AF41&gt;='TABLEAU PERSONNEL'!$D$5,AF41&lt;='TABLEAU PERSONNEL'!$E$5),100,0)
+IF(AND(AF41&gt;='TABLEAU PERSONNEL'!$D$6,AF41&lt;='TABLEAU PERSONNEL'!$E$6),100,0)
+IF(AND(AF41&gt;='TABLEAU PERSONNEL'!$D$7,AF41&lt;='TABLEAU PERSONNEL'!$E$7),100,0)
+IF(AND(AF41&gt;='TABLEAU PERSONNEL'!$D$8,AF41&lt;='TABLEAU PERSONNEL'!$E$8),100,0)
+IF(AND(AF41&gt;='TABLEAU PERSONNEL'!$D$9,AF41&lt;='TABLEAU PERSONNEL'!$E$9),100,0)
+IF(AND(AF41&gt;='TABLEAU PERSONNEL'!$D$10,AF41&lt;='TABLEAU PERSONNEL'!$E$10),100,0)
+IF(AND(AF41&gt;='TABLEAU PERSONNEL'!$D$11,AF41&lt;='TABLEAU PERSONNEL'!$E$11),100,0)
+IF(AND(AF41&gt;='TABLEAU PERSONNEL'!$D$12,AF41&lt;='TABLEAU PERSONNEL'!$E$12),100,0)
+IF(AND(AF41&gt;='TABLEAU PERSONNEL'!$D$13,AF41&lt;='TABLEAU PERSONNEL'!$E$13),100,0)
+IF(AND(AF41&gt;='TABLEAU PERSONNEL'!$D$14,AF41&lt;='TABLEAU PERSONNEL'!$E$14),100,0)
+IF(AND(AF41&gt;='TABLEAU PERSONNEL'!$D$15,AF41&lt;='TABLEAU PERSONNEL'!$E$15),100,0)
+IF(AND(AF41&gt;='TABLEAU PERSONNEL'!$D$16,AF41&lt;='TABLEAU PERSONNEL'!$E$16),100,0)
+IF(AND(AF41&gt;='TABLEAU PERSONNEL'!$D$17,AF41&lt;='TABLEAU PERSONNEL'!$E$17),100,0)
+IF(AND(AF41&gt;='TABLEAU PERSONNEL'!$D$18,AF41&lt;='TABLEAU PERSONNEL'!$E$18),100,0)
+IF(AND(AF41&gt;='TABLEAU PERSONNEL'!$D$19,AF41&lt;='TABLEAU PERSONNEL'!$E$19),100,0)
+IF(AND(AF41&gt;='TABLEAU PERSONNEL'!$D$20,AF41&lt;='TABLEAU PERSONNEL'!$E$20),100,0)
+IF(AND(AF41&gt;='TABLEAU PERSONNEL'!$D$21,AF41&lt;='TABLEAU PERSONNEL'!$E$21),100,0)
+IF(AND(AF41&gt;='TABLEAU PERSONNEL'!$D$22,AF41&lt;='TABLEAU PERSONNEL'!$E$22),100,0)
+IF(AND(AF41&gt;='TABLEAU PERSONNEL'!$D$23,AF41&lt;='TABLEAU PERSONNEL'!$E$23),100,0)
+IF(AND(AF41&gt;='TABLEAU PERSONNEL'!$D$24,AF41&lt;='TABLEAU PERSONNEL'!$E$24),100,0)
+IF(AND(AF41&gt;='TABLEAU PERSONNEL'!$D$25,AF41&lt;='TABLEAU PERSONNEL'!$E$25),100,0)
+IF(AND(AF41&gt;='TABLEAU PERSONNEL'!$D$26,AF41&lt;='TABLEAU PERSONNEL'!$E$26),100,0)
+IF(AND(AF41&gt;='TABLEAU PERSONNEL'!$D$27,AF41&lt;='TABLEAU PERSONNEL'!$E$27),100,0)
+IF(AND(AF41&gt;='TABLEAU PERSONNEL'!$D$28,AF41&lt;='TABLEAU PERSONNEL'!$E$28),100,0)
+IF(AND(AF41&gt;='TABLEAU PERSONNEL'!$D$29,AF41&lt;='TABLEAU PERSONNEL'!$E$29),100,0)
+IF(AND(AF41&gt;='TABLEAU PERSONNEL'!$D$30,AF41&lt;='TABLEAU PERSONNEL'!$E$30),100,0)
+IF(AND(AF41&gt;='TABLEAU PERSONNEL'!$D$31,AF41&lt;='TABLEAU PERSONNEL'!$E$31),100,0)
+IF(AND(AF41&gt;='TABLEAU PERSONNEL'!$D$32,AF41&lt;='TABLEAU PERSONNEL'!$E$32),100,0)
+IF(AND(AF41&gt;='TABLEAU PERSONNEL'!$D$33,AF41&lt;='TABLEAU PERSONNEL'!$E$33),100,0)
+IF(AND(AF41&gt;='TABLEAU PERSONNEL'!$D$34,AF41&lt;='TABLEAU PERSONNEL'!$E$34),100,0)</f>
        <v>0</v>
      </c>
      <c r="AG45" s="50">
        <f>IF(AND(AG41&gt;='TABLEAU PERSONNEL'!$D$4,AG41&lt;='TABLEAU PERSONNEL'!$E$4),100,0)
+IF(AND(AG41&gt;='TABLEAU PERSONNEL'!$D$5,AG41&lt;='TABLEAU PERSONNEL'!$E$5),100,0)
+IF(AND(AG41&gt;='TABLEAU PERSONNEL'!$D$6,AG41&lt;='TABLEAU PERSONNEL'!$E$6),100,0)
+IF(AND(AG41&gt;='TABLEAU PERSONNEL'!$D$7,AG41&lt;='TABLEAU PERSONNEL'!$E$7),100,0)
+IF(AND(AG41&gt;='TABLEAU PERSONNEL'!$D$8,AG41&lt;='TABLEAU PERSONNEL'!$E$8),100,0)
+IF(AND(AG41&gt;='TABLEAU PERSONNEL'!$D$9,AG41&lt;='TABLEAU PERSONNEL'!$E$9),100,0)
+IF(AND(AG41&gt;='TABLEAU PERSONNEL'!$D$10,AG41&lt;='TABLEAU PERSONNEL'!$E$10),100,0)
+IF(AND(AG41&gt;='TABLEAU PERSONNEL'!$D$11,AG41&lt;='TABLEAU PERSONNEL'!$E$11),100,0)
+IF(AND(AG41&gt;='TABLEAU PERSONNEL'!$D$12,AG41&lt;='TABLEAU PERSONNEL'!$E$12),100,0)
+IF(AND(AG41&gt;='TABLEAU PERSONNEL'!$D$13,AG41&lt;='TABLEAU PERSONNEL'!$E$13),100,0)
+IF(AND(AG41&gt;='TABLEAU PERSONNEL'!$D$14,AG41&lt;='TABLEAU PERSONNEL'!$E$14),100,0)
+IF(AND(AG41&gt;='TABLEAU PERSONNEL'!$D$15,AG41&lt;='TABLEAU PERSONNEL'!$E$15),100,0)
+IF(AND(AG41&gt;='TABLEAU PERSONNEL'!$D$16,AG41&lt;='TABLEAU PERSONNEL'!$E$16),100,0)
+IF(AND(AG41&gt;='TABLEAU PERSONNEL'!$D$17,AG41&lt;='TABLEAU PERSONNEL'!$E$17),100,0)
+IF(AND(AG41&gt;='TABLEAU PERSONNEL'!$D$18,AG41&lt;='TABLEAU PERSONNEL'!$E$18),100,0)
+IF(AND(AG41&gt;='TABLEAU PERSONNEL'!$D$19,AG41&lt;='TABLEAU PERSONNEL'!$E$19),100,0)
+IF(AND(AG41&gt;='TABLEAU PERSONNEL'!$D$20,AG41&lt;='TABLEAU PERSONNEL'!$E$20),100,0)
+IF(AND(AG41&gt;='TABLEAU PERSONNEL'!$D$21,AG41&lt;='TABLEAU PERSONNEL'!$E$21),100,0)
+IF(AND(AG41&gt;='TABLEAU PERSONNEL'!$D$22,AG41&lt;='TABLEAU PERSONNEL'!$E$22),100,0)
+IF(AND(AG41&gt;='TABLEAU PERSONNEL'!$D$23,AG41&lt;='TABLEAU PERSONNEL'!$E$23),100,0)
+IF(AND(AG41&gt;='TABLEAU PERSONNEL'!$D$24,AG41&lt;='TABLEAU PERSONNEL'!$E$24),100,0)
+IF(AND(AG41&gt;='TABLEAU PERSONNEL'!$D$25,AG41&lt;='TABLEAU PERSONNEL'!$E$25),100,0)
+IF(AND(AG41&gt;='TABLEAU PERSONNEL'!$D$26,AG41&lt;='TABLEAU PERSONNEL'!$E$26),100,0)
+IF(AND(AG41&gt;='TABLEAU PERSONNEL'!$D$27,AG41&lt;='TABLEAU PERSONNEL'!$E$27),100,0)
+IF(AND(AG41&gt;='TABLEAU PERSONNEL'!$D$28,AG41&lt;='TABLEAU PERSONNEL'!$E$28),100,0)
+IF(AND(AG41&gt;='TABLEAU PERSONNEL'!$D$29,AG41&lt;='TABLEAU PERSONNEL'!$E$29),100,0)
+IF(AND(AG41&gt;='TABLEAU PERSONNEL'!$D$30,AG41&lt;='TABLEAU PERSONNEL'!$E$30),100,0)
+IF(AND(AG41&gt;='TABLEAU PERSONNEL'!$D$31,AG41&lt;='TABLEAU PERSONNEL'!$E$31),100,0)
+IF(AND(AG41&gt;='TABLEAU PERSONNEL'!$D$32,AG41&lt;='TABLEAU PERSONNEL'!$E$32),100,0)
+IF(AND(AG41&gt;='TABLEAU PERSONNEL'!$D$33,AG41&lt;='TABLEAU PERSONNEL'!$E$33),100,0)
+IF(AND(AG41&gt;='TABLEAU PERSONNEL'!$D$34,AG41&lt;='TABLEAU PERSONNEL'!$E$34),100,0)</f>
        <v>0</v>
      </c>
      <c r="AH45" s="50">
        <f>IF(AND(AH41&gt;='TABLEAU PERSONNEL'!$D$4,AH41&lt;='TABLEAU PERSONNEL'!$E$4),100,0)
+IF(AND(AH41&gt;='TABLEAU PERSONNEL'!$D$5,AH41&lt;='TABLEAU PERSONNEL'!$E$5),100,0)
+IF(AND(AH41&gt;='TABLEAU PERSONNEL'!$D$6,AH41&lt;='TABLEAU PERSONNEL'!$E$6),100,0)
+IF(AND(AH41&gt;='TABLEAU PERSONNEL'!$D$7,AH41&lt;='TABLEAU PERSONNEL'!$E$7),100,0)
+IF(AND(AH41&gt;='TABLEAU PERSONNEL'!$D$8,AH41&lt;='TABLEAU PERSONNEL'!$E$8),100,0)
+IF(AND(AH41&gt;='TABLEAU PERSONNEL'!$D$9,AH41&lt;='TABLEAU PERSONNEL'!$E$9),100,0)
+IF(AND(AH41&gt;='TABLEAU PERSONNEL'!$D$10,AH41&lt;='TABLEAU PERSONNEL'!$E$10),100,0)
+IF(AND(AH41&gt;='TABLEAU PERSONNEL'!$D$11,AH41&lt;='TABLEAU PERSONNEL'!$E$11),100,0)
+IF(AND(AH41&gt;='TABLEAU PERSONNEL'!$D$12,AH41&lt;='TABLEAU PERSONNEL'!$E$12),100,0)
+IF(AND(AH41&gt;='TABLEAU PERSONNEL'!$D$13,AH41&lt;='TABLEAU PERSONNEL'!$E$13),100,0)
+IF(AND(AH41&gt;='TABLEAU PERSONNEL'!$D$14,AH41&lt;='TABLEAU PERSONNEL'!$E$14),100,0)
+IF(AND(AH41&gt;='TABLEAU PERSONNEL'!$D$15,AH41&lt;='TABLEAU PERSONNEL'!$E$15),100,0)
+IF(AND(AH41&gt;='TABLEAU PERSONNEL'!$D$16,AH41&lt;='TABLEAU PERSONNEL'!$E$16),100,0)
+IF(AND(AH41&gt;='TABLEAU PERSONNEL'!$D$17,AH41&lt;='TABLEAU PERSONNEL'!$E$17),100,0)
+IF(AND(AH41&gt;='TABLEAU PERSONNEL'!$D$18,AH41&lt;='TABLEAU PERSONNEL'!$E$18),100,0)
+IF(AND(AH41&gt;='TABLEAU PERSONNEL'!$D$19,AH41&lt;='TABLEAU PERSONNEL'!$E$19),100,0)
+IF(AND(AH41&gt;='TABLEAU PERSONNEL'!$D$20,AH41&lt;='TABLEAU PERSONNEL'!$E$20),100,0)
+IF(AND(AH41&gt;='TABLEAU PERSONNEL'!$D$21,AH41&lt;='TABLEAU PERSONNEL'!$E$21),100,0)
+IF(AND(AH41&gt;='TABLEAU PERSONNEL'!$D$22,AH41&lt;='TABLEAU PERSONNEL'!$E$22),100,0)
+IF(AND(AH41&gt;='TABLEAU PERSONNEL'!$D$23,AH41&lt;='TABLEAU PERSONNEL'!$E$23),100,0)
+IF(AND(AH41&gt;='TABLEAU PERSONNEL'!$D$24,AH41&lt;='TABLEAU PERSONNEL'!$E$24),100,0)
+IF(AND(AH41&gt;='TABLEAU PERSONNEL'!$D$25,AH41&lt;='TABLEAU PERSONNEL'!$E$25),100,0)
+IF(AND(AH41&gt;='TABLEAU PERSONNEL'!$D$26,AH41&lt;='TABLEAU PERSONNEL'!$E$26),100,0)
+IF(AND(AH41&gt;='TABLEAU PERSONNEL'!$D$27,AH41&lt;='TABLEAU PERSONNEL'!$E$27),100,0)
+IF(AND(AH41&gt;='TABLEAU PERSONNEL'!$D$28,AH41&lt;='TABLEAU PERSONNEL'!$E$28),100,0)
+IF(AND(AH41&gt;='TABLEAU PERSONNEL'!$D$29,AH41&lt;='TABLEAU PERSONNEL'!$E$29),100,0)
+IF(AND(AH41&gt;='TABLEAU PERSONNEL'!$D$30,AH41&lt;='TABLEAU PERSONNEL'!$E$30),100,0)
+IF(AND(AH41&gt;='TABLEAU PERSONNEL'!$D$31,AH41&lt;='TABLEAU PERSONNEL'!$E$31),100,0)
+IF(AND(AH41&gt;='TABLEAU PERSONNEL'!$D$32,AH41&lt;='TABLEAU PERSONNEL'!$E$32),100,0)
+IF(AND(AH41&gt;='TABLEAU PERSONNEL'!$D$33,AH41&lt;='TABLEAU PERSONNEL'!$E$33),100,0)
+IF(AND(AH41&gt;='TABLEAU PERSONNEL'!$D$34,AH41&lt;='TABLEAU PERSONNEL'!$E$34),100,0)</f>
        <v>0</v>
      </c>
      <c r="AI45" s="50">
        <f>IF(AND(AI41&gt;='TABLEAU PERSONNEL'!$D$4,AI41&lt;='TABLEAU PERSONNEL'!$E$4),100,0)
+IF(AND(AI41&gt;='TABLEAU PERSONNEL'!$D$5,AI41&lt;='TABLEAU PERSONNEL'!$E$5),100,0)
+IF(AND(AI41&gt;='TABLEAU PERSONNEL'!$D$6,AI41&lt;='TABLEAU PERSONNEL'!$E$6),100,0)
+IF(AND(AI41&gt;='TABLEAU PERSONNEL'!$D$7,AI41&lt;='TABLEAU PERSONNEL'!$E$7),100,0)
+IF(AND(AI41&gt;='TABLEAU PERSONNEL'!$D$8,AI41&lt;='TABLEAU PERSONNEL'!$E$8),100,0)
+IF(AND(AI41&gt;='TABLEAU PERSONNEL'!$D$9,AI41&lt;='TABLEAU PERSONNEL'!$E$9),100,0)
+IF(AND(AI41&gt;='TABLEAU PERSONNEL'!$D$10,AI41&lt;='TABLEAU PERSONNEL'!$E$10),100,0)
+IF(AND(AI41&gt;='TABLEAU PERSONNEL'!$D$11,AI41&lt;='TABLEAU PERSONNEL'!$E$11),100,0)
+IF(AND(AI41&gt;='TABLEAU PERSONNEL'!$D$12,AI41&lt;='TABLEAU PERSONNEL'!$E$12),100,0)
+IF(AND(AI41&gt;='TABLEAU PERSONNEL'!$D$13,AI41&lt;='TABLEAU PERSONNEL'!$E$13),100,0)
+IF(AND(AI41&gt;='TABLEAU PERSONNEL'!$D$14,AI41&lt;='TABLEAU PERSONNEL'!$E$14),100,0)
+IF(AND(AI41&gt;='TABLEAU PERSONNEL'!$D$15,AI41&lt;='TABLEAU PERSONNEL'!$E$15),100,0)
+IF(AND(AI41&gt;='TABLEAU PERSONNEL'!$D$16,AI41&lt;='TABLEAU PERSONNEL'!$E$16),100,0)
+IF(AND(AI41&gt;='TABLEAU PERSONNEL'!$D$17,AI41&lt;='TABLEAU PERSONNEL'!$E$17),100,0)
+IF(AND(AI41&gt;='TABLEAU PERSONNEL'!$D$18,AI41&lt;='TABLEAU PERSONNEL'!$E$18),100,0)
+IF(AND(AI41&gt;='TABLEAU PERSONNEL'!$D$19,AI41&lt;='TABLEAU PERSONNEL'!$E$19),100,0)
+IF(AND(AI41&gt;='TABLEAU PERSONNEL'!$D$20,AI41&lt;='TABLEAU PERSONNEL'!$E$20),100,0)
+IF(AND(AI41&gt;='TABLEAU PERSONNEL'!$D$21,AI41&lt;='TABLEAU PERSONNEL'!$E$21),100,0)
+IF(AND(AI41&gt;='TABLEAU PERSONNEL'!$D$22,AI41&lt;='TABLEAU PERSONNEL'!$E$22),100,0)
+IF(AND(AI41&gt;='TABLEAU PERSONNEL'!$D$23,AI41&lt;='TABLEAU PERSONNEL'!$E$23),100,0)
+IF(AND(AI41&gt;='TABLEAU PERSONNEL'!$D$24,AI41&lt;='TABLEAU PERSONNEL'!$E$24),100,0)
+IF(AND(AI41&gt;='TABLEAU PERSONNEL'!$D$25,AI41&lt;='TABLEAU PERSONNEL'!$E$25),100,0)
+IF(AND(AI41&gt;='TABLEAU PERSONNEL'!$D$26,AI41&lt;='TABLEAU PERSONNEL'!$E$26),100,0)
+IF(AND(AI41&gt;='TABLEAU PERSONNEL'!$D$27,AI41&lt;='TABLEAU PERSONNEL'!$E$27),100,0)
+IF(AND(AI41&gt;='TABLEAU PERSONNEL'!$D$28,AI41&lt;='TABLEAU PERSONNEL'!$E$28),100,0)
+IF(AND(AI41&gt;='TABLEAU PERSONNEL'!$D$29,AI41&lt;='TABLEAU PERSONNEL'!$E$29),100,0)
+IF(AND(AI41&gt;='TABLEAU PERSONNEL'!$D$30,AI41&lt;='TABLEAU PERSONNEL'!$E$30),100,0)
+IF(AND(AI41&gt;='TABLEAU PERSONNEL'!$D$31,AI41&lt;='TABLEAU PERSONNEL'!$E$31),100,0)
+IF(AND(AI41&gt;='TABLEAU PERSONNEL'!$D$32,AI41&lt;='TABLEAU PERSONNEL'!$E$32),100,0)
+IF(AND(AI41&gt;='TABLEAU PERSONNEL'!$D$33,AI41&lt;='TABLEAU PERSONNEL'!$E$33),100,0)
+IF(AND(AI41&gt;='TABLEAU PERSONNEL'!$D$34,AI41&lt;='TABLEAU PERSONNEL'!$E$34),100,0)</f>
        <v>2700</v>
      </c>
      <c r="AJ45" s="50">
        <f>IF(AND(AJ41&gt;='TABLEAU PERSONNEL'!$D$4,AJ41&lt;='TABLEAU PERSONNEL'!$E$4),100,0)
+IF(AND(AJ41&gt;='TABLEAU PERSONNEL'!$D$5,AJ41&lt;='TABLEAU PERSONNEL'!$E$5),100,0)
+IF(AND(AJ41&gt;='TABLEAU PERSONNEL'!$D$6,AJ41&lt;='TABLEAU PERSONNEL'!$E$6),100,0)
+IF(AND(AJ41&gt;='TABLEAU PERSONNEL'!$D$7,AJ41&lt;='TABLEAU PERSONNEL'!$E$7),100,0)
+IF(AND(AJ41&gt;='TABLEAU PERSONNEL'!$D$8,AJ41&lt;='TABLEAU PERSONNEL'!$E$8),100,0)
+IF(AND(AJ41&gt;='TABLEAU PERSONNEL'!$D$9,AJ41&lt;='TABLEAU PERSONNEL'!$E$9),100,0)
+IF(AND(AJ41&gt;='TABLEAU PERSONNEL'!$D$10,AJ41&lt;='TABLEAU PERSONNEL'!$E$10),100,0)
+IF(AND(AJ41&gt;='TABLEAU PERSONNEL'!$D$11,AJ41&lt;='TABLEAU PERSONNEL'!$E$11),100,0)
+IF(AND(AJ41&gt;='TABLEAU PERSONNEL'!$D$12,AJ41&lt;='TABLEAU PERSONNEL'!$E$12),100,0)
+IF(AND(AJ41&gt;='TABLEAU PERSONNEL'!$D$13,AJ41&lt;='TABLEAU PERSONNEL'!$E$13),100,0)
+IF(AND(AJ41&gt;='TABLEAU PERSONNEL'!$D$14,AJ41&lt;='TABLEAU PERSONNEL'!$E$14),100,0)
+IF(AND(AJ41&gt;='TABLEAU PERSONNEL'!$D$15,AJ41&lt;='TABLEAU PERSONNEL'!$E$15),100,0)
+IF(AND(AJ41&gt;='TABLEAU PERSONNEL'!$D$16,AJ41&lt;='TABLEAU PERSONNEL'!$E$16),100,0)
+IF(AND(AJ41&gt;='TABLEAU PERSONNEL'!$D$17,AJ41&lt;='TABLEAU PERSONNEL'!$E$17),100,0)
+IF(AND(AJ41&gt;='TABLEAU PERSONNEL'!$D$18,AJ41&lt;='TABLEAU PERSONNEL'!$E$18),100,0)
+IF(AND(AJ41&gt;='TABLEAU PERSONNEL'!$D$19,AJ41&lt;='TABLEAU PERSONNEL'!$E$19),100,0)
+IF(AND(AJ41&gt;='TABLEAU PERSONNEL'!$D$20,AJ41&lt;='TABLEAU PERSONNEL'!$E$20),100,0)
+IF(AND(AJ41&gt;='TABLEAU PERSONNEL'!$D$21,AJ41&lt;='TABLEAU PERSONNEL'!$E$21),100,0)
+IF(AND(AJ41&gt;='TABLEAU PERSONNEL'!$D$22,AJ41&lt;='TABLEAU PERSONNEL'!$E$22),100,0)
+IF(AND(AJ41&gt;='TABLEAU PERSONNEL'!$D$23,AJ41&lt;='TABLEAU PERSONNEL'!$E$23),100,0)
+IF(AND(AJ41&gt;='TABLEAU PERSONNEL'!$D$24,AJ41&lt;='TABLEAU PERSONNEL'!$E$24),100,0)
+IF(AND(AJ41&gt;='TABLEAU PERSONNEL'!$D$25,AJ41&lt;='TABLEAU PERSONNEL'!$E$25),100,0)
+IF(AND(AJ41&gt;='TABLEAU PERSONNEL'!$D$26,AJ41&lt;='TABLEAU PERSONNEL'!$E$26),100,0)
+IF(AND(AJ41&gt;='TABLEAU PERSONNEL'!$D$27,AJ41&lt;='TABLEAU PERSONNEL'!$E$27),100,0)
+IF(AND(AJ41&gt;='TABLEAU PERSONNEL'!$D$28,AJ41&lt;='TABLEAU PERSONNEL'!$E$28),100,0)
+IF(AND(AJ41&gt;='TABLEAU PERSONNEL'!$D$29,AJ41&lt;='TABLEAU PERSONNEL'!$E$29),100,0)
+IF(AND(AJ41&gt;='TABLEAU PERSONNEL'!$D$30,AJ41&lt;='TABLEAU PERSONNEL'!$E$30),100,0)
+IF(AND(AJ41&gt;='TABLEAU PERSONNEL'!$D$31,AJ41&lt;='TABLEAU PERSONNEL'!$E$31),100,0)
+IF(AND(AJ41&gt;='TABLEAU PERSONNEL'!$D$32,AJ41&lt;='TABLEAU PERSONNEL'!$E$32),100,0)
+IF(AND(AJ41&gt;='TABLEAU PERSONNEL'!$D$33,AJ41&lt;='TABLEAU PERSONNEL'!$E$33),100,0)
+IF(AND(AJ41&gt;='TABLEAU PERSONNEL'!$D$34,AJ41&lt;='TABLEAU PERSONNEL'!$E$34),100,0)</f>
        <v>2700</v>
      </c>
      <c r="AK45" s="50">
        <f>IF(AND(AK41&gt;='TABLEAU PERSONNEL'!$D$4,AK41&lt;='TABLEAU PERSONNEL'!$E$4),100,0)
+IF(AND(AK41&gt;='TABLEAU PERSONNEL'!$D$5,AK41&lt;='TABLEAU PERSONNEL'!$E$5),100,0)
+IF(AND(AK41&gt;='TABLEAU PERSONNEL'!$D$6,AK41&lt;='TABLEAU PERSONNEL'!$E$6),100,0)
+IF(AND(AK41&gt;='TABLEAU PERSONNEL'!$D$7,AK41&lt;='TABLEAU PERSONNEL'!$E$7),100,0)
+IF(AND(AK41&gt;='TABLEAU PERSONNEL'!$D$8,AK41&lt;='TABLEAU PERSONNEL'!$E$8),100,0)
+IF(AND(AK41&gt;='TABLEAU PERSONNEL'!$D$9,AK41&lt;='TABLEAU PERSONNEL'!$E$9),100,0)
+IF(AND(AK41&gt;='TABLEAU PERSONNEL'!$D$10,AK41&lt;='TABLEAU PERSONNEL'!$E$10),100,0)
+IF(AND(AK41&gt;='TABLEAU PERSONNEL'!$D$11,AK41&lt;='TABLEAU PERSONNEL'!$E$11),100,0)
+IF(AND(AK41&gt;='TABLEAU PERSONNEL'!$D$12,AK41&lt;='TABLEAU PERSONNEL'!$E$12),100,0)
+IF(AND(AK41&gt;='TABLEAU PERSONNEL'!$D$13,AK41&lt;='TABLEAU PERSONNEL'!$E$13),100,0)
+IF(AND(AK41&gt;='TABLEAU PERSONNEL'!$D$14,AK41&lt;='TABLEAU PERSONNEL'!$E$14),100,0)
+IF(AND(AK41&gt;='TABLEAU PERSONNEL'!$D$15,AK41&lt;='TABLEAU PERSONNEL'!$E$15),100,0)
+IF(AND(AK41&gt;='TABLEAU PERSONNEL'!$D$16,AK41&lt;='TABLEAU PERSONNEL'!$E$16),100,0)
+IF(AND(AK41&gt;='TABLEAU PERSONNEL'!$D$17,AK41&lt;='TABLEAU PERSONNEL'!$E$17),100,0)
+IF(AND(AK41&gt;='TABLEAU PERSONNEL'!$D$18,AK41&lt;='TABLEAU PERSONNEL'!$E$18),100,0)
+IF(AND(AK41&gt;='TABLEAU PERSONNEL'!$D$19,AK41&lt;='TABLEAU PERSONNEL'!$E$19),100,0)
+IF(AND(AK41&gt;='TABLEAU PERSONNEL'!$D$20,AK41&lt;='TABLEAU PERSONNEL'!$E$20),100,0)
+IF(AND(AK41&gt;='TABLEAU PERSONNEL'!$D$21,AK41&lt;='TABLEAU PERSONNEL'!$E$21),100,0)
+IF(AND(AK41&gt;='TABLEAU PERSONNEL'!$D$22,AK41&lt;='TABLEAU PERSONNEL'!$E$22),100,0)
+IF(AND(AK41&gt;='TABLEAU PERSONNEL'!$D$23,AK41&lt;='TABLEAU PERSONNEL'!$E$23),100,0)
+IF(AND(AK41&gt;='TABLEAU PERSONNEL'!$D$24,AK41&lt;='TABLEAU PERSONNEL'!$E$24),100,0)
+IF(AND(AK41&gt;='TABLEAU PERSONNEL'!$D$25,AK41&lt;='TABLEAU PERSONNEL'!$E$25),100,0)
+IF(AND(AK41&gt;='TABLEAU PERSONNEL'!$D$26,AK41&lt;='TABLEAU PERSONNEL'!$E$26),100,0)
+IF(AND(AK41&gt;='TABLEAU PERSONNEL'!$D$27,AK41&lt;='TABLEAU PERSONNEL'!$E$27),100,0)
+IF(AND(AK41&gt;='TABLEAU PERSONNEL'!$D$28,AK41&lt;='TABLEAU PERSONNEL'!$E$28),100,0)
+IF(AND(AK41&gt;='TABLEAU PERSONNEL'!$D$29,AK41&lt;='TABLEAU PERSONNEL'!$E$29),100,0)
+IF(AND(AK41&gt;='TABLEAU PERSONNEL'!$D$30,AK41&lt;='TABLEAU PERSONNEL'!$E$30),100,0)
+IF(AND(AK41&gt;='TABLEAU PERSONNEL'!$D$31,AK41&lt;='TABLEAU PERSONNEL'!$E$31),100,0)
+IF(AND(AK41&gt;='TABLEAU PERSONNEL'!$D$32,AK41&lt;='TABLEAU PERSONNEL'!$E$32),100,0)
+IF(AND(AK41&gt;='TABLEAU PERSONNEL'!$D$33,AK41&lt;='TABLEAU PERSONNEL'!$E$33),100,0)
+IF(AND(AK41&gt;='TABLEAU PERSONNEL'!$D$34,AK41&lt;='TABLEAU PERSONNEL'!$E$34),100,0)</f>
        <v>2700</v>
      </c>
      <c r="AL45" s="50">
        <f>IF(AND(AL41&gt;='TABLEAU PERSONNEL'!$D$4,AL41&lt;='TABLEAU PERSONNEL'!$E$4),100,0)
+IF(AND(AL41&gt;='TABLEAU PERSONNEL'!$D$5,AL41&lt;='TABLEAU PERSONNEL'!$E$5),100,0)
+IF(AND(AL41&gt;='TABLEAU PERSONNEL'!$D$6,AL41&lt;='TABLEAU PERSONNEL'!$E$6),100,0)
+IF(AND(AL41&gt;='TABLEAU PERSONNEL'!$D$7,AL41&lt;='TABLEAU PERSONNEL'!$E$7),100,0)
+IF(AND(AL41&gt;='TABLEAU PERSONNEL'!$D$8,AL41&lt;='TABLEAU PERSONNEL'!$E$8),100,0)
+IF(AND(AL41&gt;='TABLEAU PERSONNEL'!$D$9,AL41&lt;='TABLEAU PERSONNEL'!$E$9),100,0)
+IF(AND(AL41&gt;='TABLEAU PERSONNEL'!$D$10,AL41&lt;='TABLEAU PERSONNEL'!$E$10),100,0)
+IF(AND(AL41&gt;='TABLEAU PERSONNEL'!$D$11,AL41&lt;='TABLEAU PERSONNEL'!$E$11),100,0)
+IF(AND(AL41&gt;='TABLEAU PERSONNEL'!$D$12,AL41&lt;='TABLEAU PERSONNEL'!$E$12),100,0)
+IF(AND(AL41&gt;='TABLEAU PERSONNEL'!$D$13,AL41&lt;='TABLEAU PERSONNEL'!$E$13),100,0)
+IF(AND(AL41&gt;='TABLEAU PERSONNEL'!$D$14,AL41&lt;='TABLEAU PERSONNEL'!$E$14),100,0)
+IF(AND(AL41&gt;='TABLEAU PERSONNEL'!$D$15,AL41&lt;='TABLEAU PERSONNEL'!$E$15),100,0)
+IF(AND(AL41&gt;='TABLEAU PERSONNEL'!$D$16,AL41&lt;='TABLEAU PERSONNEL'!$E$16),100,0)
+IF(AND(AL41&gt;='TABLEAU PERSONNEL'!$D$17,AL41&lt;='TABLEAU PERSONNEL'!$E$17),100,0)
+IF(AND(AL41&gt;='TABLEAU PERSONNEL'!$D$18,AL41&lt;='TABLEAU PERSONNEL'!$E$18),100,0)
+IF(AND(AL41&gt;='TABLEAU PERSONNEL'!$D$19,AL41&lt;='TABLEAU PERSONNEL'!$E$19),100,0)
+IF(AND(AL41&gt;='TABLEAU PERSONNEL'!$D$20,AL41&lt;='TABLEAU PERSONNEL'!$E$20),100,0)
+IF(AND(AL41&gt;='TABLEAU PERSONNEL'!$D$21,AL41&lt;='TABLEAU PERSONNEL'!$E$21),100,0)
+IF(AND(AL41&gt;='TABLEAU PERSONNEL'!$D$22,AL41&lt;='TABLEAU PERSONNEL'!$E$22),100,0)
+IF(AND(AL41&gt;='TABLEAU PERSONNEL'!$D$23,AL41&lt;='TABLEAU PERSONNEL'!$E$23),100,0)
+IF(AND(AL41&gt;='TABLEAU PERSONNEL'!$D$24,AL41&lt;='TABLEAU PERSONNEL'!$E$24),100,0)
+IF(AND(AL41&gt;='TABLEAU PERSONNEL'!$D$25,AL41&lt;='TABLEAU PERSONNEL'!$E$25),100,0)
+IF(AND(AL41&gt;='TABLEAU PERSONNEL'!$D$26,AL41&lt;='TABLEAU PERSONNEL'!$E$26),100,0)
+IF(AND(AL41&gt;='TABLEAU PERSONNEL'!$D$27,AL41&lt;='TABLEAU PERSONNEL'!$E$27),100,0)
+IF(AND(AL41&gt;='TABLEAU PERSONNEL'!$D$28,AL41&lt;='TABLEAU PERSONNEL'!$E$28),100,0)
+IF(AND(AL41&gt;='TABLEAU PERSONNEL'!$D$29,AL41&lt;='TABLEAU PERSONNEL'!$E$29),100,0)
+IF(AND(AL41&gt;='TABLEAU PERSONNEL'!$D$30,AL41&lt;='TABLEAU PERSONNEL'!$E$30),100,0)
+IF(AND(AL41&gt;='TABLEAU PERSONNEL'!$D$31,AL41&lt;='TABLEAU PERSONNEL'!$E$31),100,0)
+IF(AND(AL41&gt;='TABLEAU PERSONNEL'!$D$32,AL41&lt;='TABLEAU PERSONNEL'!$E$32),100,0)
+IF(AND(AL41&gt;='TABLEAU PERSONNEL'!$D$33,AL41&lt;='TABLEAU PERSONNEL'!$E$33),100,0)
+IF(AND(AL41&gt;='TABLEAU PERSONNEL'!$D$34,AL41&lt;='TABLEAU PERSONNEL'!$E$34),100,0)</f>
        <v>2700</v>
      </c>
    </row>
    <row r="46" spans="1:38" x14ac:dyDescent="0.25">
      <c r="A46" s="82">
        <f>DATE(CalendarYear,8,1)</f>
        <v>45870</v>
      </c>
      <c r="B46" s="35" t="str">
        <f>IFERROR((WEEKNUM(B47)),"")</f>
        <v/>
      </c>
      <c r="C46" s="35" t="str">
        <f t="shared" ref="C46:AL46" si="7">IFERROR((WEEKNUM(C47)),"")</f>
        <v/>
      </c>
      <c r="D46" s="35" t="str">
        <f t="shared" si="7"/>
        <v/>
      </c>
      <c r="E46" s="35" t="str">
        <f t="shared" si="7"/>
        <v/>
      </c>
      <c r="F46" s="35" t="str">
        <f t="shared" si="7"/>
        <v/>
      </c>
      <c r="G46" s="35">
        <f t="shared" si="7"/>
        <v>31</v>
      </c>
      <c r="H46" s="35">
        <f t="shared" si="7"/>
        <v>31</v>
      </c>
      <c r="I46" s="35">
        <f t="shared" si="7"/>
        <v>32</v>
      </c>
      <c r="J46" s="35">
        <f t="shared" si="7"/>
        <v>32</v>
      </c>
      <c r="K46" s="35">
        <f t="shared" si="7"/>
        <v>32</v>
      </c>
      <c r="L46" s="35">
        <f t="shared" si="7"/>
        <v>32</v>
      </c>
      <c r="M46" s="35">
        <f t="shared" si="7"/>
        <v>32</v>
      </c>
      <c r="N46" s="35">
        <f t="shared" si="7"/>
        <v>32</v>
      </c>
      <c r="O46" s="35">
        <f t="shared" si="7"/>
        <v>32</v>
      </c>
      <c r="P46" s="35">
        <f t="shared" si="7"/>
        <v>33</v>
      </c>
      <c r="Q46" s="35">
        <f t="shared" si="7"/>
        <v>33</v>
      </c>
      <c r="R46" s="35">
        <f t="shared" si="7"/>
        <v>33</v>
      </c>
      <c r="S46" s="35">
        <f t="shared" si="7"/>
        <v>33</v>
      </c>
      <c r="T46" s="35">
        <f t="shared" si="7"/>
        <v>33</v>
      </c>
      <c r="U46" s="35">
        <f t="shared" si="7"/>
        <v>33</v>
      </c>
      <c r="V46" s="35">
        <f t="shared" si="7"/>
        <v>33</v>
      </c>
      <c r="W46" s="35">
        <f t="shared" si="7"/>
        <v>34</v>
      </c>
      <c r="X46" s="35">
        <f t="shared" si="7"/>
        <v>34</v>
      </c>
      <c r="Y46" s="35">
        <f t="shared" si="7"/>
        <v>34</v>
      </c>
      <c r="Z46" s="35">
        <f t="shared" si="7"/>
        <v>34</v>
      </c>
      <c r="AA46" s="35">
        <f t="shared" si="7"/>
        <v>34</v>
      </c>
      <c r="AB46" s="35">
        <f t="shared" si="7"/>
        <v>34</v>
      </c>
      <c r="AC46" s="35">
        <f t="shared" si="7"/>
        <v>34</v>
      </c>
      <c r="AD46" s="35">
        <f t="shared" si="7"/>
        <v>35</v>
      </c>
      <c r="AE46" s="35">
        <f t="shared" si="7"/>
        <v>35</v>
      </c>
      <c r="AF46" s="35">
        <f t="shared" si="7"/>
        <v>35</v>
      </c>
      <c r="AG46" s="35">
        <f t="shared" si="7"/>
        <v>35</v>
      </c>
      <c r="AH46" s="35">
        <f t="shared" si="7"/>
        <v>35</v>
      </c>
      <c r="AI46" s="35">
        <f t="shared" si="7"/>
        <v>35</v>
      </c>
      <c r="AJ46" s="35">
        <f t="shared" si="7"/>
        <v>35</v>
      </c>
      <c r="AK46" s="35">
        <f t="shared" si="7"/>
        <v>36</v>
      </c>
      <c r="AL46" s="35" t="str">
        <f t="shared" si="7"/>
        <v/>
      </c>
    </row>
    <row r="47" spans="1:38" x14ac:dyDescent="0.25">
      <c r="A47" s="82"/>
      <c r="B47" s="17" t="str">
        <f>IF(DAY(AugSun1)=1,"",IF(AND(YEAR(AugSun1+1)=CalendarYear,MONTH(AugSun1+1)=8),AugSun1+1,""))</f>
        <v/>
      </c>
      <c r="C47" s="17" t="str">
        <f>IF(DAY(AugSun1)=1,"",IF(AND(YEAR(AugSun1+2)=CalendarYear,MONTH(AugSun1+2)=8),AugSun1+2,""))</f>
        <v/>
      </c>
      <c r="D47" s="17" t="str">
        <f>IF(DAY(AugSun1)=1,"",IF(AND(YEAR(AugSun1+3)=CalendarYear,MONTH(AugSun1+3)=8),AugSun1+3,""))</f>
        <v/>
      </c>
      <c r="E47" s="17" t="str">
        <f>IF(DAY(AugSun1)=1,"",IF(AND(YEAR(AugSun1+4)=CalendarYear,MONTH(AugSun1+4)=8),AugSun1+4,""))</f>
        <v/>
      </c>
      <c r="F47" s="17" t="str">
        <f>IF(DAY(AugSun1)=1,"",IF(AND(YEAR(AugSun1+5)=CalendarYear,MONTH(AugSun1+5)=8),AugSun1+5,""))</f>
        <v/>
      </c>
      <c r="G47" s="17">
        <f>IF(DAY(AugSun1)=1,"",IF(AND(YEAR(AugSun1+6)=CalendarYear,MONTH(AugSun1+6)=8),AugSun1+6,""))</f>
        <v>45870</v>
      </c>
      <c r="H47" s="17">
        <f>IF(DAY(AugSun1)=1,IF(AND(YEAR(AugSun1)=CalendarYear,MONTH(AugSun1)=8),AugSun1,""),IF(AND(YEAR(AugSun1+7)=CalendarYear,MONTH(AugSun1+7)=8),AugSun1+7,""))</f>
        <v>45871</v>
      </c>
      <c r="I47" s="17">
        <f>IF(DAY(AugSun1)=1,IF(AND(YEAR(AugSun1+1)=CalendarYear,MONTH(AugSun1+1)=8),AugSun1+1,""),IF(AND(YEAR(AugSun1+8)=CalendarYear,MONTH(AugSun1+8)=8),AugSun1+8,""))</f>
        <v>45872</v>
      </c>
      <c r="J47" s="17">
        <f>IF(DAY(AugSun1)=1,IF(AND(YEAR(AugSun1+2)=CalendarYear,MONTH(AugSun1+2)=8),AugSun1+2,""),IF(AND(YEAR(AugSun1+9)=CalendarYear,MONTH(AugSun1+9)=8),AugSun1+9,""))</f>
        <v>45873</v>
      </c>
      <c r="K47" s="17">
        <f>IF(DAY(AugSun1)=1,IF(AND(YEAR(AugSun1+3)=CalendarYear,MONTH(AugSun1+3)=8),AugSun1+3,""),IF(AND(YEAR(AugSun1+10)=CalendarYear,MONTH(AugSun1+10)=8),AugSun1+10,""))</f>
        <v>45874</v>
      </c>
      <c r="L47" s="17">
        <f>IF(DAY(AugSun1)=1,IF(AND(YEAR(AugSun1+4)=CalendarYear,MONTH(AugSun1+4)=8),AugSun1+4,""),IF(AND(YEAR(AugSun1+11)=CalendarYear,MONTH(AugSun1+11)=8),AugSun1+11,""))</f>
        <v>45875</v>
      </c>
      <c r="M47" s="17">
        <f>IF(DAY(AugSun1)=1,IF(AND(YEAR(AugSun1+5)=CalendarYear,MONTH(AugSun1+5)=8),AugSun1+5,""),IF(AND(YEAR(AugSun1+12)=CalendarYear,MONTH(AugSun1+12)=8),AugSun1+12,""))</f>
        <v>45876</v>
      </c>
      <c r="N47" s="17">
        <f>IF(DAY(AugSun1)=1,IF(AND(YEAR(AugSun1+6)=CalendarYear,MONTH(AugSun1+6)=8),AugSun1+6,""),IF(AND(YEAR(AugSun1+13)=CalendarYear,MONTH(AugSun1+13)=8),AugSun1+13,""))</f>
        <v>45877</v>
      </c>
      <c r="O47" s="17">
        <f>IF(DAY(AugSun1)=1,IF(AND(YEAR(AugSun1+7)=CalendarYear,MONTH(AugSun1+7)=8),AugSun1+7,""),IF(AND(YEAR(AugSun1+14)=CalendarYear,MONTH(AugSun1+14)=8),AugSun1+14,""))</f>
        <v>45878</v>
      </c>
      <c r="P47" s="17">
        <f>IF(DAY(AugSun1)=1,IF(AND(YEAR(AugSun1+8)=CalendarYear,MONTH(AugSun1+8)=8),AugSun1+8,""),IF(AND(YEAR(AugSun1+15)=CalendarYear,MONTH(AugSun1+15)=8),AugSun1+15,""))</f>
        <v>45879</v>
      </c>
      <c r="Q47" s="17">
        <f>IF(DAY(AugSun1)=1,IF(AND(YEAR(AugSun1+9)=CalendarYear,MONTH(AugSun1+9)=8),AugSun1+9,""),IF(AND(YEAR(AugSun1+16)=CalendarYear,MONTH(AugSun1+16)=8),AugSun1+16,""))</f>
        <v>45880</v>
      </c>
      <c r="R47" s="17">
        <f>IF(DAY(AugSun1)=1,IF(AND(YEAR(AugSun1+10)=CalendarYear,MONTH(AugSun1+10)=8),AugSun1+10,""),IF(AND(YEAR(AugSun1+17)=CalendarYear,MONTH(AugSun1+17)=8),AugSun1+17,""))</f>
        <v>45881</v>
      </c>
      <c r="S47" s="17">
        <f>IF(DAY(AugSun1)=1,IF(AND(YEAR(AugSun1+11)=CalendarYear,MONTH(AugSun1+11)=8),AugSun1+11,""),IF(AND(YEAR(AugSun1+18)=CalendarYear,MONTH(AugSun1+18)=8),AugSun1+18,""))</f>
        <v>45882</v>
      </c>
      <c r="T47" s="17">
        <f>IF(DAY(AugSun1)=1,IF(AND(YEAR(AugSun1+12)=CalendarYear,MONTH(AugSun1+12)=8),AugSun1+12,""),IF(AND(YEAR(AugSun1+19)=CalendarYear,MONTH(AugSun1+19)=8),AugSun1+19,""))</f>
        <v>45883</v>
      </c>
      <c r="U47" s="17">
        <f>IF(DAY(AugSun1)=1,IF(AND(YEAR(AugSun1+13)=CalendarYear,MONTH(AugSun1+13)=8),AugSun1+13,""),IF(AND(YEAR(AugSun1+20)=CalendarYear,MONTH(AugSun1+20)=8),AugSun1+20,""))</f>
        <v>45884</v>
      </c>
      <c r="V47" s="17">
        <f>IF(DAY(AugSun1)=1,IF(AND(YEAR(AugSun1+14)=CalendarYear,MONTH(AugSun1+14)=8),AugSun1+14,""),IF(AND(YEAR(AugSun1+21)=CalendarYear,MONTH(AugSun1+21)=8),AugSun1+21,""))</f>
        <v>45885</v>
      </c>
      <c r="W47" s="17">
        <f>IF(DAY(AugSun1)=1,IF(AND(YEAR(AugSun1+15)=CalendarYear,MONTH(AugSun1+15)=8),AugSun1+15,""),IF(AND(YEAR(AugSun1+22)=CalendarYear,MONTH(AugSun1+22)=8),AugSun1+22,""))</f>
        <v>45886</v>
      </c>
      <c r="X47" s="17">
        <f>IF(DAY(AugSun1)=1,IF(AND(YEAR(AugSun1+16)=CalendarYear,MONTH(AugSun1+16)=8),AugSun1+16,""),IF(AND(YEAR(AugSun1+23)=CalendarYear,MONTH(AugSun1+23)=8),AugSun1+23,""))</f>
        <v>45887</v>
      </c>
      <c r="Y47" s="17">
        <f>IF(DAY(AugSun1)=1,IF(AND(YEAR(AugSun1+17)=CalendarYear,MONTH(AugSun1+17)=8),AugSun1+17,""),IF(AND(YEAR(AugSun1+24)=CalendarYear,MONTH(AugSun1+24)=8),AugSun1+24,""))</f>
        <v>45888</v>
      </c>
      <c r="Z47" s="17">
        <f>IF(DAY(AugSun1)=1,IF(AND(YEAR(AugSun1+18)=CalendarYear,MONTH(AugSun1+18)=8),AugSun1+18,""),IF(AND(YEAR(AugSun1+25)=CalendarYear,MONTH(AugSun1+25)=8),AugSun1+25,""))</f>
        <v>45889</v>
      </c>
      <c r="AA47" s="17">
        <f>IF(DAY(AugSun1)=1,IF(AND(YEAR(AugSun1+19)=CalendarYear,MONTH(AugSun1+19)=8),AugSun1+19,""),IF(AND(YEAR(AugSun1+26)=CalendarYear,MONTH(AugSun1+26)=8),AugSun1+26,""))</f>
        <v>45890</v>
      </c>
      <c r="AB47" s="17">
        <f>IF(DAY(AugSun1)=1,IF(AND(YEAR(AugSun1+20)=CalendarYear,MONTH(AugSun1+20)=8),AugSun1+20,""),IF(AND(YEAR(AugSun1+27)=CalendarYear,MONTH(AugSun1+27)=8),AugSun1+27,""))</f>
        <v>45891</v>
      </c>
      <c r="AC47" s="17">
        <f>IF(DAY(AugSun1)=1,IF(AND(YEAR(AugSun1+21)=CalendarYear,MONTH(AugSun1+21)=8),AugSun1+21,""),IF(AND(YEAR(AugSun1+28)=CalendarYear,MONTH(AugSun1+28)=8),AugSun1+28,""))</f>
        <v>45892</v>
      </c>
      <c r="AD47" s="17">
        <f>IF(DAY(AugSun1)=1,IF(AND(YEAR(AugSun1+22)=CalendarYear,MONTH(AugSun1+22)=8),AugSun1+22,""),IF(AND(YEAR(AugSun1+29)=CalendarYear,MONTH(AugSun1+29)=8),AugSun1+29,""))</f>
        <v>45893</v>
      </c>
      <c r="AE47" s="17">
        <f>IF(DAY(AugSun1)=1,IF(AND(YEAR(AugSun1+23)=CalendarYear,MONTH(AugSun1+23)=8),AugSun1+23,""),IF(AND(YEAR(AugSun1+30)=CalendarYear,MONTH(AugSun1+30)=8),AugSun1+30,""))</f>
        <v>45894</v>
      </c>
      <c r="AF47" s="17">
        <f>IF(DAY(AugSun1)=1,IF(AND(YEAR(AugSun1+24)=CalendarYear,MONTH(AugSun1+24)=8),AugSun1+24,""),IF(AND(YEAR(AugSun1+31)=CalendarYear,MONTH(AugSun1+31)=8),AugSun1+31,""))</f>
        <v>45895</v>
      </c>
      <c r="AG47" s="17">
        <f>IF(DAY(AugSun1)=1,IF(AND(YEAR(AugSun1+25)=CalendarYear,MONTH(AugSun1+25)=8),AugSun1+25,""),IF(AND(YEAR(AugSun1+32)=CalendarYear,MONTH(AugSun1+32)=8),AugSun1+32,""))</f>
        <v>45896</v>
      </c>
      <c r="AH47" s="17">
        <f>IF(DAY(AugSun1)=1,IF(AND(YEAR(AugSun1+26)=CalendarYear,MONTH(AugSun1+26)=8),AugSun1+26,""),IF(AND(YEAR(AugSun1+33)=CalendarYear,MONTH(AugSun1+33)=8),AugSun1+33,""))</f>
        <v>45897</v>
      </c>
      <c r="AI47" s="17">
        <f>IF(DAY(AugSun1)=1,IF(AND(YEAR(AugSun1+27)=CalendarYear,MONTH(AugSun1+27)=8),AugSun1+27,""),IF(AND(YEAR(AugSun1+34)=CalendarYear,MONTH(AugSun1+34)=8),AugSun1+34,""))</f>
        <v>45898</v>
      </c>
      <c r="AJ47" s="17">
        <f>IF(DAY(AugSun1)=1,IF(AND(YEAR(AugSun1+28)=CalendarYear,MONTH(AugSun1+28)=8),AugSun1+28,""),IF(AND(YEAR(AugSun1+35)=CalendarYear,MONTH(AugSun1+35)=8),AugSun1+35,""))</f>
        <v>45899</v>
      </c>
      <c r="AK47" s="17">
        <f>IF(DAY(AugSun1)=1,IF(AND(YEAR(AugSun1+29)=CalendarYear,MONTH(AugSun1+29)=8),AugSun1+29,""),IF(AND(YEAR(AugSun1+36)=CalendarYear,MONTH(AugSun1+36)=8),AugSun1+36,""))</f>
        <v>45900</v>
      </c>
      <c r="AL47" s="17" t="str">
        <f>IF(DAY(AugSun1)=1,IF(AND(YEAR(AugSun1+30)=CalendarYear,MONTH(AugSun1+30)=8),AugSun1+30,""),IF(AND(YEAR(AugSun1+37)=CalendarYear,MONTH(AugSun1+37)=8),AugSun1+37,""))</f>
        <v/>
      </c>
    </row>
    <row r="48" spans="1:38" x14ac:dyDescent="0.25">
      <c r="A48" s="82"/>
      <c r="B48" s="18" t="s">
        <v>7</v>
      </c>
      <c r="C48" s="18" t="s">
        <v>8</v>
      </c>
      <c r="D48" s="18" t="s">
        <v>9</v>
      </c>
      <c r="E48" s="18" t="s">
        <v>10</v>
      </c>
      <c r="F48" s="18" t="s">
        <v>11</v>
      </c>
      <c r="G48" s="18" t="s">
        <v>12</v>
      </c>
      <c r="H48" s="18" t="s">
        <v>13</v>
      </c>
      <c r="I48" s="18" t="s">
        <v>7</v>
      </c>
      <c r="J48" s="18" t="s">
        <v>8</v>
      </c>
      <c r="K48" s="18" t="s">
        <v>9</v>
      </c>
      <c r="L48" s="18" t="s">
        <v>10</v>
      </c>
      <c r="M48" s="18" t="s">
        <v>11</v>
      </c>
      <c r="N48" s="18" t="s">
        <v>12</v>
      </c>
      <c r="O48" s="18" t="s">
        <v>13</v>
      </c>
      <c r="P48" s="18" t="s">
        <v>7</v>
      </c>
      <c r="Q48" s="18" t="s">
        <v>8</v>
      </c>
      <c r="R48" s="18" t="s">
        <v>9</v>
      </c>
      <c r="S48" s="18" t="s">
        <v>10</v>
      </c>
      <c r="T48" s="18" t="s">
        <v>11</v>
      </c>
      <c r="U48" s="18" t="s">
        <v>12</v>
      </c>
      <c r="V48" s="18" t="s">
        <v>13</v>
      </c>
      <c r="W48" s="18" t="s">
        <v>7</v>
      </c>
      <c r="X48" s="18" t="s">
        <v>8</v>
      </c>
      <c r="Y48" s="18" t="s">
        <v>9</v>
      </c>
      <c r="Z48" s="18" t="s">
        <v>10</v>
      </c>
      <c r="AA48" s="18" t="s">
        <v>11</v>
      </c>
      <c r="AB48" s="18" t="s">
        <v>12</v>
      </c>
      <c r="AC48" s="18" t="s">
        <v>13</v>
      </c>
      <c r="AD48" s="18" t="s">
        <v>7</v>
      </c>
      <c r="AE48" s="18" t="s">
        <v>8</v>
      </c>
      <c r="AF48" s="18" t="s">
        <v>9</v>
      </c>
      <c r="AG48" s="18" t="s">
        <v>10</v>
      </c>
      <c r="AH48" s="18" t="s">
        <v>11</v>
      </c>
      <c r="AI48" s="18" t="s">
        <v>12</v>
      </c>
      <c r="AJ48" s="18" t="s">
        <v>13</v>
      </c>
      <c r="AK48" s="18" t="s">
        <v>7</v>
      </c>
      <c r="AL48" s="18" t="s">
        <v>8</v>
      </c>
    </row>
    <row r="49" spans="1:38" x14ac:dyDescent="0.25">
      <c r="A49" s="27" t="s">
        <v>15</v>
      </c>
      <c r="B49" s="51" t="s">
        <v>14</v>
      </c>
      <c r="C49" s="51" t="s">
        <v>14</v>
      </c>
      <c r="D49" s="51" t="s">
        <v>14</v>
      </c>
      <c r="E49" s="51" t="s">
        <v>14</v>
      </c>
      <c r="F49" s="51" t="s">
        <v>14</v>
      </c>
      <c r="G49" s="51" t="s">
        <v>14</v>
      </c>
      <c r="H49" s="51" t="s">
        <v>14</v>
      </c>
      <c r="I49" s="51" t="s">
        <v>14</v>
      </c>
      <c r="J49" s="51" t="s">
        <v>14</v>
      </c>
      <c r="K49" s="51" t="s">
        <v>14</v>
      </c>
      <c r="L49" s="51" t="s">
        <v>14</v>
      </c>
      <c r="M49" s="51" t="s">
        <v>14</v>
      </c>
      <c r="N49" s="51" t="s">
        <v>14</v>
      </c>
      <c r="O49" s="51" t="s">
        <v>14</v>
      </c>
      <c r="P49" s="51" t="s">
        <v>14</v>
      </c>
      <c r="Q49" s="51" t="s">
        <v>14</v>
      </c>
      <c r="R49" s="51" t="s">
        <v>14</v>
      </c>
      <c r="S49" s="51" t="s">
        <v>14</v>
      </c>
      <c r="T49" s="51" t="s">
        <v>14</v>
      </c>
      <c r="U49" s="51" t="s">
        <v>14</v>
      </c>
      <c r="V49" s="51" t="s">
        <v>14</v>
      </c>
      <c r="W49" s="51" t="s">
        <v>14</v>
      </c>
      <c r="X49" s="51" t="s">
        <v>14</v>
      </c>
      <c r="Y49" s="51" t="s">
        <v>14</v>
      </c>
      <c r="Z49" s="51" t="s">
        <v>14</v>
      </c>
      <c r="AA49" s="51" t="s">
        <v>14</v>
      </c>
      <c r="AB49" s="51" t="s">
        <v>14</v>
      </c>
      <c r="AC49" s="51" t="s">
        <v>14</v>
      </c>
      <c r="AD49" s="51" t="s">
        <v>14</v>
      </c>
      <c r="AE49" s="51" t="s">
        <v>14</v>
      </c>
      <c r="AF49" s="51" t="s">
        <v>14</v>
      </c>
      <c r="AG49" s="51" t="s">
        <v>14</v>
      </c>
      <c r="AH49" s="51" t="s">
        <v>14</v>
      </c>
      <c r="AI49" s="51" t="s">
        <v>14</v>
      </c>
      <c r="AJ49" s="51" t="s">
        <v>14</v>
      </c>
      <c r="AK49" s="51" t="s">
        <v>14</v>
      </c>
      <c r="AL49" s="51" t="s">
        <v>14</v>
      </c>
    </row>
    <row r="50" spans="1:38" x14ac:dyDescent="0.25">
      <c r="A50" s="28" t="s">
        <v>18</v>
      </c>
      <c r="B50" s="50" t="s">
        <v>19</v>
      </c>
      <c r="C50" s="50" t="s">
        <v>19</v>
      </c>
      <c r="D50" s="50" t="s">
        <v>19</v>
      </c>
      <c r="E50" s="50" t="s">
        <v>19</v>
      </c>
      <c r="F50" s="50" t="s">
        <v>19</v>
      </c>
      <c r="G50" s="50" t="s">
        <v>19</v>
      </c>
      <c r="H50" s="50" t="s">
        <v>19</v>
      </c>
      <c r="I50" s="50" t="s">
        <v>19</v>
      </c>
      <c r="J50" s="50" t="s">
        <v>19</v>
      </c>
      <c r="K50" s="50" t="s">
        <v>19</v>
      </c>
      <c r="L50" s="50" t="s">
        <v>19</v>
      </c>
      <c r="M50" s="50" t="s">
        <v>19</v>
      </c>
      <c r="N50" s="50" t="s">
        <v>19</v>
      </c>
      <c r="O50" s="50" t="s">
        <v>19</v>
      </c>
      <c r="P50" s="50" t="s">
        <v>19</v>
      </c>
      <c r="Q50" s="50" t="s">
        <v>19</v>
      </c>
      <c r="R50" s="50" t="s">
        <v>19</v>
      </c>
      <c r="S50" s="50" t="s">
        <v>19</v>
      </c>
      <c r="T50" s="50" t="s">
        <v>19</v>
      </c>
      <c r="U50" s="50" t="s">
        <v>19</v>
      </c>
      <c r="V50" s="50" t="s">
        <v>19</v>
      </c>
      <c r="W50" s="50" t="s">
        <v>19</v>
      </c>
      <c r="X50" s="50" t="s">
        <v>19</v>
      </c>
      <c r="Y50" s="50" t="s">
        <v>19</v>
      </c>
      <c r="Z50" s="50" t="s">
        <v>19</v>
      </c>
      <c r="AA50" s="50" t="s">
        <v>19</v>
      </c>
      <c r="AB50" s="50" t="s">
        <v>19</v>
      </c>
      <c r="AC50" s="50" t="s">
        <v>19</v>
      </c>
      <c r="AD50" s="50" t="s">
        <v>19</v>
      </c>
      <c r="AE50" s="50" t="s">
        <v>19</v>
      </c>
      <c r="AF50" s="50" t="s">
        <v>19</v>
      </c>
      <c r="AG50" s="50" t="s">
        <v>19</v>
      </c>
      <c r="AH50" s="50" t="s">
        <v>19</v>
      </c>
      <c r="AI50" s="50" t="s">
        <v>19</v>
      </c>
      <c r="AJ50" s="50" t="s">
        <v>19</v>
      </c>
      <c r="AK50" s="50" t="s">
        <v>19</v>
      </c>
      <c r="AL50" s="50" t="s">
        <v>19</v>
      </c>
    </row>
    <row r="51" spans="1:38" x14ac:dyDescent="0.25">
      <c r="A51" s="28" t="s">
        <v>20</v>
      </c>
      <c r="B51" s="50">
        <f>IF(AND(B47&gt;='TABLEAU PERSONNEL'!$D$4,B47&lt;='TABLEAU PERSONNEL'!$E$4),100,0)
+IF(AND(B47&gt;='TABLEAU PERSONNEL'!$D$5,B47&lt;='TABLEAU PERSONNEL'!$E$5),100,0)
+IF(AND(B47&gt;='TABLEAU PERSONNEL'!$D$6,B47&lt;='TABLEAU PERSONNEL'!$E$6),100,0)
+IF(AND(B47&gt;='TABLEAU PERSONNEL'!$D$7,B47&lt;='TABLEAU PERSONNEL'!$E$7),100,0)
+IF(AND(B47&gt;='TABLEAU PERSONNEL'!$D$8,B47&lt;='TABLEAU PERSONNEL'!$E$8),100,0)
+IF(AND(B47&gt;='TABLEAU PERSONNEL'!$D$9,B47&lt;='TABLEAU PERSONNEL'!$E$9),100,0)
+IF(AND(B47&gt;='TABLEAU PERSONNEL'!$D$10,B47&lt;='TABLEAU PERSONNEL'!$E$10),100,0)
+IF(AND(B47&gt;='TABLEAU PERSONNEL'!$D$11,B47&lt;='TABLEAU PERSONNEL'!$E$11),100,0)
+IF(AND(B47&gt;='TABLEAU PERSONNEL'!$D$12,B47&lt;='TABLEAU PERSONNEL'!$E$12),100,0)
+IF(AND(B47&gt;='TABLEAU PERSONNEL'!$D$13,B47&lt;='TABLEAU PERSONNEL'!$E$13),100,0)
+IF(AND(B47&gt;='TABLEAU PERSONNEL'!$D$14,B47&lt;='TABLEAU PERSONNEL'!$E$14),100,0)
+IF(AND(B47&gt;='TABLEAU PERSONNEL'!$D$15,B47&lt;='TABLEAU PERSONNEL'!$E$15),100,0)
+IF(AND(B47&gt;='TABLEAU PERSONNEL'!$D$16,B47&lt;='TABLEAU PERSONNEL'!$E$16),100,0)
+IF(AND(B47&gt;='TABLEAU PERSONNEL'!$D$17,B47&lt;='TABLEAU PERSONNEL'!$E$17),100,0)
+IF(AND(B47&gt;='TABLEAU PERSONNEL'!$D$18,B47&lt;='TABLEAU PERSONNEL'!$E$18),100,0)
+IF(AND(B47&gt;='TABLEAU PERSONNEL'!$D$19,B47&lt;='TABLEAU PERSONNEL'!$E$19),100,0)
+IF(AND(B47&gt;='TABLEAU PERSONNEL'!$D$20,B47&lt;='TABLEAU PERSONNEL'!$E$20),100,0)
+IF(AND(B47&gt;='TABLEAU PERSONNEL'!$D$21,B47&lt;='TABLEAU PERSONNEL'!$E$21),100,0)
+IF(AND(B47&gt;='TABLEAU PERSONNEL'!$D$22,B47&lt;='TABLEAU PERSONNEL'!$E$22),100,0)
+IF(AND(B47&gt;='TABLEAU PERSONNEL'!$D$23,B47&lt;='TABLEAU PERSONNEL'!$E$23),100,0)
+IF(AND(B47&gt;='TABLEAU PERSONNEL'!$D$24,B47&lt;='TABLEAU PERSONNEL'!$E$24),100,0)
+IF(AND(B47&gt;='TABLEAU PERSONNEL'!$D$25,B47&lt;='TABLEAU PERSONNEL'!$E$25),100,0)
+IF(AND(B47&gt;='TABLEAU PERSONNEL'!$D$26,B47&lt;='TABLEAU PERSONNEL'!$E$26),100,0)
+IF(AND(B47&gt;='TABLEAU PERSONNEL'!$D$27,B47&lt;='TABLEAU PERSONNEL'!$E$27),100,0)
+IF(AND(B47&gt;='TABLEAU PERSONNEL'!$D$28,B47&lt;='TABLEAU PERSONNEL'!$E$28),100,0)
+IF(AND(B47&gt;='TABLEAU PERSONNEL'!$D$29,B47&lt;='TABLEAU PERSONNEL'!$E$29),100,0)
+IF(AND(B47&gt;='TABLEAU PERSONNEL'!$D$30,B47&lt;='TABLEAU PERSONNEL'!$E$30),100,0)
+IF(AND(B47&gt;='TABLEAU PERSONNEL'!$D$31,B47&lt;='TABLEAU PERSONNEL'!$E$31),100,0)
+IF(AND(B47&gt;='TABLEAU PERSONNEL'!$D$32,B47&lt;='TABLEAU PERSONNEL'!$E$32),100,0)
+IF(AND(B47&gt;='TABLEAU PERSONNEL'!$D$33,B47&lt;='TABLEAU PERSONNEL'!$E$33),100,0)
+IF(AND(B47&gt;='TABLEAU PERSONNEL'!$D$34,B47&lt;='TABLEAU PERSONNEL'!$E$34),100,0)</f>
        <v>2700</v>
      </c>
      <c r="C51" s="50">
        <f>IF(AND(C47&gt;='TABLEAU PERSONNEL'!$D$4,C47&lt;='TABLEAU PERSONNEL'!$E$4),100,0)
+IF(AND(C47&gt;='TABLEAU PERSONNEL'!$D$5,C47&lt;='TABLEAU PERSONNEL'!$E$5),100,0)
+IF(AND(C47&gt;='TABLEAU PERSONNEL'!$D$6,C47&lt;='TABLEAU PERSONNEL'!$E$6),100,0)
+IF(AND(C47&gt;='TABLEAU PERSONNEL'!$D$7,C47&lt;='TABLEAU PERSONNEL'!$E$7),100,0)
+IF(AND(C47&gt;='TABLEAU PERSONNEL'!$D$8,C47&lt;='TABLEAU PERSONNEL'!$E$8),100,0)
+IF(AND(C47&gt;='TABLEAU PERSONNEL'!$D$9,C47&lt;='TABLEAU PERSONNEL'!$E$9),100,0)
+IF(AND(C47&gt;='TABLEAU PERSONNEL'!$D$10,C47&lt;='TABLEAU PERSONNEL'!$E$10),100,0)
+IF(AND(C47&gt;='TABLEAU PERSONNEL'!$D$11,C47&lt;='TABLEAU PERSONNEL'!$E$11),100,0)
+IF(AND(C47&gt;='TABLEAU PERSONNEL'!$D$12,C47&lt;='TABLEAU PERSONNEL'!$E$12),100,0)
+IF(AND(C47&gt;='TABLEAU PERSONNEL'!$D$13,C47&lt;='TABLEAU PERSONNEL'!$E$13),100,0)
+IF(AND(C47&gt;='TABLEAU PERSONNEL'!$D$14,C47&lt;='TABLEAU PERSONNEL'!$E$14),100,0)
+IF(AND(C47&gt;='TABLEAU PERSONNEL'!$D$15,C47&lt;='TABLEAU PERSONNEL'!$E$15),100,0)
+IF(AND(C47&gt;='TABLEAU PERSONNEL'!$D$16,C47&lt;='TABLEAU PERSONNEL'!$E$16),100,0)
+IF(AND(C47&gt;='TABLEAU PERSONNEL'!$D$17,C47&lt;='TABLEAU PERSONNEL'!$E$17),100,0)
+IF(AND(C47&gt;='TABLEAU PERSONNEL'!$D$18,C47&lt;='TABLEAU PERSONNEL'!$E$18),100,0)
+IF(AND(C47&gt;='TABLEAU PERSONNEL'!$D$19,C47&lt;='TABLEAU PERSONNEL'!$E$19),100,0)
+IF(AND(C47&gt;='TABLEAU PERSONNEL'!$D$20,C47&lt;='TABLEAU PERSONNEL'!$E$20),100,0)
+IF(AND(C47&gt;='TABLEAU PERSONNEL'!$D$21,C47&lt;='TABLEAU PERSONNEL'!$E$21),100,0)
+IF(AND(C47&gt;='TABLEAU PERSONNEL'!$D$22,C47&lt;='TABLEAU PERSONNEL'!$E$22),100,0)
+IF(AND(C47&gt;='TABLEAU PERSONNEL'!$D$23,C47&lt;='TABLEAU PERSONNEL'!$E$23),100,0)
+IF(AND(C47&gt;='TABLEAU PERSONNEL'!$D$24,C47&lt;='TABLEAU PERSONNEL'!$E$24),100,0)
+IF(AND(C47&gt;='TABLEAU PERSONNEL'!$D$25,C47&lt;='TABLEAU PERSONNEL'!$E$25),100,0)
+IF(AND(C47&gt;='TABLEAU PERSONNEL'!$D$26,C47&lt;='TABLEAU PERSONNEL'!$E$26),100,0)
+IF(AND(C47&gt;='TABLEAU PERSONNEL'!$D$27,C47&lt;='TABLEAU PERSONNEL'!$E$27),100,0)
+IF(AND(C47&gt;='TABLEAU PERSONNEL'!$D$28,C47&lt;='TABLEAU PERSONNEL'!$E$28),100,0)
+IF(AND(C47&gt;='TABLEAU PERSONNEL'!$D$29,C47&lt;='TABLEAU PERSONNEL'!$E$29),100,0)
+IF(AND(C47&gt;='TABLEAU PERSONNEL'!$D$30,C47&lt;='TABLEAU PERSONNEL'!$E$30),100,0)
+IF(AND(C47&gt;='TABLEAU PERSONNEL'!$D$31,C47&lt;='TABLEAU PERSONNEL'!$E$31),100,0)
+IF(AND(C47&gt;='TABLEAU PERSONNEL'!$D$32,C47&lt;='TABLEAU PERSONNEL'!$E$32),100,0)
+IF(AND(C47&gt;='TABLEAU PERSONNEL'!$D$33,C47&lt;='TABLEAU PERSONNEL'!$E$33),100,0)
+IF(AND(C47&gt;='TABLEAU PERSONNEL'!$D$34,C47&lt;='TABLEAU PERSONNEL'!$E$34),100,0)</f>
        <v>2700</v>
      </c>
      <c r="D51" s="50">
        <f>IF(AND(D47&gt;='TABLEAU PERSONNEL'!$D$4,D47&lt;='TABLEAU PERSONNEL'!$E$4),100,0)
+IF(AND(D47&gt;='TABLEAU PERSONNEL'!$D$5,D47&lt;='TABLEAU PERSONNEL'!$E$5),100,0)
+IF(AND(D47&gt;='TABLEAU PERSONNEL'!$D$6,D47&lt;='TABLEAU PERSONNEL'!$E$6),100,0)
+IF(AND(D47&gt;='TABLEAU PERSONNEL'!$D$7,D47&lt;='TABLEAU PERSONNEL'!$E$7),100,0)
+IF(AND(D47&gt;='TABLEAU PERSONNEL'!$D$8,D47&lt;='TABLEAU PERSONNEL'!$E$8),100,0)
+IF(AND(D47&gt;='TABLEAU PERSONNEL'!$D$9,D47&lt;='TABLEAU PERSONNEL'!$E$9),100,0)
+IF(AND(D47&gt;='TABLEAU PERSONNEL'!$D$10,D47&lt;='TABLEAU PERSONNEL'!$E$10),100,0)
+IF(AND(D47&gt;='TABLEAU PERSONNEL'!$D$11,D47&lt;='TABLEAU PERSONNEL'!$E$11),100,0)
+IF(AND(D47&gt;='TABLEAU PERSONNEL'!$D$12,D47&lt;='TABLEAU PERSONNEL'!$E$12),100,0)
+IF(AND(D47&gt;='TABLEAU PERSONNEL'!$D$13,D47&lt;='TABLEAU PERSONNEL'!$E$13),100,0)
+IF(AND(D47&gt;='TABLEAU PERSONNEL'!$D$14,D47&lt;='TABLEAU PERSONNEL'!$E$14),100,0)
+IF(AND(D47&gt;='TABLEAU PERSONNEL'!$D$15,D47&lt;='TABLEAU PERSONNEL'!$E$15),100,0)
+IF(AND(D47&gt;='TABLEAU PERSONNEL'!$D$16,D47&lt;='TABLEAU PERSONNEL'!$E$16),100,0)
+IF(AND(D47&gt;='TABLEAU PERSONNEL'!$D$17,D47&lt;='TABLEAU PERSONNEL'!$E$17),100,0)
+IF(AND(D47&gt;='TABLEAU PERSONNEL'!$D$18,D47&lt;='TABLEAU PERSONNEL'!$E$18),100,0)
+IF(AND(D47&gt;='TABLEAU PERSONNEL'!$D$19,D47&lt;='TABLEAU PERSONNEL'!$E$19),100,0)
+IF(AND(D47&gt;='TABLEAU PERSONNEL'!$D$20,D47&lt;='TABLEAU PERSONNEL'!$E$20),100,0)
+IF(AND(D47&gt;='TABLEAU PERSONNEL'!$D$21,D47&lt;='TABLEAU PERSONNEL'!$E$21),100,0)
+IF(AND(D47&gt;='TABLEAU PERSONNEL'!$D$22,D47&lt;='TABLEAU PERSONNEL'!$E$22),100,0)
+IF(AND(D47&gt;='TABLEAU PERSONNEL'!$D$23,D47&lt;='TABLEAU PERSONNEL'!$E$23),100,0)
+IF(AND(D47&gt;='TABLEAU PERSONNEL'!$D$24,D47&lt;='TABLEAU PERSONNEL'!$E$24),100,0)
+IF(AND(D47&gt;='TABLEAU PERSONNEL'!$D$25,D47&lt;='TABLEAU PERSONNEL'!$E$25),100,0)
+IF(AND(D47&gt;='TABLEAU PERSONNEL'!$D$26,D47&lt;='TABLEAU PERSONNEL'!$E$26),100,0)
+IF(AND(D47&gt;='TABLEAU PERSONNEL'!$D$27,D47&lt;='TABLEAU PERSONNEL'!$E$27),100,0)
+IF(AND(D47&gt;='TABLEAU PERSONNEL'!$D$28,D47&lt;='TABLEAU PERSONNEL'!$E$28),100,0)
+IF(AND(D47&gt;='TABLEAU PERSONNEL'!$D$29,D47&lt;='TABLEAU PERSONNEL'!$E$29),100,0)
+IF(AND(D47&gt;='TABLEAU PERSONNEL'!$D$30,D47&lt;='TABLEAU PERSONNEL'!$E$30),100,0)
+IF(AND(D47&gt;='TABLEAU PERSONNEL'!$D$31,D47&lt;='TABLEAU PERSONNEL'!$E$31),100,0)
+IF(AND(D47&gt;='TABLEAU PERSONNEL'!$D$32,D47&lt;='TABLEAU PERSONNEL'!$E$32),100,0)
+IF(AND(D47&gt;='TABLEAU PERSONNEL'!$D$33,D47&lt;='TABLEAU PERSONNEL'!$E$33),100,0)
+IF(AND(D47&gt;='TABLEAU PERSONNEL'!$D$34,D47&lt;='TABLEAU PERSONNEL'!$E$34),100,0)</f>
        <v>2700</v>
      </c>
      <c r="E51" s="50">
        <f>IF(AND(E47&gt;='TABLEAU PERSONNEL'!$D$4,E47&lt;='TABLEAU PERSONNEL'!$E$4),100,0)
+IF(AND(E47&gt;='TABLEAU PERSONNEL'!$D$5,E47&lt;='TABLEAU PERSONNEL'!$E$5),100,0)
+IF(AND(E47&gt;='TABLEAU PERSONNEL'!$D$6,E47&lt;='TABLEAU PERSONNEL'!$E$6),100,0)
+IF(AND(E47&gt;='TABLEAU PERSONNEL'!$D$7,E47&lt;='TABLEAU PERSONNEL'!$E$7),100,0)
+IF(AND(E47&gt;='TABLEAU PERSONNEL'!$D$8,E47&lt;='TABLEAU PERSONNEL'!$E$8),100,0)
+IF(AND(E47&gt;='TABLEAU PERSONNEL'!$D$9,E47&lt;='TABLEAU PERSONNEL'!$E$9),100,0)
+IF(AND(E47&gt;='TABLEAU PERSONNEL'!$D$10,E47&lt;='TABLEAU PERSONNEL'!$E$10),100,0)
+IF(AND(E47&gt;='TABLEAU PERSONNEL'!$D$11,E47&lt;='TABLEAU PERSONNEL'!$E$11),100,0)
+IF(AND(E47&gt;='TABLEAU PERSONNEL'!$D$12,E47&lt;='TABLEAU PERSONNEL'!$E$12),100,0)
+IF(AND(E47&gt;='TABLEAU PERSONNEL'!$D$13,E47&lt;='TABLEAU PERSONNEL'!$E$13),100,0)
+IF(AND(E47&gt;='TABLEAU PERSONNEL'!$D$14,E47&lt;='TABLEAU PERSONNEL'!$E$14),100,0)
+IF(AND(E47&gt;='TABLEAU PERSONNEL'!$D$15,E47&lt;='TABLEAU PERSONNEL'!$E$15),100,0)
+IF(AND(E47&gt;='TABLEAU PERSONNEL'!$D$16,E47&lt;='TABLEAU PERSONNEL'!$E$16),100,0)
+IF(AND(E47&gt;='TABLEAU PERSONNEL'!$D$17,E47&lt;='TABLEAU PERSONNEL'!$E$17),100,0)
+IF(AND(E47&gt;='TABLEAU PERSONNEL'!$D$18,E47&lt;='TABLEAU PERSONNEL'!$E$18),100,0)
+IF(AND(E47&gt;='TABLEAU PERSONNEL'!$D$19,E47&lt;='TABLEAU PERSONNEL'!$E$19),100,0)
+IF(AND(E47&gt;='TABLEAU PERSONNEL'!$D$20,E47&lt;='TABLEAU PERSONNEL'!$E$20),100,0)
+IF(AND(E47&gt;='TABLEAU PERSONNEL'!$D$21,E47&lt;='TABLEAU PERSONNEL'!$E$21),100,0)
+IF(AND(E47&gt;='TABLEAU PERSONNEL'!$D$22,E47&lt;='TABLEAU PERSONNEL'!$E$22),100,0)
+IF(AND(E47&gt;='TABLEAU PERSONNEL'!$D$23,E47&lt;='TABLEAU PERSONNEL'!$E$23),100,0)
+IF(AND(E47&gt;='TABLEAU PERSONNEL'!$D$24,E47&lt;='TABLEAU PERSONNEL'!$E$24),100,0)
+IF(AND(E47&gt;='TABLEAU PERSONNEL'!$D$25,E47&lt;='TABLEAU PERSONNEL'!$E$25),100,0)
+IF(AND(E47&gt;='TABLEAU PERSONNEL'!$D$26,E47&lt;='TABLEAU PERSONNEL'!$E$26),100,0)
+IF(AND(E47&gt;='TABLEAU PERSONNEL'!$D$27,E47&lt;='TABLEAU PERSONNEL'!$E$27),100,0)
+IF(AND(E47&gt;='TABLEAU PERSONNEL'!$D$28,E47&lt;='TABLEAU PERSONNEL'!$E$28),100,0)
+IF(AND(E47&gt;='TABLEAU PERSONNEL'!$D$29,E47&lt;='TABLEAU PERSONNEL'!$E$29),100,0)
+IF(AND(E47&gt;='TABLEAU PERSONNEL'!$D$30,E47&lt;='TABLEAU PERSONNEL'!$E$30),100,0)
+IF(AND(E47&gt;='TABLEAU PERSONNEL'!$D$31,E47&lt;='TABLEAU PERSONNEL'!$E$31),100,0)
+IF(AND(E47&gt;='TABLEAU PERSONNEL'!$D$32,E47&lt;='TABLEAU PERSONNEL'!$E$32),100,0)
+IF(AND(E47&gt;='TABLEAU PERSONNEL'!$D$33,E47&lt;='TABLEAU PERSONNEL'!$E$33),100,0)
+IF(AND(E47&gt;='TABLEAU PERSONNEL'!$D$34,E47&lt;='TABLEAU PERSONNEL'!$E$34),100,0)</f>
        <v>2700</v>
      </c>
      <c r="F51" s="50">
        <f>IF(AND(F47&gt;='TABLEAU PERSONNEL'!$D$4,F47&lt;='TABLEAU PERSONNEL'!$E$4),100,0)
+IF(AND(F47&gt;='TABLEAU PERSONNEL'!$D$5,F47&lt;='TABLEAU PERSONNEL'!$E$5),100,0)
+IF(AND(F47&gt;='TABLEAU PERSONNEL'!$D$6,F47&lt;='TABLEAU PERSONNEL'!$E$6),100,0)
+IF(AND(F47&gt;='TABLEAU PERSONNEL'!$D$7,F47&lt;='TABLEAU PERSONNEL'!$E$7),100,0)
+IF(AND(F47&gt;='TABLEAU PERSONNEL'!$D$8,F47&lt;='TABLEAU PERSONNEL'!$E$8),100,0)
+IF(AND(F47&gt;='TABLEAU PERSONNEL'!$D$9,F47&lt;='TABLEAU PERSONNEL'!$E$9),100,0)
+IF(AND(F47&gt;='TABLEAU PERSONNEL'!$D$10,F47&lt;='TABLEAU PERSONNEL'!$E$10),100,0)
+IF(AND(F47&gt;='TABLEAU PERSONNEL'!$D$11,F47&lt;='TABLEAU PERSONNEL'!$E$11),100,0)
+IF(AND(F47&gt;='TABLEAU PERSONNEL'!$D$12,F47&lt;='TABLEAU PERSONNEL'!$E$12),100,0)
+IF(AND(F47&gt;='TABLEAU PERSONNEL'!$D$13,F47&lt;='TABLEAU PERSONNEL'!$E$13),100,0)
+IF(AND(F47&gt;='TABLEAU PERSONNEL'!$D$14,F47&lt;='TABLEAU PERSONNEL'!$E$14),100,0)
+IF(AND(F47&gt;='TABLEAU PERSONNEL'!$D$15,F47&lt;='TABLEAU PERSONNEL'!$E$15),100,0)
+IF(AND(F47&gt;='TABLEAU PERSONNEL'!$D$16,F47&lt;='TABLEAU PERSONNEL'!$E$16),100,0)
+IF(AND(F47&gt;='TABLEAU PERSONNEL'!$D$17,F47&lt;='TABLEAU PERSONNEL'!$E$17),100,0)
+IF(AND(F47&gt;='TABLEAU PERSONNEL'!$D$18,F47&lt;='TABLEAU PERSONNEL'!$E$18),100,0)
+IF(AND(F47&gt;='TABLEAU PERSONNEL'!$D$19,F47&lt;='TABLEAU PERSONNEL'!$E$19),100,0)
+IF(AND(F47&gt;='TABLEAU PERSONNEL'!$D$20,F47&lt;='TABLEAU PERSONNEL'!$E$20),100,0)
+IF(AND(F47&gt;='TABLEAU PERSONNEL'!$D$21,F47&lt;='TABLEAU PERSONNEL'!$E$21),100,0)
+IF(AND(F47&gt;='TABLEAU PERSONNEL'!$D$22,F47&lt;='TABLEAU PERSONNEL'!$E$22),100,0)
+IF(AND(F47&gt;='TABLEAU PERSONNEL'!$D$23,F47&lt;='TABLEAU PERSONNEL'!$E$23),100,0)
+IF(AND(F47&gt;='TABLEAU PERSONNEL'!$D$24,F47&lt;='TABLEAU PERSONNEL'!$E$24),100,0)
+IF(AND(F47&gt;='TABLEAU PERSONNEL'!$D$25,F47&lt;='TABLEAU PERSONNEL'!$E$25),100,0)
+IF(AND(F47&gt;='TABLEAU PERSONNEL'!$D$26,F47&lt;='TABLEAU PERSONNEL'!$E$26),100,0)
+IF(AND(F47&gt;='TABLEAU PERSONNEL'!$D$27,F47&lt;='TABLEAU PERSONNEL'!$E$27),100,0)
+IF(AND(F47&gt;='TABLEAU PERSONNEL'!$D$28,F47&lt;='TABLEAU PERSONNEL'!$E$28),100,0)
+IF(AND(F47&gt;='TABLEAU PERSONNEL'!$D$29,F47&lt;='TABLEAU PERSONNEL'!$E$29),100,0)
+IF(AND(F47&gt;='TABLEAU PERSONNEL'!$D$30,F47&lt;='TABLEAU PERSONNEL'!$E$30),100,0)
+IF(AND(F47&gt;='TABLEAU PERSONNEL'!$D$31,F47&lt;='TABLEAU PERSONNEL'!$E$31),100,0)
+IF(AND(F47&gt;='TABLEAU PERSONNEL'!$D$32,F47&lt;='TABLEAU PERSONNEL'!$E$32),100,0)
+IF(AND(F47&gt;='TABLEAU PERSONNEL'!$D$33,F47&lt;='TABLEAU PERSONNEL'!$E$33),100,0)
+IF(AND(F47&gt;='TABLEAU PERSONNEL'!$D$34,F47&lt;='TABLEAU PERSONNEL'!$E$34),100,0)</f>
        <v>2700</v>
      </c>
      <c r="G51" s="50">
        <f>IF(AND(G47&gt;='TABLEAU PERSONNEL'!$D$4,G47&lt;='TABLEAU PERSONNEL'!$E$4),100,0)
+IF(AND(G47&gt;='TABLEAU PERSONNEL'!$D$5,G47&lt;='TABLEAU PERSONNEL'!$E$5),100,0)
+IF(AND(G47&gt;='TABLEAU PERSONNEL'!$D$6,G47&lt;='TABLEAU PERSONNEL'!$E$6),100,0)
+IF(AND(G47&gt;='TABLEAU PERSONNEL'!$D$7,G47&lt;='TABLEAU PERSONNEL'!$E$7),100,0)
+IF(AND(G47&gt;='TABLEAU PERSONNEL'!$D$8,G47&lt;='TABLEAU PERSONNEL'!$E$8),100,0)
+IF(AND(G47&gt;='TABLEAU PERSONNEL'!$D$9,G47&lt;='TABLEAU PERSONNEL'!$E$9),100,0)
+IF(AND(G47&gt;='TABLEAU PERSONNEL'!$D$10,G47&lt;='TABLEAU PERSONNEL'!$E$10),100,0)
+IF(AND(G47&gt;='TABLEAU PERSONNEL'!$D$11,G47&lt;='TABLEAU PERSONNEL'!$E$11),100,0)
+IF(AND(G47&gt;='TABLEAU PERSONNEL'!$D$12,G47&lt;='TABLEAU PERSONNEL'!$E$12),100,0)
+IF(AND(G47&gt;='TABLEAU PERSONNEL'!$D$13,G47&lt;='TABLEAU PERSONNEL'!$E$13),100,0)
+IF(AND(G47&gt;='TABLEAU PERSONNEL'!$D$14,G47&lt;='TABLEAU PERSONNEL'!$E$14),100,0)
+IF(AND(G47&gt;='TABLEAU PERSONNEL'!$D$15,G47&lt;='TABLEAU PERSONNEL'!$E$15),100,0)
+IF(AND(G47&gt;='TABLEAU PERSONNEL'!$D$16,G47&lt;='TABLEAU PERSONNEL'!$E$16),100,0)
+IF(AND(G47&gt;='TABLEAU PERSONNEL'!$D$17,G47&lt;='TABLEAU PERSONNEL'!$E$17),100,0)
+IF(AND(G47&gt;='TABLEAU PERSONNEL'!$D$18,G47&lt;='TABLEAU PERSONNEL'!$E$18),100,0)
+IF(AND(G47&gt;='TABLEAU PERSONNEL'!$D$19,G47&lt;='TABLEAU PERSONNEL'!$E$19),100,0)
+IF(AND(G47&gt;='TABLEAU PERSONNEL'!$D$20,G47&lt;='TABLEAU PERSONNEL'!$E$20),100,0)
+IF(AND(G47&gt;='TABLEAU PERSONNEL'!$D$21,G47&lt;='TABLEAU PERSONNEL'!$E$21),100,0)
+IF(AND(G47&gt;='TABLEAU PERSONNEL'!$D$22,G47&lt;='TABLEAU PERSONNEL'!$E$22),100,0)
+IF(AND(G47&gt;='TABLEAU PERSONNEL'!$D$23,G47&lt;='TABLEAU PERSONNEL'!$E$23),100,0)
+IF(AND(G47&gt;='TABLEAU PERSONNEL'!$D$24,G47&lt;='TABLEAU PERSONNEL'!$E$24),100,0)
+IF(AND(G47&gt;='TABLEAU PERSONNEL'!$D$25,G47&lt;='TABLEAU PERSONNEL'!$E$25),100,0)
+IF(AND(G47&gt;='TABLEAU PERSONNEL'!$D$26,G47&lt;='TABLEAU PERSONNEL'!$E$26),100,0)
+IF(AND(G47&gt;='TABLEAU PERSONNEL'!$D$27,G47&lt;='TABLEAU PERSONNEL'!$E$27),100,0)
+IF(AND(G47&gt;='TABLEAU PERSONNEL'!$D$28,G47&lt;='TABLEAU PERSONNEL'!$E$28),100,0)
+IF(AND(G47&gt;='TABLEAU PERSONNEL'!$D$29,G47&lt;='TABLEAU PERSONNEL'!$E$29),100,0)
+IF(AND(G47&gt;='TABLEAU PERSONNEL'!$D$30,G47&lt;='TABLEAU PERSONNEL'!$E$30),100,0)
+IF(AND(G47&gt;='TABLEAU PERSONNEL'!$D$31,G47&lt;='TABLEAU PERSONNEL'!$E$31),100,0)
+IF(AND(G47&gt;='TABLEAU PERSONNEL'!$D$32,G47&lt;='TABLEAU PERSONNEL'!$E$32),100,0)
+IF(AND(G47&gt;='TABLEAU PERSONNEL'!$D$33,G47&lt;='TABLEAU PERSONNEL'!$E$33),100,0)
+IF(AND(G47&gt;='TABLEAU PERSONNEL'!$D$34,G47&lt;='TABLEAU PERSONNEL'!$E$34),100,0)</f>
        <v>0</v>
      </c>
      <c r="H51" s="50">
        <f>IF(AND(H47&gt;='TABLEAU PERSONNEL'!$D$4,H47&lt;='TABLEAU PERSONNEL'!$E$4),100,0)
+IF(AND(H47&gt;='TABLEAU PERSONNEL'!$D$5,H47&lt;='TABLEAU PERSONNEL'!$E$5),100,0)
+IF(AND(H47&gt;='TABLEAU PERSONNEL'!$D$6,H47&lt;='TABLEAU PERSONNEL'!$E$6),100,0)
+IF(AND(H47&gt;='TABLEAU PERSONNEL'!$D$7,H47&lt;='TABLEAU PERSONNEL'!$E$7),100,0)
+IF(AND(H47&gt;='TABLEAU PERSONNEL'!$D$8,H47&lt;='TABLEAU PERSONNEL'!$E$8),100,0)
+IF(AND(H47&gt;='TABLEAU PERSONNEL'!$D$9,H47&lt;='TABLEAU PERSONNEL'!$E$9),100,0)
+IF(AND(H47&gt;='TABLEAU PERSONNEL'!$D$10,H47&lt;='TABLEAU PERSONNEL'!$E$10),100,0)
+IF(AND(H47&gt;='TABLEAU PERSONNEL'!$D$11,H47&lt;='TABLEAU PERSONNEL'!$E$11),100,0)
+IF(AND(H47&gt;='TABLEAU PERSONNEL'!$D$12,H47&lt;='TABLEAU PERSONNEL'!$E$12),100,0)
+IF(AND(H47&gt;='TABLEAU PERSONNEL'!$D$13,H47&lt;='TABLEAU PERSONNEL'!$E$13),100,0)
+IF(AND(H47&gt;='TABLEAU PERSONNEL'!$D$14,H47&lt;='TABLEAU PERSONNEL'!$E$14),100,0)
+IF(AND(H47&gt;='TABLEAU PERSONNEL'!$D$15,H47&lt;='TABLEAU PERSONNEL'!$E$15),100,0)
+IF(AND(H47&gt;='TABLEAU PERSONNEL'!$D$16,H47&lt;='TABLEAU PERSONNEL'!$E$16),100,0)
+IF(AND(H47&gt;='TABLEAU PERSONNEL'!$D$17,H47&lt;='TABLEAU PERSONNEL'!$E$17),100,0)
+IF(AND(H47&gt;='TABLEAU PERSONNEL'!$D$18,H47&lt;='TABLEAU PERSONNEL'!$E$18),100,0)
+IF(AND(H47&gt;='TABLEAU PERSONNEL'!$D$19,H47&lt;='TABLEAU PERSONNEL'!$E$19),100,0)
+IF(AND(H47&gt;='TABLEAU PERSONNEL'!$D$20,H47&lt;='TABLEAU PERSONNEL'!$E$20),100,0)
+IF(AND(H47&gt;='TABLEAU PERSONNEL'!$D$21,H47&lt;='TABLEAU PERSONNEL'!$E$21),100,0)
+IF(AND(H47&gt;='TABLEAU PERSONNEL'!$D$22,H47&lt;='TABLEAU PERSONNEL'!$E$22),100,0)
+IF(AND(H47&gt;='TABLEAU PERSONNEL'!$D$23,H47&lt;='TABLEAU PERSONNEL'!$E$23),100,0)
+IF(AND(H47&gt;='TABLEAU PERSONNEL'!$D$24,H47&lt;='TABLEAU PERSONNEL'!$E$24),100,0)
+IF(AND(H47&gt;='TABLEAU PERSONNEL'!$D$25,H47&lt;='TABLEAU PERSONNEL'!$E$25),100,0)
+IF(AND(H47&gt;='TABLEAU PERSONNEL'!$D$26,H47&lt;='TABLEAU PERSONNEL'!$E$26),100,0)
+IF(AND(H47&gt;='TABLEAU PERSONNEL'!$D$27,H47&lt;='TABLEAU PERSONNEL'!$E$27),100,0)
+IF(AND(H47&gt;='TABLEAU PERSONNEL'!$D$28,H47&lt;='TABLEAU PERSONNEL'!$E$28),100,0)
+IF(AND(H47&gt;='TABLEAU PERSONNEL'!$D$29,H47&lt;='TABLEAU PERSONNEL'!$E$29),100,0)
+IF(AND(H47&gt;='TABLEAU PERSONNEL'!$D$30,H47&lt;='TABLEAU PERSONNEL'!$E$30),100,0)
+IF(AND(H47&gt;='TABLEAU PERSONNEL'!$D$31,H47&lt;='TABLEAU PERSONNEL'!$E$31),100,0)
+IF(AND(H47&gt;='TABLEAU PERSONNEL'!$D$32,H47&lt;='TABLEAU PERSONNEL'!$E$32),100,0)
+IF(AND(H47&gt;='TABLEAU PERSONNEL'!$D$33,H47&lt;='TABLEAU PERSONNEL'!$E$33),100,0)
+IF(AND(H47&gt;='TABLEAU PERSONNEL'!$D$34,H47&lt;='TABLEAU PERSONNEL'!$E$34),100,0)</f>
        <v>0</v>
      </c>
      <c r="I51" s="50">
        <f>IF(AND(I47&gt;='TABLEAU PERSONNEL'!$D$4,I47&lt;='TABLEAU PERSONNEL'!$E$4),100,0)
+IF(AND(I47&gt;='TABLEAU PERSONNEL'!$D$5,I47&lt;='TABLEAU PERSONNEL'!$E$5),100,0)
+IF(AND(I47&gt;='TABLEAU PERSONNEL'!$D$6,I47&lt;='TABLEAU PERSONNEL'!$E$6),100,0)
+IF(AND(I47&gt;='TABLEAU PERSONNEL'!$D$7,I47&lt;='TABLEAU PERSONNEL'!$E$7),100,0)
+IF(AND(I47&gt;='TABLEAU PERSONNEL'!$D$8,I47&lt;='TABLEAU PERSONNEL'!$E$8),100,0)
+IF(AND(I47&gt;='TABLEAU PERSONNEL'!$D$9,I47&lt;='TABLEAU PERSONNEL'!$E$9),100,0)
+IF(AND(I47&gt;='TABLEAU PERSONNEL'!$D$10,I47&lt;='TABLEAU PERSONNEL'!$E$10),100,0)
+IF(AND(I47&gt;='TABLEAU PERSONNEL'!$D$11,I47&lt;='TABLEAU PERSONNEL'!$E$11),100,0)
+IF(AND(I47&gt;='TABLEAU PERSONNEL'!$D$12,I47&lt;='TABLEAU PERSONNEL'!$E$12),100,0)
+IF(AND(I47&gt;='TABLEAU PERSONNEL'!$D$13,I47&lt;='TABLEAU PERSONNEL'!$E$13),100,0)
+IF(AND(I47&gt;='TABLEAU PERSONNEL'!$D$14,I47&lt;='TABLEAU PERSONNEL'!$E$14),100,0)
+IF(AND(I47&gt;='TABLEAU PERSONNEL'!$D$15,I47&lt;='TABLEAU PERSONNEL'!$E$15),100,0)
+IF(AND(I47&gt;='TABLEAU PERSONNEL'!$D$16,I47&lt;='TABLEAU PERSONNEL'!$E$16),100,0)
+IF(AND(I47&gt;='TABLEAU PERSONNEL'!$D$17,I47&lt;='TABLEAU PERSONNEL'!$E$17),100,0)
+IF(AND(I47&gt;='TABLEAU PERSONNEL'!$D$18,I47&lt;='TABLEAU PERSONNEL'!$E$18),100,0)
+IF(AND(I47&gt;='TABLEAU PERSONNEL'!$D$19,I47&lt;='TABLEAU PERSONNEL'!$E$19),100,0)
+IF(AND(I47&gt;='TABLEAU PERSONNEL'!$D$20,I47&lt;='TABLEAU PERSONNEL'!$E$20),100,0)
+IF(AND(I47&gt;='TABLEAU PERSONNEL'!$D$21,I47&lt;='TABLEAU PERSONNEL'!$E$21),100,0)
+IF(AND(I47&gt;='TABLEAU PERSONNEL'!$D$22,I47&lt;='TABLEAU PERSONNEL'!$E$22),100,0)
+IF(AND(I47&gt;='TABLEAU PERSONNEL'!$D$23,I47&lt;='TABLEAU PERSONNEL'!$E$23),100,0)
+IF(AND(I47&gt;='TABLEAU PERSONNEL'!$D$24,I47&lt;='TABLEAU PERSONNEL'!$E$24),100,0)
+IF(AND(I47&gt;='TABLEAU PERSONNEL'!$D$25,I47&lt;='TABLEAU PERSONNEL'!$E$25),100,0)
+IF(AND(I47&gt;='TABLEAU PERSONNEL'!$D$26,I47&lt;='TABLEAU PERSONNEL'!$E$26),100,0)
+IF(AND(I47&gt;='TABLEAU PERSONNEL'!$D$27,I47&lt;='TABLEAU PERSONNEL'!$E$27),100,0)
+IF(AND(I47&gt;='TABLEAU PERSONNEL'!$D$28,I47&lt;='TABLEAU PERSONNEL'!$E$28),100,0)
+IF(AND(I47&gt;='TABLEAU PERSONNEL'!$D$29,I47&lt;='TABLEAU PERSONNEL'!$E$29),100,0)
+IF(AND(I47&gt;='TABLEAU PERSONNEL'!$D$30,I47&lt;='TABLEAU PERSONNEL'!$E$30),100,0)
+IF(AND(I47&gt;='TABLEAU PERSONNEL'!$D$31,I47&lt;='TABLEAU PERSONNEL'!$E$31),100,0)
+IF(AND(I47&gt;='TABLEAU PERSONNEL'!$D$32,I47&lt;='TABLEAU PERSONNEL'!$E$32),100,0)
+IF(AND(I47&gt;='TABLEAU PERSONNEL'!$D$33,I47&lt;='TABLEAU PERSONNEL'!$E$33),100,0)
+IF(AND(I47&gt;='TABLEAU PERSONNEL'!$D$34,I47&lt;='TABLEAU PERSONNEL'!$E$34),100,0)</f>
        <v>0</v>
      </c>
      <c r="J51" s="50">
        <f>IF(AND(J47&gt;='TABLEAU PERSONNEL'!$D$4,J47&lt;='TABLEAU PERSONNEL'!$E$4),100,0)
+IF(AND(J47&gt;='TABLEAU PERSONNEL'!$D$5,J47&lt;='TABLEAU PERSONNEL'!$E$5),100,0)
+IF(AND(J47&gt;='TABLEAU PERSONNEL'!$D$6,J47&lt;='TABLEAU PERSONNEL'!$E$6),100,0)
+IF(AND(J47&gt;='TABLEAU PERSONNEL'!$D$7,J47&lt;='TABLEAU PERSONNEL'!$E$7),100,0)
+IF(AND(J47&gt;='TABLEAU PERSONNEL'!$D$8,J47&lt;='TABLEAU PERSONNEL'!$E$8),100,0)
+IF(AND(J47&gt;='TABLEAU PERSONNEL'!$D$9,J47&lt;='TABLEAU PERSONNEL'!$E$9),100,0)
+IF(AND(J47&gt;='TABLEAU PERSONNEL'!$D$10,J47&lt;='TABLEAU PERSONNEL'!$E$10),100,0)
+IF(AND(J47&gt;='TABLEAU PERSONNEL'!$D$11,J47&lt;='TABLEAU PERSONNEL'!$E$11),100,0)
+IF(AND(J47&gt;='TABLEAU PERSONNEL'!$D$12,J47&lt;='TABLEAU PERSONNEL'!$E$12),100,0)
+IF(AND(J47&gt;='TABLEAU PERSONNEL'!$D$13,J47&lt;='TABLEAU PERSONNEL'!$E$13),100,0)
+IF(AND(J47&gt;='TABLEAU PERSONNEL'!$D$14,J47&lt;='TABLEAU PERSONNEL'!$E$14),100,0)
+IF(AND(J47&gt;='TABLEAU PERSONNEL'!$D$15,J47&lt;='TABLEAU PERSONNEL'!$E$15),100,0)
+IF(AND(J47&gt;='TABLEAU PERSONNEL'!$D$16,J47&lt;='TABLEAU PERSONNEL'!$E$16),100,0)
+IF(AND(J47&gt;='TABLEAU PERSONNEL'!$D$17,J47&lt;='TABLEAU PERSONNEL'!$E$17),100,0)
+IF(AND(J47&gt;='TABLEAU PERSONNEL'!$D$18,J47&lt;='TABLEAU PERSONNEL'!$E$18),100,0)
+IF(AND(J47&gt;='TABLEAU PERSONNEL'!$D$19,J47&lt;='TABLEAU PERSONNEL'!$E$19),100,0)
+IF(AND(J47&gt;='TABLEAU PERSONNEL'!$D$20,J47&lt;='TABLEAU PERSONNEL'!$E$20),100,0)
+IF(AND(J47&gt;='TABLEAU PERSONNEL'!$D$21,J47&lt;='TABLEAU PERSONNEL'!$E$21),100,0)
+IF(AND(J47&gt;='TABLEAU PERSONNEL'!$D$22,J47&lt;='TABLEAU PERSONNEL'!$E$22),100,0)
+IF(AND(J47&gt;='TABLEAU PERSONNEL'!$D$23,J47&lt;='TABLEAU PERSONNEL'!$E$23),100,0)
+IF(AND(J47&gt;='TABLEAU PERSONNEL'!$D$24,J47&lt;='TABLEAU PERSONNEL'!$E$24),100,0)
+IF(AND(J47&gt;='TABLEAU PERSONNEL'!$D$25,J47&lt;='TABLEAU PERSONNEL'!$E$25),100,0)
+IF(AND(J47&gt;='TABLEAU PERSONNEL'!$D$26,J47&lt;='TABLEAU PERSONNEL'!$E$26),100,0)
+IF(AND(J47&gt;='TABLEAU PERSONNEL'!$D$27,J47&lt;='TABLEAU PERSONNEL'!$E$27),100,0)
+IF(AND(J47&gt;='TABLEAU PERSONNEL'!$D$28,J47&lt;='TABLEAU PERSONNEL'!$E$28),100,0)
+IF(AND(J47&gt;='TABLEAU PERSONNEL'!$D$29,J47&lt;='TABLEAU PERSONNEL'!$E$29),100,0)
+IF(AND(J47&gt;='TABLEAU PERSONNEL'!$D$30,J47&lt;='TABLEAU PERSONNEL'!$E$30),100,0)
+IF(AND(J47&gt;='TABLEAU PERSONNEL'!$D$31,J47&lt;='TABLEAU PERSONNEL'!$E$31),100,0)
+IF(AND(J47&gt;='TABLEAU PERSONNEL'!$D$32,J47&lt;='TABLEAU PERSONNEL'!$E$32),100,0)
+IF(AND(J47&gt;='TABLEAU PERSONNEL'!$D$33,J47&lt;='TABLEAU PERSONNEL'!$E$33),100,0)
+IF(AND(J47&gt;='TABLEAU PERSONNEL'!$D$34,J47&lt;='TABLEAU PERSONNEL'!$E$34),100,0)</f>
        <v>0</v>
      </c>
      <c r="K51" s="50">
        <f>IF(AND(K47&gt;='TABLEAU PERSONNEL'!$D$4,K47&lt;='TABLEAU PERSONNEL'!$E$4),100,0)
+IF(AND(K47&gt;='TABLEAU PERSONNEL'!$D$5,K47&lt;='TABLEAU PERSONNEL'!$E$5),100,0)
+IF(AND(K47&gt;='TABLEAU PERSONNEL'!$D$6,K47&lt;='TABLEAU PERSONNEL'!$E$6),100,0)
+IF(AND(K47&gt;='TABLEAU PERSONNEL'!$D$7,K47&lt;='TABLEAU PERSONNEL'!$E$7),100,0)
+IF(AND(K47&gt;='TABLEAU PERSONNEL'!$D$8,K47&lt;='TABLEAU PERSONNEL'!$E$8),100,0)
+IF(AND(K47&gt;='TABLEAU PERSONNEL'!$D$9,K47&lt;='TABLEAU PERSONNEL'!$E$9),100,0)
+IF(AND(K47&gt;='TABLEAU PERSONNEL'!$D$10,K47&lt;='TABLEAU PERSONNEL'!$E$10),100,0)
+IF(AND(K47&gt;='TABLEAU PERSONNEL'!$D$11,K47&lt;='TABLEAU PERSONNEL'!$E$11),100,0)
+IF(AND(K47&gt;='TABLEAU PERSONNEL'!$D$12,K47&lt;='TABLEAU PERSONNEL'!$E$12),100,0)
+IF(AND(K47&gt;='TABLEAU PERSONNEL'!$D$13,K47&lt;='TABLEAU PERSONNEL'!$E$13),100,0)
+IF(AND(K47&gt;='TABLEAU PERSONNEL'!$D$14,K47&lt;='TABLEAU PERSONNEL'!$E$14),100,0)
+IF(AND(K47&gt;='TABLEAU PERSONNEL'!$D$15,K47&lt;='TABLEAU PERSONNEL'!$E$15),100,0)
+IF(AND(K47&gt;='TABLEAU PERSONNEL'!$D$16,K47&lt;='TABLEAU PERSONNEL'!$E$16),100,0)
+IF(AND(K47&gt;='TABLEAU PERSONNEL'!$D$17,K47&lt;='TABLEAU PERSONNEL'!$E$17),100,0)
+IF(AND(K47&gt;='TABLEAU PERSONNEL'!$D$18,K47&lt;='TABLEAU PERSONNEL'!$E$18),100,0)
+IF(AND(K47&gt;='TABLEAU PERSONNEL'!$D$19,K47&lt;='TABLEAU PERSONNEL'!$E$19),100,0)
+IF(AND(K47&gt;='TABLEAU PERSONNEL'!$D$20,K47&lt;='TABLEAU PERSONNEL'!$E$20),100,0)
+IF(AND(K47&gt;='TABLEAU PERSONNEL'!$D$21,K47&lt;='TABLEAU PERSONNEL'!$E$21),100,0)
+IF(AND(K47&gt;='TABLEAU PERSONNEL'!$D$22,K47&lt;='TABLEAU PERSONNEL'!$E$22),100,0)
+IF(AND(K47&gt;='TABLEAU PERSONNEL'!$D$23,K47&lt;='TABLEAU PERSONNEL'!$E$23),100,0)
+IF(AND(K47&gt;='TABLEAU PERSONNEL'!$D$24,K47&lt;='TABLEAU PERSONNEL'!$E$24),100,0)
+IF(AND(K47&gt;='TABLEAU PERSONNEL'!$D$25,K47&lt;='TABLEAU PERSONNEL'!$E$25),100,0)
+IF(AND(K47&gt;='TABLEAU PERSONNEL'!$D$26,K47&lt;='TABLEAU PERSONNEL'!$E$26),100,0)
+IF(AND(K47&gt;='TABLEAU PERSONNEL'!$D$27,K47&lt;='TABLEAU PERSONNEL'!$E$27),100,0)
+IF(AND(K47&gt;='TABLEAU PERSONNEL'!$D$28,K47&lt;='TABLEAU PERSONNEL'!$E$28),100,0)
+IF(AND(K47&gt;='TABLEAU PERSONNEL'!$D$29,K47&lt;='TABLEAU PERSONNEL'!$E$29),100,0)
+IF(AND(K47&gt;='TABLEAU PERSONNEL'!$D$30,K47&lt;='TABLEAU PERSONNEL'!$E$30),100,0)
+IF(AND(K47&gt;='TABLEAU PERSONNEL'!$D$31,K47&lt;='TABLEAU PERSONNEL'!$E$31),100,0)
+IF(AND(K47&gt;='TABLEAU PERSONNEL'!$D$32,K47&lt;='TABLEAU PERSONNEL'!$E$32),100,0)
+IF(AND(K47&gt;='TABLEAU PERSONNEL'!$D$33,K47&lt;='TABLEAU PERSONNEL'!$E$33),100,0)
+IF(AND(K47&gt;='TABLEAU PERSONNEL'!$D$34,K47&lt;='TABLEAU PERSONNEL'!$E$34),100,0)</f>
        <v>0</v>
      </c>
      <c r="L51" s="50">
        <f>IF(AND(L47&gt;='TABLEAU PERSONNEL'!$D$4,L47&lt;='TABLEAU PERSONNEL'!$E$4),100,0)
+IF(AND(L47&gt;='TABLEAU PERSONNEL'!$D$5,L47&lt;='TABLEAU PERSONNEL'!$E$5),100,0)
+IF(AND(L47&gt;='TABLEAU PERSONNEL'!$D$6,L47&lt;='TABLEAU PERSONNEL'!$E$6),100,0)
+IF(AND(L47&gt;='TABLEAU PERSONNEL'!$D$7,L47&lt;='TABLEAU PERSONNEL'!$E$7),100,0)
+IF(AND(L47&gt;='TABLEAU PERSONNEL'!$D$8,L47&lt;='TABLEAU PERSONNEL'!$E$8),100,0)
+IF(AND(L47&gt;='TABLEAU PERSONNEL'!$D$9,L47&lt;='TABLEAU PERSONNEL'!$E$9),100,0)
+IF(AND(L47&gt;='TABLEAU PERSONNEL'!$D$10,L47&lt;='TABLEAU PERSONNEL'!$E$10),100,0)
+IF(AND(L47&gt;='TABLEAU PERSONNEL'!$D$11,L47&lt;='TABLEAU PERSONNEL'!$E$11),100,0)
+IF(AND(L47&gt;='TABLEAU PERSONNEL'!$D$12,L47&lt;='TABLEAU PERSONNEL'!$E$12),100,0)
+IF(AND(L47&gt;='TABLEAU PERSONNEL'!$D$13,L47&lt;='TABLEAU PERSONNEL'!$E$13),100,0)
+IF(AND(L47&gt;='TABLEAU PERSONNEL'!$D$14,L47&lt;='TABLEAU PERSONNEL'!$E$14),100,0)
+IF(AND(L47&gt;='TABLEAU PERSONNEL'!$D$15,L47&lt;='TABLEAU PERSONNEL'!$E$15),100,0)
+IF(AND(L47&gt;='TABLEAU PERSONNEL'!$D$16,L47&lt;='TABLEAU PERSONNEL'!$E$16),100,0)
+IF(AND(L47&gt;='TABLEAU PERSONNEL'!$D$17,L47&lt;='TABLEAU PERSONNEL'!$E$17),100,0)
+IF(AND(L47&gt;='TABLEAU PERSONNEL'!$D$18,L47&lt;='TABLEAU PERSONNEL'!$E$18),100,0)
+IF(AND(L47&gt;='TABLEAU PERSONNEL'!$D$19,L47&lt;='TABLEAU PERSONNEL'!$E$19),100,0)
+IF(AND(L47&gt;='TABLEAU PERSONNEL'!$D$20,L47&lt;='TABLEAU PERSONNEL'!$E$20),100,0)
+IF(AND(L47&gt;='TABLEAU PERSONNEL'!$D$21,L47&lt;='TABLEAU PERSONNEL'!$E$21),100,0)
+IF(AND(L47&gt;='TABLEAU PERSONNEL'!$D$22,L47&lt;='TABLEAU PERSONNEL'!$E$22),100,0)
+IF(AND(L47&gt;='TABLEAU PERSONNEL'!$D$23,L47&lt;='TABLEAU PERSONNEL'!$E$23),100,0)
+IF(AND(L47&gt;='TABLEAU PERSONNEL'!$D$24,L47&lt;='TABLEAU PERSONNEL'!$E$24),100,0)
+IF(AND(L47&gt;='TABLEAU PERSONNEL'!$D$25,L47&lt;='TABLEAU PERSONNEL'!$E$25),100,0)
+IF(AND(L47&gt;='TABLEAU PERSONNEL'!$D$26,L47&lt;='TABLEAU PERSONNEL'!$E$26),100,0)
+IF(AND(L47&gt;='TABLEAU PERSONNEL'!$D$27,L47&lt;='TABLEAU PERSONNEL'!$E$27),100,0)
+IF(AND(L47&gt;='TABLEAU PERSONNEL'!$D$28,L47&lt;='TABLEAU PERSONNEL'!$E$28),100,0)
+IF(AND(L47&gt;='TABLEAU PERSONNEL'!$D$29,L47&lt;='TABLEAU PERSONNEL'!$E$29),100,0)
+IF(AND(L47&gt;='TABLEAU PERSONNEL'!$D$30,L47&lt;='TABLEAU PERSONNEL'!$E$30),100,0)
+IF(AND(L47&gt;='TABLEAU PERSONNEL'!$D$31,L47&lt;='TABLEAU PERSONNEL'!$E$31),100,0)
+IF(AND(L47&gt;='TABLEAU PERSONNEL'!$D$32,L47&lt;='TABLEAU PERSONNEL'!$E$32),100,0)
+IF(AND(L47&gt;='TABLEAU PERSONNEL'!$D$33,L47&lt;='TABLEAU PERSONNEL'!$E$33),100,0)
+IF(AND(L47&gt;='TABLEAU PERSONNEL'!$D$34,L47&lt;='TABLEAU PERSONNEL'!$E$34),100,0)</f>
        <v>0</v>
      </c>
      <c r="M51" s="50">
        <f>IF(AND(M47&gt;='TABLEAU PERSONNEL'!$D$4,M47&lt;='TABLEAU PERSONNEL'!$E$4),100,0)
+IF(AND(M47&gt;='TABLEAU PERSONNEL'!$D$5,M47&lt;='TABLEAU PERSONNEL'!$E$5),100,0)
+IF(AND(M47&gt;='TABLEAU PERSONNEL'!$D$6,M47&lt;='TABLEAU PERSONNEL'!$E$6),100,0)
+IF(AND(M47&gt;='TABLEAU PERSONNEL'!$D$7,M47&lt;='TABLEAU PERSONNEL'!$E$7),100,0)
+IF(AND(M47&gt;='TABLEAU PERSONNEL'!$D$8,M47&lt;='TABLEAU PERSONNEL'!$E$8),100,0)
+IF(AND(M47&gt;='TABLEAU PERSONNEL'!$D$9,M47&lt;='TABLEAU PERSONNEL'!$E$9),100,0)
+IF(AND(M47&gt;='TABLEAU PERSONNEL'!$D$10,M47&lt;='TABLEAU PERSONNEL'!$E$10),100,0)
+IF(AND(M47&gt;='TABLEAU PERSONNEL'!$D$11,M47&lt;='TABLEAU PERSONNEL'!$E$11),100,0)
+IF(AND(M47&gt;='TABLEAU PERSONNEL'!$D$12,M47&lt;='TABLEAU PERSONNEL'!$E$12),100,0)
+IF(AND(M47&gt;='TABLEAU PERSONNEL'!$D$13,M47&lt;='TABLEAU PERSONNEL'!$E$13),100,0)
+IF(AND(M47&gt;='TABLEAU PERSONNEL'!$D$14,M47&lt;='TABLEAU PERSONNEL'!$E$14),100,0)
+IF(AND(M47&gt;='TABLEAU PERSONNEL'!$D$15,M47&lt;='TABLEAU PERSONNEL'!$E$15),100,0)
+IF(AND(M47&gt;='TABLEAU PERSONNEL'!$D$16,M47&lt;='TABLEAU PERSONNEL'!$E$16),100,0)
+IF(AND(M47&gt;='TABLEAU PERSONNEL'!$D$17,M47&lt;='TABLEAU PERSONNEL'!$E$17),100,0)
+IF(AND(M47&gt;='TABLEAU PERSONNEL'!$D$18,M47&lt;='TABLEAU PERSONNEL'!$E$18),100,0)
+IF(AND(M47&gt;='TABLEAU PERSONNEL'!$D$19,M47&lt;='TABLEAU PERSONNEL'!$E$19),100,0)
+IF(AND(M47&gt;='TABLEAU PERSONNEL'!$D$20,M47&lt;='TABLEAU PERSONNEL'!$E$20),100,0)
+IF(AND(M47&gt;='TABLEAU PERSONNEL'!$D$21,M47&lt;='TABLEAU PERSONNEL'!$E$21),100,0)
+IF(AND(M47&gt;='TABLEAU PERSONNEL'!$D$22,M47&lt;='TABLEAU PERSONNEL'!$E$22),100,0)
+IF(AND(M47&gt;='TABLEAU PERSONNEL'!$D$23,M47&lt;='TABLEAU PERSONNEL'!$E$23),100,0)
+IF(AND(M47&gt;='TABLEAU PERSONNEL'!$D$24,M47&lt;='TABLEAU PERSONNEL'!$E$24),100,0)
+IF(AND(M47&gt;='TABLEAU PERSONNEL'!$D$25,M47&lt;='TABLEAU PERSONNEL'!$E$25),100,0)
+IF(AND(M47&gt;='TABLEAU PERSONNEL'!$D$26,M47&lt;='TABLEAU PERSONNEL'!$E$26),100,0)
+IF(AND(M47&gt;='TABLEAU PERSONNEL'!$D$27,M47&lt;='TABLEAU PERSONNEL'!$E$27),100,0)
+IF(AND(M47&gt;='TABLEAU PERSONNEL'!$D$28,M47&lt;='TABLEAU PERSONNEL'!$E$28),100,0)
+IF(AND(M47&gt;='TABLEAU PERSONNEL'!$D$29,M47&lt;='TABLEAU PERSONNEL'!$E$29),100,0)
+IF(AND(M47&gt;='TABLEAU PERSONNEL'!$D$30,M47&lt;='TABLEAU PERSONNEL'!$E$30),100,0)
+IF(AND(M47&gt;='TABLEAU PERSONNEL'!$D$31,M47&lt;='TABLEAU PERSONNEL'!$E$31),100,0)
+IF(AND(M47&gt;='TABLEAU PERSONNEL'!$D$32,M47&lt;='TABLEAU PERSONNEL'!$E$32),100,0)
+IF(AND(M47&gt;='TABLEAU PERSONNEL'!$D$33,M47&lt;='TABLEAU PERSONNEL'!$E$33),100,0)
+IF(AND(M47&gt;='TABLEAU PERSONNEL'!$D$34,M47&lt;='TABLEAU PERSONNEL'!$E$34),100,0)</f>
        <v>0</v>
      </c>
      <c r="N51" s="50">
        <f>IF(AND(N47&gt;='TABLEAU PERSONNEL'!$D$4,N47&lt;='TABLEAU PERSONNEL'!$E$4),100,0)
+IF(AND(N47&gt;='TABLEAU PERSONNEL'!$D$5,N47&lt;='TABLEAU PERSONNEL'!$E$5),100,0)
+IF(AND(N47&gt;='TABLEAU PERSONNEL'!$D$6,N47&lt;='TABLEAU PERSONNEL'!$E$6),100,0)
+IF(AND(N47&gt;='TABLEAU PERSONNEL'!$D$7,N47&lt;='TABLEAU PERSONNEL'!$E$7),100,0)
+IF(AND(N47&gt;='TABLEAU PERSONNEL'!$D$8,N47&lt;='TABLEAU PERSONNEL'!$E$8),100,0)
+IF(AND(N47&gt;='TABLEAU PERSONNEL'!$D$9,N47&lt;='TABLEAU PERSONNEL'!$E$9),100,0)
+IF(AND(N47&gt;='TABLEAU PERSONNEL'!$D$10,N47&lt;='TABLEAU PERSONNEL'!$E$10),100,0)
+IF(AND(N47&gt;='TABLEAU PERSONNEL'!$D$11,N47&lt;='TABLEAU PERSONNEL'!$E$11),100,0)
+IF(AND(N47&gt;='TABLEAU PERSONNEL'!$D$12,N47&lt;='TABLEAU PERSONNEL'!$E$12),100,0)
+IF(AND(N47&gt;='TABLEAU PERSONNEL'!$D$13,N47&lt;='TABLEAU PERSONNEL'!$E$13),100,0)
+IF(AND(N47&gt;='TABLEAU PERSONNEL'!$D$14,N47&lt;='TABLEAU PERSONNEL'!$E$14),100,0)
+IF(AND(N47&gt;='TABLEAU PERSONNEL'!$D$15,N47&lt;='TABLEAU PERSONNEL'!$E$15),100,0)
+IF(AND(N47&gt;='TABLEAU PERSONNEL'!$D$16,N47&lt;='TABLEAU PERSONNEL'!$E$16),100,0)
+IF(AND(N47&gt;='TABLEAU PERSONNEL'!$D$17,N47&lt;='TABLEAU PERSONNEL'!$E$17),100,0)
+IF(AND(N47&gt;='TABLEAU PERSONNEL'!$D$18,N47&lt;='TABLEAU PERSONNEL'!$E$18),100,0)
+IF(AND(N47&gt;='TABLEAU PERSONNEL'!$D$19,N47&lt;='TABLEAU PERSONNEL'!$E$19),100,0)
+IF(AND(N47&gt;='TABLEAU PERSONNEL'!$D$20,N47&lt;='TABLEAU PERSONNEL'!$E$20),100,0)
+IF(AND(N47&gt;='TABLEAU PERSONNEL'!$D$21,N47&lt;='TABLEAU PERSONNEL'!$E$21),100,0)
+IF(AND(N47&gt;='TABLEAU PERSONNEL'!$D$22,N47&lt;='TABLEAU PERSONNEL'!$E$22),100,0)
+IF(AND(N47&gt;='TABLEAU PERSONNEL'!$D$23,N47&lt;='TABLEAU PERSONNEL'!$E$23),100,0)
+IF(AND(N47&gt;='TABLEAU PERSONNEL'!$D$24,N47&lt;='TABLEAU PERSONNEL'!$E$24),100,0)
+IF(AND(N47&gt;='TABLEAU PERSONNEL'!$D$25,N47&lt;='TABLEAU PERSONNEL'!$E$25),100,0)
+IF(AND(N47&gt;='TABLEAU PERSONNEL'!$D$26,N47&lt;='TABLEAU PERSONNEL'!$E$26),100,0)
+IF(AND(N47&gt;='TABLEAU PERSONNEL'!$D$27,N47&lt;='TABLEAU PERSONNEL'!$E$27),100,0)
+IF(AND(N47&gt;='TABLEAU PERSONNEL'!$D$28,N47&lt;='TABLEAU PERSONNEL'!$E$28),100,0)
+IF(AND(N47&gt;='TABLEAU PERSONNEL'!$D$29,N47&lt;='TABLEAU PERSONNEL'!$E$29),100,0)
+IF(AND(N47&gt;='TABLEAU PERSONNEL'!$D$30,N47&lt;='TABLEAU PERSONNEL'!$E$30),100,0)
+IF(AND(N47&gt;='TABLEAU PERSONNEL'!$D$31,N47&lt;='TABLEAU PERSONNEL'!$E$31),100,0)
+IF(AND(N47&gt;='TABLEAU PERSONNEL'!$D$32,N47&lt;='TABLEAU PERSONNEL'!$E$32),100,0)
+IF(AND(N47&gt;='TABLEAU PERSONNEL'!$D$33,N47&lt;='TABLEAU PERSONNEL'!$E$33),100,0)
+IF(AND(N47&gt;='TABLEAU PERSONNEL'!$D$34,N47&lt;='TABLEAU PERSONNEL'!$E$34),100,0)</f>
        <v>0</v>
      </c>
      <c r="O51" s="50">
        <f>IF(AND(O47&gt;='TABLEAU PERSONNEL'!$D$4,O47&lt;='TABLEAU PERSONNEL'!$E$4),100,0)
+IF(AND(O47&gt;='TABLEAU PERSONNEL'!$D$5,O47&lt;='TABLEAU PERSONNEL'!$E$5),100,0)
+IF(AND(O47&gt;='TABLEAU PERSONNEL'!$D$6,O47&lt;='TABLEAU PERSONNEL'!$E$6),100,0)
+IF(AND(O47&gt;='TABLEAU PERSONNEL'!$D$7,O47&lt;='TABLEAU PERSONNEL'!$E$7),100,0)
+IF(AND(O47&gt;='TABLEAU PERSONNEL'!$D$8,O47&lt;='TABLEAU PERSONNEL'!$E$8),100,0)
+IF(AND(O47&gt;='TABLEAU PERSONNEL'!$D$9,O47&lt;='TABLEAU PERSONNEL'!$E$9),100,0)
+IF(AND(O47&gt;='TABLEAU PERSONNEL'!$D$10,O47&lt;='TABLEAU PERSONNEL'!$E$10),100,0)
+IF(AND(O47&gt;='TABLEAU PERSONNEL'!$D$11,O47&lt;='TABLEAU PERSONNEL'!$E$11),100,0)
+IF(AND(O47&gt;='TABLEAU PERSONNEL'!$D$12,O47&lt;='TABLEAU PERSONNEL'!$E$12),100,0)
+IF(AND(O47&gt;='TABLEAU PERSONNEL'!$D$13,O47&lt;='TABLEAU PERSONNEL'!$E$13),100,0)
+IF(AND(O47&gt;='TABLEAU PERSONNEL'!$D$14,O47&lt;='TABLEAU PERSONNEL'!$E$14),100,0)
+IF(AND(O47&gt;='TABLEAU PERSONNEL'!$D$15,O47&lt;='TABLEAU PERSONNEL'!$E$15),100,0)
+IF(AND(O47&gt;='TABLEAU PERSONNEL'!$D$16,O47&lt;='TABLEAU PERSONNEL'!$E$16),100,0)
+IF(AND(O47&gt;='TABLEAU PERSONNEL'!$D$17,O47&lt;='TABLEAU PERSONNEL'!$E$17),100,0)
+IF(AND(O47&gt;='TABLEAU PERSONNEL'!$D$18,O47&lt;='TABLEAU PERSONNEL'!$E$18),100,0)
+IF(AND(O47&gt;='TABLEAU PERSONNEL'!$D$19,O47&lt;='TABLEAU PERSONNEL'!$E$19),100,0)
+IF(AND(O47&gt;='TABLEAU PERSONNEL'!$D$20,O47&lt;='TABLEAU PERSONNEL'!$E$20),100,0)
+IF(AND(O47&gt;='TABLEAU PERSONNEL'!$D$21,O47&lt;='TABLEAU PERSONNEL'!$E$21),100,0)
+IF(AND(O47&gt;='TABLEAU PERSONNEL'!$D$22,O47&lt;='TABLEAU PERSONNEL'!$E$22),100,0)
+IF(AND(O47&gt;='TABLEAU PERSONNEL'!$D$23,O47&lt;='TABLEAU PERSONNEL'!$E$23),100,0)
+IF(AND(O47&gt;='TABLEAU PERSONNEL'!$D$24,O47&lt;='TABLEAU PERSONNEL'!$E$24),100,0)
+IF(AND(O47&gt;='TABLEAU PERSONNEL'!$D$25,O47&lt;='TABLEAU PERSONNEL'!$E$25),100,0)
+IF(AND(O47&gt;='TABLEAU PERSONNEL'!$D$26,O47&lt;='TABLEAU PERSONNEL'!$E$26),100,0)
+IF(AND(O47&gt;='TABLEAU PERSONNEL'!$D$27,O47&lt;='TABLEAU PERSONNEL'!$E$27),100,0)
+IF(AND(O47&gt;='TABLEAU PERSONNEL'!$D$28,O47&lt;='TABLEAU PERSONNEL'!$E$28),100,0)
+IF(AND(O47&gt;='TABLEAU PERSONNEL'!$D$29,O47&lt;='TABLEAU PERSONNEL'!$E$29),100,0)
+IF(AND(O47&gt;='TABLEAU PERSONNEL'!$D$30,O47&lt;='TABLEAU PERSONNEL'!$E$30),100,0)
+IF(AND(O47&gt;='TABLEAU PERSONNEL'!$D$31,O47&lt;='TABLEAU PERSONNEL'!$E$31),100,0)
+IF(AND(O47&gt;='TABLEAU PERSONNEL'!$D$32,O47&lt;='TABLEAU PERSONNEL'!$E$32),100,0)
+IF(AND(O47&gt;='TABLEAU PERSONNEL'!$D$33,O47&lt;='TABLEAU PERSONNEL'!$E$33),100,0)
+IF(AND(O47&gt;='TABLEAU PERSONNEL'!$D$34,O47&lt;='TABLEAU PERSONNEL'!$E$34),100,0)</f>
        <v>0</v>
      </c>
      <c r="P51" s="50">
        <f>IF(AND(P47&gt;='TABLEAU PERSONNEL'!$D$4,P47&lt;='TABLEAU PERSONNEL'!$E$4),100,0)
+IF(AND(P47&gt;='TABLEAU PERSONNEL'!$D$5,P47&lt;='TABLEAU PERSONNEL'!$E$5),100,0)
+IF(AND(P47&gt;='TABLEAU PERSONNEL'!$D$6,P47&lt;='TABLEAU PERSONNEL'!$E$6),100,0)
+IF(AND(P47&gt;='TABLEAU PERSONNEL'!$D$7,P47&lt;='TABLEAU PERSONNEL'!$E$7),100,0)
+IF(AND(P47&gt;='TABLEAU PERSONNEL'!$D$8,P47&lt;='TABLEAU PERSONNEL'!$E$8),100,0)
+IF(AND(P47&gt;='TABLEAU PERSONNEL'!$D$9,P47&lt;='TABLEAU PERSONNEL'!$E$9),100,0)
+IF(AND(P47&gt;='TABLEAU PERSONNEL'!$D$10,P47&lt;='TABLEAU PERSONNEL'!$E$10),100,0)
+IF(AND(P47&gt;='TABLEAU PERSONNEL'!$D$11,P47&lt;='TABLEAU PERSONNEL'!$E$11),100,0)
+IF(AND(P47&gt;='TABLEAU PERSONNEL'!$D$12,P47&lt;='TABLEAU PERSONNEL'!$E$12),100,0)
+IF(AND(P47&gt;='TABLEAU PERSONNEL'!$D$13,P47&lt;='TABLEAU PERSONNEL'!$E$13),100,0)
+IF(AND(P47&gt;='TABLEAU PERSONNEL'!$D$14,P47&lt;='TABLEAU PERSONNEL'!$E$14),100,0)
+IF(AND(P47&gt;='TABLEAU PERSONNEL'!$D$15,P47&lt;='TABLEAU PERSONNEL'!$E$15),100,0)
+IF(AND(P47&gt;='TABLEAU PERSONNEL'!$D$16,P47&lt;='TABLEAU PERSONNEL'!$E$16),100,0)
+IF(AND(P47&gt;='TABLEAU PERSONNEL'!$D$17,P47&lt;='TABLEAU PERSONNEL'!$E$17),100,0)
+IF(AND(P47&gt;='TABLEAU PERSONNEL'!$D$18,P47&lt;='TABLEAU PERSONNEL'!$E$18),100,0)
+IF(AND(P47&gt;='TABLEAU PERSONNEL'!$D$19,P47&lt;='TABLEAU PERSONNEL'!$E$19),100,0)
+IF(AND(P47&gt;='TABLEAU PERSONNEL'!$D$20,P47&lt;='TABLEAU PERSONNEL'!$E$20),100,0)
+IF(AND(P47&gt;='TABLEAU PERSONNEL'!$D$21,P47&lt;='TABLEAU PERSONNEL'!$E$21),100,0)
+IF(AND(P47&gt;='TABLEAU PERSONNEL'!$D$22,P47&lt;='TABLEAU PERSONNEL'!$E$22),100,0)
+IF(AND(P47&gt;='TABLEAU PERSONNEL'!$D$23,P47&lt;='TABLEAU PERSONNEL'!$E$23),100,0)
+IF(AND(P47&gt;='TABLEAU PERSONNEL'!$D$24,P47&lt;='TABLEAU PERSONNEL'!$E$24),100,0)
+IF(AND(P47&gt;='TABLEAU PERSONNEL'!$D$25,P47&lt;='TABLEAU PERSONNEL'!$E$25),100,0)
+IF(AND(P47&gt;='TABLEAU PERSONNEL'!$D$26,P47&lt;='TABLEAU PERSONNEL'!$E$26),100,0)
+IF(AND(P47&gt;='TABLEAU PERSONNEL'!$D$27,P47&lt;='TABLEAU PERSONNEL'!$E$27),100,0)
+IF(AND(P47&gt;='TABLEAU PERSONNEL'!$D$28,P47&lt;='TABLEAU PERSONNEL'!$E$28),100,0)
+IF(AND(P47&gt;='TABLEAU PERSONNEL'!$D$29,P47&lt;='TABLEAU PERSONNEL'!$E$29),100,0)
+IF(AND(P47&gt;='TABLEAU PERSONNEL'!$D$30,P47&lt;='TABLEAU PERSONNEL'!$E$30),100,0)
+IF(AND(P47&gt;='TABLEAU PERSONNEL'!$D$31,P47&lt;='TABLEAU PERSONNEL'!$E$31),100,0)
+IF(AND(P47&gt;='TABLEAU PERSONNEL'!$D$32,P47&lt;='TABLEAU PERSONNEL'!$E$32),100,0)
+IF(AND(P47&gt;='TABLEAU PERSONNEL'!$D$33,P47&lt;='TABLEAU PERSONNEL'!$E$33),100,0)
+IF(AND(P47&gt;='TABLEAU PERSONNEL'!$D$34,P47&lt;='TABLEAU PERSONNEL'!$E$34),100,0)</f>
        <v>0</v>
      </c>
      <c r="Q51" s="50">
        <f>IF(AND(Q47&gt;='TABLEAU PERSONNEL'!$D$4,Q47&lt;='TABLEAU PERSONNEL'!$E$4),100,0)
+IF(AND(Q47&gt;='TABLEAU PERSONNEL'!$D$5,Q47&lt;='TABLEAU PERSONNEL'!$E$5),100,0)
+IF(AND(Q47&gt;='TABLEAU PERSONNEL'!$D$6,Q47&lt;='TABLEAU PERSONNEL'!$E$6),100,0)
+IF(AND(Q47&gt;='TABLEAU PERSONNEL'!$D$7,Q47&lt;='TABLEAU PERSONNEL'!$E$7),100,0)
+IF(AND(Q47&gt;='TABLEAU PERSONNEL'!$D$8,Q47&lt;='TABLEAU PERSONNEL'!$E$8),100,0)
+IF(AND(Q47&gt;='TABLEAU PERSONNEL'!$D$9,Q47&lt;='TABLEAU PERSONNEL'!$E$9),100,0)
+IF(AND(Q47&gt;='TABLEAU PERSONNEL'!$D$10,Q47&lt;='TABLEAU PERSONNEL'!$E$10),100,0)
+IF(AND(Q47&gt;='TABLEAU PERSONNEL'!$D$11,Q47&lt;='TABLEAU PERSONNEL'!$E$11),100,0)
+IF(AND(Q47&gt;='TABLEAU PERSONNEL'!$D$12,Q47&lt;='TABLEAU PERSONNEL'!$E$12),100,0)
+IF(AND(Q47&gt;='TABLEAU PERSONNEL'!$D$13,Q47&lt;='TABLEAU PERSONNEL'!$E$13),100,0)
+IF(AND(Q47&gt;='TABLEAU PERSONNEL'!$D$14,Q47&lt;='TABLEAU PERSONNEL'!$E$14),100,0)
+IF(AND(Q47&gt;='TABLEAU PERSONNEL'!$D$15,Q47&lt;='TABLEAU PERSONNEL'!$E$15),100,0)
+IF(AND(Q47&gt;='TABLEAU PERSONNEL'!$D$16,Q47&lt;='TABLEAU PERSONNEL'!$E$16),100,0)
+IF(AND(Q47&gt;='TABLEAU PERSONNEL'!$D$17,Q47&lt;='TABLEAU PERSONNEL'!$E$17),100,0)
+IF(AND(Q47&gt;='TABLEAU PERSONNEL'!$D$18,Q47&lt;='TABLEAU PERSONNEL'!$E$18),100,0)
+IF(AND(Q47&gt;='TABLEAU PERSONNEL'!$D$19,Q47&lt;='TABLEAU PERSONNEL'!$E$19),100,0)
+IF(AND(Q47&gt;='TABLEAU PERSONNEL'!$D$20,Q47&lt;='TABLEAU PERSONNEL'!$E$20),100,0)
+IF(AND(Q47&gt;='TABLEAU PERSONNEL'!$D$21,Q47&lt;='TABLEAU PERSONNEL'!$E$21),100,0)
+IF(AND(Q47&gt;='TABLEAU PERSONNEL'!$D$22,Q47&lt;='TABLEAU PERSONNEL'!$E$22),100,0)
+IF(AND(Q47&gt;='TABLEAU PERSONNEL'!$D$23,Q47&lt;='TABLEAU PERSONNEL'!$E$23),100,0)
+IF(AND(Q47&gt;='TABLEAU PERSONNEL'!$D$24,Q47&lt;='TABLEAU PERSONNEL'!$E$24),100,0)
+IF(AND(Q47&gt;='TABLEAU PERSONNEL'!$D$25,Q47&lt;='TABLEAU PERSONNEL'!$E$25),100,0)
+IF(AND(Q47&gt;='TABLEAU PERSONNEL'!$D$26,Q47&lt;='TABLEAU PERSONNEL'!$E$26),100,0)
+IF(AND(Q47&gt;='TABLEAU PERSONNEL'!$D$27,Q47&lt;='TABLEAU PERSONNEL'!$E$27),100,0)
+IF(AND(Q47&gt;='TABLEAU PERSONNEL'!$D$28,Q47&lt;='TABLEAU PERSONNEL'!$E$28),100,0)
+IF(AND(Q47&gt;='TABLEAU PERSONNEL'!$D$29,Q47&lt;='TABLEAU PERSONNEL'!$E$29),100,0)
+IF(AND(Q47&gt;='TABLEAU PERSONNEL'!$D$30,Q47&lt;='TABLEAU PERSONNEL'!$E$30),100,0)
+IF(AND(Q47&gt;='TABLEAU PERSONNEL'!$D$31,Q47&lt;='TABLEAU PERSONNEL'!$E$31),100,0)
+IF(AND(Q47&gt;='TABLEAU PERSONNEL'!$D$32,Q47&lt;='TABLEAU PERSONNEL'!$E$32),100,0)
+IF(AND(Q47&gt;='TABLEAU PERSONNEL'!$D$33,Q47&lt;='TABLEAU PERSONNEL'!$E$33),100,0)
+IF(AND(Q47&gt;='TABLEAU PERSONNEL'!$D$34,Q47&lt;='TABLEAU PERSONNEL'!$E$34),100,0)</f>
        <v>0</v>
      </c>
      <c r="R51" s="50">
        <f>IF(AND(R47&gt;='TABLEAU PERSONNEL'!$D$4,R47&lt;='TABLEAU PERSONNEL'!$E$4),100,0)
+IF(AND(R47&gt;='TABLEAU PERSONNEL'!$D$5,R47&lt;='TABLEAU PERSONNEL'!$E$5),100,0)
+IF(AND(R47&gt;='TABLEAU PERSONNEL'!$D$6,R47&lt;='TABLEAU PERSONNEL'!$E$6),100,0)
+IF(AND(R47&gt;='TABLEAU PERSONNEL'!$D$7,R47&lt;='TABLEAU PERSONNEL'!$E$7),100,0)
+IF(AND(R47&gt;='TABLEAU PERSONNEL'!$D$8,R47&lt;='TABLEAU PERSONNEL'!$E$8),100,0)
+IF(AND(R47&gt;='TABLEAU PERSONNEL'!$D$9,R47&lt;='TABLEAU PERSONNEL'!$E$9),100,0)
+IF(AND(R47&gt;='TABLEAU PERSONNEL'!$D$10,R47&lt;='TABLEAU PERSONNEL'!$E$10),100,0)
+IF(AND(R47&gt;='TABLEAU PERSONNEL'!$D$11,R47&lt;='TABLEAU PERSONNEL'!$E$11),100,0)
+IF(AND(R47&gt;='TABLEAU PERSONNEL'!$D$12,R47&lt;='TABLEAU PERSONNEL'!$E$12),100,0)
+IF(AND(R47&gt;='TABLEAU PERSONNEL'!$D$13,R47&lt;='TABLEAU PERSONNEL'!$E$13),100,0)
+IF(AND(R47&gt;='TABLEAU PERSONNEL'!$D$14,R47&lt;='TABLEAU PERSONNEL'!$E$14),100,0)
+IF(AND(R47&gt;='TABLEAU PERSONNEL'!$D$15,R47&lt;='TABLEAU PERSONNEL'!$E$15),100,0)
+IF(AND(R47&gt;='TABLEAU PERSONNEL'!$D$16,R47&lt;='TABLEAU PERSONNEL'!$E$16),100,0)
+IF(AND(R47&gt;='TABLEAU PERSONNEL'!$D$17,R47&lt;='TABLEAU PERSONNEL'!$E$17),100,0)
+IF(AND(R47&gt;='TABLEAU PERSONNEL'!$D$18,R47&lt;='TABLEAU PERSONNEL'!$E$18),100,0)
+IF(AND(R47&gt;='TABLEAU PERSONNEL'!$D$19,R47&lt;='TABLEAU PERSONNEL'!$E$19),100,0)
+IF(AND(R47&gt;='TABLEAU PERSONNEL'!$D$20,R47&lt;='TABLEAU PERSONNEL'!$E$20),100,0)
+IF(AND(R47&gt;='TABLEAU PERSONNEL'!$D$21,R47&lt;='TABLEAU PERSONNEL'!$E$21),100,0)
+IF(AND(R47&gt;='TABLEAU PERSONNEL'!$D$22,R47&lt;='TABLEAU PERSONNEL'!$E$22),100,0)
+IF(AND(R47&gt;='TABLEAU PERSONNEL'!$D$23,R47&lt;='TABLEAU PERSONNEL'!$E$23),100,0)
+IF(AND(R47&gt;='TABLEAU PERSONNEL'!$D$24,R47&lt;='TABLEAU PERSONNEL'!$E$24),100,0)
+IF(AND(R47&gt;='TABLEAU PERSONNEL'!$D$25,R47&lt;='TABLEAU PERSONNEL'!$E$25),100,0)
+IF(AND(R47&gt;='TABLEAU PERSONNEL'!$D$26,R47&lt;='TABLEAU PERSONNEL'!$E$26),100,0)
+IF(AND(R47&gt;='TABLEAU PERSONNEL'!$D$27,R47&lt;='TABLEAU PERSONNEL'!$E$27),100,0)
+IF(AND(R47&gt;='TABLEAU PERSONNEL'!$D$28,R47&lt;='TABLEAU PERSONNEL'!$E$28),100,0)
+IF(AND(R47&gt;='TABLEAU PERSONNEL'!$D$29,R47&lt;='TABLEAU PERSONNEL'!$E$29),100,0)
+IF(AND(R47&gt;='TABLEAU PERSONNEL'!$D$30,R47&lt;='TABLEAU PERSONNEL'!$E$30),100,0)
+IF(AND(R47&gt;='TABLEAU PERSONNEL'!$D$31,R47&lt;='TABLEAU PERSONNEL'!$E$31),100,0)
+IF(AND(R47&gt;='TABLEAU PERSONNEL'!$D$32,R47&lt;='TABLEAU PERSONNEL'!$E$32),100,0)
+IF(AND(R47&gt;='TABLEAU PERSONNEL'!$D$33,R47&lt;='TABLEAU PERSONNEL'!$E$33),100,0)
+IF(AND(R47&gt;='TABLEAU PERSONNEL'!$D$34,R47&lt;='TABLEAU PERSONNEL'!$E$34),100,0)</f>
        <v>0</v>
      </c>
      <c r="S51" s="50">
        <f>IF(AND(S47&gt;='TABLEAU PERSONNEL'!$D$4,S47&lt;='TABLEAU PERSONNEL'!$E$4),100,0)
+IF(AND(S47&gt;='TABLEAU PERSONNEL'!$D$5,S47&lt;='TABLEAU PERSONNEL'!$E$5),100,0)
+IF(AND(S47&gt;='TABLEAU PERSONNEL'!$D$6,S47&lt;='TABLEAU PERSONNEL'!$E$6),100,0)
+IF(AND(S47&gt;='TABLEAU PERSONNEL'!$D$7,S47&lt;='TABLEAU PERSONNEL'!$E$7),100,0)
+IF(AND(S47&gt;='TABLEAU PERSONNEL'!$D$8,S47&lt;='TABLEAU PERSONNEL'!$E$8),100,0)
+IF(AND(S47&gt;='TABLEAU PERSONNEL'!$D$9,S47&lt;='TABLEAU PERSONNEL'!$E$9),100,0)
+IF(AND(S47&gt;='TABLEAU PERSONNEL'!$D$10,S47&lt;='TABLEAU PERSONNEL'!$E$10),100,0)
+IF(AND(S47&gt;='TABLEAU PERSONNEL'!$D$11,S47&lt;='TABLEAU PERSONNEL'!$E$11),100,0)
+IF(AND(S47&gt;='TABLEAU PERSONNEL'!$D$12,S47&lt;='TABLEAU PERSONNEL'!$E$12),100,0)
+IF(AND(S47&gt;='TABLEAU PERSONNEL'!$D$13,S47&lt;='TABLEAU PERSONNEL'!$E$13),100,0)
+IF(AND(S47&gt;='TABLEAU PERSONNEL'!$D$14,S47&lt;='TABLEAU PERSONNEL'!$E$14),100,0)
+IF(AND(S47&gt;='TABLEAU PERSONNEL'!$D$15,S47&lt;='TABLEAU PERSONNEL'!$E$15),100,0)
+IF(AND(S47&gt;='TABLEAU PERSONNEL'!$D$16,S47&lt;='TABLEAU PERSONNEL'!$E$16),100,0)
+IF(AND(S47&gt;='TABLEAU PERSONNEL'!$D$17,S47&lt;='TABLEAU PERSONNEL'!$E$17),100,0)
+IF(AND(S47&gt;='TABLEAU PERSONNEL'!$D$18,S47&lt;='TABLEAU PERSONNEL'!$E$18),100,0)
+IF(AND(S47&gt;='TABLEAU PERSONNEL'!$D$19,S47&lt;='TABLEAU PERSONNEL'!$E$19),100,0)
+IF(AND(S47&gt;='TABLEAU PERSONNEL'!$D$20,S47&lt;='TABLEAU PERSONNEL'!$E$20),100,0)
+IF(AND(S47&gt;='TABLEAU PERSONNEL'!$D$21,S47&lt;='TABLEAU PERSONNEL'!$E$21),100,0)
+IF(AND(S47&gt;='TABLEAU PERSONNEL'!$D$22,S47&lt;='TABLEAU PERSONNEL'!$E$22),100,0)
+IF(AND(S47&gt;='TABLEAU PERSONNEL'!$D$23,S47&lt;='TABLEAU PERSONNEL'!$E$23),100,0)
+IF(AND(S47&gt;='TABLEAU PERSONNEL'!$D$24,S47&lt;='TABLEAU PERSONNEL'!$E$24),100,0)
+IF(AND(S47&gt;='TABLEAU PERSONNEL'!$D$25,S47&lt;='TABLEAU PERSONNEL'!$E$25),100,0)
+IF(AND(S47&gt;='TABLEAU PERSONNEL'!$D$26,S47&lt;='TABLEAU PERSONNEL'!$E$26),100,0)
+IF(AND(S47&gt;='TABLEAU PERSONNEL'!$D$27,S47&lt;='TABLEAU PERSONNEL'!$E$27),100,0)
+IF(AND(S47&gt;='TABLEAU PERSONNEL'!$D$28,S47&lt;='TABLEAU PERSONNEL'!$E$28),100,0)
+IF(AND(S47&gt;='TABLEAU PERSONNEL'!$D$29,S47&lt;='TABLEAU PERSONNEL'!$E$29),100,0)
+IF(AND(S47&gt;='TABLEAU PERSONNEL'!$D$30,S47&lt;='TABLEAU PERSONNEL'!$E$30),100,0)
+IF(AND(S47&gt;='TABLEAU PERSONNEL'!$D$31,S47&lt;='TABLEAU PERSONNEL'!$E$31),100,0)
+IF(AND(S47&gt;='TABLEAU PERSONNEL'!$D$32,S47&lt;='TABLEAU PERSONNEL'!$E$32),100,0)
+IF(AND(S47&gt;='TABLEAU PERSONNEL'!$D$33,S47&lt;='TABLEAU PERSONNEL'!$E$33),100,0)
+IF(AND(S47&gt;='TABLEAU PERSONNEL'!$D$34,S47&lt;='TABLEAU PERSONNEL'!$E$34),100,0)</f>
        <v>0</v>
      </c>
      <c r="T51" s="50">
        <f>IF(AND(T47&gt;='TABLEAU PERSONNEL'!$D$4,T47&lt;='TABLEAU PERSONNEL'!$E$4),100,0)
+IF(AND(T47&gt;='TABLEAU PERSONNEL'!$D$5,T47&lt;='TABLEAU PERSONNEL'!$E$5),100,0)
+IF(AND(T47&gt;='TABLEAU PERSONNEL'!$D$6,T47&lt;='TABLEAU PERSONNEL'!$E$6),100,0)
+IF(AND(T47&gt;='TABLEAU PERSONNEL'!$D$7,T47&lt;='TABLEAU PERSONNEL'!$E$7),100,0)
+IF(AND(T47&gt;='TABLEAU PERSONNEL'!$D$8,T47&lt;='TABLEAU PERSONNEL'!$E$8),100,0)
+IF(AND(T47&gt;='TABLEAU PERSONNEL'!$D$9,T47&lt;='TABLEAU PERSONNEL'!$E$9),100,0)
+IF(AND(T47&gt;='TABLEAU PERSONNEL'!$D$10,T47&lt;='TABLEAU PERSONNEL'!$E$10),100,0)
+IF(AND(T47&gt;='TABLEAU PERSONNEL'!$D$11,T47&lt;='TABLEAU PERSONNEL'!$E$11),100,0)
+IF(AND(T47&gt;='TABLEAU PERSONNEL'!$D$12,T47&lt;='TABLEAU PERSONNEL'!$E$12),100,0)
+IF(AND(T47&gt;='TABLEAU PERSONNEL'!$D$13,T47&lt;='TABLEAU PERSONNEL'!$E$13),100,0)
+IF(AND(T47&gt;='TABLEAU PERSONNEL'!$D$14,T47&lt;='TABLEAU PERSONNEL'!$E$14),100,0)
+IF(AND(T47&gt;='TABLEAU PERSONNEL'!$D$15,T47&lt;='TABLEAU PERSONNEL'!$E$15),100,0)
+IF(AND(T47&gt;='TABLEAU PERSONNEL'!$D$16,T47&lt;='TABLEAU PERSONNEL'!$E$16),100,0)
+IF(AND(T47&gt;='TABLEAU PERSONNEL'!$D$17,T47&lt;='TABLEAU PERSONNEL'!$E$17),100,0)
+IF(AND(T47&gt;='TABLEAU PERSONNEL'!$D$18,T47&lt;='TABLEAU PERSONNEL'!$E$18),100,0)
+IF(AND(T47&gt;='TABLEAU PERSONNEL'!$D$19,T47&lt;='TABLEAU PERSONNEL'!$E$19),100,0)
+IF(AND(T47&gt;='TABLEAU PERSONNEL'!$D$20,T47&lt;='TABLEAU PERSONNEL'!$E$20),100,0)
+IF(AND(T47&gt;='TABLEAU PERSONNEL'!$D$21,T47&lt;='TABLEAU PERSONNEL'!$E$21),100,0)
+IF(AND(T47&gt;='TABLEAU PERSONNEL'!$D$22,T47&lt;='TABLEAU PERSONNEL'!$E$22),100,0)
+IF(AND(T47&gt;='TABLEAU PERSONNEL'!$D$23,T47&lt;='TABLEAU PERSONNEL'!$E$23),100,0)
+IF(AND(T47&gt;='TABLEAU PERSONNEL'!$D$24,T47&lt;='TABLEAU PERSONNEL'!$E$24),100,0)
+IF(AND(T47&gt;='TABLEAU PERSONNEL'!$D$25,T47&lt;='TABLEAU PERSONNEL'!$E$25),100,0)
+IF(AND(T47&gt;='TABLEAU PERSONNEL'!$D$26,T47&lt;='TABLEAU PERSONNEL'!$E$26),100,0)
+IF(AND(T47&gt;='TABLEAU PERSONNEL'!$D$27,T47&lt;='TABLEAU PERSONNEL'!$E$27),100,0)
+IF(AND(T47&gt;='TABLEAU PERSONNEL'!$D$28,T47&lt;='TABLEAU PERSONNEL'!$E$28),100,0)
+IF(AND(T47&gt;='TABLEAU PERSONNEL'!$D$29,T47&lt;='TABLEAU PERSONNEL'!$E$29),100,0)
+IF(AND(T47&gt;='TABLEAU PERSONNEL'!$D$30,T47&lt;='TABLEAU PERSONNEL'!$E$30),100,0)
+IF(AND(T47&gt;='TABLEAU PERSONNEL'!$D$31,T47&lt;='TABLEAU PERSONNEL'!$E$31),100,0)
+IF(AND(T47&gt;='TABLEAU PERSONNEL'!$D$32,T47&lt;='TABLEAU PERSONNEL'!$E$32),100,0)
+IF(AND(T47&gt;='TABLEAU PERSONNEL'!$D$33,T47&lt;='TABLEAU PERSONNEL'!$E$33),100,0)
+IF(AND(T47&gt;='TABLEAU PERSONNEL'!$D$34,T47&lt;='TABLEAU PERSONNEL'!$E$34),100,0)</f>
        <v>0</v>
      </c>
      <c r="U51" s="50">
        <f>IF(AND(U47&gt;='TABLEAU PERSONNEL'!$D$4,U47&lt;='TABLEAU PERSONNEL'!$E$4),100,0)
+IF(AND(U47&gt;='TABLEAU PERSONNEL'!$D$5,U47&lt;='TABLEAU PERSONNEL'!$E$5),100,0)
+IF(AND(U47&gt;='TABLEAU PERSONNEL'!$D$6,U47&lt;='TABLEAU PERSONNEL'!$E$6),100,0)
+IF(AND(U47&gt;='TABLEAU PERSONNEL'!$D$7,U47&lt;='TABLEAU PERSONNEL'!$E$7),100,0)
+IF(AND(U47&gt;='TABLEAU PERSONNEL'!$D$8,U47&lt;='TABLEAU PERSONNEL'!$E$8),100,0)
+IF(AND(U47&gt;='TABLEAU PERSONNEL'!$D$9,U47&lt;='TABLEAU PERSONNEL'!$E$9),100,0)
+IF(AND(U47&gt;='TABLEAU PERSONNEL'!$D$10,U47&lt;='TABLEAU PERSONNEL'!$E$10),100,0)
+IF(AND(U47&gt;='TABLEAU PERSONNEL'!$D$11,U47&lt;='TABLEAU PERSONNEL'!$E$11),100,0)
+IF(AND(U47&gt;='TABLEAU PERSONNEL'!$D$12,U47&lt;='TABLEAU PERSONNEL'!$E$12),100,0)
+IF(AND(U47&gt;='TABLEAU PERSONNEL'!$D$13,U47&lt;='TABLEAU PERSONNEL'!$E$13),100,0)
+IF(AND(U47&gt;='TABLEAU PERSONNEL'!$D$14,U47&lt;='TABLEAU PERSONNEL'!$E$14),100,0)
+IF(AND(U47&gt;='TABLEAU PERSONNEL'!$D$15,U47&lt;='TABLEAU PERSONNEL'!$E$15),100,0)
+IF(AND(U47&gt;='TABLEAU PERSONNEL'!$D$16,U47&lt;='TABLEAU PERSONNEL'!$E$16),100,0)
+IF(AND(U47&gt;='TABLEAU PERSONNEL'!$D$17,U47&lt;='TABLEAU PERSONNEL'!$E$17),100,0)
+IF(AND(U47&gt;='TABLEAU PERSONNEL'!$D$18,U47&lt;='TABLEAU PERSONNEL'!$E$18),100,0)
+IF(AND(U47&gt;='TABLEAU PERSONNEL'!$D$19,U47&lt;='TABLEAU PERSONNEL'!$E$19),100,0)
+IF(AND(U47&gt;='TABLEAU PERSONNEL'!$D$20,U47&lt;='TABLEAU PERSONNEL'!$E$20),100,0)
+IF(AND(U47&gt;='TABLEAU PERSONNEL'!$D$21,U47&lt;='TABLEAU PERSONNEL'!$E$21),100,0)
+IF(AND(U47&gt;='TABLEAU PERSONNEL'!$D$22,U47&lt;='TABLEAU PERSONNEL'!$E$22),100,0)
+IF(AND(U47&gt;='TABLEAU PERSONNEL'!$D$23,U47&lt;='TABLEAU PERSONNEL'!$E$23),100,0)
+IF(AND(U47&gt;='TABLEAU PERSONNEL'!$D$24,U47&lt;='TABLEAU PERSONNEL'!$E$24),100,0)
+IF(AND(U47&gt;='TABLEAU PERSONNEL'!$D$25,U47&lt;='TABLEAU PERSONNEL'!$E$25),100,0)
+IF(AND(U47&gt;='TABLEAU PERSONNEL'!$D$26,U47&lt;='TABLEAU PERSONNEL'!$E$26),100,0)
+IF(AND(U47&gt;='TABLEAU PERSONNEL'!$D$27,U47&lt;='TABLEAU PERSONNEL'!$E$27),100,0)
+IF(AND(U47&gt;='TABLEAU PERSONNEL'!$D$28,U47&lt;='TABLEAU PERSONNEL'!$E$28),100,0)
+IF(AND(U47&gt;='TABLEAU PERSONNEL'!$D$29,U47&lt;='TABLEAU PERSONNEL'!$E$29),100,0)
+IF(AND(U47&gt;='TABLEAU PERSONNEL'!$D$30,U47&lt;='TABLEAU PERSONNEL'!$E$30),100,0)
+IF(AND(U47&gt;='TABLEAU PERSONNEL'!$D$31,U47&lt;='TABLEAU PERSONNEL'!$E$31),100,0)
+IF(AND(U47&gt;='TABLEAU PERSONNEL'!$D$32,U47&lt;='TABLEAU PERSONNEL'!$E$32),100,0)
+IF(AND(U47&gt;='TABLEAU PERSONNEL'!$D$33,U47&lt;='TABLEAU PERSONNEL'!$E$33),100,0)
+IF(AND(U47&gt;='TABLEAU PERSONNEL'!$D$34,U47&lt;='TABLEAU PERSONNEL'!$E$34),100,0)</f>
        <v>0</v>
      </c>
      <c r="V51" s="50">
        <f>IF(AND(V47&gt;='TABLEAU PERSONNEL'!$D$4,V47&lt;='TABLEAU PERSONNEL'!$E$4),100,0)
+IF(AND(V47&gt;='TABLEAU PERSONNEL'!$D$5,V47&lt;='TABLEAU PERSONNEL'!$E$5),100,0)
+IF(AND(V47&gt;='TABLEAU PERSONNEL'!$D$6,V47&lt;='TABLEAU PERSONNEL'!$E$6),100,0)
+IF(AND(V47&gt;='TABLEAU PERSONNEL'!$D$7,V47&lt;='TABLEAU PERSONNEL'!$E$7),100,0)
+IF(AND(V47&gt;='TABLEAU PERSONNEL'!$D$8,V47&lt;='TABLEAU PERSONNEL'!$E$8),100,0)
+IF(AND(V47&gt;='TABLEAU PERSONNEL'!$D$9,V47&lt;='TABLEAU PERSONNEL'!$E$9),100,0)
+IF(AND(V47&gt;='TABLEAU PERSONNEL'!$D$10,V47&lt;='TABLEAU PERSONNEL'!$E$10),100,0)
+IF(AND(V47&gt;='TABLEAU PERSONNEL'!$D$11,V47&lt;='TABLEAU PERSONNEL'!$E$11),100,0)
+IF(AND(V47&gt;='TABLEAU PERSONNEL'!$D$12,V47&lt;='TABLEAU PERSONNEL'!$E$12),100,0)
+IF(AND(V47&gt;='TABLEAU PERSONNEL'!$D$13,V47&lt;='TABLEAU PERSONNEL'!$E$13),100,0)
+IF(AND(V47&gt;='TABLEAU PERSONNEL'!$D$14,V47&lt;='TABLEAU PERSONNEL'!$E$14),100,0)
+IF(AND(V47&gt;='TABLEAU PERSONNEL'!$D$15,V47&lt;='TABLEAU PERSONNEL'!$E$15),100,0)
+IF(AND(V47&gt;='TABLEAU PERSONNEL'!$D$16,V47&lt;='TABLEAU PERSONNEL'!$E$16),100,0)
+IF(AND(V47&gt;='TABLEAU PERSONNEL'!$D$17,V47&lt;='TABLEAU PERSONNEL'!$E$17),100,0)
+IF(AND(V47&gt;='TABLEAU PERSONNEL'!$D$18,V47&lt;='TABLEAU PERSONNEL'!$E$18),100,0)
+IF(AND(V47&gt;='TABLEAU PERSONNEL'!$D$19,V47&lt;='TABLEAU PERSONNEL'!$E$19),100,0)
+IF(AND(V47&gt;='TABLEAU PERSONNEL'!$D$20,V47&lt;='TABLEAU PERSONNEL'!$E$20),100,0)
+IF(AND(V47&gt;='TABLEAU PERSONNEL'!$D$21,V47&lt;='TABLEAU PERSONNEL'!$E$21),100,0)
+IF(AND(V47&gt;='TABLEAU PERSONNEL'!$D$22,V47&lt;='TABLEAU PERSONNEL'!$E$22),100,0)
+IF(AND(V47&gt;='TABLEAU PERSONNEL'!$D$23,V47&lt;='TABLEAU PERSONNEL'!$E$23),100,0)
+IF(AND(V47&gt;='TABLEAU PERSONNEL'!$D$24,V47&lt;='TABLEAU PERSONNEL'!$E$24),100,0)
+IF(AND(V47&gt;='TABLEAU PERSONNEL'!$D$25,V47&lt;='TABLEAU PERSONNEL'!$E$25),100,0)
+IF(AND(V47&gt;='TABLEAU PERSONNEL'!$D$26,V47&lt;='TABLEAU PERSONNEL'!$E$26),100,0)
+IF(AND(V47&gt;='TABLEAU PERSONNEL'!$D$27,V47&lt;='TABLEAU PERSONNEL'!$E$27),100,0)
+IF(AND(V47&gt;='TABLEAU PERSONNEL'!$D$28,V47&lt;='TABLEAU PERSONNEL'!$E$28),100,0)
+IF(AND(V47&gt;='TABLEAU PERSONNEL'!$D$29,V47&lt;='TABLEAU PERSONNEL'!$E$29),100,0)
+IF(AND(V47&gt;='TABLEAU PERSONNEL'!$D$30,V47&lt;='TABLEAU PERSONNEL'!$E$30),100,0)
+IF(AND(V47&gt;='TABLEAU PERSONNEL'!$D$31,V47&lt;='TABLEAU PERSONNEL'!$E$31),100,0)
+IF(AND(V47&gt;='TABLEAU PERSONNEL'!$D$32,V47&lt;='TABLEAU PERSONNEL'!$E$32),100,0)
+IF(AND(V47&gt;='TABLEAU PERSONNEL'!$D$33,V47&lt;='TABLEAU PERSONNEL'!$E$33),100,0)
+IF(AND(V47&gt;='TABLEAU PERSONNEL'!$D$34,V47&lt;='TABLEAU PERSONNEL'!$E$34),100,0)</f>
        <v>0</v>
      </c>
      <c r="W51" s="50">
        <f>IF(AND(W47&gt;='TABLEAU PERSONNEL'!$D$4,W47&lt;='TABLEAU PERSONNEL'!$E$4),100,0)
+IF(AND(W47&gt;='TABLEAU PERSONNEL'!$D$5,W47&lt;='TABLEAU PERSONNEL'!$E$5),100,0)
+IF(AND(W47&gt;='TABLEAU PERSONNEL'!$D$6,W47&lt;='TABLEAU PERSONNEL'!$E$6),100,0)
+IF(AND(W47&gt;='TABLEAU PERSONNEL'!$D$7,W47&lt;='TABLEAU PERSONNEL'!$E$7),100,0)
+IF(AND(W47&gt;='TABLEAU PERSONNEL'!$D$8,W47&lt;='TABLEAU PERSONNEL'!$E$8),100,0)
+IF(AND(W47&gt;='TABLEAU PERSONNEL'!$D$9,W47&lt;='TABLEAU PERSONNEL'!$E$9),100,0)
+IF(AND(W47&gt;='TABLEAU PERSONNEL'!$D$10,W47&lt;='TABLEAU PERSONNEL'!$E$10),100,0)
+IF(AND(W47&gt;='TABLEAU PERSONNEL'!$D$11,W47&lt;='TABLEAU PERSONNEL'!$E$11),100,0)
+IF(AND(W47&gt;='TABLEAU PERSONNEL'!$D$12,W47&lt;='TABLEAU PERSONNEL'!$E$12),100,0)
+IF(AND(W47&gt;='TABLEAU PERSONNEL'!$D$13,W47&lt;='TABLEAU PERSONNEL'!$E$13),100,0)
+IF(AND(W47&gt;='TABLEAU PERSONNEL'!$D$14,W47&lt;='TABLEAU PERSONNEL'!$E$14),100,0)
+IF(AND(W47&gt;='TABLEAU PERSONNEL'!$D$15,W47&lt;='TABLEAU PERSONNEL'!$E$15),100,0)
+IF(AND(W47&gt;='TABLEAU PERSONNEL'!$D$16,W47&lt;='TABLEAU PERSONNEL'!$E$16),100,0)
+IF(AND(W47&gt;='TABLEAU PERSONNEL'!$D$17,W47&lt;='TABLEAU PERSONNEL'!$E$17),100,0)
+IF(AND(W47&gt;='TABLEAU PERSONNEL'!$D$18,W47&lt;='TABLEAU PERSONNEL'!$E$18),100,0)
+IF(AND(W47&gt;='TABLEAU PERSONNEL'!$D$19,W47&lt;='TABLEAU PERSONNEL'!$E$19),100,0)
+IF(AND(W47&gt;='TABLEAU PERSONNEL'!$D$20,W47&lt;='TABLEAU PERSONNEL'!$E$20),100,0)
+IF(AND(W47&gt;='TABLEAU PERSONNEL'!$D$21,W47&lt;='TABLEAU PERSONNEL'!$E$21),100,0)
+IF(AND(W47&gt;='TABLEAU PERSONNEL'!$D$22,W47&lt;='TABLEAU PERSONNEL'!$E$22),100,0)
+IF(AND(W47&gt;='TABLEAU PERSONNEL'!$D$23,W47&lt;='TABLEAU PERSONNEL'!$E$23),100,0)
+IF(AND(W47&gt;='TABLEAU PERSONNEL'!$D$24,W47&lt;='TABLEAU PERSONNEL'!$E$24),100,0)
+IF(AND(W47&gt;='TABLEAU PERSONNEL'!$D$25,W47&lt;='TABLEAU PERSONNEL'!$E$25),100,0)
+IF(AND(W47&gt;='TABLEAU PERSONNEL'!$D$26,W47&lt;='TABLEAU PERSONNEL'!$E$26),100,0)
+IF(AND(W47&gt;='TABLEAU PERSONNEL'!$D$27,W47&lt;='TABLEAU PERSONNEL'!$E$27),100,0)
+IF(AND(W47&gt;='TABLEAU PERSONNEL'!$D$28,W47&lt;='TABLEAU PERSONNEL'!$E$28),100,0)
+IF(AND(W47&gt;='TABLEAU PERSONNEL'!$D$29,W47&lt;='TABLEAU PERSONNEL'!$E$29),100,0)
+IF(AND(W47&gt;='TABLEAU PERSONNEL'!$D$30,W47&lt;='TABLEAU PERSONNEL'!$E$30),100,0)
+IF(AND(W47&gt;='TABLEAU PERSONNEL'!$D$31,W47&lt;='TABLEAU PERSONNEL'!$E$31),100,0)
+IF(AND(W47&gt;='TABLEAU PERSONNEL'!$D$32,W47&lt;='TABLEAU PERSONNEL'!$E$32),100,0)
+IF(AND(W47&gt;='TABLEAU PERSONNEL'!$D$33,W47&lt;='TABLEAU PERSONNEL'!$E$33),100,0)
+IF(AND(W47&gt;='TABLEAU PERSONNEL'!$D$34,W47&lt;='TABLEAU PERSONNEL'!$E$34),100,0)</f>
        <v>0</v>
      </c>
      <c r="X51" s="50">
        <f>IF(AND(X47&gt;='TABLEAU PERSONNEL'!$D$4,X47&lt;='TABLEAU PERSONNEL'!$E$4),100,0)
+IF(AND(X47&gt;='TABLEAU PERSONNEL'!$D$5,X47&lt;='TABLEAU PERSONNEL'!$E$5),100,0)
+IF(AND(X47&gt;='TABLEAU PERSONNEL'!$D$6,X47&lt;='TABLEAU PERSONNEL'!$E$6),100,0)
+IF(AND(X47&gt;='TABLEAU PERSONNEL'!$D$7,X47&lt;='TABLEAU PERSONNEL'!$E$7),100,0)
+IF(AND(X47&gt;='TABLEAU PERSONNEL'!$D$8,X47&lt;='TABLEAU PERSONNEL'!$E$8),100,0)
+IF(AND(X47&gt;='TABLEAU PERSONNEL'!$D$9,X47&lt;='TABLEAU PERSONNEL'!$E$9),100,0)
+IF(AND(X47&gt;='TABLEAU PERSONNEL'!$D$10,X47&lt;='TABLEAU PERSONNEL'!$E$10),100,0)
+IF(AND(X47&gt;='TABLEAU PERSONNEL'!$D$11,X47&lt;='TABLEAU PERSONNEL'!$E$11),100,0)
+IF(AND(X47&gt;='TABLEAU PERSONNEL'!$D$12,X47&lt;='TABLEAU PERSONNEL'!$E$12),100,0)
+IF(AND(X47&gt;='TABLEAU PERSONNEL'!$D$13,X47&lt;='TABLEAU PERSONNEL'!$E$13),100,0)
+IF(AND(X47&gt;='TABLEAU PERSONNEL'!$D$14,X47&lt;='TABLEAU PERSONNEL'!$E$14),100,0)
+IF(AND(X47&gt;='TABLEAU PERSONNEL'!$D$15,X47&lt;='TABLEAU PERSONNEL'!$E$15),100,0)
+IF(AND(X47&gt;='TABLEAU PERSONNEL'!$D$16,X47&lt;='TABLEAU PERSONNEL'!$E$16),100,0)
+IF(AND(X47&gt;='TABLEAU PERSONNEL'!$D$17,X47&lt;='TABLEAU PERSONNEL'!$E$17),100,0)
+IF(AND(X47&gt;='TABLEAU PERSONNEL'!$D$18,X47&lt;='TABLEAU PERSONNEL'!$E$18),100,0)
+IF(AND(X47&gt;='TABLEAU PERSONNEL'!$D$19,X47&lt;='TABLEAU PERSONNEL'!$E$19),100,0)
+IF(AND(X47&gt;='TABLEAU PERSONNEL'!$D$20,X47&lt;='TABLEAU PERSONNEL'!$E$20),100,0)
+IF(AND(X47&gt;='TABLEAU PERSONNEL'!$D$21,X47&lt;='TABLEAU PERSONNEL'!$E$21),100,0)
+IF(AND(X47&gt;='TABLEAU PERSONNEL'!$D$22,X47&lt;='TABLEAU PERSONNEL'!$E$22),100,0)
+IF(AND(X47&gt;='TABLEAU PERSONNEL'!$D$23,X47&lt;='TABLEAU PERSONNEL'!$E$23),100,0)
+IF(AND(X47&gt;='TABLEAU PERSONNEL'!$D$24,X47&lt;='TABLEAU PERSONNEL'!$E$24),100,0)
+IF(AND(X47&gt;='TABLEAU PERSONNEL'!$D$25,X47&lt;='TABLEAU PERSONNEL'!$E$25),100,0)
+IF(AND(X47&gt;='TABLEAU PERSONNEL'!$D$26,X47&lt;='TABLEAU PERSONNEL'!$E$26),100,0)
+IF(AND(X47&gt;='TABLEAU PERSONNEL'!$D$27,X47&lt;='TABLEAU PERSONNEL'!$E$27),100,0)
+IF(AND(X47&gt;='TABLEAU PERSONNEL'!$D$28,X47&lt;='TABLEAU PERSONNEL'!$E$28),100,0)
+IF(AND(X47&gt;='TABLEAU PERSONNEL'!$D$29,X47&lt;='TABLEAU PERSONNEL'!$E$29),100,0)
+IF(AND(X47&gt;='TABLEAU PERSONNEL'!$D$30,X47&lt;='TABLEAU PERSONNEL'!$E$30),100,0)
+IF(AND(X47&gt;='TABLEAU PERSONNEL'!$D$31,X47&lt;='TABLEAU PERSONNEL'!$E$31),100,0)
+IF(AND(X47&gt;='TABLEAU PERSONNEL'!$D$32,X47&lt;='TABLEAU PERSONNEL'!$E$32),100,0)
+IF(AND(X47&gt;='TABLEAU PERSONNEL'!$D$33,X47&lt;='TABLEAU PERSONNEL'!$E$33),100,0)
+IF(AND(X47&gt;='TABLEAU PERSONNEL'!$D$34,X47&lt;='TABLEAU PERSONNEL'!$E$34),100,0)</f>
        <v>0</v>
      </c>
      <c r="Y51" s="50">
        <f>IF(AND(Y47&gt;='TABLEAU PERSONNEL'!$D$4,Y47&lt;='TABLEAU PERSONNEL'!$E$4),100,0)
+IF(AND(Y47&gt;='TABLEAU PERSONNEL'!$D$5,Y47&lt;='TABLEAU PERSONNEL'!$E$5),100,0)
+IF(AND(Y47&gt;='TABLEAU PERSONNEL'!$D$6,Y47&lt;='TABLEAU PERSONNEL'!$E$6),100,0)
+IF(AND(Y47&gt;='TABLEAU PERSONNEL'!$D$7,Y47&lt;='TABLEAU PERSONNEL'!$E$7),100,0)
+IF(AND(Y47&gt;='TABLEAU PERSONNEL'!$D$8,Y47&lt;='TABLEAU PERSONNEL'!$E$8),100,0)
+IF(AND(Y47&gt;='TABLEAU PERSONNEL'!$D$9,Y47&lt;='TABLEAU PERSONNEL'!$E$9),100,0)
+IF(AND(Y47&gt;='TABLEAU PERSONNEL'!$D$10,Y47&lt;='TABLEAU PERSONNEL'!$E$10),100,0)
+IF(AND(Y47&gt;='TABLEAU PERSONNEL'!$D$11,Y47&lt;='TABLEAU PERSONNEL'!$E$11),100,0)
+IF(AND(Y47&gt;='TABLEAU PERSONNEL'!$D$12,Y47&lt;='TABLEAU PERSONNEL'!$E$12),100,0)
+IF(AND(Y47&gt;='TABLEAU PERSONNEL'!$D$13,Y47&lt;='TABLEAU PERSONNEL'!$E$13),100,0)
+IF(AND(Y47&gt;='TABLEAU PERSONNEL'!$D$14,Y47&lt;='TABLEAU PERSONNEL'!$E$14),100,0)
+IF(AND(Y47&gt;='TABLEAU PERSONNEL'!$D$15,Y47&lt;='TABLEAU PERSONNEL'!$E$15),100,0)
+IF(AND(Y47&gt;='TABLEAU PERSONNEL'!$D$16,Y47&lt;='TABLEAU PERSONNEL'!$E$16),100,0)
+IF(AND(Y47&gt;='TABLEAU PERSONNEL'!$D$17,Y47&lt;='TABLEAU PERSONNEL'!$E$17),100,0)
+IF(AND(Y47&gt;='TABLEAU PERSONNEL'!$D$18,Y47&lt;='TABLEAU PERSONNEL'!$E$18),100,0)
+IF(AND(Y47&gt;='TABLEAU PERSONNEL'!$D$19,Y47&lt;='TABLEAU PERSONNEL'!$E$19),100,0)
+IF(AND(Y47&gt;='TABLEAU PERSONNEL'!$D$20,Y47&lt;='TABLEAU PERSONNEL'!$E$20),100,0)
+IF(AND(Y47&gt;='TABLEAU PERSONNEL'!$D$21,Y47&lt;='TABLEAU PERSONNEL'!$E$21),100,0)
+IF(AND(Y47&gt;='TABLEAU PERSONNEL'!$D$22,Y47&lt;='TABLEAU PERSONNEL'!$E$22),100,0)
+IF(AND(Y47&gt;='TABLEAU PERSONNEL'!$D$23,Y47&lt;='TABLEAU PERSONNEL'!$E$23),100,0)
+IF(AND(Y47&gt;='TABLEAU PERSONNEL'!$D$24,Y47&lt;='TABLEAU PERSONNEL'!$E$24),100,0)
+IF(AND(Y47&gt;='TABLEAU PERSONNEL'!$D$25,Y47&lt;='TABLEAU PERSONNEL'!$E$25),100,0)
+IF(AND(Y47&gt;='TABLEAU PERSONNEL'!$D$26,Y47&lt;='TABLEAU PERSONNEL'!$E$26),100,0)
+IF(AND(Y47&gt;='TABLEAU PERSONNEL'!$D$27,Y47&lt;='TABLEAU PERSONNEL'!$E$27),100,0)
+IF(AND(Y47&gt;='TABLEAU PERSONNEL'!$D$28,Y47&lt;='TABLEAU PERSONNEL'!$E$28),100,0)
+IF(AND(Y47&gt;='TABLEAU PERSONNEL'!$D$29,Y47&lt;='TABLEAU PERSONNEL'!$E$29),100,0)
+IF(AND(Y47&gt;='TABLEAU PERSONNEL'!$D$30,Y47&lt;='TABLEAU PERSONNEL'!$E$30),100,0)
+IF(AND(Y47&gt;='TABLEAU PERSONNEL'!$D$31,Y47&lt;='TABLEAU PERSONNEL'!$E$31),100,0)
+IF(AND(Y47&gt;='TABLEAU PERSONNEL'!$D$32,Y47&lt;='TABLEAU PERSONNEL'!$E$32),100,0)
+IF(AND(Y47&gt;='TABLEAU PERSONNEL'!$D$33,Y47&lt;='TABLEAU PERSONNEL'!$E$33),100,0)
+IF(AND(Y47&gt;='TABLEAU PERSONNEL'!$D$34,Y47&lt;='TABLEAU PERSONNEL'!$E$34),100,0)</f>
        <v>0</v>
      </c>
      <c r="Z51" s="50">
        <f>IF(AND(Z47&gt;='TABLEAU PERSONNEL'!$D$4,Z47&lt;='TABLEAU PERSONNEL'!$E$4),100,0)
+IF(AND(Z47&gt;='TABLEAU PERSONNEL'!$D$5,Z47&lt;='TABLEAU PERSONNEL'!$E$5),100,0)
+IF(AND(Z47&gt;='TABLEAU PERSONNEL'!$D$6,Z47&lt;='TABLEAU PERSONNEL'!$E$6),100,0)
+IF(AND(Z47&gt;='TABLEAU PERSONNEL'!$D$7,Z47&lt;='TABLEAU PERSONNEL'!$E$7),100,0)
+IF(AND(Z47&gt;='TABLEAU PERSONNEL'!$D$8,Z47&lt;='TABLEAU PERSONNEL'!$E$8),100,0)
+IF(AND(Z47&gt;='TABLEAU PERSONNEL'!$D$9,Z47&lt;='TABLEAU PERSONNEL'!$E$9),100,0)
+IF(AND(Z47&gt;='TABLEAU PERSONNEL'!$D$10,Z47&lt;='TABLEAU PERSONNEL'!$E$10),100,0)
+IF(AND(Z47&gt;='TABLEAU PERSONNEL'!$D$11,Z47&lt;='TABLEAU PERSONNEL'!$E$11),100,0)
+IF(AND(Z47&gt;='TABLEAU PERSONNEL'!$D$12,Z47&lt;='TABLEAU PERSONNEL'!$E$12),100,0)
+IF(AND(Z47&gt;='TABLEAU PERSONNEL'!$D$13,Z47&lt;='TABLEAU PERSONNEL'!$E$13),100,0)
+IF(AND(Z47&gt;='TABLEAU PERSONNEL'!$D$14,Z47&lt;='TABLEAU PERSONNEL'!$E$14),100,0)
+IF(AND(Z47&gt;='TABLEAU PERSONNEL'!$D$15,Z47&lt;='TABLEAU PERSONNEL'!$E$15),100,0)
+IF(AND(Z47&gt;='TABLEAU PERSONNEL'!$D$16,Z47&lt;='TABLEAU PERSONNEL'!$E$16),100,0)
+IF(AND(Z47&gt;='TABLEAU PERSONNEL'!$D$17,Z47&lt;='TABLEAU PERSONNEL'!$E$17),100,0)
+IF(AND(Z47&gt;='TABLEAU PERSONNEL'!$D$18,Z47&lt;='TABLEAU PERSONNEL'!$E$18),100,0)
+IF(AND(Z47&gt;='TABLEAU PERSONNEL'!$D$19,Z47&lt;='TABLEAU PERSONNEL'!$E$19),100,0)
+IF(AND(Z47&gt;='TABLEAU PERSONNEL'!$D$20,Z47&lt;='TABLEAU PERSONNEL'!$E$20),100,0)
+IF(AND(Z47&gt;='TABLEAU PERSONNEL'!$D$21,Z47&lt;='TABLEAU PERSONNEL'!$E$21),100,0)
+IF(AND(Z47&gt;='TABLEAU PERSONNEL'!$D$22,Z47&lt;='TABLEAU PERSONNEL'!$E$22),100,0)
+IF(AND(Z47&gt;='TABLEAU PERSONNEL'!$D$23,Z47&lt;='TABLEAU PERSONNEL'!$E$23),100,0)
+IF(AND(Z47&gt;='TABLEAU PERSONNEL'!$D$24,Z47&lt;='TABLEAU PERSONNEL'!$E$24),100,0)
+IF(AND(Z47&gt;='TABLEAU PERSONNEL'!$D$25,Z47&lt;='TABLEAU PERSONNEL'!$E$25),100,0)
+IF(AND(Z47&gt;='TABLEAU PERSONNEL'!$D$26,Z47&lt;='TABLEAU PERSONNEL'!$E$26),100,0)
+IF(AND(Z47&gt;='TABLEAU PERSONNEL'!$D$27,Z47&lt;='TABLEAU PERSONNEL'!$E$27),100,0)
+IF(AND(Z47&gt;='TABLEAU PERSONNEL'!$D$28,Z47&lt;='TABLEAU PERSONNEL'!$E$28),100,0)
+IF(AND(Z47&gt;='TABLEAU PERSONNEL'!$D$29,Z47&lt;='TABLEAU PERSONNEL'!$E$29),100,0)
+IF(AND(Z47&gt;='TABLEAU PERSONNEL'!$D$30,Z47&lt;='TABLEAU PERSONNEL'!$E$30),100,0)
+IF(AND(Z47&gt;='TABLEAU PERSONNEL'!$D$31,Z47&lt;='TABLEAU PERSONNEL'!$E$31),100,0)
+IF(AND(Z47&gt;='TABLEAU PERSONNEL'!$D$32,Z47&lt;='TABLEAU PERSONNEL'!$E$32),100,0)
+IF(AND(Z47&gt;='TABLEAU PERSONNEL'!$D$33,Z47&lt;='TABLEAU PERSONNEL'!$E$33),100,0)
+IF(AND(Z47&gt;='TABLEAU PERSONNEL'!$D$34,Z47&lt;='TABLEAU PERSONNEL'!$E$34),100,0)</f>
        <v>0</v>
      </c>
      <c r="AA51" s="50">
        <f>IF(AND(AA47&gt;='TABLEAU PERSONNEL'!$D$4,AA47&lt;='TABLEAU PERSONNEL'!$E$4),100,0)
+IF(AND(AA47&gt;='TABLEAU PERSONNEL'!$D$5,AA47&lt;='TABLEAU PERSONNEL'!$E$5),100,0)
+IF(AND(AA47&gt;='TABLEAU PERSONNEL'!$D$6,AA47&lt;='TABLEAU PERSONNEL'!$E$6),100,0)
+IF(AND(AA47&gt;='TABLEAU PERSONNEL'!$D$7,AA47&lt;='TABLEAU PERSONNEL'!$E$7),100,0)
+IF(AND(AA47&gt;='TABLEAU PERSONNEL'!$D$8,AA47&lt;='TABLEAU PERSONNEL'!$E$8),100,0)
+IF(AND(AA47&gt;='TABLEAU PERSONNEL'!$D$9,AA47&lt;='TABLEAU PERSONNEL'!$E$9),100,0)
+IF(AND(AA47&gt;='TABLEAU PERSONNEL'!$D$10,AA47&lt;='TABLEAU PERSONNEL'!$E$10),100,0)
+IF(AND(AA47&gt;='TABLEAU PERSONNEL'!$D$11,AA47&lt;='TABLEAU PERSONNEL'!$E$11),100,0)
+IF(AND(AA47&gt;='TABLEAU PERSONNEL'!$D$12,AA47&lt;='TABLEAU PERSONNEL'!$E$12),100,0)
+IF(AND(AA47&gt;='TABLEAU PERSONNEL'!$D$13,AA47&lt;='TABLEAU PERSONNEL'!$E$13),100,0)
+IF(AND(AA47&gt;='TABLEAU PERSONNEL'!$D$14,AA47&lt;='TABLEAU PERSONNEL'!$E$14),100,0)
+IF(AND(AA47&gt;='TABLEAU PERSONNEL'!$D$15,AA47&lt;='TABLEAU PERSONNEL'!$E$15),100,0)
+IF(AND(AA47&gt;='TABLEAU PERSONNEL'!$D$16,AA47&lt;='TABLEAU PERSONNEL'!$E$16),100,0)
+IF(AND(AA47&gt;='TABLEAU PERSONNEL'!$D$17,AA47&lt;='TABLEAU PERSONNEL'!$E$17),100,0)
+IF(AND(AA47&gt;='TABLEAU PERSONNEL'!$D$18,AA47&lt;='TABLEAU PERSONNEL'!$E$18),100,0)
+IF(AND(AA47&gt;='TABLEAU PERSONNEL'!$D$19,AA47&lt;='TABLEAU PERSONNEL'!$E$19),100,0)
+IF(AND(AA47&gt;='TABLEAU PERSONNEL'!$D$20,AA47&lt;='TABLEAU PERSONNEL'!$E$20),100,0)
+IF(AND(AA47&gt;='TABLEAU PERSONNEL'!$D$21,AA47&lt;='TABLEAU PERSONNEL'!$E$21),100,0)
+IF(AND(AA47&gt;='TABLEAU PERSONNEL'!$D$22,AA47&lt;='TABLEAU PERSONNEL'!$E$22),100,0)
+IF(AND(AA47&gt;='TABLEAU PERSONNEL'!$D$23,AA47&lt;='TABLEAU PERSONNEL'!$E$23),100,0)
+IF(AND(AA47&gt;='TABLEAU PERSONNEL'!$D$24,AA47&lt;='TABLEAU PERSONNEL'!$E$24),100,0)
+IF(AND(AA47&gt;='TABLEAU PERSONNEL'!$D$25,AA47&lt;='TABLEAU PERSONNEL'!$E$25),100,0)
+IF(AND(AA47&gt;='TABLEAU PERSONNEL'!$D$26,AA47&lt;='TABLEAU PERSONNEL'!$E$26),100,0)
+IF(AND(AA47&gt;='TABLEAU PERSONNEL'!$D$27,AA47&lt;='TABLEAU PERSONNEL'!$E$27),100,0)
+IF(AND(AA47&gt;='TABLEAU PERSONNEL'!$D$28,AA47&lt;='TABLEAU PERSONNEL'!$E$28),100,0)
+IF(AND(AA47&gt;='TABLEAU PERSONNEL'!$D$29,AA47&lt;='TABLEAU PERSONNEL'!$E$29),100,0)
+IF(AND(AA47&gt;='TABLEAU PERSONNEL'!$D$30,AA47&lt;='TABLEAU PERSONNEL'!$E$30),100,0)
+IF(AND(AA47&gt;='TABLEAU PERSONNEL'!$D$31,AA47&lt;='TABLEAU PERSONNEL'!$E$31),100,0)
+IF(AND(AA47&gt;='TABLEAU PERSONNEL'!$D$32,AA47&lt;='TABLEAU PERSONNEL'!$E$32),100,0)
+IF(AND(AA47&gt;='TABLEAU PERSONNEL'!$D$33,AA47&lt;='TABLEAU PERSONNEL'!$E$33),100,0)
+IF(AND(AA47&gt;='TABLEAU PERSONNEL'!$D$34,AA47&lt;='TABLEAU PERSONNEL'!$E$34),100,0)</f>
        <v>0</v>
      </c>
      <c r="AB51" s="50">
        <f>IF(AND(AB47&gt;='TABLEAU PERSONNEL'!$D$4,AB47&lt;='TABLEAU PERSONNEL'!$E$4),100,0)
+IF(AND(AB47&gt;='TABLEAU PERSONNEL'!$D$5,AB47&lt;='TABLEAU PERSONNEL'!$E$5),100,0)
+IF(AND(AB47&gt;='TABLEAU PERSONNEL'!$D$6,AB47&lt;='TABLEAU PERSONNEL'!$E$6),100,0)
+IF(AND(AB47&gt;='TABLEAU PERSONNEL'!$D$7,AB47&lt;='TABLEAU PERSONNEL'!$E$7),100,0)
+IF(AND(AB47&gt;='TABLEAU PERSONNEL'!$D$8,AB47&lt;='TABLEAU PERSONNEL'!$E$8),100,0)
+IF(AND(AB47&gt;='TABLEAU PERSONNEL'!$D$9,AB47&lt;='TABLEAU PERSONNEL'!$E$9),100,0)
+IF(AND(AB47&gt;='TABLEAU PERSONNEL'!$D$10,AB47&lt;='TABLEAU PERSONNEL'!$E$10),100,0)
+IF(AND(AB47&gt;='TABLEAU PERSONNEL'!$D$11,AB47&lt;='TABLEAU PERSONNEL'!$E$11),100,0)
+IF(AND(AB47&gt;='TABLEAU PERSONNEL'!$D$12,AB47&lt;='TABLEAU PERSONNEL'!$E$12),100,0)
+IF(AND(AB47&gt;='TABLEAU PERSONNEL'!$D$13,AB47&lt;='TABLEAU PERSONNEL'!$E$13),100,0)
+IF(AND(AB47&gt;='TABLEAU PERSONNEL'!$D$14,AB47&lt;='TABLEAU PERSONNEL'!$E$14),100,0)
+IF(AND(AB47&gt;='TABLEAU PERSONNEL'!$D$15,AB47&lt;='TABLEAU PERSONNEL'!$E$15),100,0)
+IF(AND(AB47&gt;='TABLEAU PERSONNEL'!$D$16,AB47&lt;='TABLEAU PERSONNEL'!$E$16),100,0)
+IF(AND(AB47&gt;='TABLEAU PERSONNEL'!$D$17,AB47&lt;='TABLEAU PERSONNEL'!$E$17),100,0)
+IF(AND(AB47&gt;='TABLEAU PERSONNEL'!$D$18,AB47&lt;='TABLEAU PERSONNEL'!$E$18),100,0)
+IF(AND(AB47&gt;='TABLEAU PERSONNEL'!$D$19,AB47&lt;='TABLEAU PERSONNEL'!$E$19),100,0)
+IF(AND(AB47&gt;='TABLEAU PERSONNEL'!$D$20,AB47&lt;='TABLEAU PERSONNEL'!$E$20),100,0)
+IF(AND(AB47&gt;='TABLEAU PERSONNEL'!$D$21,AB47&lt;='TABLEAU PERSONNEL'!$E$21),100,0)
+IF(AND(AB47&gt;='TABLEAU PERSONNEL'!$D$22,AB47&lt;='TABLEAU PERSONNEL'!$E$22),100,0)
+IF(AND(AB47&gt;='TABLEAU PERSONNEL'!$D$23,AB47&lt;='TABLEAU PERSONNEL'!$E$23),100,0)
+IF(AND(AB47&gt;='TABLEAU PERSONNEL'!$D$24,AB47&lt;='TABLEAU PERSONNEL'!$E$24),100,0)
+IF(AND(AB47&gt;='TABLEAU PERSONNEL'!$D$25,AB47&lt;='TABLEAU PERSONNEL'!$E$25),100,0)
+IF(AND(AB47&gt;='TABLEAU PERSONNEL'!$D$26,AB47&lt;='TABLEAU PERSONNEL'!$E$26),100,0)
+IF(AND(AB47&gt;='TABLEAU PERSONNEL'!$D$27,AB47&lt;='TABLEAU PERSONNEL'!$E$27),100,0)
+IF(AND(AB47&gt;='TABLEAU PERSONNEL'!$D$28,AB47&lt;='TABLEAU PERSONNEL'!$E$28),100,0)
+IF(AND(AB47&gt;='TABLEAU PERSONNEL'!$D$29,AB47&lt;='TABLEAU PERSONNEL'!$E$29),100,0)
+IF(AND(AB47&gt;='TABLEAU PERSONNEL'!$D$30,AB47&lt;='TABLEAU PERSONNEL'!$E$30),100,0)
+IF(AND(AB47&gt;='TABLEAU PERSONNEL'!$D$31,AB47&lt;='TABLEAU PERSONNEL'!$E$31),100,0)
+IF(AND(AB47&gt;='TABLEAU PERSONNEL'!$D$32,AB47&lt;='TABLEAU PERSONNEL'!$E$32),100,0)
+IF(AND(AB47&gt;='TABLEAU PERSONNEL'!$D$33,AB47&lt;='TABLEAU PERSONNEL'!$E$33),100,0)
+IF(AND(AB47&gt;='TABLEAU PERSONNEL'!$D$34,AB47&lt;='TABLEAU PERSONNEL'!$E$34),100,0)</f>
        <v>0</v>
      </c>
      <c r="AC51" s="50">
        <f>IF(AND(AC47&gt;='TABLEAU PERSONNEL'!$D$4,AC47&lt;='TABLEAU PERSONNEL'!$E$4),100,0)
+IF(AND(AC47&gt;='TABLEAU PERSONNEL'!$D$5,AC47&lt;='TABLEAU PERSONNEL'!$E$5),100,0)
+IF(AND(AC47&gt;='TABLEAU PERSONNEL'!$D$6,AC47&lt;='TABLEAU PERSONNEL'!$E$6),100,0)
+IF(AND(AC47&gt;='TABLEAU PERSONNEL'!$D$7,AC47&lt;='TABLEAU PERSONNEL'!$E$7),100,0)
+IF(AND(AC47&gt;='TABLEAU PERSONNEL'!$D$8,AC47&lt;='TABLEAU PERSONNEL'!$E$8),100,0)
+IF(AND(AC47&gt;='TABLEAU PERSONNEL'!$D$9,AC47&lt;='TABLEAU PERSONNEL'!$E$9),100,0)
+IF(AND(AC47&gt;='TABLEAU PERSONNEL'!$D$10,AC47&lt;='TABLEAU PERSONNEL'!$E$10),100,0)
+IF(AND(AC47&gt;='TABLEAU PERSONNEL'!$D$11,AC47&lt;='TABLEAU PERSONNEL'!$E$11),100,0)
+IF(AND(AC47&gt;='TABLEAU PERSONNEL'!$D$12,AC47&lt;='TABLEAU PERSONNEL'!$E$12),100,0)
+IF(AND(AC47&gt;='TABLEAU PERSONNEL'!$D$13,AC47&lt;='TABLEAU PERSONNEL'!$E$13),100,0)
+IF(AND(AC47&gt;='TABLEAU PERSONNEL'!$D$14,AC47&lt;='TABLEAU PERSONNEL'!$E$14),100,0)
+IF(AND(AC47&gt;='TABLEAU PERSONNEL'!$D$15,AC47&lt;='TABLEAU PERSONNEL'!$E$15),100,0)
+IF(AND(AC47&gt;='TABLEAU PERSONNEL'!$D$16,AC47&lt;='TABLEAU PERSONNEL'!$E$16),100,0)
+IF(AND(AC47&gt;='TABLEAU PERSONNEL'!$D$17,AC47&lt;='TABLEAU PERSONNEL'!$E$17),100,0)
+IF(AND(AC47&gt;='TABLEAU PERSONNEL'!$D$18,AC47&lt;='TABLEAU PERSONNEL'!$E$18),100,0)
+IF(AND(AC47&gt;='TABLEAU PERSONNEL'!$D$19,AC47&lt;='TABLEAU PERSONNEL'!$E$19),100,0)
+IF(AND(AC47&gt;='TABLEAU PERSONNEL'!$D$20,AC47&lt;='TABLEAU PERSONNEL'!$E$20),100,0)
+IF(AND(AC47&gt;='TABLEAU PERSONNEL'!$D$21,AC47&lt;='TABLEAU PERSONNEL'!$E$21),100,0)
+IF(AND(AC47&gt;='TABLEAU PERSONNEL'!$D$22,AC47&lt;='TABLEAU PERSONNEL'!$E$22),100,0)
+IF(AND(AC47&gt;='TABLEAU PERSONNEL'!$D$23,AC47&lt;='TABLEAU PERSONNEL'!$E$23),100,0)
+IF(AND(AC47&gt;='TABLEAU PERSONNEL'!$D$24,AC47&lt;='TABLEAU PERSONNEL'!$E$24),100,0)
+IF(AND(AC47&gt;='TABLEAU PERSONNEL'!$D$25,AC47&lt;='TABLEAU PERSONNEL'!$E$25),100,0)
+IF(AND(AC47&gt;='TABLEAU PERSONNEL'!$D$26,AC47&lt;='TABLEAU PERSONNEL'!$E$26),100,0)
+IF(AND(AC47&gt;='TABLEAU PERSONNEL'!$D$27,AC47&lt;='TABLEAU PERSONNEL'!$E$27),100,0)
+IF(AND(AC47&gt;='TABLEAU PERSONNEL'!$D$28,AC47&lt;='TABLEAU PERSONNEL'!$E$28),100,0)
+IF(AND(AC47&gt;='TABLEAU PERSONNEL'!$D$29,AC47&lt;='TABLEAU PERSONNEL'!$E$29),100,0)
+IF(AND(AC47&gt;='TABLEAU PERSONNEL'!$D$30,AC47&lt;='TABLEAU PERSONNEL'!$E$30),100,0)
+IF(AND(AC47&gt;='TABLEAU PERSONNEL'!$D$31,AC47&lt;='TABLEAU PERSONNEL'!$E$31),100,0)
+IF(AND(AC47&gt;='TABLEAU PERSONNEL'!$D$32,AC47&lt;='TABLEAU PERSONNEL'!$E$32),100,0)
+IF(AND(AC47&gt;='TABLEAU PERSONNEL'!$D$33,AC47&lt;='TABLEAU PERSONNEL'!$E$33),100,0)
+IF(AND(AC47&gt;='TABLEAU PERSONNEL'!$D$34,AC47&lt;='TABLEAU PERSONNEL'!$E$34),100,0)</f>
        <v>0</v>
      </c>
      <c r="AD51" s="50">
        <f>IF(AND(AD47&gt;='TABLEAU PERSONNEL'!$D$4,AD47&lt;='TABLEAU PERSONNEL'!$E$4),100,0)
+IF(AND(AD47&gt;='TABLEAU PERSONNEL'!$D$5,AD47&lt;='TABLEAU PERSONNEL'!$E$5),100,0)
+IF(AND(AD47&gt;='TABLEAU PERSONNEL'!$D$6,AD47&lt;='TABLEAU PERSONNEL'!$E$6),100,0)
+IF(AND(AD47&gt;='TABLEAU PERSONNEL'!$D$7,AD47&lt;='TABLEAU PERSONNEL'!$E$7),100,0)
+IF(AND(AD47&gt;='TABLEAU PERSONNEL'!$D$8,AD47&lt;='TABLEAU PERSONNEL'!$E$8),100,0)
+IF(AND(AD47&gt;='TABLEAU PERSONNEL'!$D$9,AD47&lt;='TABLEAU PERSONNEL'!$E$9),100,0)
+IF(AND(AD47&gt;='TABLEAU PERSONNEL'!$D$10,AD47&lt;='TABLEAU PERSONNEL'!$E$10),100,0)
+IF(AND(AD47&gt;='TABLEAU PERSONNEL'!$D$11,AD47&lt;='TABLEAU PERSONNEL'!$E$11),100,0)
+IF(AND(AD47&gt;='TABLEAU PERSONNEL'!$D$12,AD47&lt;='TABLEAU PERSONNEL'!$E$12),100,0)
+IF(AND(AD47&gt;='TABLEAU PERSONNEL'!$D$13,AD47&lt;='TABLEAU PERSONNEL'!$E$13),100,0)
+IF(AND(AD47&gt;='TABLEAU PERSONNEL'!$D$14,AD47&lt;='TABLEAU PERSONNEL'!$E$14),100,0)
+IF(AND(AD47&gt;='TABLEAU PERSONNEL'!$D$15,AD47&lt;='TABLEAU PERSONNEL'!$E$15),100,0)
+IF(AND(AD47&gt;='TABLEAU PERSONNEL'!$D$16,AD47&lt;='TABLEAU PERSONNEL'!$E$16),100,0)
+IF(AND(AD47&gt;='TABLEAU PERSONNEL'!$D$17,AD47&lt;='TABLEAU PERSONNEL'!$E$17),100,0)
+IF(AND(AD47&gt;='TABLEAU PERSONNEL'!$D$18,AD47&lt;='TABLEAU PERSONNEL'!$E$18),100,0)
+IF(AND(AD47&gt;='TABLEAU PERSONNEL'!$D$19,AD47&lt;='TABLEAU PERSONNEL'!$E$19),100,0)
+IF(AND(AD47&gt;='TABLEAU PERSONNEL'!$D$20,AD47&lt;='TABLEAU PERSONNEL'!$E$20),100,0)
+IF(AND(AD47&gt;='TABLEAU PERSONNEL'!$D$21,AD47&lt;='TABLEAU PERSONNEL'!$E$21),100,0)
+IF(AND(AD47&gt;='TABLEAU PERSONNEL'!$D$22,AD47&lt;='TABLEAU PERSONNEL'!$E$22),100,0)
+IF(AND(AD47&gt;='TABLEAU PERSONNEL'!$D$23,AD47&lt;='TABLEAU PERSONNEL'!$E$23),100,0)
+IF(AND(AD47&gt;='TABLEAU PERSONNEL'!$D$24,AD47&lt;='TABLEAU PERSONNEL'!$E$24),100,0)
+IF(AND(AD47&gt;='TABLEAU PERSONNEL'!$D$25,AD47&lt;='TABLEAU PERSONNEL'!$E$25),100,0)
+IF(AND(AD47&gt;='TABLEAU PERSONNEL'!$D$26,AD47&lt;='TABLEAU PERSONNEL'!$E$26),100,0)
+IF(AND(AD47&gt;='TABLEAU PERSONNEL'!$D$27,AD47&lt;='TABLEAU PERSONNEL'!$E$27),100,0)
+IF(AND(AD47&gt;='TABLEAU PERSONNEL'!$D$28,AD47&lt;='TABLEAU PERSONNEL'!$E$28),100,0)
+IF(AND(AD47&gt;='TABLEAU PERSONNEL'!$D$29,AD47&lt;='TABLEAU PERSONNEL'!$E$29),100,0)
+IF(AND(AD47&gt;='TABLEAU PERSONNEL'!$D$30,AD47&lt;='TABLEAU PERSONNEL'!$E$30),100,0)
+IF(AND(AD47&gt;='TABLEAU PERSONNEL'!$D$31,AD47&lt;='TABLEAU PERSONNEL'!$E$31),100,0)
+IF(AND(AD47&gt;='TABLEAU PERSONNEL'!$D$32,AD47&lt;='TABLEAU PERSONNEL'!$E$32),100,0)
+IF(AND(AD47&gt;='TABLEAU PERSONNEL'!$D$33,AD47&lt;='TABLEAU PERSONNEL'!$E$33),100,0)
+IF(AND(AD47&gt;='TABLEAU PERSONNEL'!$D$34,AD47&lt;='TABLEAU PERSONNEL'!$E$34),100,0)</f>
        <v>0</v>
      </c>
      <c r="AE51" s="50">
        <f>IF(AND(AE47&gt;='TABLEAU PERSONNEL'!$D$4,AE47&lt;='TABLEAU PERSONNEL'!$E$4),100,0)
+IF(AND(AE47&gt;='TABLEAU PERSONNEL'!$D$5,AE47&lt;='TABLEAU PERSONNEL'!$E$5),100,0)
+IF(AND(AE47&gt;='TABLEAU PERSONNEL'!$D$6,AE47&lt;='TABLEAU PERSONNEL'!$E$6),100,0)
+IF(AND(AE47&gt;='TABLEAU PERSONNEL'!$D$7,AE47&lt;='TABLEAU PERSONNEL'!$E$7),100,0)
+IF(AND(AE47&gt;='TABLEAU PERSONNEL'!$D$8,AE47&lt;='TABLEAU PERSONNEL'!$E$8),100,0)
+IF(AND(AE47&gt;='TABLEAU PERSONNEL'!$D$9,AE47&lt;='TABLEAU PERSONNEL'!$E$9),100,0)
+IF(AND(AE47&gt;='TABLEAU PERSONNEL'!$D$10,AE47&lt;='TABLEAU PERSONNEL'!$E$10),100,0)
+IF(AND(AE47&gt;='TABLEAU PERSONNEL'!$D$11,AE47&lt;='TABLEAU PERSONNEL'!$E$11),100,0)
+IF(AND(AE47&gt;='TABLEAU PERSONNEL'!$D$12,AE47&lt;='TABLEAU PERSONNEL'!$E$12),100,0)
+IF(AND(AE47&gt;='TABLEAU PERSONNEL'!$D$13,AE47&lt;='TABLEAU PERSONNEL'!$E$13),100,0)
+IF(AND(AE47&gt;='TABLEAU PERSONNEL'!$D$14,AE47&lt;='TABLEAU PERSONNEL'!$E$14),100,0)
+IF(AND(AE47&gt;='TABLEAU PERSONNEL'!$D$15,AE47&lt;='TABLEAU PERSONNEL'!$E$15),100,0)
+IF(AND(AE47&gt;='TABLEAU PERSONNEL'!$D$16,AE47&lt;='TABLEAU PERSONNEL'!$E$16),100,0)
+IF(AND(AE47&gt;='TABLEAU PERSONNEL'!$D$17,AE47&lt;='TABLEAU PERSONNEL'!$E$17),100,0)
+IF(AND(AE47&gt;='TABLEAU PERSONNEL'!$D$18,AE47&lt;='TABLEAU PERSONNEL'!$E$18),100,0)
+IF(AND(AE47&gt;='TABLEAU PERSONNEL'!$D$19,AE47&lt;='TABLEAU PERSONNEL'!$E$19),100,0)
+IF(AND(AE47&gt;='TABLEAU PERSONNEL'!$D$20,AE47&lt;='TABLEAU PERSONNEL'!$E$20),100,0)
+IF(AND(AE47&gt;='TABLEAU PERSONNEL'!$D$21,AE47&lt;='TABLEAU PERSONNEL'!$E$21),100,0)
+IF(AND(AE47&gt;='TABLEAU PERSONNEL'!$D$22,AE47&lt;='TABLEAU PERSONNEL'!$E$22),100,0)
+IF(AND(AE47&gt;='TABLEAU PERSONNEL'!$D$23,AE47&lt;='TABLEAU PERSONNEL'!$E$23),100,0)
+IF(AND(AE47&gt;='TABLEAU PERSONNEL'!$D$24,AE47&lt;='TABLEAU PERSONNEL'!$E$24),100,0)
+IF(AND(AE47&gt;='TABLEAU PERSONNEL'!$D$25,AE47&lt;='TABLEAU PERSONNEL'!$E$25),100,0)
+IF(AND(AE47&gt;='TABLEAU PERSONNEL'!$D$26,AE47&lt;='TABLEAU PERSONNEL'!$E$26),100,0)
+IF(AND(AE47&gt;='TABLEAU PERSONNEL'!$D$27,AE47&lt;='TABLEAU PERSONNEL'!$E$27),100,0)
+IF(AND(AE47&gt;='TABLEAU PERSONNEL'!$D$28,AE47&lt;='TABLEAU PERSONNEL'!$E$28),100,0)
+IF(AND(AE47&gt;='TABLEAU PERSONNEL'!$D$29,AE47&lt;='TABLEAU PERSONNEL'!$E$29),100,0)
+IF(AND(AE47&gt;='TABLEAU PERSONNEL'!$D$30,AE47&lt;='TABLEAU PERSONNEL'!$E$30),100,0)
+IF(AND(AE47&gt;='TABLEAU PERSONNEL'!$D$31,AE47&lt;='TABLEAU PERSONNEL'!$E$31),100,0)
+IF(AND(AE47&gt;='TABLEAU PERSONNEL'!$D$32,AE47&lt;='TABLEAU PERSONNEL'!$E$32),100,0)
+IF(AND(AE47&gt;='TABLEAU PERSONNEL'!$D$33,AE47&lt;='TABLEAU PERSONNEL'!$E$33),100,0)
+IF(AND(AE47&gt;='TABLEAU PERSONNEL'!$D$34,AE47&lt;='TABLEAU PERSONNEL'!$E$34),100,0)</f>
        <v>0</v>
      </c>
      <c r="AF51" s="50">
        <f>IF(AND(AF47&gt;='TABLEAU PERSONNEL'!$D$4,AF47&lt;='TABLEAU PERSONNEL'!$E$4),100,0)
+IF(AND(AF47&gt;='TABLEAU PERSONNEL'!$D$5,AF47&lt;='TABLEAU PERSONNEL'!$E$5),100,0)
+IF(AND(AF47&gt;='TABLEAU PERSONNEL'!$D$6,AF47&lt;='TABLEAU PERSONNEL'!$E$6),100,0)
+IF(AND(AF47&gt;='TABLEAU PERSONNEL'!$D$7,AF47&lt;='TABLEAU PERSONNEL'!$E$7),100,0)
+IF(AND(AF47&gt;='TABLEAU PERSONNEL'!$D$8,AF47&lt;='TABLEAU PERSONNEL'!$E$8),100,0)
+IF(AND(AF47&gt;='TABLEAU PERSONNEL'!$D$9,AF47&lt;='TABLEAU PERSONNEL'!$E$9),100,0)
+IF(AND(AF47&gt;='TABLEAU PERSONNEL'!$D$10,AF47&lt;='TABLEAU PERSONNEL'!$E$10),100,0)
+IF(AND(AF47&gt;='TABLEAU PERSONNEL'!$D$11,AF47&lt;='TABLEAU PERSONNEL'!$E$11),100,0)
+IF(AND(AF47&gt;='TABLEAU PERSONNEL'!$D$12,AF47&lt;='TABLEAU PERSONNEL'!$E$12),100,0)
+IF(AND(AF47&gt;='TABLEAU PERSONNEL'!$D$13,AF47&lt;='TABLEAU PERSONNEL'!$E$13),100,0)
+IF(AND(AF47&gt;='TABLEAU PERSONNEL'!$D$14,AF47&lt;='TABLEAU PERSONNEL'!$E$14),100,0)
+IF(AND(AF47&gt;='TABLEAU PERSONNEL'!$D$15,AF47&lt;='TABLEAU PERSONNEL'!$E$15),100,0)
+IF(AND(AF47&gt;='TABLEAU PERSONNEL'!$D$16,AF47&lt;='TABLEAU PERSONNEL'!$E$16),100,0)
+IF(AND(AF47&gt;='TABLEAU PERSONNEL'!$D$17,AF47&lt;='TABLEAU PERSONNEL'!$E$17),100,0)
+IF(AND(AF47&gt;='TABLEAU PERSONNEL'!$D$18,AF47&lt;='TABLEAU PERSONNEL'!$E$18),100,0)
+IF(AND(AF47&gt;='TABLEAU PERSONNEL'!$D$19,AF47&lt;='TABLEAU PERSONNEL'!$E$19),100,0)
+IF(AND(AF47&gt;='TABLEAU PERSONNEL'!$D$20,AF47&lt;='TABLEAU PERSONNEL'!$E$20),100,0)
+IF(AND(AF47&gt;='TABLEAU PERSONNEL'!$D$21,AF47&lt;='TABLEAU PERSONNEL'!$E$21),100,0)
+IF(AND(AF47&gt;='TABLEAU PERSONNEL'!$D$22,AF47&lt;='TABLEAU PERSONNEL'!$E$22),100,0)
+IF(AND(AF47&gt;='TABLEAU PERSONNEL'!$D$23,AF47&lt;='TABLEAU PERSONNEL'!$E$23),100,0)
+IF(AND(AF47&gt;='TABLEAU PERSONNEL'!$D$24,AF47&lt;='TABLEAU PERSONNEL'!$E$24),100,0)
+IF(AND(AF47&gt;='TABLEAU PERSONNEL'!$D$25,AF47&lt;='TABLEAU PERSONNEL'!$E$25),100,0)
+IF(AND(AF47&gt;='TABLEAU PERSONNEL'!$D$26,AF47&lt;='TABLEAU PERSONNEL'!$E$26),100,0)
+IF(AND(AF47&gt;='TABLEAU PERSONNEL'!$D$27,AF47&lt;='TABLEAU PERSONNEL'!$E$27),100,0)
+IF(AND(AF47&gt;='TABLEAU PERSONNEL'!$D$28,AF47&lt;='TABLEAU PERSONNEL'!$E$28),100,0)
+IF(AND(AF47&gt;='TABLEAU PERSONNEL'!$D$29,AF47&lt;='TABLEAU PERSONNEL'!$E$29),100,0)
+IF(AND(AF47&gt;='TABLEAU PERSONNEL'!$D$30,AF47&lt;='TABLEAU PERSONNEL'!$E$30),100,0)
+IF(AND(AF47&gt;='TABLEAU PERSONNEL'!$D$31,AF47&lt;='TABLEAU PERSONNEL'!$E$31),100,0)
+IF(AND(AF47&gt;='TABLEAU PERSONNEL'!$D$32,AF47&lt;='TABLEAU PERSONNEL'!$E$32),100,0)
+IF(AND(AF47&gt;='TABLEAU PERSONNEL'!$D$33,AF47&lt;='TABLEAU PERSONNEL'!$E$33),100,0)
+IF(AND(AF47&gt;='TABLEAU PERSONNEL'!$D$34,AF47&lt;='TABLEAU PERSONNEL'!$E$34),100,0)</f>
        <v>0</v>
      </c>
      <c r="AG51" s="50">
        <f>IF(AND(AG47&gt;='TABLEAU PERSONNEL'!$D$4,AG47&lt;='TABLEAU PERSONNEL'!$E$4),100,0)
+IF(AND(AG47&gt;='TABLEAU PERSONNEL'!$D$5,AG47&lt;='TABLEAU PERSONNEL'!$E$5),100,0)
+IF(AND(AG47&gt;='TABLEAU PERSONNEL'!$D$6,AG47&lt;='TABLEAU PERSONNEL'!$E$6),100,0)
+IF(AND(AG47&gt;='TABLEAU PERSONNEL'!$D$7,AG47&lt;='TABLEAU PERSONNEL'!$E$7),100,0)
+IF(AND(AG47&gt;='TABLEAU PERSONNEL'!$D$8,AG47&lt;='TABLEAU PERSONNEL'!$E$8),100,0)
+IF(AND(AG47&gt;='TABLEAU PERSONNEL'!$D$9,AG47&lt;='TABLEAU PERSONNEL'!$E$9),100,0)
+IF(AND(AG47&gt;='TABLEAU PERSONNEL'!$D$10,AG47&lt;='TABLEAU PERSONNEL'!$E$10),100,0)
+IF(AND(AG47&gt;='TABLEAU PERSONNEL'!$D$11,AG47&lt;='TABLEAU PERSONNEL'!$E$11),100,0)
+IF(AND(AG47&gt;='TABLEAU PERSONNEL'!$D$12,AG47&lt;='TABLEAU PERSONNEL'!$E$12),100,0)
+IF(AND(AG47&gt;='TABLEAU PERSONNEL'!$D$13,AG47&lt;='TABLEAU PERSONNEL'!$E$13),100,0)
+IF(AND(AG47&gt;='TABLEAU PERSONNEL'!$D$14,AG47&lt;='TABLEAU PERSONNEL'!$E$14),100,0)
+IF(AND(AG47&gt;='TABLEAU PERSONNEL'!$D$15,AG47&lt;='TABLEAU PERSONNEL'!$E$15),100,0)
+IF(AND(AG47&gt;='TABLEAU PERSONNEL'!$D$16,AG47&lt;='TABLEAU PERSONNEL'!$E$16),100,0)
+IF(AND(AG47&gt;='TABLEAU PERSONNEL'!$D$17,AG47&lt;='TABLEAU PERSONNEL'!$E$17),100,0)
+IF(AND(AG47&gt;='TABLEAU PERSONNEL'!$D$18,AG47&lt;='TABLEAU PERSONNEL'!$E$18),100,0)
+IF(AND(AG47&gt;='TABLEAU PERSONNEL'!$D$19,AG47&lt;='TABLEAU PERSONNEL'!$E$19),100,0)
+IF(AND(AG47&gt;='TABLEAU PERSONNEL'!$D$20,AG47&lt;='TABLEAU PERSONNEL'!$E$20),100,0)
+IF(AND(AG47&gt;='TABLEAU PERSONNEL'!$D$21,AG47&lt;='TABLEAU PERSONNEL'!$E$21),100,0)
+IF(AND(AG47&gt;='TABLEAU PERSONNEL'!$D$22,AG47&lt;='TABLEAU PERSONNEL'!$E$22),100,0)
+IF(AND(AG47&gt;='TABLEAU PERSONNEL'!$D$23,AG47&lt;='TABLEAU PERSONNEL'!$E$23),100,0)
+IF(AND(AG47&gt;='TABLEAU PERSONNEL'!$D$24,AG47&lt;='TABLEAU PERSONNEL'!$E$24),100,0)
+IF(AND(AG47&gt;='TABLEAU PERSONNEL'!$D$25,AG47&lt;='TABLEAU PERSONNEL'!$E$25),100,0)
+IF(AND(AG47&gt;='TABLEAU PERSONNEL'!$D$26,AG47&lt;='TABLEAU PERSONNEL'!$E$26),100,0)
+IF(AND(AG47&gt;='TABLEAU PERSONNEL'!$D$27,AG47&lt;='TABLEAU PERSONNEL'!$E$27),100,0)
+IF(AND(AG47&gt;='TABLEAU PERSONNEL'!$D$28,AG47&lt;='TABLEAU PERSONNEL'!$E$28),100,0)
+IF(AND(AG47&gt;='TABLEAU PERSONNEL'!$D$29,AG47&lt;='TABLEAU PERSONNEL'!$E$29),100,0)
+IF(AND(AG47&gt;='TABLEAU PERSONNEL'!$D$30,AG47&lt;='TABLEAU PERSONNEL'!$E$30),100,0)
+IF(AND(AG47&gt;='TABLEAU PERSONNEL'!$D$31,AG47&lt;='TABLEAU PERSONNEL'!$E$31),100,0)
+IF(AND(AG47&gt;='TABLEAU PERSONNEL'!$D$32,AG47&lt;='TABLEAU PERSONNEL'!$E$32),100,0)
+IF(AND(AG47&gt;='TABLEAU PERSONNEL'!$D$33,AG47&lt;='TABLEAU PERSONNEL'!$E$33),100,0)
+IF(AND(AG47&gt;='TABLEAU PERSONNEL'!$D$34,AG47&lt;='TABLEAU PERSONNEL'!$E$34),100,0)</f>
        <v>0</v>
      </c>
      <c r="AH51" s="50">
        <f>IF(AND(AH47&gt;='TABLEAU PERSONNEL'!$D$4,AH47&lt;='TABLEAU PERSONNEL'!$E$4),100,0)
+IF(AND(AH47&gt;='TABLEAU PERSONNEL'!$D$5,AH47&lt;='TABLEAU PERSONNEL'!$E$5),100,0)
+IF(AND(AH47&gt;='TABLEAU PERSONNEL'!$D$6,AH47&lt;='TABLEAU PERSONNEL'!$E$6),100,0)
+IF(AND(AH47&gt;='TABLEAU PERSONNEL'!$D$7,AH47&lt;='TABLEAU PERSONNEL'!$E$7),100,0)
+IF(AND(AH47&gt;='TABLEAU PERSONNEL'!$D$8,AH47&lt;='TABLEAU PERSONNEL'!$E$8),100,0)
+IF(AND(AH47&gt;='TABLEAU PERSONNEL'!$D$9,AH47&lt;='TABLEAU PERSONNEL'!$E$9),100,0)
+IF(AND(AH47&gt;='TABLEAU PERSONNEL'!$D$10,AH47&lt;='TABLEAU PERSONNEL'!$E$10),100,0)
+IF(AND(AH47&gt;='TABLEAU PERSONNEL'!$D$11,AH47&lt;='TABLEAU PERSONNEL'!$E$11),100,0)
+IF(AND(AH47&gt;='TABLEAU PERSONNEL'!$D$12,AH47&lt;='TABLEAU PERSONNEL'!$E$12),100,0)
+IF(AND(AH47&gt;='TABLEAU PERSONNEL'!$D$13,AH47&lt;='TABLEAU PERSONNEL'!$E$13),100,0)
+IF(AND(AH47&gt;='TABLEAU PERSONNEL'!$D$14,AH47&lt;='TABLEAU PERSONNEL'!$E$14),100,0)
+IF(AND(AH47&gt;='TABLEAU PERSONNEL'!$D$15,AH47&lt;='TABLEAU PERSONNEL'!$E$15),100,0)
+IF(AND(AH47&gt;='TABLEAU PERSONNEL'!$D$16,AH47&lt;='TABLEAU PERSONNEL'!$E$16),100,0)
+IF(AND(AH47&gt;='TABLEAU PERSONNEL'!$D$17,AH47&lt;='TABLEAU PERSONNEL'!$E$17),100,0)
+IF(AND(AH47&gt;='TABLEAU PERSONNEL'!$D$18,AH47&lt;='TABLEAU PERSONNEL'!$E$18),100,0)
+IF(AND(AH47&gt;='TABLEAU PERSONNEL'!$D$19,AH47&lt;='TABLEAU PERSONNEL'!$E$19),100,0)
+IF(AND(AH47&gt;='TABLEAU PERSONNEL'!$D$20,AH47&lt;='TABLEAU PERSONNEL'!$E$20),100,0)
+IF(AND(AH47&gt;='TABLEAU PERSONNEL'!$D$21,AH47&lt;='TABLEAU PERSONNEL'!$E$21),100,0)
+IF(AND(AH47&gt;='TABLEAU PERSONNEL'!$D$22,AH47&lt;='TABLEAU PERSONNEL'!$E$22),100,0)
+IF(AND(AH47&gt;='TABLEAU PERSONNEL'!$D$23,AH47&lt;='TABLEAU PERSONNEL'!$E$23),100,0)
+IF(AND(AH47&gt;='TABLEAU PERSONNEL'!$D$24,AH47&lt;='TABLEAU PERSONNEL'!$E$24),100,0)
+IF(AND(AH47&gt;='TABLEAU PERSONNEL'!$D$25,AH47&lt;='TABLEAU PERSONNEL'!$E$25),100,0)
+IF(AND(AH47&gt;='TABLEAU PERSONNEL'!$D$26,AH47&lt;='TABLEAU PERSONNEL'!$E$26),100,0)
+IF(AND(AH47&gt;='TABLEAU PERSONNEL'!$D$27,AH47&lt;='TABLEAU PERSONNEL'!$E$27),100,0)
+IF(AND(AH47&gt;='TABLEAU PERSONNEL'!$D$28,AH47&lt;='TABLEAU PERSONNEL'!$E$28),100,0)
+IF(AND(AH47&gt;='TABLEAU PERSONNEL'!$D$29,AH47&lt;='TABLEAU PERSONNEL'!$E$29),100,0)
+IF(AND(AH47&gt;='TABLEAU PERSONNEL'!$D$30,AH47&lt;='TABLEAU PERSONNEL'!$E$30),100,0)
+IF(AND(AH47&gt;='TABLEAU PERSONNEL'!$D$31,AH47&lt;='TABLEAU PERSONNEL'!$E$31),100,0)
+IF(AND(AH47&gt;='TABLEAU PERSONNEL'!$D$32,AH47&lt;='TABLEAU PERSONNEL'!$E$32),100,0)
+IF(AND(AH47&gt;='TABLEAU PERSONNEL'!$D$33,AH47&lt;='TABLEAU PERSONNEL'!$E$33),100,0)
+IF(AND(AH47&gt;='TABLEAU PERSONNEL'!$D$34,AH47&lt;='TABLEAU PERSONNEL'!$E$34),100,0)</f>
        <v>0</v>
      </c>
      <c r="AI51" s="50">
        <f>IF(AND(AI47&gt;='TABLEAU PERSONNEL'!$D$4,AI47&lt;='TABLEAU PERSONNEL'!$E$4),100,0)
+IF(AND(AI47&gt;='TABLEAU PERSONNEL'!$D$5,AI47&lt;='TABLEAU PERSONNEL'!$E$5),100,0)
+IF(AND(AI47&gt;='TABLEAU PERSONNEL'!$D$6,AI47&lt;='TABLEAU PERSONNEL'!$E$6),100,0)
+IF(AND(AI47&gt;='TABLEAU PERSONNEL'!$D$7,AI47&lt;='TABLEAU PERSONNEL'!$E$7),100,0)
+IF(AND(AI47&gt;='TABLEAU PERSONNEL'!$D$8,AI47&lt;='TABLEAU PERSONNEL'!$E$8),100,0)
+IF(AND(AI47&gt;='TABLEAU PERSONNEL'!$D$9,AI47&lt;='TABLEAU PERSONNEL'!$E$9),100,0)
+IF(AND(AI47&gt;='TABLEAU PERSONNEL'!$D$10,AI47&lt;='TABLEAU PERSONNEL'!$E$10),100,0)
+IF(AND(AI47&gt;='TABLEAU PERSONNEL'!$D$11,AI47&lt;='TABLEAU PERSONNEL'!$E$11),100,0)
+IF(AND(AI47&gt;='TABLEAU PERSONNEL'!$D$12,AI47&lt;='TABLEAU PERSONNEL'!$E$12),100,0)
+IF(AND(AI47&gt;='TABLEAU PERSONNEL'!$D$13,AI47&lt;='TABLEAU PERSONNEL'!$E$13),100,0)
+IF(AND(AI47&gt;='TABLEAU PERSONNEL'!$D$14,AI47&lt;='TABLEAU PERSONNEL'!$E$14),100,0)
+IF(AND(AI47&gt;='TABLEAU PERSONNEL'!$D$15,AI47&lt;='TABLEAU PERSONNEL'!$E$15),100,0)
+IF(AND(AI47&gt;='TABLEAU PERSONNEL'!$D$16,AI47&lt;='TABLEAU PERSONNEL'!$E$16),100,0)
+IF(AND(AI47&gt;='TABLEAU PERSONNEL'!$D$17,AI47&lt;='TABLEAU PERSONNEL'!$E$17),100,0)
+IF(AND(AI47&gt;='TABLEAU PERSONNEL'!$D$18,AI47&lt;='TABLEAU PERSONNEL'!$E$18),100,0)
+IF(AND(AI47&gt;='TABLEAU PERSONNEL'!$D$19,AI47&lt;='TABLEAU PERSONNEL'!$E$19),100,0)
+IF(AND(AI47&gt;='TABLEAU PERSONNEL'!$D$20,AI47&lt;='TABLEAU PERSONNEL'!$E$20),100,0)
+IF(AND(AI47&gt;='TABLEAU PERSONNEL'!$D$21,AI47&lt;='TABLEAU PERSONNEL'!$E$21),100,0)
+IF(AND(AI47&gt;='TABLEAU PERSONNEL'!$D$22,AI47&lt;='TABLEAU PERSONNEL'!$E$22),100,0)
+IF(AND(AI47&gt;='TABLEAU PERSONNEL'!$D$23,AI47&lt;='TABLEAU PERSONNEL'!$E$23),100,0)
+IF(AND(AI47&gt;='TABLEAU PERSONNEL'!$D$24,AI47&lt;='TABLEAU PERSONNEL'!$E$24),100,0)
+IF(AND(AI47&gt;='TABLEAU PERSONNEL'!$D$25,AI47&lt;='TABLEAU PERSONNEL'!$E$25),100,0)
+IF(AND(AI47&gt;='TABLEAU PERSONNEL'!$D$26,AI47&lt;='TABLEAU PERSONNEL'!$E$26),100,0)
+IF(AND(AI47&gt;='TABLEAU PERSONNEL'!$D$27,AI47&lt;='TABLEAU PERSONNEL'!$E$27),100,0)
+IF(AND(AI47&gt;='TABLEAU PERSONNEL'!$D$28,AI47&lt;='TABLEAU PERSONNEL'!$E$28),100,0)
+IF(AND(AI47&gt;='TABLEAU PERSONNEL'!$D$29,AI47&lt;='TABLEAU PERSONNEL'!$E$29),100,0)
+IF(AND(AI47&gt;='TABLEAU PERSONNEL'!$D$30,AI47&lt;='TABLEAU PERSONNEL'!$E$30),100,0)
+IF(AND(AI47&gt;='TABLEAU PERSONNEL'!$D$31,AI47&lt;='TABLEAU PERSONNEL'!$E$31),100,0)
+IF(AND(AI47&gt;='TABLEAU PERSONNEL'!$D$32,AI47&lt;='TABLEAU PERSONNEL'!$E$32),100,0)
+IF(AND(AI47&gt;='TABLEAU PERSONNEL'!$D$33,AI47&lt;='TABLEAU PERSONNEL'!$E$33),100,0)
+IF(AND(AI47&gt;='TABLEAU PERSONNEL'!$D$34,AI47&lt;='TABLEAU PERSONNEL'!$E$34),100,0)</f>
        <v>0</v>
      </c>
      <c r="AJ51" s="50">
        <f>IF(AND(AJ47&gt;='TABLEAU PERSONNEL'!$D$4,AJ47&lt;='TABLEAU PERSONNEL'!$E$4),100,0)
+IF(AND(AJ47&gt;='TABLEAU PERSONNEL'!$D$5,AJ47&lt;='TABLEAU PERSONNEL'!$E$5),100,0)
+IF(AND(AJ47&gt;='TABLEAU PERSONNEL'!$D$6,AJ47&lt;='TABLEAU PERSONNEL'!$E$6),100,0)
+IF(AND(AJ47&gt;='TABLEAU PERSONNEL'!$D$7,AJ47&lt;='TABLEAU PERSONNEL'!$E$7),100,0)
+IF(AND(AJ47&gt;='TABLEAU PERSONNEL'!$D$8,AJ47&lt;='TABLEAU PERSONNEL'!$E$8),100,0)
+IF(AND(AJ47&gt;='TABLEAU PERSONNEL'!$D$9,AJ47&lt;='TABLEAU PERSONNEL'!$E$9),100,0)
+IF(AND(AJ47&gt;='TABLEAU PERSONNEL'!$D$10,AJ47&lt;='TABLEAU PERSONNEL'!$E$10),100,0)
+IF(AND(AJ47&gt;='TABLEAU PERSONNEL'!$D$11,AJ47&lt;='TABLEAU PERSONNEL'!$E$11),100,0)
+IF(AND(AJ47&gt;='TABLEAU PERSONNEL'!$D$12,AJ47&lt;='TABLEAU PERSONNEL'!$E$12),100,0)
+IF(AND(AJ47&gt;='TABLEAU PERSONNEL'!$D$13,AJ47&lt;='TABLEAU PERSONNEL'!$E$13),100,0)
+IF(AND(AJ47&gt;='TABLEAU PERSONNEL'!$D$14,AJ47&lt;='TABLEAU PERSONNEL'!$E$14),100,0)
+IF(AND(AJ47&gt;='TABLEAU PERSONNEL'!$D$15,AJ47&lt;='TABLEAU PERSONNEL'!$E$15),100,0)
+IF(AND(AJ47&gt;='TABLEAU PERSONNEL'!$D$16,AJ47&lt;='TABLEAU PERSONNEL'!$E$16),100,0)
+IF(AND(AJ47&gt;='TABLEAU PERSONNEL'!$D$17,AJ47&lt;='TABLEAU PERSONNEL'!$E$17),100,0)
+IF(AND(AJ47&gt;='TABLEAU PERSONNEL'!$D$18,AJ47&lt;='TABLEAU PERSONNEL'!$E$18),100,0)
+IF(AND(AJ47&gt;='TABLEAU PERSONNEL'!$D$19,AJ47&lt;='TABLEAU PERSONNEL'!$E$19),100,0)
+IF(AND(AJ47&gt;='TABLEAU PERSONNEL'!$D$20,AJ47&lt;='TABLEAU PERSONNEL'!$E$20),100,0)
+IF(AND(AJ47&gt;='TABLEAU PERSONNEL'!$D$21,AJ47&lt;='TABLEAU PERSONNEL'!$E$21),100,0)
+IF(AND(AJ47&gt;='TABLEAU PERSONNEL'!$D$22,AJ47&lt;='TABLEAU PERSONNEL'!$E$22),100,0)
+IF(AND(AJ47&gt;='TABLEAU PERSONNEL'!$D$23,AJ47&lt;='TABLEAU PERSONNEL'!$E$23),100,0)
+IF(AND(AJ47&gt;='TABLEAU PERSONNEL'!$D$24,AJ47&lt;='TABLEAU PERSONNEL'!$E$24),100,0)
+IF(AND(AJ47&gt;='TABLEAU PERSONNEL'!$D$25,AJ47&lt;='TABLEAU PERSONNEL'!$E$25),100,0)
+IF(AND(AJ47&gt;='TABLEAU PERSONNEL'!$D$26,AJ47&lt;='TABLEAU PERSONNEL'!$E$26),100,0)
+IF(AND(AJ47&gt;='TABLEAU PERSONNEL'!$D$27,AJ47&lt;='TABLEAU PERSONNEL'!$E$27),100,0)
+IF(AND(AJ47&gt;='TABLEAU PERSONNEL'!$D$28,AJ47&lt;='TABLEAU PERSONNEL'!$E$28),100,0)
+IF(AND(AJ47&gt;='TABLEAU PERSONNEL'!$D$29,AJ47&lt;='TABLEAU PERSONNEL'!$E$29),100,0)
+IF(AND(AJ47&gt;='TABLEAU PERSONNEL'!$D$30,AJ47&lt;='TABLEAU PERSONNEL'!$E$30),100,0)
+IF(AND(AJ47&gt;='TABLEAU PERSONNEL'!$D$31,AJ47&lt;='TABLEAU PERSONNEL'!$E$31),100,0)
+IF(AND(AJ47&gt;='TABLEAU PERSONNEL'!$D$32,AJ47&lt;='TABLEAU PERSONNEL'!$E$32),100,0)
+IF(AND(AJ47&gt;='TABLEAU PERSONNEL'!$D$33,AJ47&lt;='TABLEAU PERSONNEL'!$E$33),100,0)
+IF(AND(AJ47&gt;='TABLEAU PERSONNEL'!$D$34,AJ47&lt;='TABLEAU PERSONNEL'!$E$34),100,0)</f>
        <v>0</v>
      </c>
      <c r="AK51" s="50">
        <f>IF(AND(AK47&gt;='TABLEAU PERSONNEL'!$D$4,AK47&lt;='TABLEAU PERSONNEL'!$E$4),100,0)
+IF(AND(AK47&gt;='TABLEAU PERSONNEL'!$D$5,AK47&lt;='TABLEAU PERSONNEL'!$E$5),100,0)
+IF(AND(AK47&gt;='TABLEAU PERSONNEL'!$D$6,AK47&lt;='TABLEAU PERSONNEL'!$E$6),100,0)
+IF(AND(AK47&gt;='TABLEAU PERSONNEL'!$D$7,AK47&lt;='TABLEAU PERSONNEL'!$E$7),100,0)
+IF(AND(AK47&gt;='TABLEAU PERSONNEL'!$D$8,AK47&lt;='TABLEAU PERSONNEL'!$E$8),100,0)
+IF(AND(AK47&gt;='TABLEAU PERSONNEL'!$D$9,AK47&lt;='TABLEAU PERSONNEL'!$E$9),100,0)
+IF(AND(AK47&gt;='TABLEAU PERSONNEL'!$D$10,AK47&lt;='TABLEAU PERSONNEL'!$E$10),100,0)
+IF(AND(AK47&gt;='TABLEAU PERSONNEL'!$D$11,AK47&lt;='TABLEAU PERSONNEL'!$E$11),100,0)
+IF(AND(AK47&gt;='TABLEAU PERSONNEL'!$D$12,AK47&lt;='TABLEAU PERSONNEL'!$E$12),100,0)
+IF(AND(AK47&gt;='TABLEAU PERSONNEL'!$D$13,AK47&lt;='TABLEAU PERSONNEL'!$E$13),100,0)
+IF(AND(AK47&gt;='TABLEAU PERSONNEL'!$D$14,AK47&lt;='TABLEAU PERSONNEL'!$E$14),100,0)
+IF(AND(AK47&gt;='TABLEAU PERSONNEL'!$D$15,AK47&lt;='TABLEAU PERSONNEL'!$E$15),100,0)
+IF(AND(AK47&gt;='TABLEAU PERSONNEL'!$D$16,AK47&lt;='TABLEAU PERSONNEL'!$E$16),100,0)
+IF(AND(AK47&gt;='TABLEAU PERSONNEL'!$D$17,AK47&lt;='TABLEAU PERSONNEL'!$E$17),100,0)
+IF(AND(AK47&gt;='TABLEAU PERSONNEL'!$D$18,AK47&lt;='TABLEAU PERSONNEL'!$E$18),100,0)
+IF(AND(AK47&gt;='TABLEAU PERSONNEL'!$D$19,AK47&lt;='TABLEAU PERSONNEL'!$E$19),100,0)
+IF(AND(AK47&gt;='TABLEAU PERSONNEL'!$D$20,AK47&lt;='TABLEAU PERSONNEL'!$E$20),100,0)
+IF(AND(AK47&gt;='TABLEAU PERSONNEL'!$D$21,AK47&lt;='TABLEAU PERSONNEL'!$E$21),100,0)
+IF(AND(AK47&gt;='TABLEAU PERSONNEL'!$D$22,AK47&lt;='TABLEAU PERSONNEL'!$E$22),100,0)
+IF(AND(AK47&gt;='TABLEAU PERSONNEL'!$D$23,AK47&lt;='TABLEAU PERSONNEL'!$E$23),100,0)
+IF(AND(AK47&gt;='TABLEAU PERSONNEL'!$D$24,AK47&lt;='TABLEAU PERSONNEL'!$E$24),100,0)
+IF(AND(AK47&gt;='TABLEAU PERSONNEL'!$D$25,AK47&lt;='TABLEAU PERSONNEL'!$E$25),100,0)
+IF(AND(AK47&gt;='TABLEAU PERSONNEL'!$D$26,AK47&lt;='TABLEAU PERSONNEL'!$E$26),100,0)
+IF(AND(AK47&gt;='TABLEAU PERSONNEL'!$D$27,AK47&lt;='TABLEAU PERSONNEL'!$E$27),100,0)
+IF(AND(AK47&gt;='TABLEAU PERSONNEL'!$D$28,AK47&lt;='TABLEAU PERSONNEL'!$E$28),100,0)
+IF(AND(AK47&gt;='TABLEAU PERSONNEL'!$D$29,AK47&lt;='TABLEAU PERSONNEL'!$E$29),100,0)
+IF(AND(AK47&gt;='TABLEAU PERSONNEL'!$D$30,AK47&lt;='TABLEAU PERSONNEL'!$E$30),100,0)
+IF(AND(AK47&gt;='TABLEAU PERSONNEL'!$D$31,AK47&lt;='TABLEAU PERSONNEL'!$E$31),100,0)
+IF(AND(AK47&gt;='TABLEAU PERSONNEL'!$D$32,AK47&lt;='TABLEAU PERSONNEL'!$E$32),100,0)
+IF(AND(AK47&gt;='TABLEAU PERSONNEL'!$D$33,AK47&lt;='TABLEAU PERSONNEL'!$E$33),100,0)
+IF(AND(AK47&gt;='TABLEAU PERSONNEL'!$D$34,AK47&lt;='TABLEAU PERSONNEL'!$E$34),100,0)</f>
        <v>0</v>
      </c>
      <c r="AL51" s="50">
        <f>IF(AND(AL47&gt;='TABLEAU PERSONNEL'!$D$4,AL47&lt;='TABLEAU PERSONNEL'!$E$4),100,0)
+IF(AND(AL47&gt;='TABLEAU PERSONNEL'!$D$5,AL47&lt;='TABLEAU PERSONNEL'!$E$5),100,0)
+IF(AND(AL47&gt;='TABLEAU PERSONNEL'!$D$6,AL47&lt;='TABLEAU PERSONNEL'!$E$6),100,0)
+IF(AND(AL47&gt;='TABLEAU PERSONNEL'!$D$7,AL47&lt;='TABLEAU PERSONNEL'!$E$7),100,0)
+IF(AND(AL47&gt;='TABLEAU PERSONNEL'!$D$8,AL47&lt;='TABLEAU PERSONNEL'!$E$8),100,0)
+IF(AND(AL47&gt;='TABLEAU PERSONNEL'!$D$9,AL47&lt;='TABLEAU PERSONNEL'!$E$9),100,0)
+IF(AND(AL47&gt;='TABLEAU PERSONNEL'!$D$10,AL47&lt;='TABLEAU PERSONNEL'!$E$10),100,0)
+IF(AND(AL47&gt;='TABLEAU PERSONNEL'!$D$11,AL47&lt;='TABLEAU PERSONNEL'!$E$11),100,0)
+IF(AND(AL47&gt;='TABLEAU PERSONNEL'!$D$12,AL47&lt;='TABLEAU PERSONNEL'!$E$12),100,0)
+IF(AND(AL47&gt;='TABLEAU PERSONNEL'!$D$13,AL47&lt;='TABLEAU PERSONNEL'!$E$13),100,0)
+IF(AND(AL47&gt;='TABLEAU PERSONNEL'!$D$14,AL47&lt;='TABLEAU PERSONNEL'!$E$14),100,0)
+IF(AND(AL47&gt;='TABLEAU PERSONNEL'!$D$15,AL47&lt;='TABLEAU PERSONNEL'!$E$15),100,0)
+IF(AND(AL47&gt;='TABLEAU PERSONNEL'!$D$16,AL47&lt;='TABLEAU PERSONNEL'!$E$16),100,0)
+IF(AND(AL47&gt;='TABLEAU PERSONNEL'!$D$17,AL47&lt;='TABLEAU PERSONNEL'!$E$17),100,0)
+IF(AND(AL47&gt;='TABLEAU PERSONNEL'!$D$18,AL47&lt;='TABLEAU PERSONNEL'!$E$18),100,0)
+IF(AND(AL47&gt;='TABLEAU PERSONNEL'!$D$19,AL47&lt;='TABLEAU PERSONNEL'!$E$19),100,0)
+IF(AND(AL47&gt;='TABLEAU PERSONNEL'!$D$20,AL47&lt;='TABLEAU PERSONNEL'!$E$20),100,0)
+IF(AND(AL47&gt;='TABLEAU PERSONNEL'!$D$21,AL47&lt;='TABLEAU PERSONNEL'!$E$21),100,0)
+IF(AND(AL47&gt;='TABLEAU PERSONNEL'!$D$22,AL47&lt;='TABLEAU PERSONNEL'!$E$22),100,0)
+IF(AND(AL47&gt;='TABLEAU PERSONNEL'!$D$23,AL47&lt;='TABLEAU PERSONNEL'!$E$23),100,0)
+IF(AND(AL47&gt;='TABLEAU PERSONNEL'!$D$24,AL47&lt;='TABLEAU PERSONNEL'!$E$24),100,0)
+IF(AND(AL47&gt;='TABLEAU PERSONNEL'!$D$25,AL47&lt;='TABLEAU PERSONNEL'!$E$25),100,0)
+IF(AND(AL47&gt;='TABLEAU PERSONNEL'!$D$26,AL47&lt;='TABLEAU PERSONNEL'!$E$26),100,0)
+IF(AND(AL47&gt;='TABLEAU PERSONNEL'!$D$27,AL47&lt;='TABLEAU PERSONNEL'!$E$27),100,0)
+IF(AND(AL47&gt;='TABLEAU PERSONNEL'!$D$28,AL47&lt;='TABLEAU PERSONNEL'!$E$28),100,0)
+IF(AND(AL47&gt;='TABLEAU PERSONNEL'!$D$29,AL47&lt;='TABLEAU PERSONNEL'!$E$29),100,0)
+IF(AND(AL47&gt;='TABLEAU PERSONNEL'!$D$30,AL47&lt;='TABLEAU PERSONNEL'!$E$30),100,0)
+IF(AND(AL47&gt;='TABLEAU PERSONNEL'!$D$31,AL47&lt;='TABLEAU PERSONNEL'!$E$31),100,0)
+IF(AND(AL47&gt;='TABLEAU PERSONNEL'!$D$32,AL47&lt;='TABLEAU PERSONNEL'!$E$32),100,0)
+IF(AND(AL47&gt;='TABLEAU PERSONNEL'!$D$33,AL47&lt;='TABLEAU PERSONNEL'!$E$33),100,0)
+IF(AND(AL47&gt;='TABLEAU PERSONNEL'!$D$34,AL47&lt;='TABLEAU PERSONNEL'!$E$34),100,0)</f>
        <v>2700</v>
      </c>
    </row>
    <row r="52" spans="1:38" x14ac:dyDescent="0.25">
      <c r="A52" s="82">
        <f>DATE(CalendarYear,9,1)</f>
        <v>45901</v>
      </c>
      <c r="B52" s="35" t="str">
        <f>IFERROR((WEEKNUM(B53)),"")</f>
        <v/>
      </c>
      <c r="C52" s="35">
        <f t="shared" ref="C52:AL52" si="8">IFERROR((WEEKNUM(C53)),"")</f>
        <v>36</v>
      </c>
      <c r="D52" s="35">
        <f t="shared" si="8"/>
        <v>36</v>
      </c>
      <c r="E52" s="35">
        <f t="shared" si="8"/>
        <v>36</v>
      </c>
      <c r="F52" s="35">
        <f t="shared" si="8"/>
        <v>36</v>
      </c>
      <c r="G52" s="35">
        <f t="shared" si="8"/>
        <v>36</v>
      </c>
      <c r="H52" s="35">
        <f t="shared" si="8"/>
        <v>36</v>
      </c>
      <c r="I52" s="35">
        <f t="shared" si="8"/>
        <v>37</v>
      </c>
      <c r="J52" s="35">
        <f t="shared" si="8"/>
        <v>37</v>
      </c>
      <c r="K52" s="35">
        <f t="shared" si="8"/>
        <v>37</v>
      </c>
      <c r="L52" s="35">
        <f t="shared" si="8"/>
        <v>37</v>
      </c>
      <c r="M52" s="35">
        <f t="shared" si="8"/>
        <v>37</v>
      </c>
      <c r="N52" s="35">
        <f t="shared" si="8"/>
        <v>37</v>
      </c>
      <c r="O52" s="35">
        <f t="shared" si="8"/>
        <v>37</v>
      </c>
      <c r="P52" s="35">
        <f t="shared" si="8"/>
        <v>38</v>
      </c>
      <c r="Q52" s="35">
        <f t="shared" si="8"/>
        <v>38</v>
      </c>
      <c r="R52" s="35">
        <f t="shared" si="8"/>
        <v>38</v>
      </c>
      <c r="S52" s="35">
        <f t="shared" si="8"/>
        <v>38</v>
      </c>
      <c r="T52" s="35">
        <f t="shared" si="8"/>
        <v>38</v>
      </c>
      <c r="U52" s="35">
        <f t="shared" si="8"/>
        <v>38</v>
      </c>
      <c r="V52" s="35">
        <f t="shared" si="8"/>
        <v>38</v>
      </c>
      <c r="W52" s="35">
        <f t="shared" si="8"/>
        <v>39</v>
      </c>
      <c r="X52" s="35">
        <f t="shared" si="8"/>
        <v>39</v>
      </c>
      <c r="Y52" s="35">
        <f t="shared" si="8"/>
        <v>39</v>
      </c>
      <c r="Z52" s="35">
        <f t="shared" si="8"/>
        <v>39</v>
      </c>
      <c r="AA52" s="35">
        <f t="shared" si="8"/>
        <v>39</v>
      </c>
      <c r="AB52" s="35">
        <f t="shared" si="8"/>
        <v>39</v>
      </c>
      <c r="AC52" s="35">
        <f t="shared" si="8"/>
        <v>39</v>
      </c>
      <c r="AD52" s="35">
        <f t="shared" si="8"/>
        <v>40</v>
      </c>
      <c r="AE52" s="35">
        <f t="shared" si="8"/>
        <v>40</v>
      </c>
      <c r="AF52" s="35">
        <f t="shared" si="8"/>
        <v>40</v>
      </c>
      <c r="AG52" s="35" t="str">
        <f t="shared" si="8"/>
        <v/>
      </c>
      <c r="AH52" s="35" t="str">
        <f t="shared" si="8"/>
        <v/>
      </c>
      <c r="AI52" s="35" t="str">
        <f t="shared" si="8"/>
        <v/>
      </c>
      <c r="AJ52" s="35" t="str">
        <f t="shared" si="8"/>
        <v/>
      </c>
      <c r="AK52" s="35" t="str">
        <f t="shared" si="8"/>
        <v/>
      </c>
      <c r="AL52" s="35" t="str">
        <f t="shared" si="8"/>
        <v/>
      </c>
    </row>
    <row r="53" spans="1:38" x14ac:dyDescent="0.25">
      <c r="A53" s="82"/>
      <c r="B53" s="17" t="str">
        <f>IF(DAY(SepSun1)=1,"",IF(AND(YEAR(SepSun1+1)=CalendarYear,MONTH(SepSun1+1)=9),SepSun1+1,""))</f>
        <v/>
      </c>
      <c r="C53" s="17">
        <f>IF(DAY(SepSun1)=1,"",IF(AND(YEAR(SepSun1+2)=CalendarYear,MONTH(SepSun1+2)=9),SepSun1+2,""))</f>
        <v>45901</v>
      </c>
      <c r="D53" s="17">
        <f>IF(DAY(SepSun1)=1,"",IF(AND(YEAR(SepSun1+3)=CalendarYear,MONTH(SepSun1+3)=9),SepSun1+3,""))</f>
        <v>45902</v>
      </c>
      <c r="E53" s="17">
        <f>IF(DAY(SepSun1)=1,"",IF(AND(YEAR(SepSun1+4)=CalendarYear,MONTH(SepSun1+4)=9),SepSun1+4,""))</f>
        <v>45903</v>
      </c>
      <c r="F53" s="17">
        <f>IF(DAY(SepSun1)=1,"",IF(AND(YEAR(SepSun1+5)=CalendarYear,MONTH(SepSun1+5)=9),SepSun1+5,""))</f>
        <v>45904</v>
      </c>
      <c r="G53" s="17">
        <f>IF(DAY(SepSun1)=1,"",IF(AND(YEAR(SepSun1+6)=CalendarYear,MONTH(SepSun1+6)=9),SepSun1+6,""))</f>
        <v>45905</v>
      </c>
      <c r="H53" s="17">
        <f>IF(DAY(SepSun1)=1,IF(AND(YEAR(SepSun1)=CalendarYear,MONTH(SepSun1)=9),SepSun1,""),IF(AND(YEAR(SepSun1+7)=CalendarYear,MONTH(SepSun1+7)=9),SepSun1+7,""))</f>
        <v>45906</v>
      </c>
      <c r="I53" s="17">
        <f>IF(DAY(SepSun1)=1,IF(AND(YEAR(SepSun1+1)=CalendarYear,MONTH(SepSun1+1)=9),SepSun1+1,""),IF(AND(YEAR(SepSun1+8)=CalendarYear,MONTH(SepSun1+8)=9),SepSun1+8,""))</f>
        <v>45907</v>
      </c>
      <c r="J53" s="17">
        <f>IF(DAY(SepSun1)=1,IF(AND(YEAR(SepSun1+2)=CalendarYear,MONTH(SepSun1+2)=9),SepSun1+2,""),IF(AND(YEAR(SepSun1+9)=CalendarYear,MONTH(SepSun1+9)=9),SepSun1+9,""))</f>
        <v>45908</v>
      </c>
      <c r="K53" s="17">
        <f>IF(DAY(SepSun1)=1,IF(AND(YEAR(SepSun1+3)=CalendarYear,MONTH(SepSun1+3)=9),SepSun1+3,""),IF(AND(YEAR(SepSun1+10)=CalendarYear,MONTH(SepSun1+10)=9),SepSun1+10,""))</f>
        <v>45909</v>
      </c>
      <c r="L53" s="17">
        <f>IF(DAY(SepSun1)=1,IF(AND(YEAR(SepSun1+4)=CalendarYear,MONTH(SepSun1+4)=9),SepSun1+4,""),IF(AND(YEAR(SepSun1+11)=CalendarYear,MONTH(SepSun1+11)=9),SepSun1+11,""))</f>
        <v>45910</v>
      </c>
      <c r="M53" s="17">
        <f>IF(DAY(SepSun1)=1,IF(AND(YEAR(SepSun1+5)=CalendarYear,MONTH(SepSun1+5)=9),SepSun1+5,""),IF(AND(YEAR(SepSun1+12)=CalendarYear,MONTH(SepSun1+12)=9),SepSun1+12,""))</f>
        <v>45911</v>
      </c>
      <c r="N53" s="17">
        <f>IF(DAY(SepSun1)=1,IF(AND(YEAR(SepSun1+6)=CalendarYear,MONTH(SepSun1+6)=9),SepSun1+6,""),IF(AND(YEAR(SepSun1+13)=CalendarYear,MONTH(SepSun1+13)=9),SepSun1+13,""))</f>
        <v>45912</v>
      </c>
      <c r="O53" s="17">
        <f>IF(DAY(SepSun1)=1,IF(AND(YEAR(SepSun1+7)=CalendarYear,MONTH(SepSun1+7)=9),SepSun1+7,""),IF(AND(YEAR(SepSun1+14)=CalendarYear,MONTH(SepSun1+14)=9),SepSun1+14,""))</f>
        <v>45913</v>
      </c>
      <c r="P53" s="17">
        <f>IF(DAY(SepSun1)=1,IF(AND(YEAR(SepSun1+8)=CalendarYear,MONTH(SepSun1+8)=9),SepSun1+8,""),IF(AND(YEAR(SepSun1+15)=CalendarYear,MONTH(SepSun1+15)=9),SepSun1+15,""))</f>
        <v>45914</v>
      </c>
      <c r="Q53" s="17">
        <f>IF(DAY(SepSun1)=1,IF(AND(YEAR(SepSun1+9)=CalendarYear,MONTH(SepSun1+9)=9),SepSun1+9,""),IF(AND(YEAR(SepSun1+16)=CalendarYear,MONTH(SepSun1+16)=9),SepSun1+16,""))</f>
        <v>45915</v>
      </c>
      <c r="R53" s="17">
        <f>IF(DAY(SepSun1)=1,IF(AND(YEAR(SepSun1+10)=CalendarYear,MONTH(SepSun1+10)=9),SepSun1+10,""),IF(AND(YEAR(SepSun1+17)=CalendarYear,MONTH(SepSun1+17)=9),SepSun1+17,""))</f>
        <v>45916</v>
      </c>
      <c r="S53" s="17">
        <f>IF(DAY(SepSun1)=1,IF(AND(YEAR(SepSun1+11)=CalendarYear,MONTH(SepSun1+11)=9),SepSun1+11,""),IF(AND(YEAR(SepSun1+18)=CalendarYear,MONTH(SepSun1+18)=9),SepSun1+18,""))</f>
        <v>45917</v>
      </c>
      <c r="T53" s="17">
        <f>IF(DAY(SepSun1)=1,IF(AND(YEAR(SepSun1+12)=CalendarYear,MONTH(SepSun1+12)=9),SepSun1+12,""),IF(AND(YEAR(SepSun1+19)=CalendarYear,MONTH(SepSun1+19)=9),SepSun1+19,""))</f>
        <v>45918</v>
      </c>
      <c r="U53" s="17">
        <f>IF(DAY(SepSun1)=1,IF(AND(YEAR(SepSun1+13)=CalendarYear,MONTH(SepSun1+13)=9),SepSun1+13,""),IF(AND(YEAR(SepSun1+20)=CalendarYear,MONTH(SepSun1+20)=9),SepSun1+20,""))</f>
        <v>45919</v>
      </c>
      <c r="V53" s="17">
        <f>IF(DAY(SepSun1)=1,IF(AND(YEAR(SepSun1+14)=CalendarYear,MONTH(SepSun1+14)=9),SepSun1+14,""),IF(AND(YEAR(SepSun1+21)=CalendarYear,MONTH(SepSun1+21)=9),SepSun1+21,""))</f>
        <v>45920</v>
      </c>
      <c r="W53" s="17">
        <f>IF(DAY(SepSun1)=1,IF(AND(YEAR(SepSun1+15)=CalendarYear,MONTH(SepSun1+15)=9),SepSun1+15,""),IF(AND(YEAR(SepSun1+22)=CalendarYear,MONTH(SepSun1+22)=9),SepSun1+22,""))</f>
        <v>45921</v>
      </c>
      <c r="X53" s="17">
        <f>IF(DAY(SepSun1)=1,IF(AND(YEAR(SepSun1+16)=CalendarYear,MONTH(SepSun1+16)=9),SepSun1+16,""),IF(AND(YEAR(SepSun1+23)=CalendarYear,MONTH(SepSun1+23)=9),SepSun1+23,""))</f>
        <v>45922</v>
      </c>
      <c r="Y53" s="17">
        <f>IF(DAY(SepSun1)=1,IF(AND(YEAR(SepSun1+17)=CalendarYear,MONTH(SepSun1+17)=9),SepSun1+17,""),IF(AND(YEAR(SepSun1+24)=CalendarYear,MONTH(SepSun1+24)=9),SepSun1+24,""))</f>
        <v>45923</v>
      </c>
      <c r="Z53" s="17">
        <f>IF(DAY(SepSun1)=1,IF(AND(YEAR(SepSun1+18)=CalendarYear,MONTH(SepSun1+18)=9),SepSun1+18,""),IF(AND(YEAR(SepSun1+25)=CalendarYear,MONTH(SepSun1+25)=9),SepSun1+25,""))</f>
        <v>45924</v>
      </c>
      <c r="AA53" s="17">
        <f>IF(DAY(SepSun1)=1,IF(AND(YEAR(SepSun1+19)=CalendarYear,MONTH(SepSun1+19)=9),SepSun1+19,""),IF(AND(YEAR(SepSun1+26)=CalendarYear,MONTH(SepSun1+26)=9),SepSun1+26,""))</f>
        <v>45925</v>
      </c>
      <c r="AB53" s="17">
        <f>IF(DAY(SepSun1)=1,IF(AND(YEAR(SepSun1+20)=CalendarYear,MONTH(SepSun1+20)=9),SepSun1+20,""),IF(AND(YEAR(SepSun1+27)=CalendarYear,MONTH(SepSun1+27)=9),SepSun1+27,""))</f>
        <v>45926</v>
      </c>
      <c r="AC53" s="17">
        <f>IF(DAY(SepSun1)=1,IF(AND(YEAR(SepSun1+21)=CalendarYear,MONTH(SepSun1+21)=9),SepSun1+21,""),IF(AND(YEAR(SepSun1+28)=CalendarYear,MONTH(SepSun1+28)=9),SepSun1+28,""))</f>
        <v>45927</v>
      </c>
      <c r="AD53" s="17">
        <f>IF(DAY(SepSun1)=1,IF(AND(YEAR(SepSun1+22)=CalendarYear,MONTH(SepSun1+22)=9),SepSun1+22,""),IF(AND(YEAR(SepSun1+29)=CalendarYear,MONTH(SepSun1+29)=9),SepSun1+29,""))</f>
        <v>45928</v>
      </c>
      <c r="AE53" s="17">
        <f>IF(DAY(SepSun1)=1,IF(AND(YEAR(SepSun1+23)=CalendarYear,MONTH(SepSun1+23)=9),SepSun1+23,""),IF(AND(YEAR(SepSun1+30)=CalendarYear,MONTH(SepSun1+30)=9),SepSun1+30,""))</f>
        <v>45929</v>
      </c>
      <c r="AF53" s="17">
        <f>IF(DAY(SepSun1)=1,IF(AND(YEAR(SepSun1+24)=CalendarYear,MONTH(SepSun1+24)=9),SepSun1+24,""),IF(AND(YEAR(SepSun1+31)=CalendarYear,MONTH(SepSun1+31)=9),SepSun1+31,""))</f>
        <v>45930</v>
      </c>
      <c r="AG53" s="17" t="str">
        <f>IF(DAY(SepSun1)=1,IF(AND(YEAR(SepSun1+25)=CalendarYear,MONTH(SepSun1+25)=9),SepSun1+25,""),IF(AND(YEAR(SepSun1+32)=CalendarYear,MONTH(SepSun1+32)=9),SepSun1+32,""))</f>
        <v/>
      </c>
      <c r="AH53" s="17" t="str">
        <f>IF(DAY(SepSun1)=1,IF(AND(YEAR(SepSun1+26)=CalendarYear,MONTH(SepSun1+26)=9),SepSun1+26,""),IF(AND(YEAR(SepSun1+33)=CalendarYear,MONTH(SepSun1+33)=9),SepSun1+33,""))</f>
        <v/>
      </c>
      <c r="AI53" s="17" t="str">
        <f>IF(DAY(SepSun1)=1,IF(AND(YEAR(SepSun1+27)=CalendarYear,MONTH(SepSun1+27)=9),SepSun1+27,""),IF(AND(YEAR(SepSun1+34)=CalendarYear,MONTH(SepSun1+34)=9),SepSun1+34,""))</f>
        <v/>
      </c>
      <c r="AJ53" s="17" t="str">
        <f>IF(DAY(SepSun1)=1,IF(AND(YEAR(SepSun1+28)=CalendarYear,MONTH(SepSun1+28)=9),SepSun1+28,""),IF(AND(YEAR(SepSun1+35)=CalendarYear,MONTH(SepSun1+35)=9),SepSun1+35,""))</f>
        <v/>
      </c>
      <c r="AK53" s="17" t="str">
        <f>IF(DAY(SepSun1)=1,IF(AND(YEAR(SepSun1+29)=CalendarYear,MONTH(SepSun1+29)=9),SepSun1+29,""),IF(AND(YEAR(SepSun1+36)=CalendarYear,MONTH(SepSun1+36)=9),SepSun1+36,""))</f>
        <v/>
      </c>
      <c r="AL53" s="17" t="str">
        <f>IF(DAY(SepSun1)=1,IF(AND(YEAR(SepSun1+30)=CalendarYear,MONTH(SepSun1+30)=9),SepSun1+30,""),IF(AND(YEAR(SepSun1+37)=CalendarYear,MONTH(SepSun1+37)=9),SepSun1+37,""))</f>
        <v/>
      </c>
    </row>
    <row r="54" spans="1:38" x14ac:dyDescent="0.25">
      <c r="A54" s="82"/>
      <c r="B54" s="18" t="s">
        <v>7</v>
      </c>
      <c r="C54" s="18" t="s">
        <v>8</v>
      </c>
      <c r="D54" s="18" t="s">
        <v>9</v>
      </c>
      <c r="E54" s="18" t="s">
        <v>10</v>
      </c>
      <c r="F54" s="18" t="s">
        <v>11</v>
      </c>
      <c r="G54" s="18" t="s">
        <v>12</v>
      </c>
      <c r="H54" s="18" t="s">
        <v>13</v>
      </c>
      <c r="I54" s="18" t="s">
        <v>7</v>
      </c>
      <c r="J54" s="18" t="s">
        <v>8</v>
      </c>
      <c r="K54" s="18" t="s">
        <v>9</v>
      </c>
      <c r="L54" s="18" t="s">
        <v>10</v>
      </c>
      <c r="M54" s="18" t="s">
        <v>11</v>
      </c>
      <c r="N54" s="18" t="s">
        <v>12</v>
      </c>
      <c r="O54" s="18" t="s">
        <v>13</v>
      </c>
      <c r="P54" s="18" t="s">
        <v>7</v>
      </c>
      <c r="Q54" s="18" t="s">
        <v>8</v>
      </c>
      <c r="R54" s="18" t="s">
        <v>9</v>
      </c>
      <c r="S54" s="18" t="s">
        <v>10</v>
      </c>
      <c r="T54" s="18" t="s">
        <v>11</v>
      </c>
      <c r="U54" s="18" t="s">
        <v>12</v>
      </c>
      <c r="V54" s="18" t="s">
        <v>13</v>
      </c>
      <c r="W54" s="18" t="s">
        <v>7</v>
      </c>
      <c r="X54" s="18" t="s">
        <v>8</v>
      </c>
      <c r="Y54" s="18" t="s">
        <v>9</v>
      </c>
      <c r="Z54" s="18" t="s">
        <v>10</v>
      </c>
      <c r="AA54" s="18" t="s">
        <v>11</v>
      </c>
      <c r="AB54" s="18" t="s">
        <v>12</v>
      </c>
      <c r="AC54" s="18" t="s">
        <v>13</v>
      </c>
      <c r="AD54" s="18" t="s">
        <v>7</v>
      </c>
      <c r="AE54" s="18" t="s">
        <v>8</v>
      </c>
      <c r="AF54" s="18" t="s">
        <v>9</v>
      </c>
      <c r="AG54" s="18" t="s">
        <v>10</v>
      </c>
      <c r="AH54" s="18" t="s">
        <v>11</v>
      </c>
      <c r="AI54" s="18" t="s">
        <v>12</v>
      </c>
      <c r="AJ54" s="18" t="s">
        <v>13</v>
      </c>
      <c r="AK54" s="18" t="s">
        <v>7</v>
      </c>
      <c r="AL54" s="18" t="s">
        <v>8</v>
      </c>
    </row>
    <row r="55" spans="1:38" x14ac:dyDescent="0.25">
      <c r="A55" s="27" t="s">
        <v>15</v>
      </c>
      <c r="B55" s="51" t="s">
        <v>14</v>
      </c>
      <c r="C55" s="51" t="s">
        <v>14</v>
      </c>
      <c r="D55" s="51" t="s">
        <v>14</v>
      </c>
      <c r="E55" s="51" t="s">
        <v>14</v>
      </c>
      <c r="F55" s="51" t="s">
        <v>14</v>
      </c>
      <c r="G55" s="51" t="s">
        <v>14</v>
      </c>
      <c r="H55" s="51" t="s">
        <v>14</v>
      </c>
      <c r="I55" s="51" t="s">
        <v>14</v>
      </c>
      <c r="J55" s="51" t="s">
        <v>14</v>
      </c>
      <c r="K55" s="51" t="s">
        <v>14</v>
      </c>
      <c r="L55" s="51" t="s">
        <v>14</v>
      </c>
      <c r="M55" s="51" t="s">
        <v>14</v>
      </c>
      <c r="N55" s="51" t="s">
        <v>14</v>
      </c>
      <c r="O55" s="51" t="s">
        <v>14</v>
      </c>
      <c r="P55" s="51" t="s">
        <v>14</v>
      </c>
      <c r="Q55" s="51" t="s">
        <v>14</v>
      </c>
      <c r="R55" s="51" t="s">
        <v>14</v>
      </c>
      <c r="S55" s="51" t="s">
        <v>14</v>
      </c>
      <c r="T55" s="51" t="s">
        <v>14</v>
      </c>
      <c r="U55" s="51" t="s">
        <v>14</v>
      </c>
      <c r="V55" s="51" t="s">
        <v>14</v>
      </c>
      <c r="W55" s="51" t="s">
        <v>14</v>
      </c>
      <c r="X55" s="51" t="s">
        <v>14</v>
      </c>
      <c r="Y55" s="51" t="s">
        <v>14</v>
      </c>
      <c r="Z55" s="51" t="s">
        <v>14</v>
      </c>
      <c r="AA55" s="51" t="s">
        <v>14</v>
      </c>
      <c r="AB55" s="51" t="s">
        <v>14</v>
      </c>
      <c r="AC55" s="51" t="s">
        <v>14</v>
      </c>
      <c r="AD55" s="51" t="s">
        <v>14</v>
      </c>
      <c r="AE55" s="51" t="s">
        <v>14</v>
      </c>
      <c r="AF55" s="51" t="s">
        <v>14</v>
      </c>
      <c r="AG55" s="51" t="s">
        <v>14</v>
      </c>
      <c r="AH55" s="51" t="s">
        <v>14</v>
      </c>
      <c r="AI55" s="51" t="s">
        <v>14</v>
      </c>
      <c r="AJ55" s="51" t="s">
        <v>14</v>
      </c>
      <c r="AK55" s="51" t="s">
        <v>14</v>
      </c>
      <c r="AL55" s="51" t="s">
        <v>14</v>
      </c>
    </row>
    <row r="56" spans="1:38" x14ac:dyDescent="0.25">
      <c r="A56" s="28" t="s">
        <v>18</v>
      </c>
      <c r="B56" s="50" t="s">
        <v>19</v>
      </c>
      <c r="C56" s="50" t="s">
        <v>19</v>
      </c>
      <c r="D56" s="50" t="s">
        <v>19</v>
      </c>
      <c r="E56" s="50" t="s">
        <v>19</v>
      </c>
      <c r="F56" s="50" t="s">
        <v>19</v>
      </c>
      <c r="G56" s="50" t="s">
        <v>19</v>
      </c>
      <c r="H56" s="50" t="s">
        <v>19</v>
      </c>
      <c r="I56" s="50" t="s">
        <v>19</v>
      </c>
      <c r="J56" s="50" t="s">
        <v>19</v>
      </c>
      <c r="K56" s="50" t="s">
        <v>19</v>
      </c>
      <c r="L56" s="50" t="s">
        <v>19</v>
      </c>
      <c r="M56" s="50" t="s">
        <v>19</v>
      </c>
      <c r="N56" s="50" t="s">
        <v>19</v>
      </c>
      <c r="O56" s="50" t="s">
        <v>19</v>
      </c>
      <c r="P56" s="50" t="s">
        <v>19</v>
      </c>
      <c r="Q56" s="50" t="s">
        <v>19</v>
      </c>
      <c r="R56" s="50" t="s">
        <v>19</v>
      </c>
      <c r="S56" s="50" t="s">
        <v>19</v>
      </c>
      <c r="T56" s="50" t="s">
        <v>19</v>
      </c>
      <c r="U56" s="50" t="s">
        <v>19</v>
      </c>
      <c r="V56" s="50" t="s">
        <v>19</v>
      </c>
      <c r="W56" s="50" t="s">
        <v>19</v>
      </c>
      <c r="X56" s="50" t="s">
        <v>19</v>
      </c>
      <c r="Y56" s="50" t="s">
        <v>19</v>
      </c>
      <c r="Z56" s="50" t="s">
        <v>19</v>
      </c>
      <c r="AA56" s="50" t="s">
        <v>19</v>
      </c>
      <c r="AB56" s="50" t="s">
        <v>19</v>
      </c>
      <c r="AC56" s="50" t="s">
        <v>19</v>
      </c>
      <c r="AD56" s="50" t="s">
        <v>19</v>
      </c>
      <c r="AE56" s="50" t="s">
        <v>19</v>
      </c>
      <c r="AF56" s="50" t="s">
        <v>19</v>
      </c>
      <c r="AG56" s="50" t="s">
        <v>19</v>
      </c>
      <c r="AH56" s="50" t="s">
        <v>19</v>
      </c>
      <c r="AI56" s="50" t="s">
        <v>19</v>
      </c>
      <c r="AJ56" s="50" t="s">
        <v>19</v>
      </c>
      <c r="AK56" s="50" t="s">
        <v>19</v>
      </c>
      <c r="AL56" s="50" t="s">
        <v>19</v>
      </c>
    </row>
    <row r="57" spans="1:38" x14ac:dyDescent="0.25">
      <c r="A57" s="28" t="s">
        <v>20</v>
      </c>
      <c r="B57" s="50">
        <f>IF(AND(B53&gt;='TABLEAU PERSONNEL'!$D$4,B53&lt;='TABLEAU PERSONNEL'!$E$4),100,0)
+IF(AND(B53&gt;='TABLEAU PERSONNEL'!$D$5,B53&lt;='TABLEAU PERSONNEL'!$E$5),100,0)
+IF(AND(B53&gt;='TABLEAU PERSONNEL'!$D$6,B53&lt;='TABLEAU PERSONNEL'!$E$6),100,0)
+IF(AND(B53&gt;='TABLEAU PERSONNEL'!$D$7,B53&lt;='TABLEAU PERSONNEL'!$E$7),100,0)
+IF(AND(B53&gt;='TABLEAU PERSONNEL'!$D$8,B53&lt;='TABLEAU PERSONNEL'!$E$8),100,0)
+IF(AND(B53&gt;='TABLEAU PERSONNEL'!$D$9,B53&lt;='TABLEAU PERSONNEL'!$E$9),100,0)
+IF(AND(B53&gt;='TABLEAU PERSONNEL'!$D$10,B53&lt;='TABLEAU PERSONNEL'!$E$10),100,0)
+IF(AND(B53&gt;='TABLEAU PERSONNEL'!$D$11,B53&lt;='TABLEAU PERSONNEL'!$E$11),100,0)
+IF(AND(B53&gt;='TABLEAU PERSONNEL'!$D$12,B53&lt;='TABLEAU PERSONNEL'!$E$12),100,0)
+IF(AND(B53&gt;='TABLEAU PERSONNEL'!$D$13,B53&lt;='TABLEAU PERSONNEL'!$E$13),100,0)
+IF(AND(B53&gt;='TABLEAU PERSONNEL'!$D$14,B53&lt;='TABLEAU PERSONNEL'!$E$14),100,0)
+IF(AND(B53&gt;='TABLEAU PERSONNEL'!$D$15,B53&lt;='TABLEAU PERSONNEL'!$E$15),100,0)
+IF(AND(B53&gt;='TABLEAU PERSONNEL'!$D$16,B53&lt;='TABLEAU PERSONNEL'!$E$16),100,0)
+IF(AND(B53&gt;='TABLEAU PERSONNEL'!$D$17,B53&lt;='TABLEAU PERSONNEL'!$E$17),100,0)
+IF(AND(B53&gt;='TABLEAU PERSONNEL'!$D$18,B53&lt;='TABLEAU PERSONNEL'!$E$18),100,0)
+IF(AND(B53&gt;='TABLEAU PERSONNEL'!$D$19,B53&lt;='TABLEAU PERSONNEL'!$E$19),100,0)
+IF(AND(B53&gt;='TABLEAU PERSONNEL'!$D$20,B53&lt;='TABLEAU PERSONNEL'!$E$20),100,0)
+IF(AND(B53&gt;='TABLEAU PERSONNEL'!$D$21,B53&lt;='TABLEAU PERSONNEL'!$E$21),100,0)
+IF(AND(B53&gt;='TABLEAU PERSONNEL'!$D$22,B53&lt;='TABLEAU PERSONNEL'!$E$22),100,0)
+IF(AND(B53&gt;='TABLEAU PERSONNEL'!$D$23,B53&lt;='TABLEAU PERSONNEL'!$E$23),100,0)
+IF(AND(B53&gt;='TABLEAU PERSONNEL'!$D$24,B53&lt;='TABLEAU PERSONNEL'!$E$24),100,0)
+IF(AND(B53&gt;='TABLEAU PERSONNEL'!$D$25,B53&lt;='TABLEAU PERSONNEL'!$E$25),100,0)
+IF(AND(B53&gt;='TABLEAU PERSONNEL'!$D$26,B53&lt;='TABLEAU PERSONNEL'!$E$26),100,0)
+IF(AND(B53&gt;='TABLEAU PERSONNEL'!$D$27,B53&lt;='TABLEAU PERSONNEL'!$E$27),100,0)
+IF(AND(B53&gt;='TABLEAU PERSONNEL'!$D$28,B53&lt;='TABLEAU PERSONNEL'!$E$28),100,0)
+IF(AND(B53&gt;='TABLEAU PERSONNEL'!$D$29,B53&lt;='TABLEAU PERSONNEL'!$E$29),100,0)
+IF(AND(B53&gt;='TABLEAU PERSONNEL'!$D$30,B53&lt;='TABLEAU PERSONNEL'!$E$30),100,0)
+IF(AND(B53&gt;='TABLEAU PERSONNEL'!$D$31,B53&lt;='TABLEAU PERSONNEL'!$E$31),100,0)
+IF(AND(B53&gt;='TABLEAU PERSONNEL'!$D$32,B53&lt;='TABLEAU PERSONNEL'!$E$32),100,0)
+IF(AND(B53&gt;='TABLEAU PERSONNEL'!$D$33,B53&lt;='TABLEAU PERSONNEL'!$E$33),100,0)
+IF(AND(B53&gt;='TABLEAU PERSONNEL'!$D$34,B53&lt;='TABLEAU PERSONNEL'!$E$34),100,0)</f>
        <v>2700</v>
      </c>
      <c r="C57" s="50">
        <f>IF(AND(C53&gt;='TABLEAU PERSONNEL'!$D$4,C53&lt;='TABLEAU PERSONNEL'!$E$4),100,0)
+IF(AND(C53&gt;='TABLEAU PERSONNEL'!$D$5,C53&lt;='TABLEAU PERSONNEL'!$E$5),100,0)
+IF(AND(C53&gt;='TABLEAU PERSONNEL'!$D$6,C53&lt;='TABLEAU PERSONNEL'!$E$6),100,0)
+IF(AND(C53&gt;='TABLEAU PERSONNEL'!$D$7,C53&lt;='TABLEAU PERSONNEL'!$E$7),100,0)
+IF(AND(C53&gt;='TABLEAU PERSONNEL'!$D$8,C53&lt;='TABLEAU PERSONNEL'!$E$8),100,0)
+IF(AND(C53&gt;='TABLEAU PERSONNEL'!$D$9,C53&lt;='TABLEAU PERSONNEL'!$E$9),100,0)
+IF(AND(C53&gt;='TABLEAU PERSONNEL'!$D$10,C53&lt;='TABLEAU PERSONNEL'!$E$10),100,0)
+IF(AND(C53&gt;='TABLEAU PERSONNEL'!$D$11,C53&lt;='TABLEAU PERSONNEL'!$E$11),100,0)
+IF(AND(C53&gt;='TABLEAU PERSONNEL'!$D$12,C53&lt;='TABLEAU PERSONNEL'!$E$12),100,0)
+IF(AND(C53&gt;='TABLEAU PERSONNEL'!$D$13,C53&lt;='TABLEAU PERSONNEL'!$E$13),100,0)
+IF(AND(C53&gt;='TABLEAU PERSONNEL'!$D$14,C53&lt;='TABLEAU PERSONNEL'!$E$14),100,0)
+IF(AND(C53&gt;='TABLEAU PERSONNEL'!$D$15,C53&lt;='TABLEAU PERSONNEL'!$E$15),100,0)
+IF(AND(C53&gt;='TABLEAU PERSONNEL'!$D$16,C53&lt;='TABLEAU PERSONNEL'!$E$16),100,0)
+IF(AND(C53&gt;='TABLEAU PERSONNEL'!$D$17,C53&lt;='TABLEAU PERSONNEL'!$E$17),100,0)
+IF(AND(C53&gt;='TABLEAU PERSONNEL'!$D$18,C53&lt;='TABLEAU PERSONNEL'!$E$18),100,0)
+IF(AND(C53&gt;='TABLEAU PERSONNEL'!$D$19,C53&lt;='TABLEAU PERSONNEL'!$E$19),100,0)
+IF(AND(C53&gt;='TABLEAU PERSONNEL'!$D$20,C53&lt;='TABLEAU PERSONNEL'!$E$20),100,0)
+IF(AND(C53&gt;='TABLEAU PERSONNEL'!$D$21,C53&lt;='TABLEAU PERSONNEL'!$E$21),100,0)
+IF(AND(C53&gt;='TABLEAU PERSONNEL'!$D$22,C53&lt;='TABLEAU PERSONNEL'!$E$22),100,0)
+IF(AND(C53&gt;='TABLEAU PERSONNEL'!$D$23,C53&lt;='TABLEAU PERSONNEL'!$E$23),100,0)
+IF(AND(C53&gt;='TABLEAU PERSONNEL'!$D$24,C53&lt;='TABLEAU PERSONNEL'!$E$24),100,0)
+IF(AND(C53&gt;='TABLEAU PERSONNEL'!$D$25,C53&lt;='TABLEAU PERSONNEL'!$E$25),100,0)
+IF(AND(C53&gt;='TABLEAU PERSONNEL'!$D$26,C53&lt;='TABLEAU PERSONNEL'!$E$26),100,0)
+IF(AND(C53&gt;='TABLEAU PERSONNEL'!$D$27,C53&lt;='TABLEAU PERSONNEL'!$E$27),100,0)
+IF(AND(C53&gt;='TABLEAU PERSONNEL'!$D$28,C53&lt;='TABLEAU PERSONNEL'!$E$28),100,0)
+IF(AND(C53&gt;='TABLEAU PERSONNEL'!$D$29,C53&lt;='TABLEAU PERSONNEL'!$E$29),100,0)
+IF(AND(C53&gt;='TABLEAU PERSONNEL'!$D$30,C53&lt;='TABLEAU PERSONNEL'!$E$30),100,0)
+IF(AND(C53&gt;='TABLEAU PERSONNEL'!$D$31,C53&lt;='TABLEAU PERSONNEL'!$E$31),100,0)
+IF(AND(C53&gt;='TABLEAU PERSONNEL'!$D$32,C53&lt;='TABLEAU PERSONNEL'!$E$32),100,0)
+IF(AND(C53&gt;='TABLEAU PERSONNEL'!$D$33,C53&lt;='TABLEAU PERSONNEL'!$E$33),100,0)
+IF(AND(C53&gt;='TABLEAU PERSONNEL'!$D$34,C53&lt;='TABLEAU PERSONNEL'!$E$34),100,0)</f>
        <v>0</v>
      </c>
      <c r="D57" s="50">
        <f>IF(AND(D53&gt;='TABLEAU PERSONNEL'!$D$4,D53&lt;='TABLEAU PERSONNEL'!$E$4),100,0)
+IF(AND(D53&gt;='TABLEAU PERSONNEL'!$D$5,D53&lt;='TABLEAU PERSONNEL'!$E$5),100,0)
+IF(AND(D53&gt;='TABLEAU PERSONNEL'!$D$6,D53&lt;='TABLEAU PERSONNEL'!$E$6),100,0)
+IF(AND(D53&gt;='TABLEAU PERSONNEL'!$D$7,D53&lt;='TABLEAU PERSONNEL'!$E$7),100,0)
+IF(AND(D53&gt;='TABLEAU PERSONNEL'!$D$8,D53&lt;='TABLEAU PERSONNEL'!$E$8),100,0)
+IF(AND(D53&gt;='TABLEAU PERSONNEL'!$D$9,D53&lt;='TABLEAU PERSONNEL'!$E$9),100,0)
+IF(AND(D53&gt;='TABLEAU PERSONNEL'!$D$10,D53&lt;='TABLEAU PERSONNEL'!$E$10),100,0)
+IF(AND(D53&gt;='TABLEAU PERSONNEL'!$D$11,D53&lt;='TABLEAU PERSONNEL'!$E$11),100,0)
+IF(AND(D53&gt;='TABLEAU PERSONNEL'!$D$12,D53&lt;='TABLEAU PERSONNEL'!$E$12),100,0)
+IF(AND(D53&gt;='TABLEAU PERSONNEL'!$D$13,D53&lt;='TABLEAU PERSONNEL'!$E$13),100,0)
+IF(AND(D53&gt;='TABLEAU PERSONNEL'!$D$14,D53&lt;='TABLEAU PERSONNEL'!$E$14),100,0)
+IF(AND(D53&gt;='TABLEAU PERSONNEL'!$D$15,D53&lt;='TABLEAU PERSONNEL'!$E$15),100,0)
+IF(AND(D53&gt;='TABLEAU PERSONNEL'!$D$16,D53&lt;='TABLEAU PERSONNEL'!$E$16),100,0)
+IF(AND(D53&gt;='TABLEAU PERSONNEL'!$D$17,D53&lt;='TABLEAU PERSONNEL'!$E$17),100,0)
+IF(AND(D53&gt;='TABLEAU PERSONNEL'!$D$18,D53&lt;='TABLEAU PERSONNEL'!$E$18),100,0)
+IF(AND(D53&gt;='TABLEAU PERSONNEL'!$D$19,D53&lt;='TABLEAU PERSONNEL'!$E$19),100,0)
+IF(AND(D53&gt;='TABLEAU PERSONNEL'!$D$20,D53&lt;='TABLEAU PERSONNEL'!$E$20),100,0)
+IF(AND(D53&gt;='TABLEAU PERSONNEL'!$D$21,D53&lt;='TABLEAU PERSONNEL'!$E$21),100,0)
+IF(AND(D53&gt;='TABLEAU PERSONNEL'!$D$22,D53&lt;='TABLEAU PERSONNEL'!$E$22),100,0)
+IF(AND(D53&gt;='TABLEAU PERSONNEL'!$D$23,D53&lt;='TABLEAU PERSONNEL'!$E$23),100,0)
+IF(AND(D53&gt;='TABLEAU PERSONNEL'!$D$24,D53&lt;='TABLEAU PERSONNEL'!$E$24),100,0)
+IF(AND(D53&gt;='TABLEAU PERSONNEL'!$D$25,D53&lt;='TABLEAU PERSONNEL'!$E$25),100,0)
+IF(AND(D53&gt;='TABLEAU PERSONNEL'!$D$26,D53&lt;='TABLEAU PERSONNEL'!$E$26),100,0)
+IF(AND(D53&gt;='TABLEAU PERSONNEL'!$D$27,D53&lt;='TABLEAU PERSONNEL'!$E$27),100,0)
+IF(AND(D53&gt;='TABLEAU PERSONNEL'!$D$28,D53&lt;='TABLEAU PERSONNEL'!$E$28),100,0)
+IF(AND(D53&gt;='TABLEAU PERSONNEL'!$D$29,D53&lt;='TABLEAU PERSONNEL'!$E$29),100,0)
+IF(AND(D53&gt;='TABLEAU PERSONNEL'!$D$30,D53&lt;='TABLEAU PERSONNEL'!$E$30),100,0)
+IF(AND(D53&gt;='TABLEAU PERSONNEL'!$D$31,D53&lt;='TABLEAU PERSONNEL'!$E$31),100,0)
+IF(AND(D53&gt;='TABLEAU PERSONNEL'!$D$32,D53&lt;='TABLEAU PERSONNEL'!$E$32),100,0)
+IF(AND(D53&gt;='TABLEAU PERSONNEL'!$D$33,D53&lt;='TABLEAU PERSONNEL'!$E$33),100,0)
+IF(AND(D53&gt;='TABLEAU PERSONNEL'!$D$34,D53&lt;='TABLEAU PERSONNEL'!$E$34),100,0)</f>
        <v>0</v>
      </c>
      <c r="E57" s="50">
        <f>IF(AND(E53&gt;='TABLEAU PERSONNEL'!$D$4,E53&lt;='TABLEAU PERSONNEL'!$E$4),100,0)
+IF(AND(E53&gt;='TABLEAU PERSONNEL'!$D$5,E53&lt;='TABLEAU PERSONNEL'!$E$5),100,0)
+IF(AND(E53&gt;='TABLEAU PERSONNEL'!$D$6,E53&lt;='TABLEAU PERSONNEL'!$E$6),100,0)
+IF(AND(E53&gt;='TABLEAU PERSONNEL'!$D$7,E53&lt;='TABLEAU PERSONNEL'!$E$7),100,0)
+IF(AND(E53&gt;='TABLEAU PERSONNEL'!$D$8,E53&lt;='TABLEAU PERSONNEL'!$E$8),100,0)
+IF(AND(E53&gt;='TABLEAU PERSONNEL'!$D$9,E53&lt;='TABLEAU PERSONNEL'!$E$9),100,0)
+IF(AND(E53&gt;='TABLEAU PERSONNEL'!$D$10,E53&lt;='TABLEAU PERSONNEL'!$E$10),100,0)
+IF(AND(E53&gt;='TABLEAU PERSONNEL'!$D$11,E53&lt;='TABLEAU PERSONNEL'!$E$11),100,0)
+IF(AND(E53&gt;='TABLEAU PERSONNEL'!$D$12,E53&lt;='TABLEAU PERSONNEL'!$E$12),100,0)
+IF(AND(E53&gt;='TABLEAU PERSONNEL'!$D$13,E53&lt;='TABLEAU PERSONNEL'!$E$13),100,0)
+IF(AND(E53&gt;='TABLEAU PERSONNEL'!$D$14,E53&lt;='TABLEAU PERSONNEL'!$E$14),100,0)
+IF(AND(E53&gt;='TABLEAU PERSONNEL'!$D$15,E53&lt;='TABLEAU PERSONNEL'!$E$15),100,0)
+IF(AND(E53&gt;='TABLEAU PERSONNEL'!$D$16,E53&lt;='TABLEAU PERSONNEL'!$E$16),100,0)
+IF(AND(E53&gt;='TABLEAU PERSONNEL'!$D$17,E53&lt;='TABLEAU PERSONNEL'!$E$17),100,0)
+IF(AND(E53&gt;='TABLEAU PERSONNEL'!$D$18,E53&lt;='TABLEAU PERSONNEL'!$E$18),100,0)
+IF(AND(E53&gt;='TABLEAU PERSONNEL'!$D$19,E53&lt;='TABLEAU PERSONNEL'!$E$19),100,0)
+IF(AND(E53&gt;='TABLEAU PERSONNEL'!$D$20,E53&lt;='TABLEAU PERSONNEL'!$E$20),100,0)
+IF(AND(E53&gt;='TABLEAU PERSONNEL'!$D$21,E53&lt;='TABLEAU PERSONNEL'!$E$21),100,0)
+IF(AND(E53&gt;='TABLEAU PERSONNEL'!$D$22,E53&lt;='TABLEAU PERSONNEL'!$E$22),100,0)
+IF(AND(E53&gt;='TABLEAU PERSONNEL'!$D$23,E53&lt;='TABLEAU PERSONNEL'!$E$23),100,0)
+IF(AND(E53&gt;='TABLEAU PERSONNEL'!$D$24,E53&lt;='TABLEAU PERSONNEL'!$E$24),100,0)
+IF(AND(E53&gt;='TABLEAU PERSONNEL'!$D$25,E53&lt;='TABLEAU PERSONNEL'!$E$25),100,0)
+IF(AND(E53&gt;='TABLEAU PERSONNEL'!$D$26,E53&lt;='TABLEAU PERSONNEL'!$E$26),100,0)
+IF(AND(E53&gt;='TABLEAU PERSONNEL'!$D$27,E53&lt;='TABLEAU PERSONNEL'!$E$27),100,0)
+IF(AND(E53&gt;='TABLEAU PERSONNEL'!$D$28,E53&lt;='TABLEAU PERSONNEL'!$E$28),100,0)
+IF(AND(E53&gt;='TABLEAU PERSONNEL'!$D$29,E53&lt;='TABLEAU PERSONNEL'!$E$29),100,0)
+IF(AND(E53&gt;='TABLEAU PERSONNEL'!$D$30,E53&lt;='TABLEAU PERSONNEL'!$E$30),100,0)
+IF(AND(E53&gt;='TABLEAU PERSONNEL'!$D$31,E53&lt;='TABLEAU PERSONNEL'!$E$31),100,0)
+IF(AND(E53&gt;='TABLEAU PERSONNEL'!$D$32,E53&lt;='TABLEAU PERSONNEL'!$E$32),100,0)
+IF(AND(E53&gt;='TABLEAU PERSONNEL'!$D$33,E53&lt;='TABLEAU PERSONNEL'!$E$33),100,0)
+IF(AND(E53&gt;='TABLEAU PERSONNEL'!$D$34,E53&lt;='TABLEAU PERSONNEL'!$E$34),100,0)</f>
        <v>0</v>
      </c>
      <c r="F57" s="50">
        <f>IF(AND(F53&gt;='TABLEAU PERSONNEL'!$D$4,F53&lt;='TABLEAU PERSONNEL'!$E$4),100,0)
+IF(AND(F53&gt;='TABLEAU PERSONNEL'!$D$5,F53&lt;='TABLEAU PERSONNEL'!$E$5),100,0)
+IF(AND(F53&gt;='TABLEAU PERSONNEL'!$D$6,F53&lt;='TABLEAU PERSONNEL'!$E$6),100,0)
+IF(AND(F53&gt;='TABLEAU PERSONNEL'!$D$7,F53&lt;='TABLEAU PERSONNEL'!$E$7),100,0)
+IF(AND(F53&gt;='TABLEAU PERSONNEL'!$D$8,F53&lt;='TABLEAU PERSONNEL'!$E$8),100,0)
+IF(AND(F53&gt;='TABLEAU PERSONNEL'!$D$9,F53&lt;='TABLEAU PERSONNEL'!$E$9),100,0)
+IF(AND(F53&gt;='TABLEAU PERSONNEL'!$D$10,F53&lt;='TABLEAU PERSONNEL'!$E$10),100,0)
+IF(AND(F53&gt;='TABLEAU PERSONNEL'!$D$11,F53&lt;='TABLEAU PERSONNEL'!$E$11),100,0)
+IF(AND(F53&gt;='TABLEAU PERSONNEL'!$D$12,F53&lt;='TABLEAU PERSONNEL'!$E$12),100,0)
+IF(AND(F53&gt;='TABLEAU PERSONNEL'!$D$13,F53&lt;='TABLEAU PERSONNEL'!$E$13),100,0)
+IF(AND(F53&gt;='TABLEAU PERSONNEL'!$D$14,F53&lt;='TABLEAU PERSONNEL'!$E$14),100,0)
+IF(AND(F53&gt;='TABLEAU PERSONNEL'!$D$15,F53&lt;='TABLEAU PERSONNEL'!$E$15),100,0)
+IF(AND(F53&gt;='TABLEAU PERSONNEL'!$D$16,F53&lt;='TABLEAU PERSONNEL'!$E$16),100,0)
+IF(AND(F53&gt;='TABLEAU PERSONNEL'!$D$17,F53&lt;='TABLEAU PERSONNEL'!$E$17),100,0)
+IF(AND(F53&gt;='TABLEAU PERSONNEL'!$D$18,F53&lt;='TABLEAU PERSONNEL'!$E$18),100,0)
+IF(AND(F53&gt;='TABLEAU PERSONNEL'!$D$19,F53&lt;='TABLEAU PERSONNEL'!$E$19),100,0)
+IF(AND(F53&gt;='TABLEAU PERSONNEL'!$D$20,F53&lt;='TABLEAU PERSONNEL'!$E$20),100,0)
+IF(AND(F53&gt;='TABLEAU PERSONNEL'!$D$21,F53&lt;='TABLEAU PERSONNEL'!$E$21),100,0)
+IF(AND(F53&gt;='TABLEAU PERSONNEL'!$D$22,F53&lt;='TABLEAU PERSONNEL'!$E$22),100,0)
+IF(AND(F53&gt;='TABLEAU PERSONNEL'!$D$23,F53&lt;='TABLEAU PERSONNEL'!$E$23),100,0)
+IF(AND(F53&gt;='TABLEAU PERSONNEL'!$D$24,F53&lt;='TABLEAU PERSONNEL'!$E$24),100,0)
+IF(AND(F53&gt;='TABLEAU PERSONNEL'!$D$25,F53&lt;='TABLEAU PERSONNEL'!$E$25),100,0)
+IF(AND(F53&gt;='TABLEAU PERSONNEL'!$D$26,F53&lt;='TABLEAU PERSONNEL'!$E$26),100,0)
+IF(AND(F53&gt;='TABLEAU PERSONNEL'!$D$27,F53&lt;='TABLEAU PERSONNEL'!$E$27),100,0)
+IF(AND(F53&gt;='TABLEAU PERSONNEL'!$D$28,F53&lt;='TABLEAU PERSONNEL'!$E$28),100,0)
+IF(AND(F53&gt;='TABLEAU PERSONNEL'!$D$29,F53&lt;='TABLEAU PERSONNEL'!$E$29),100,0)
+IF(AND(F53&gt;='TABLEAU PERSONNEL'!$D$30,F53&lt;='TABLEAU PERSONNEL'!$E$30),100,0)
+IF(AND(F53&gt;='TABLEAU PERSONNEL'!$D$31,F53&lt;='TABLEAU PERSONNEL'!$E$31),100,0)
+IF(AND(F53&gt;='TABLEAU PERSONNEL'!$D$32,F53&lt;='TABLEAU PERSONNEL'!$E$32),100,0)
+IF(AND(F53&gt;='TABLEAU PERSONNEL'!$D$33,F53&lt;='TABLEAU PERSONNEL'!$E$33),100,0)
+IF(AND(F53&gt;='TABLEAU PERSONNEL'!$D$34,F53&lt;='TABLEAU PERSONNEL'!$E$34),100,0)</f>
        <v>0</v>
      </c>
      <c r="G57" s="50">
        <f>IF(AND(G53&gt;='TABLEAU PERSONNEL'!$D$4,G53&lt;='TABLEAU PERSONNEL'!$E$4),100,0)
+IF(AND(G53&gt;='TABLEAU PERSONNEL'!$D$5,G53&lt;='TABLEAU PERSONNEL'!$E$5),100,0)
+IF(AND(G53&gt;='TABLEAU PERSONNEL'!$D$6,G53&lt;='TABLEAU PERSONNEL'!$E$6),100,0)
+IF(AND(G53&gt;='TABLEAU PERSONNEL'!$D$7,G53&lt;='TABLEAU PERSONNEL'!$E$7),100,0)
+IF(AND(G53&gt;='TABLEAU PERSONNEL'!$D$8,G53&lt;='TABLEAU PERSONNEL'!$E$8),100,0)
+IF(AND(G53&gt;='TABLEAU PERSONNEL'!$D$9,G53&lt;='TABLEAU PERSONNEL'!$E$9),100,0)
+IF(AND(G53&gt;='TABLEAU PERSONNEL'!$D$10,G53&lt;='TABLEAU PERSONNEL'!$E$10),100,0)
+IF(AND(G53&gt;='TABLEAU PERSONNEL'!$D$11,G53&lt;='TABLEAU PERSONNEL'!$E$11),100,0)
+IF(AND(G53&gt;='TABLEAU PERSONNEL'!$D$12,G53&lt;='TABLEAU PERSONNEL'!$E$12),100,0)
+IF(AND(G53&gt;='TABLEAU PERSONNEL'!$D$13,G53&lt;='TABLEAU PERSONNEL'!$E$13),100,0)
+IF(AND(G53&gt;='TABLEAU PERSONNEL'!$D$14,G53&lt;='TABLEAU PERSONNEL'!$E$14),100,0)
+IF(AND(G53&gt;='TABLEAU PERSONNEL'!$D$15,G53&lt;='TABLEAU PERSONNEL'!$E$15),100,0)
+IF(AND(G53&gt;='TABLEAU PERSONNEL'!$D$16,G53&lt;='TABLEAU PERSONNEL'!$E$16),100,0)
+IF(AND(G53&gt;='TABLEAU PERSONNEL'!$D$17,G53&lt;='TABLEAU PERSONNEL'!$E$17),100,0)
+IF(AND(G53&gt;='TABLEAU PERSONNEL'!$D$18,G53&lt;='TABLEAU PERSONNEL'!$E$18),100,0)
+IF(AND(G53&gt;='TABLEAU PERSONNEL'!$D$19,G53&lt;='TABLEAU PERSONNEL'!$E$19),100,0)
+IF(AND(G53&gt;='TABLEAU PERSONNEL'!$D$20,G53&lt;='TABLEAU PERSONNEL'!$E$20),100,0)
+IF(AND(G53&gt;='TABLEAU PERSONNEL'!$D$21,G53&lt;='TABLEAU PERSONNEL'!$E$21),100,0)
+IF(AND(G53&gt;='TABLEAU PERSONNEL'!$D$22,G53&lt;='TABLEAU PERSONNEL'!$E$22),100,0)
+IF(AND(G53&gt;='TABLEAU PERSONNEL'!$D$23,G53&lt;='TABLEAU PERSONNEL'!$E$23),100,0)
+IF(AND(G53&gt;='TABLEAU PERSONNEL'!$D$24,G53&lt;='TABLEAU PERSONNEL'!$E$24),100,0)
+IF(AND(G53&gt;='TABLEAU PERSONNEL'!$D$25,G53&lt;='TABLEAU PERSONNEL'!$E$25),100,0)
+IF(AND(G53&gt;='TABLEAU PERSONNEL'!$D$26,G53&lt;='TABLEAU PERSONNEL'!$E$26),100,0)
+IF(AND(G53&gt;='TABLEAU PERSONNEL'!$D$27,G53&lt;='TABLEAU PERSONNEL'!$E$27),100,0)
+IF(AND(G53&gt;='TABLEAU PERSONNEL'!$D$28,G53&lt;='TABLEAU PERSONNEL'!$E$28),100,0)
+IF(AND(G53&gt;='TABLEAU PERSONNEL'!$D$29,G53&lt;='TABLEAU PERSONNEL'!$E$29),100,0)
+IF(AND(G53&gt;='TABLEAU PERSONNEL'!$D$30,G53&lt;='TABLEAU PERSONNEL'!$E$30),100,0)
+IF(AND(G53&gt;='TABLEAU PERSONNEL'!$D$31,G53&lt;='TABLEAU PERSONNEL'!$E$31),100,0)
+IF(AND(G53&gt;='TABLEAU PERSONNEL'!$D$32,G53&lt;='TABLEAU PERSONNEL'!$E$32),100,0)
+IF(AND(G53&gt;='TABLEAU PERSONNEL'!$D$33,G53&lt;='TABLEAU PERSONNEL'!$E$33),100,0)
+IF(AND(G53&gt;='TABLEAU PERSONNEL'!$D$34,G53&lt;='TABLEAU PERSONNEL'!$E$34),100,0)</f>
        <v>0</v>
      </c>
      <c r="H57" s="50">
        <f>IF(AND(H53&gt;='TABLEAU PERSONNEL'!$D$4,H53&lt;='TABLEAU PERSONNEL'!$E$4),100,0)
+IF(AND(H53&gt;='TABLEAU PERSONNEL'!$D$5,H53&lt;='TABLEAU PERSONNEL'!$E$5),100,0)
+IF(AND(H53&gt;='TABLEAU PERSONNEL'!$D$6,H53&lt;='TABLEAU PERSONNEL'!$E$6),100,0)
+IF(AND(H53&gt;='TABLEAU PERSONNEL'!$D$7,H53&lt;='TABLEAU PERSONNEL'!$E$7),100,0)
+IF(AND(H53&gt;='TABLEAU PERSONNEL'!$D$8,H53&lt;='TABLEAU PERSONNEL'!$E$8),100,0)
+IF(AND(H53&gt;='TABLEAU PERSONNEL'!$D$9,H53&lt;='TABLEAU PERSONNEL'!$E$9),100,0)
+IF(AND(H53&gt;='TABLEAU PERSONNEL'!$D$10,H53&lt;='TABLEAU PERSONNEL'!$E$10),100,0)
+IF(AND(H53&gt;='TABLEAU PERSONNEL'!$D$11,H53&lt;='TABLEAU PERSONNEL'!$E$11),100,0)
+IF(AND(H53&gt;='TABLEAU PERSONNEL'!$D$12,H53&lt;='TABLEAU PERSONNEL'!$E$12),100,0)
+IF(AND(H53&gt;='TABLEAU PERSONNEL'!$D$13,H53&lt;='TABLEAU PERSONNEL'!$E$13),100,0)
+IF(AND(H53&gt;='TABLEAU PERSONNEL'!$D$14,H53&lt;='TABLEAU PERSONNEL'!$E$14),100,0)
+IF(AND(H53&gt;='TABLEAU PERSONNEL'!$D$15,H53&lt;='TABLEAU PERSONNEL'!$E$15),100,0)
+IF(AND(H53&gt;='TABLEAU PERSONNEL'!$D$16,H53&lt;='TABLEAU PERSONNEL'!$E$16),100,0)
+IF(AND(H53&gt;='TABLEAU PERSONNEL'!$D$17,H53&lt;='TABLEAU PERSONNEL'!$E$17),100,0)
+IF(AND(H53&gt;='TABLEAU PERSONNEL'!$D$18,H53&lt;='TABLEAU PERSONNEL'!$E$18),100,0)
+IF(AND(H53&gt;='TABLEAU PERSONNEL'!$D$19,H53&lt;='TABLEAU PERSONNEL'!$E$19),100,0)
+IF(AND(H53&gt;='TABLEAU PERSONNEL'!$D$20,H53&lt;='TABLEAU PERSONNEL'!$E$20),100,0)
+IF(AND(H53&gt;='TABLEAU PERSONNEL'!$D$21,H53&lt;='TABLEAU PERSONNEL'!$E$21),100,0)
+IF(AND(H53&gt;='TABLEAU PERSONNEL'!$D$22,H53&lt;='TABLEAU PERSONNEL'!$E$22),100,0)
+IF(AND(H53&gt;='TABLEAU PERSONNEL'!$D$23,H53&lt;='TABLEAU PERSONNEL'!$E$23),100,0)
+IF(AND(H53&gt;='TABLEAU PERSONNEL'!$D$24,H53&lt;='TABLEAU PERSONNEL'!$E$24),100,0)
+IF(AND(H53&gt;='TABLEAU PERSONNEL'!$D$25,H53&lt;='TABLEAU PERSONNEL'!$E$25),100,0)
+IF(AND(H53&gt;='TABLEAU PERSONNEL'!$D$26,H53&lt;='TABLEAU PERSONNEL'!$E$26),100,0)
+IF(AND(H53&gt;='TABLEAU PERSONNEL'!$D$27,H53&lt;='TABLEAU PERSONNEL'!$E$27),100,0)
+IF(AND(H53&gt;='TABLEAU PERSONNEL'!$D$28,H53&lt;='TABLEAU PERSONNEL'!$E$28),100,0)
+IF(AND(H53&gt;='TABLEAU PERSONNEL'!$D$29,H53&lt;='TABLEAU PERSONNEL'!$E$29),100,0)
+IF(AND(H53&gt;='TABLEAU PERSONNEL'!$D$30,H53&lt;='TABLEAU PERSONNEL'!$E$30),100,0)
+IF(AND(H53&gt;='TABLEAU PERSONNEL'!$D$31,H53&lt;='TABLEAU PERSONNEL'!$E$31),100,0)
+IF(AND(H53&gt;='TABLEAU PERSONNEL'!$D$32,H53&lt;='TABLEAU PERSONNEL'!$E$32),100,0)
+IF(AND(H53&gt;='TABLEAU PERSONNEL'!$D$33,H53&lt;='TABLEAU PERSONNEL'!$E$33),100,0)
+IF(AND(H53&gt;='TABLEAU PERSONNEL'!$D$34,H53&lt;='TABLEAU PERSONNEL'!$E$34),100,0)</f>
        <v>0</v>
      </c>
      <c r="I57" s="50">
        <f>IF(AND(I53&gt;='TABLEAU PERSONNEL'!$D$4,I53&lt;='TABLEAU PERSONNEL'!$E$4),100,0)
+IF(AND(I53&gt;='TABLEAU PERSONNEL'!$D$5,I53&lt;='TABLEAU PERSONNEL'!$E$5),100,0)
+IF(AND(I53&gt;='TABLEAU PERSONNEL'!$D$6,I53&lt;='TABLEAU PERSONNEL'!$E$6),100,0)
+IF(AND(I53&gt;='TABLEAU PERSONNEL'!$D$7,I53&lt;='TABLEAU PERSONNEL'!$E$7),100,0)
+IF(AND(I53&gt;='TABLEAU PERSONNEL'!$D$8,I53&lt;='TABLEAU PERSONNEL'!$E$8),100,0)
+IF(AND(I53&gt;='TABLEAU PERSONNEL'!$D$9,I53&lt;='TABLEAU PERSONNEL'!$E$9),100,0)
+IF(AND(I53&gt;='TABLEAU PERSONNEL'!$D$10,I53&lt;='TABLEAU PERSONNEL'!$E$10),100,0)
+IF(AND(I53&gt;='TABLEAU PERSONNEL'!$D$11,I53&lt;='TABLEAU PERSONNEL'!$E$11),100,0)
+IF(AND(I53&gt;='TABLEAU PERSONNEL'!$D$12,I53&lt;='TABLEAU PERSONNEL'!$E$12),100,0)
+IF(AND(I53&gt;='TABLEAU PERSONNEL'!$D$13,I53&lt;='TABLEAU PERSONNEL'!$E$13),100,0)
+IF(AND(I53&gt;='TABLEAU PERSONNEL'!$D$14,I53&lt;='TABLEAU PERSONNEL'!$E$14),100,0)
+IF(AND(I53&gt;='TABLEAU PERSONNEL'!$D$15,I53&lt;='TABLEAU PERSONNEL'!$E$15),100,0)
+IF(AND(I53&gt;='TABLEAU PERSONNEL'!$D$16,I53&lt;='TABLEAU PERSONNEL'!$E$16),100,0)
+IF(AND(I53&gt;='TABLEAU PERSONNEL'!$D$17,I53&lt;='TABLEAU PERSONNEL'!$E$17),100,0)
+IF(AND(I53&gt;='TABLEAU PERSONNEL'!$D$18,I53&lt;='TABLEAU PERSONNEL'!$E$18),100,0)
+IF(AND(I53&gt;='TABLEAU PERSONNEL'!$D$19,I53&lt;='TABLEAU PERSONNEL'!$E$19),100,0)
+IF(AND(I53&gt;='TABLEAU PERSONNEL'!$D$20,I53&lt;='TABLEAU PERSONNEL'!$E$20),100,0)
+IF(AND(I53&gt;='TABLEAU PERSONNEL'!$D$21,I53&lt;='TABLEAU PERSONNEL'!$E$21),100,0)
+IF(AND(I53&gt;='TABLEAU PERSONNEL'!$D$22,I53&lt;='TABLEAU PERSONNEL'!$E$22),100,0)
+IF(AND(I53&gt;='TABLEAU PERSONNEL'!$D$23,I53&lt;='TABLEAU PERSONNEL'!$E$23),100,0)
+IF(AND(I53&gt;='TABLEAU PERSONNEL'!$D$24,I53&lt;='TABLEAU PERSONNEL'!$E$24),100,0)
+IF(AND(I53&gt;='TABLEAU PERSONNEL'!$D$25,I53&lt;='TABLEAU PERSONNEL'!$E$25),100,0)
+IF(AND(I53&gt;='TABLEAU PERSONNEL'!$D$26,I53&lt;='TABLEAU PERSONNEL'!$E$26),100,0)
+IF(AND(I53&gt;='TABLEAU PERSONNEL'!$D$27,I53&lt;='TABLEAU PERSONNEL'!$E$27),100,0)
+IF(AND(I53&gt;='TABLEAU PERSONNEL'!$D$28,I53&lt;='TABLEAU PERSONNEL'!$E$28),100,0)
+IF(AND(I53&gt;='TABLEAU PERSONNEL'!$D$29,I53&lt;='TABLEAU PERSONNEL'!$E$29),100,0)
+IF(AND(I53&gt;='TABLEAU PERSONNEL'!$D$30,I53&lt;='TABLEAU PERSONNEL'!$E$30),100,0)
+IF(AND(I53&gt;='TABLEAU PERSONNEL'!$D$31,I53&lt;='TABLEAU PERSONNEL'!$E$31),100,0)
+IF(AND(I53&gt;='TABLEAU PERSONNEL'!$D$32,I53&lt;='TABLEAU PERSONNEL'!$E$32),100,0)
+IF(AND(I53&gt;='TABLEAU PERSONNEL'!$D$33,I53&lt;='TABLEAU PERSONNEL'!$E$33),100,0)
+IF(AND(I53&gt;='TABLEAU PERSONNEL'!$D$34,I53&lt;='TABLEAU PERSONNEL'!$E$34),100,0)</f>
        <v>0</v>
      </c>
      <c r="J57" s="50">
        <f>IF(AND(J53&gt;='TABLEAU PERSONNEL'!$D$4,J53&lt;='TABLEAU PERSONNEL'!$E$4),100,0)
+IF(AND(J53&gt;='TABLEAU PERSONNEL'!$D$5,J53&lt;='TABLEAU PERSONNEL'!$E$5),100,0)
+IF(AND(J53&gt;='TABLEAU PERSONNEL'!$D$6,J53&lt;='TABLEAU PERSONNEL'!$E$6),100,0)
+IF(AND(J53&gt;='TABLEAU PERSONNEL'!$D$7,J53&lt;='TABLEAU PERSONNEL'!$E$7),100,0)
+IF(AND(J53&gt;='TABLEAU PERSONNEL'!$D$8,J53&lt;='TABLEAU PERSONNEL'!$E$8),100,0)
+IF(AND(J53&gt;='TABLEAU PERSONNEL'!$D$9,J53&lt;='TABLEAU PERSONNEL'!$E$9),100,0)
+IF(AND(J53&gt;='TABLEAU PERSONNEL'!$D$10,J53&lt;='TABLEAU PERSONNEL'!$E$10),100,0)
+IF(AND(J53&gt;='TABLEAU PERSONNEL'!$D$11,J53&lt;='TABLEAU PERSONNEL'!$E$11),100,0)
+IF(AND(J53&gt;='TABLEAU PERSONNEL'!$D$12,J53&lt;='TABLEAU PERSONNEL'!$E$12),100,0)
+IF(AND(J53&gt;='TABLEAU PERSONNEL'!$D$13,J53&lt;='TABLEAU PERSONNEL'!$E$13),100,0)
+IF(AND(J53&gt;='TABLEAU PERSONNEL'!$D$14,J53&lt;='TABLEAU PERSONNEL'!$E$14),100,0)
+IF(AND(J53&gt;='TABLEAU PERSONNEL'!$D$15,J53&lt;='TABLEAU PERSONNEL'!$E$15),100,0)
+IF(AND(J53&gt;='TABLEAU PERSONNEL'!$D$16,J53&lt;='TABLEAU PERSONNEL'!$E$16),100,0)
+IF(AND(J53&gt;='TABLEAU PERSONNEL'!$D$17,J53&lt;='TABLEAU PERSONNEL'!$E$17),100,0)
+IF(AND(J53&gt;='TABLEAU PERSONNEL'!$D$18,J53&lt;='TABLEAU PERSONNEL'!$E$18),100,0)
+IF(AND(J53&gt;='TABLEAU PERSONNEL'!$D$19,J53&lt;='TABLEAU PERSONNEL'!$E$19),100,0)
+IF(AND(J53&gt;='TABLEAU PERSONNEL'!$D$20,J53&lt;='TABLEAU PERSONNEL'!$E$20),100,0)
+IF(AND(J53&gt;='TABLEAU PERSONNEL'!$D$21,J53&lt;='TABLEAU PERSONNEL'!$E$21),100,0)
+IF(AND(J53&gt;='TABLEAU PERSONNEL'!$D$22,J53&lt;='TABLEAU PERSONNEL'!$E$22),100,0)
+IF(AND(J53&gt;='TABLEAU PERSONNEL'!$D$23,J53&lt;='TABLEAU PERSONNEL'!$E$23),100,0)
+IF(AND(J53&gt;='TABLEAU PERSONNEL'!$D$24,J53&lt;='TABLEAU PERSONNEL'!$E$24),100,0)
+IF(AND(J53&gt;='TABLEAU PERSONNEL'!$D$25,J53&lt;='TABLEAU PERSONNEL'!$E$25),100,0)
+IF(AND(J53&gt;='TABLEAU PERSONNEL'!$D$26,J53&lt;='TABLEAU PERSONNEL'!$E$26),100,0)
+IF(AND(J53&gt;='TABLEAU PERSONNEL'!$D$27,J53&lt;='TABLEAU PERSONNEL'!$E$27),100,0)
+IF(AND(J53&gt;='TABLEAU PERSONNEL'!$D$28,J53&lt;='TABLEAU PERSONNEL'!$E$28),100,0)
+IF(AND(J53&gt;='TABLEAU PERSONNEL'!$D$29,J53&lt;='TABLEAU PERSONNEL'!$E$29),100,0)
+IF(AND(J53&gt;='TABLEAU PERSONNEL'!$D$30,J53&lt;='TABLEAU PERSONNEL'!$E$30),100,0)
+IF(AND(J53&gt;='TABLEAU PERSONNEL'!$D$31,J53&lt;='TABLEAU PERSONNEL'!$E$31),100,0)
+IF(AND(J53&gt;='TABLEAU PERSONNEL'!$D$32,J53&lt;='TABLEAU PERSONNEL'!$E$32),100,0)
+IF(AND(J53&gt;='TABLEAU PERSONNEL'!$D$33,J53&lt;='TABLEAU PERSONNEL'!$E$33),100,0)
+IF(AND(J53&gt;='TABLEAU PERSONNEL'!$D$34,J53&lt;='TABLEAU PERSONNEL'!$E$34),100,0)</f>
        <v>0</v>
      </c>
      <c r="K57" s="50">
        <f>IF(AND(K53&gt;='TABLEAU PERSONNEL'!$D$4,K53&lt;='TABLEAU PERSONNEL'!$E$4),100,0)
+IF(AND(K53&gt;='TABLEAU PERSONNEL'!$D$5,K53&lt;='TABLEAU PERSONNEL'!$E$5),100,0)
+IF(AND(K53&gt;='TABLEAU PERSONNEL'!$D$6,K53&lt;='TABLEAU PERSONNEL'!$E$6),100,0)
+IF(AND(K53&gt;='TABLEAU PERSONNEL'!$D$7,K53&lt;='TABLEAU PERSONNEL'!$E$7),100,0)
+IF(AND(K53&gt;='TABLEAU PERSONNEL'!$D$8,K53&lt;='TABLEAU PERSONNEL'!$E$8),100,0)
+IF(AND(K53&gt;='TABLEAU PERSONNEL'!$D$9,K53&lt;='TABLEAU PERSONNEL'!$E$9),100,0)
+IF(AND(K53&gt;='TABLEAU PERSONNEL'!$D$10,K53&lt;='TABLEAU PERSONNEL'!$E$10),100,0)
+IF(AND(K53&gt;='TABLEAU PERSONNEL'!$D$11,K53&lt;='TABLEAU PERSONNEL'!$E$11),100,0)
+IF(AND(K53&gt;='TABLEAU PERSONNEL'!$D$12,K53&lt;='TABLEAU PERSONNEL'!$E$12),100,0)
+IF(AND(K53&gt;='TABLEAU PERSONNEL'!$D$13,K53&lt;='TABLEAU PERSONNEL'!$E$13),100,0)
+IF(AND(K53&gt;='TABLEAU PERSONNEL'!$D$14,K53&lt;='TABLEAU PERSONNEL'!$E$14),100,0)
+IF(AND(K53&gt;='TABLEAU PERSONNEL'!$D$15,K53&lt;='TABLEAU PERSONNEL'!$E$15),100,0)
+IF(AND(K53&gt;='TABLEAU PERSONNEL'!$D$16,K53&lt;='TABLEAU PERSONNEL'!$E$16),100,0)
+IF(AND(K53&gt;='TABLEAU PERSONNEL'!$D$17,K53&lt;='TABLEAU PERSONNEL'!$E$17),100,0)
+IF(AND(K53&gt;='TABLEAU PERSONNEL'!$D$18,K53&lt;='TABLEAU PERSONNEL'!$E$18),100,0)
+IF(AND(K53&gt;='TABLEAU PERSONNEL'!$D$19,K53&lt;='TABLEAU PERSONNEL'!$E$19),100,0)
+IF(AND(K53&gt;='TABLEAU PERSONNEL'!$D$20,K53&lt;='TABLEAU PERSONNEL'!$E$20),100,0)
+IF(AND(K53&gt;='TABLEAU PERSONNEL'!$D$21,K53&lt;='TABLEAU PERSONNEL'!$E$21),100,0)
+IF(AND(K53&gt;='TABLEAU PERSONNEL'!$D$22,K53&lt;='TABLEAU PERSONNEL'!$E$22),100,0)
+IF(AND(K53&gt;='TABLEAU PERSONNEL'!$D$23,K53&lt;='TABLEAU PERSONNEL'!$E$23),100,0)
+IF(AND(K53&gt;='TABLEAU PERSONNEL'!$D$24,K53&lt;='TABLEAU PERSONNEL'!$E$24),100,0)
+IF(AND(K53&gt;='TABLEAU PERSONNEL'!$D$25,K53&lt;='TABLEAU PERSONNEL'!$E$25),100,0)
+IF(AND(K53&gt;='TABLEAU PERSONNEL'!$D$26,K53&lt;='TABLEAU PERSONNEL'!$E$26),100,0)
+IF(AND(K53&gt;='TABLEAU PERSONNEL'!$D$27,K53&lt;='TABLEAU PERSONNEL'!$E$27),100,0)
+IF(AND(K53&gt;='TABLEAU PERSONNEL'!$D$28,K53&lt;='TABLEAU PERSONNEL'!$E$28),100,0)
+IF(AND(K53&gt;='TABLEAU PERSONNEL'!$D$29,K53&lt;='TABLEAU PERSONNEL'!$E$29),100,0)
+IF(AND(K53&gt;='TABLEAU PERSONNEL'!$D$30,K53&lt;='TABLEAU PERSONNEL'!$E$30),100,0)
+IF(AND(K53&gt;='TABLEAU PERSONNEL'!$D$31,K53&lt;='TABLEAU PERSONNEL'!$E$31),100,0)
+IF(AND(K53&gt;='TABLEAU PERSONNEL'!$D$32,K53&lt;='TABLEAU PERSONNEL'!$E$32),100,0)
+IF(AND(K53&gt;='TABLEAU PERSONNEL'!$D$33,K53&lt;='TABLEAU PERSONNEL'!$E$33),100,0)
+IF(AND(K53&gt;='TABLEAU PERSONNEL'!$D$34,K53&lt;='TABLEAU PERSONNEL'!$E$34),100,0)</f>
        <v>0</v>
      </c>
      <c r="L57" s="50">
        <f>IF(AND(L53&gt;='TABLEAU PERSONNEL'!$D$4,L53&lt;='TABLEAU PERSONNEL'!$E$4),100,0)
+IF(AND(L53&gt;='TABLEAU PERSONNEL'!$D$5,L53&lt;='TABLEAU PERSONNEL'!$E$5),100,0)
+IF(AND(L53&gt;='TABLEAU PERSONNEL'!$D$6,L53&lt;='TABLEAU PERSONNEL'!$E$6),100,0)
+IF(AND(L53&gt;='TABLEAU PERSONNEL'!$D$7,L53&lt;='TABLEAU PERSONNEL'!$E$7),100,0)
+IF(AND(L53&gt;='TABLEAU PERSONNEL'!$D$8,L53&lt;='TABLEAU PERSONNEL'!$E$8),100,0)
+IF(AND(L53&gt;='TABLEAU PERSONNEL'!$D$9,L53&lt;='TABLEAU PERSONNEL'!$E$9),100,0)
+IF(AND(L53&gt;='TABLEAU PERSONNEL'!$D$10,L53&lt;='TABLEAU PERSONNEL'!$E$10),100,0)
+IF(AND(L53&gt;='TABLEAU PERSONNEL'!$D$11,L53&lt;='TABLEAU PERSONNEL'!$E$11),100,0)
+IF(AND(L53&gt;='TABLEAU PERSONNEL'!$D$12,L53&lt;='TABLEAU PERSONNEL'!$E$12),100,0)
+IF(AND(L53&gt;='TABLEAU PERSONNEL'!$D$13,L53&lt;='TABLEAU PERSONNEL'!$E$13),100,0)
+IF(AND(L53&gt;='TABLEAU PERSONNEL'!$D$14,L53&lt;='TABLEAU PERSONNEL'!$E$14),100,0)
+IF(AND(L53&gt;='TABLEAU PERSONNEL'!$D$15,L53&lt;='TABLEAU PERSONNEL'!$E$15),100,0)
+IF(AND(L53&gt;='TABLEAU PERSONNEL'!$D$16,L53&lt;='TABLEAU PERSONNEL'!$E$16),100,0)
+IF(AND(L53&gt;='TABLEAU PERSONNEL'!$D$17,L53&lt;='TABLEAU PERSONNEL'!$E$17),100,0)
+IF(AND(L53&gt;='TABLEAU PERSONNEL'!$D$18,L53&lt;='TABLEAU PERSONNEL'!$E$18),100,0)
+IF(AND(L53&gt;='TABLEAU PERSONNEL'!$D$19,L53&lt;='TABLEAU PERSONNEL'!$E$19),100,0)
+IF(AND(L53&gt;='TABLEAU PERSONNEL'!$D$20,L53&lt;='TABLEAU PERSONNEL'!$E$20),100,0)
+IF(AND(L53&gt;='TABLEAU PERSONNEL'!$D$21,L53&lt;='TABLEAU PERSONNEL'!$E$21),100,0)
+IF(AND(L53&gt;='TABLEAU PERSONNEL'!$D$22,L53&lt;='TABLEAU PERSONNEL'!$E$22),100,0)
+IF(AND(L53&gt;='TABLEAU PERSONNEL'!$D$23,L53&lt;='TABLEAU PERSONNEL'!$E$23),100,0)
+IF(AND(L53&gt;='TABLEAU PERSONNEL'!$D$24,L53&lt;='TABLEAU PERSONNEL'!$E$24),100,0)
+IF(AND(L53&gt;='TABLEAU PERSONNEL'!$D$25,L53&lt;='TABLEAU PERSONNEL'!$E$25),100,0)
+IF(AND(L53&gt;='TABLEAU PERSONNEL'!$D$26,L53&lt;='TABLEAU PERSONNEL'!$E$26),100,0)
+IF(AND(L53&gt;='TABLEAU PERSONNEL'!$D$27,L53&lt;='TABLEAU PERSONNEL'!$E$27),100,0)
+IF(AND(L53&gt;='TABLEAU PERSONNEL'!$D$28,L53&lt;='TABLEAU PERSONNEL'!$E$28),100,0)
+IF(AND(L53&gt;='TABLEAU PERSONNEL'!$D$29,L53&lt;='TABLEAU PERSONNEL'!$E$29),100,0)
+IF(AND(L53&gt;='TABLEAU PERSONNEL'!$D$30,L53&lt;='TABLEAU PERSONNEL'!$E$30),100,0)
+IF(AND(L53&gt;='TABLEAU PERSONNEL'!$D$31,L53&lt;='TABLEAU PERSONNEL'!$E$31),100,0)
+IF(AND(L53&gt;='TABLEAU PERSONNEL'!$D$32,L53&lt;='TABLEAU PERSONNEL'!$E$32),100,0)
+IF(AND(L53&gt;='TABLEAU PERSONNEL'!$D$33,L53&lt;='TABLEAU PERSONNEL'!$E$33),100,0)
+IF(AND(L53&gt;='TABLEAU PERSONNEL'!$D$34,L53&lt;='TABLEAU PERSONNEL'!$E$34),100,0)</f>
        <v>0</v>
      </c>
      <c r="M57" s="50">
        <f>IF(AND(M53&gt;='TABLEAU PERSONNEL'!$D$4,M53&lt;='TABLEAU PERSONNEL'!$E$4),100,0)
+IF(AND(M53&gt;='TABLEAU PERSONNEL'!$D$5,M53&lt;='TABLEAU PERSONNEL'!$E$5),100,0)
+IF(AND(M53&gt;='TABLEAU PERSONNEL'!$D$6,M53&lt;='TABLEAU PERSONNEL'!$E$6),100,0)
+IF(AND(M53&gt;='TABLEAU PERSONNEL'!$D$7,M53&lt;='TABLEAU PERSONNEL'!$E$7),100,0)
+IF(AND(M53&gt;='TABLEAU PERSONNEL'!$D$8,M53&lt;='TABLEAU PERSONNEL'!$E$8),100,0)
+IF(AND(M53&gt;='TABLEAU PERSONNEL'!$D$9,M53&lt;='TABLEAU PERSONNEL'!$E$9),100,0)
+IF(AND(M53&gt;='TABLEAU PERSONNEL'!$D$10,M53&lt;='TABLEAU PERSONNEL'!$E$10),100,0)
+IF(AND(M53&gt;='TABLEAU PERSONNEL'!$D$11,M53&lt;='TABLEAU PERSONNEL'!$E$11),100,0)
+IF(AND(M53&gt;='TABLEAU PERSONNEL'!$D$12,M53&lt;='TABLEAU PERSONNEL'!$E$12),100,0)
+IF(AND(M53&gt;='TABLEAU PERSONNEL'!$D$13,M53&lt;='TABLEAU PERSONNEL'!$E$13),100,0)
+IF(AND(M53&gt;='TABLEAU PERSONNEL'!$D$14,M53&lt;='TABLEAU PERSONNEL'!$E$14),100,0)
+IF(AND(M53&gt;='TABLEAU PERSONNEL'!$D$15,M53&lt;='TABLEAU PERSONNEL'!$E$15),100,0)
+IF(AND(M53&gt;='TABLEAU PERSONNEL'!$D$16,M53&lt;='TABLEAU PERSONNEL'!$E$16),100,0)
+IF(AND(M53&gt;='TABLEAU PERSONNEL'!$D$17,M53&lt;='TABLEAU PERSONNEL'!$E$17),100,0)
+IF(AND(M53&gt;='TABLEAU PERSONNEL'!$D$18,M53&lt;='TABLEAU PERSONNEL'!$E$18),100,0)
+IF(AND(M53&gt;='TABLEAU PERSONNEL'!$D$19,M53&lt;='TABLEAU PERSONNEL'!$E$19),100,0)
+IF(AND(M53&gt;='TABLEAU PERSONNEL'!$D$20,M53&lt;='TABLEAU PERSONNEL'!$E$20),100,0)
+IF(AND(M53&gt;='TABLEAU PERSONNEL'!$D$21,M53&lt;='TABLEAU PERSONNEL'!$E$21),100,0)
+IF(AND(M53&gt;='TABLEAU PERSONNEL'!$D$22,M53&lt;='TABLEAU PERSONNEL'!$E$22),100,0)
+IF(AND(M53&gt;='TABLEAU PERSONNEL'!$D$23,M53&lt;='TABLEAU PERSONNEL'!$E$23),100,0)
+IF(AND(M53&gt;='TABLEAU PERSONNEL'!$D$24,M53&lt;='TABLEAU PERSONNEL'!$E$24),100,0)
+IF(AND(M53&gt;='TABLEAU PERSONNEL'!$D$25,M53&lt;='TABLEAU PERSONNEL'!$E$25),100,0)
+IF(AND(M53&gt;='TABLEAU PERSONNEL'!$D$26,M53&lt;='TABLEAU PERSONNEL'!$E$26),100,0)
+IF(AND(M53&gt;='TABLEAU PERSONNEL'!$D$27,M53&lt;='TABLEAU PERSONNEL'!$E$27),100,0)
+IF(AND(M53&gt;='TABLEAU PERSONNEL'!$D$28,M53&lt;='TABLEAU PERSONNEL'!$E$28),100,0)
+IF(AND(M53&gt;='TABLEAU PERSONNEL'!$D$29,M53&lt;='TABLEAU PERSONNEL'!$E$29),100,0)
+IF(AND(M53&gt;='TABLEAU PERSONNEL'!$D$30,M53&lt;='TABLEAU PERSONNEL'!$E$30),100,0)
+IF(AND(M53&gt;='TABLEAU PERSONNEL'!$D$31,M53&lt;='TABLEAU PERSONNEL'!$E$31),100,0)
+IF(AND(M53&gt;='TABLEAU PERSONNEL'!$D$32,M53&lt;='TABLEAU PERSONNEL'!$E$32),100,0)
+IF(AND(M53&gt;='TABLEAU PERSONNEL'!$D$33,M53&lt;='TABLEAU PERSONNEL'!$E$33),100,0)
+IF(AND(M53&gt;='TABLEAU PERSONNEL'!$D$34,M53&lt;='TABLEAU PERSONNEL'!$E$34),100,0)</f>
        <v>0</v>
      </c>
      <c r="N57" s="50">
        <f>IF(AND(N53&gt;='TABLEAU PERSONNEL'!$D$4,N53&lt;='TABLEAU PERSONNEL'!$E$4),100,0)
+IF(AND(N53&gt;='TABLEAU PERSONNEL'!$D$5,N53&lt;='TABLEAU PERSONNEL'!$E$5),100,0)
+IF(AND(N53&gt;='TABLEAU PERSONNEL'!$D$6,N53&lt;='TABLEAU PERSONNEL'!$E$6),100,0)
+IF(AND(N53&gt;='TABLEAU PERSONNEL'!$D$7,N53&lt;='TABLEAU PERSONNEL'!$E$7),100,0)
+IF(AND(N53&gt;='TABLEAU PERSONNEL'!$D$8,N53&lt;='TABLEAU PERSONNEL'!$E$8),100,0)
+IF(AND(N53&gt;='TABLEAU PERSONNEL'!$D$9,N53&lt;='TABLEAU PERSONNEL'!$E$9),100,0)
+IF(AND(N53&gt;='TABLEAU PERSONNEL'!$D$10,N53&lt;='TABLEAU PERSONNEL'!$E$10),100,0)
+IF(AND(N53&gt;='TABLEAU PERSONNEL'!$D$11,N53&lt;='TABLEAU PERSONNEL'!$E$11),100,0)
+IF(AND(N53&gt;='TABLEAU PERSONNEL'!$D$12,N53&lt;='TABLEAU PERSONNEL'!$E$12),100,0)
+IF(AND(N53&gt;='TABLEAU PERSONNEL'!$D$13,N53&lt;='TABLEAU PERSONNEL'!$E$13),100,0)
+IF(AND(N53&gt;='TABLEAU PERSONNEL'!$D$14,N53&lt;='TABLEAU PERSONNEL'!$E$14),100,0)
+IF(AND(N53&gt;='TABLEAU PERSONNEL'!$D$15,N53&lt;='TABLEAU PERSONNEL'!$E$15),100,0)
+IF(AND(N53&gt;='TABLEAU PERSONNEL'!$D$16,N53&lt;='TABLEAU PERSONNEL'!$E$16),100,0)
+IF(AND(N53&gt;='TABLEAU PERSONNEL'!$D$17,N53&lt;='TABLEAU PERSONNEL'!$E$17),100,0)
+IF(AND(N53&gt;='TABLEAU PERSONNEL'!$D$18,N53&lt;='TABLEAU PERSONNEL'!$E$18),100,0)
+IF(AND(N53&gt;='TABLEAU PERSONNEL'!$D$19,N53&lt;='TABLEAU PERSONNEL'!$E$19),100,0)
+IF(AND(N53&gt;='TABLEAU PERSONNEL'!$D$20,N53&lt;='TABLEAU PERSONNEL'!$E$20),100,0)
+IF(AND(N53&gt;='TABLEAU PERSONNEL'!$D$21,N53&lt;='TABLEAU PERSONNEL'!$E$21),100,0)
+IF(AND(N53&gt;='TABLEAU PERSONNEL'!$D$22,N53&lt;='TABLEAU PERSONNEL'!$E$22),100,0)
+IF(AND(N53&gt;='TABLEAU PERSONNEL'!$D$23,N53&lt;='TABLEAU PERSONNEL'!$E$23),100,0)
+IF(AND(N53&gt;='TABLEAU PERSONNEL'!$D$24,N53&lt;='TABLEAU PERSONNEL'!$E$24),100,0)
+IF(AND(N53&gt;='TABLEAU PERSONNEL'!$D$25,N53&lt;='TABLEAU PERSONNEL'!$E$25),100,0)
+IF(AND(N53&gt;='TABLEAU PERSONNEL'!$D$26,N53&lt;='TABLEAU PERSONNEL'!$E$26),100,0)
+IF(AND(N53&gt;='TABLEAU PERSONNEL'!$D$27,N53&lt;='TABLEAU PERSONNEL'!$E$27),100,0)
+IF(AND(N53&gt;='TABLEAU PERSONNEL'!$D$28,N53&lt;='TABLEAU PERSONNEL'!$E$28),100,0)
+IF(AND(N53&gt;='TABLEAU PERSONNEL'!$D$29,N53&lt;='TABLEAU PERSONNEL'!$E$29),100,0)
+IF(AND(N53&gt;='TABLEAU PERSONNEL'!$D$30,N53&lt;='TABLEAU PERSONNEL'!$E$30),100,0)
+IF(AND(N53&gt;='TABLEAU PERSONNEL'!$D$31,N53&lt;='TABLEAU PERSONNEL'!$E$31),100,0)
+IF(AND(N53&gt;='TABLEAU PERSONNEL'!$D$32,N53&lt;='TABLEAU PERSONNEL'!$E$32),100,0)
+IF(AND(N53&gt;='TABLEAU PERSONNEL'!$D$33,N53&lt;='TABLEAU PERSONNEL'!$E$33),100,0)
+IF(AND(N53&gt;='TABLEAU PERSONNEL'!$D$34,N53&lt;='TABLEAU PERSONNEL'!$E$34),100,0)</f>
        <v>0</v>
      </c>
      <c r="O57" s="50">
        <f>IF(AND(O53&gt;='TABLEAU PERSONNEL'!$D$4,O53&lt;='TABLEAU PERSONNEL'!$E$4),100,0)
+IF(AND(O53&gt;='TABLEAU PERSONNEL'!$D$5,O53&lt;='TABLEAU PERSONNEL'!$E$5),100,0)
+IF(AND(O53&gt;='TABLEAU PERSONNEL'!$D$6,O53&lt;='TABLEAU PERSONNEL'!$E$6),100,0)
+IF(AND(O53&gt;='TABLEAU PERSONNEL'!$D$7,O53&lt;='TABLEAU PERSONNEL'!$E$7),100,0)
+IF(AND(O53&gt;='TABLEAU PERSONNEL'!$D$8,O53&lt;='TABLEAU PERSONNEL'!$E$8),100,0)
+IF(AND(O53&gt;='TABLEAU PERSONNEL'!$D$9,O53&lt;='TABLEAU PERSONNEL'!$E$9),100,0)
+IF(AND(O53&gt;='TABLEAU PERSONNEL'!$D$10,O53&lt;='TABLEAU PERSONNEL'!$E$10),100,0)
+IF(AND(O53&gt;='TABLEAU PERSONNEL'!$D$11,O53&lt;='TABLEAU PERSONNEL'!$E$11),100,0)
+IF(AND(O53&gt;='TABLEAU PERSONNEL'!$D$12,O53&lt;='TABLEAU PERSONNEL'!$E$12),100,0)
+IF(AND(O53&gt;='TABLEAU PERSONNEL'!$D$13,O53&lt;='TABLEAU PERSONNEL'!$E$13),100,0)
+IF(AND(O53&gt;='TABLEAU PERSONNEL'!$D$14,O53&lt;='TABLEAU PERSONNEL'!$E$14),100,0)
+IF(AND(O53&gt;='TABLEAU PERSONNEL'!$D$15,O53&lt;='TABLEAU PERSONNEL'!$E$15),100,0)
+IF(AND(O53&gt;='TABLEAU PERSONNEL'!$D$16,O53&lt;='TABLEAU PERSONNEL'!$E$16),100,0)
+IF(AND(O53&gt;='TABLEAU PERSONNEL'!$D$17,O53&lt;='TABLEAU PERSONNEL'!$E$17),100,0)
+IF(AND(O53&gt;='TABLEAU PERSONNEL'!$D$18,O53&lt;='TABLEAU PERSONNEL'!$E$18),100,0)
+IF(AND(O53&gt;='TABLEAU PERSONNEL'!$D$19,O53&lt;='TABLEAU PERSONNEL'!$E$19),100,0)
+IF(AND(O53&gt;='TABLEAU PERSONNEL'!$D$20,O53&lt;='TABLEAU PERSONNEL'!$E$20),100,0)
+IF(AND(O53&gt;='TABLEAU PERSONNEL'!$D$21,O53&lt;='TABLEAU PERSONNEL'!$E$21),100,0)
+IF(AND(O53&gt;='TABLEAU PERSONNEL'!$D$22,O53&lt;='TABLEAU PERSONNEL'!$E$22),100,0)
+IF(AND(O53&gt;='TABLEAU PERSONNEL'!$D$23,O53&lt;='TABLEAU PERSONNEL'!$E$23),100,0)
+IF(AND(O53&gt;='TABLEAU PERSONNEL'!$D$24,O53&lt;='TABLEAU PERSONNEL'!$E$24),100,0)
+IF(AND(O53&gt;='TABLEAU PERSONNEL'!$D$25,O53&lt;='TABLEAU PERSONNEL'!$E$25),100,0)
+IF(AND(O53&gt;='TABLEAU PERSONNEL'!$D$26,O53&lt;='TABLEAU PERSONNEL'!$E$26),100,0)
+IF(AND(O53&gt;='TABLEAU PERSONNEL'!$D$27,O53&lt;='TABLEAU PERSONNEL'!$E$27),100,0)
+IF(AND(O53&gt;='TABLEAU PERSONNEL'!$D$28,O53&lt;='TABLEAU PERSONNEL'!$E$28),100,0)
+IF(AND(O53&gt;='TABLEAU PERSONNEL'!$D$29,O53&lt;='TABLEAU PERSONNEL'!$E$29),100,0)
+IF(AND(O53&gt;='TABLEAU PERSONNEL'!$D$30,O53&lt;='TABLEAU PERSONNEL'!$E$30),100,0)
+IF(AND(O53&gt;='TABLEAU PERSONNEL'!$D$31,O53&lt;='TABLEAU PERSONNEL'!$E$31),100,0)
+IF(AND(O53&gt;='TABLEAU PERSONNEL'!$D$32,O53&lt;='TABLEAU PERSONNEL'!$E$32),100,0)
+IF(AND(O53&gt;='TABLEAU PERSONNEL'!$D$33,O53&lt;='TABLEAU PERSONNEL'!$E$33),100,0)
+IF(AND(O53&gt;='TABLEAU PERSONNEL'!$D$34,O53&lt;='TABLEAU PERSONNEL'!$E$34),100,0)</f>
        <v>0</v>
      </c>
      <c r="P57" s="50">
        <f>IF(AND(P53&gt;='TABLEAU PERSONNEL'!$D$4,P53&lt;='TABLEAU PERSONNEL'!$E$4),100,0)
+IF(AND(P53&gt;='TABLEAU PERSONNEL'!$D$5,P53&lt;='TABLEAU PERSONNEL'!$E$5),100,0)
+IF(AND(P53&gt;='TABLEAU PERSONNEL'!$D$6,P53&lt;='TABLEAU PERSONNEL'!$E$6),100,0)
+IF(AND(P53&gt;='TABLEAU PERSONNEL'!$D$7,P53&lt;='TABLEAU PERSONNEL'!$E$7),100,0)
+IF(AND(P53&gt;='TABLEAU PERSONNEL'!$D$8,P53&lt;='TABLEAU PERSONNEL'!$E$8),100,0)
+IF(AND(P53&gt;='TABLEAU PERSONNEL'!$D$9,P53&lt;='TABLEAU PERSONNEL'!$E$9),100,0)
+IF(AND(P53&gt;='TABLEAU PERSONNEL'!$D$10,P53&lt;='TABLEAU PERSONNEL'!$E$10),100,0)
+IF(AND(P53&gt;='TABLEAU PERSONNEL'!$D$11,P53&lt;='TABLEAU PERSONNEL'!$E$11),100,0)
+IF(AND(P53&gt;='TABLEAU PERSONNEL'!$D$12,P53&lt;='TABLEAU PERSONNEL'!$E$12),100,0)
+IF(AND(P53&gt;='TABLEAU PERSONNEL'!$D$13,P53&lt;='TABLEAU PERSONNEL'!$E$13),100,0)
+IF(AND(P53&gt;='TABLEAU PERSONNEL'!$D$14,P53&lt;='TABLEAU PERSONNEL'!$E$14),100,0)
+IF(AND(P53&gt;='TABLEAU PERSONNEL'!$D$15,P53&lt;='TABLEAU PERSONNEL'!$E$15),100,0)
+IF(AND(P53&gt;='TABLEAU PERSONNEL'!$D$16,P53&lt;='TABLEAU PERSONNEL'!$E$16),100,0)
+IF(AND(P53&gt;='TABLEAU PERSONNEL'!$D$17,P53&lt;='TABLEAU PERSONNEL'!$E$17),100,0)
+IF(AND(P53&gt;='TABLEAU PERSONNEL'!$D$18,P53&lt;='TABLEAU PERSONNEL'!$E$18),100,0)
+IF(AND(P53&gt;='TABLEAU PERSONNEL'!$D$19,P53&lt;='TABLEAU PERSONNEL'!$E$19),100,0)
+IF(AND(P53&gt;='TABLEAU PERSONNEL'!$D$20,P53&lt;='TABLEAU PERSONNEL'!$E$20),100,0)
+IF(AND(P53&gt;='TABLEAU PERSONNEL'!$D$21,P53&lt;='TABLEAU PERSONNEL'!$E$21),100,0)
+IF(AND(P53&gt;='TABLEAU PERSONNEL'!$D$22,P53&lt;='TABLEAU PERSONNEL'!$E$22),100,0)
+IF(AND(P53&gt;='TABLEAU PERSONNEL'!$D$23,P53&lt;='TABLEAU PERSONNEL'!$E$23),100,0)
+IF(AND(P53&gt;='TABLEAU PERSONNEL'!$D$24,P53&lt;='TABLEAU PERSONNEL'!$E$24),100,0)
+IF(AND(P53&gt;='TABLEAU PERSONNEL'!$D$25,P53&lt;='TABLEAU PERSONNEL'!$E$25),100,0)
+IF(AND(P53&gt;='TABLEAU PERSONNEL'!$D$26,P53&lt;='TABLEAU PERSONNEL'!$E$26),100,0)
+IF(AND(P53&gt;='TABLEAU PERSONNEL'!$D$27,P53&lt;='TABLEAU PERSONNEL'!$E$27),100,0)
+IF(AND(P53&gt;='TABLEAU PERSONNEL'!$D$28,P53&lt;='TABLEAU PERSONNEL'!$E$28),100,0)
+IF(AND(P53&gt;='TABLEAU PERSONNEL'!$D$29,P53&lt;='TABLEAU PERSONNEL'!$E$29),100,0)
+IF(AND(P53&gt;='TABLEAU PERSONNEL'!$D$30,P53&lt;='TABLEAU PERSONNEL'!$E$30),100,0)
+IF(AND(P53&gt;='TABLEAU PERSONNEL'!$D$31,P53&lt;='TABLEAU PERSONNEL'!$E$31),100,0)
+IF(AND(P53&gt;='TABLEAU PERSONNEL'!$D$32,P53&lt;='TABLEAU PERSONNEL'!$E$32),100,0)
+IF(AND(P53&gt;='TABLEAU PERSONNEL'!$D$33,P53&lt;='TABLEAU PERSONNEL'!$E$33),100,0)
+IF(AND(P53&gt;='TABLEAU PERSONNEL'!$D$34,P53&lt;='TABLEAU PERSONNEL'!$E$34),100,0)</f>
        <v>0</v>
      </c>
      <c r="Q57" s="50">
        <f>IF(AND(Q53&gt;='TABLEAU PERSONNEL'!$D$4,Q53&lt;='TABLEAU PERSONNEL'!$E$4),100,0)
+IF(AND(Q53&gt;='TABLEAU PERSONNEL'!$D$5,Q53&lt;='TABLEAU PERSONNEL'!$E$5),100,0)
+IF(AND(Q53&gt;='TABLEAU PERSONNEL'!$D$6,Q53&lt;='TABLEAU PERSONNEL'!$E$6),100,0)
+IF(AND(Q53&gt;='TABLEAU PERSONNEL'!$D$7,Q53&lt;='TABLEAU PERSONNEL'!$E$7),100,0)
+IF(AND(Q53&gt;='TABLEAU PERSONNEL'!$D$8,Q53&lt;='TABLEAU PERSONNEL'!$E$8),100,0)
+IF(AND(Q53&gt;='TABLEAU PERSONNEL'!$D$9,Q53&lt;='TABLEAU PERSONNEL'!$E$9),100,0)
+IF(AND(Q53&gt;='TABLEAU PERSONNEL'!$D$10,Q53&lt;='TABLEAU PERSONNEL'!$E$10),100,0)
+IF(AND(Q53&gt;='TABLEAU PERSONNEL'!$D$11,Q53&lt;='TABLEAU PERSONNEL'!$E$11),100,0)
+IF(AND(Q53&gt;='TABLEAU PERSONNEL'!$D$12,Q53&lt;='TABLEAU PERSONNEL'!$E$12),100,0)
+IF(AND(Q53&gt;='TABLEAU PERSONNEL'!$D$13,Q53&lt;='TABLEAU PERSONNEL'!$E$13),100,0)
+IF(AND(Q53&gt;='TABLEAU PERSONNEL'!$D$14,Q53&lt;='TABLEAU PERSONNEL'!$E$14),100,0)
+IF(AND(Q53&gt;='TABLEAU PERSONNEL'!$D$15,Q53&lt;='TABLEAU PERSONNEL'!$E$15),100,0)
+IF(AND(Q53&gt;='TABLEAU PERSONNEL'!$D$16,Q53&lt;='TABLEAU PERSONNEL'!$E$16),100,0)
+IF(AND(Q53&gt;='TABLEAU PERSONNEL'!$D$17,Q53&lt;='TABLEAU PERSONNEL'!$E$17),100,0)
+IF(AND(Q53&gt;='TABLEAU PERSONNEL'!$D$18,Q53&lt;='TABLEAU PERSONNEL'!$E$18),100,0)
+IF(AND(Q53&gt;='TABLEAU PERSONNEL'!$D$19,Q53&lt;='TABLEAU PERSONNEL'!$E$19),100,0)
+IF(AND(Q53&gt;='TABLEAU PERSONNEL'!$D$20,Q53&lt;='TABLEAU PERSONNEL'!$E$20),100,0)
+IF(AND(Q53&gt;='TABLEAU PERSONNEL'!$D$21,Q53&lt;='TABLEAU PERSONNEL'!$E$21),100,0)
+IF(AND(Q53&gt;='TABLEAU PERSONNEL'!$D$22,Q53&lt;='TABLEAU PERSONNEL'!$E$22),100,0)
+IF(AND(Q53&gt;='TABLEAU PERSONNEL'!$D$23,Q53&lt;='TABLEAU PERSONNEL'!$E$23),100,0)
+IF(AND(Q53&gt;='TABLEAU PERSONNEL'!$D$24,Q53&lt;='TABLEAU PERSONNEL'!$E$24),100,0)
+IF(AND(Q53&gt;='TABLEAU PERSONNEL'!$D$25,Q53&lt;='TABLEAU PERSONNEL'!$E$25),100,0)
+IF(AND(Q53&gt;='TABLEAU PERSONNEL'!$D$26,Q53&lt;='TABLEAU PERSONNEL'!$E$26),100,0)
+IF(AND(Q53&gt;='TABLEAU PERSONNEL'!$D$27,Q53&lt;='TABLEAU PERSONNEL'!$E$27),100,0)
+IF(AND(Q53&gt;='TABLEAU PERSONNEL'!$D$28,Q53&lt;='TABLEAU PERSONNEL'!$E$28),100,0)
+IF(AND(Q53&gt;='TABLEAU PERSONNEL'!$D$29,Q53&lt;='TABLEAU PERSONNEL'!$E$29),100,0)
+IF(AND(Q53&gt;='TABLEAU PERSONNEL'!$D$30,Q53&lt;='TABLEAU PERSONNEL'!$E$30),100,0)
+IF(AND(Q53&gt;='TABLEAU PERSONNEL'!$D$31,Q53&lt;='TABLEAU PERSONNEL'!$E$31),100,0)
+IF(AND(Q53&gt;='TABLEAU PERSONNEL'!$D$32,Q53&lt;='TABLEAU PERSONNEL'!$E$32),100,0)
+IF(AND(Q53&gt;='TABLEAU PERSONNEL'!$D$33,Q53&lt;='TABLEAU PERSONNEL'!$E$33),100,0)
+IF(AND(Q53&gt;='TABLEAU PERSONNEL'!$D$34,Q53&lt;='TABLEAU PERSONNEL'!$E$34),100,0)</f>
        <v>0</v>
      </c>
      <c r="R57" s="50">
        <f>IF(AND(R53&gt;='TABLEAU PERSONNEL'!$D$4,R53&lt;='TABLEAU PERSONNEL'!$E$4),100,0)
+IF(AND(R53&gt;='TABLEAU PERSONNEL'!$D$5,R53&lt;='TABLEAU PERSONNEL'!$E$5),100,0)
+IF(AND(R53&gt;='TABLEAU PERSONNEL'!$D$6,R53&lt;='TABLEAU PERSONNEL'!$E$6),100,0)
+IF(AND(R53&gt;='TABLEAU PERSONNEL'!$D$7,R53&lt;='TABLEAU PERSONNEL'!$E$7),100,0)
+IF(AND(R53&gt;='TABLEAU PERSONNEL'!$D$8,R53&lt;='TABLEAU PERSONNEL'!$E$8),100,0)
+IF(AND(R53&gt;='TABLEAU PERSONNEL'!$D$9,R53&lt;='TABLEAU PERSONNEL'!$E$9),100,0)
+IF(AND(R53&gt;='TABLEAU PERSONNEL'!$D$10,R53&lt;='TABLEAU PERSONNEL'!$E$10),100,0)
+IF(AND(R53&gt;='TABLEAU PERSONNEL'!$D$11,R53&lt;='TABLEAU PERSONNEL'!$E$11),100,0)
+IF(AND(R53&gt;='TABLEAU PERSONNEL'!$D$12,R53&lt;='TABLEAU PERSONNEL'!$E$12),100,0)
+IF(AND(R53&gt;='TABLEAU PERSONNEL'!$D$13,R53&lt;='TABLEAU PERSONNEL'!$E$13),100,0)
+IF(AND(R53&gt;='TABLEAU PERSONNEL'!$D$14,R53&lt;='TABLEAU PERSONNEL'!$E$14),100,0)
+IF(AND(R53&gt;='TABLEAU PERSONNEL'!$D$15,R53&lt;='TABLEAU PERSONNEL'!$E$15),100,0)
+IF(AND(R53&gt;='TABLEAU PERSONNEL'!$D$16,R53&lt;='TABLEAU PERSONNEL'!$E$16),100,0)
+IF(AND(R53&gt;='TABLEAU PERSONNEL'!$D$17,R53&lt;='TABLEAU PERSONNEL'!$E$17),100,0)
+IF(AND(R53&gt;='TABLEAU PERSONNEL'!$D$18,R53&lt;='TABLEAU PERSONNEL'!$E$18),100,0)
+IF(AND(R53&gt;='TABLEAU PERSONNEL'!$D$19,R53&lt;='TABLEAU PERSONNEL'!$E$19),100,0)
+IF(AND(R53&gt;='TABLEAU PERSONNEL'!$D$20,R53&lt;='TABLEAU PERSONNEL'!$E$20),100,0)
+IF(AND(R53&gt;='TABLEAU PERSONNEL'!$D$21,R53&lt;='TABLEAU PERSONNEL'!$E$21),100,0)
+IF(AND(R53&gt;='TABLEAU PERSONNEL'!$D$22,R53&lt;='TABLEAU PERSONNEL'!$E$22),100,0)
+IF(AND(R53&gt;='TABLEAU PERSONNEL'!$D$23,R53&lt;='TABLEAU PERSONNEL'!$E$23),100,0)
+IF(AND(R53&gt;='TABLEAU PERSONNEL'!$D$24,R53&lt;='TABLEAU PERSONNEL'!$E$24),100,0)
+IF(AND(R53&gt;='TABLEAU PERSONNEL'!$D$25,R53&lt;='TABLEAU PERSONNEL'!$E$25),100,0)
+IF(AND(R53&gt;='TABLEAU PERSONNEL'!$D$26,R53&lt;='TABLEAU PERSONNEL'!$E$26),100,0)
+IF(AND(R53&gt;='TABLEAU PERSONNEL'!$D$27,R53&lt;='TABLEAU PERSONNEL'!$E$27),100,0)
+IF(AND(R53&gt;='TABLEAU PERSONNEL'!$D$28,R53&lt;='TABLEAU PERSONNEL'!$E$28),100,0)
+IF(AND(R53&gt;='TABLEAU PERSONNEL'!$D$29,R53&lt;='TABLEAU PERSONNEL'!$E$29),100,0)
+IF(AND(R53&gt;='TABLEAU PERSONNEL'!$D$30,R53&lt;='TABLEAU PERSONNEL'!$E$30),100,0)
+IF(AND(R53&gt;='TABLEAU PERSONNEL'!$D$31,R53&lt;='TABLEAU PERSONNEL'!$E$31),100,0)
+IF(AND(R53&gt;='TABLEAU PERSONNEL'!$D$32,R53&lt;='TABLEAU PERSONNEL'!$E$32),100,0)
+IF(AND(R53&gt;='TABLEAU PERSONNEL'!$D$33,R53&lt;='TABLEAU PERSONNEL'!$E$33),100,0)
+IF(AND(R53&gt;='TABLEAU PERSONNEL'!$D$34,R53&lt;='TABLEAU PERSONNEL'!$E$34),100,0)</f>
        <v>0</v>
      </c>
      <c r="S57" s="50">
        <f>IF(AND(S53&gt;='TABLEAU PERSONNEL'!$D$4,S53&lt;='TABLEAU PERSONNEL'!$E$4),100,0)
+IF(AND(S53&gt;='TABLEAU PERSONNEL'!$D$5,S53&lt;='TABLEAU PERSONNEL'!$E$5),100,0)
+IF(AND(S53&gt;='TABLEAU PERSONNEL'!$D$6,S53&lt;='TABLEAU PERSONNEL'!$E$6),100,0)
+IF(AND(S53&gt;='TABLEAU PERSONNEL'!$D$7,S53&lt;='TABLEAU PERSONNEL'!$E$7),100,0)
+IF(AND(S53&gt;='TABLEAU PERSONNEL'!$D$8,S53&lt;='TABLEAU PERSONNEL'!$E$8),100,0)
+IF(AND(S53&gt;='TABLEAU PERSONNEL'!$D$9,S53&lt;='TABLEAU PERSONNEL'!$E$9),100,0)
+IF(AND(S53&gt;='TABLEAU PERSONNEL'!$D$10,S53&lt;='TABLEAU PERSONNEL'!$E$10),100,0)
+IF(AND(S53&gt;='TABLEAU PERSONNEL'!$D$11,S53&lt;='TABLEAU PERSONNEL'!$E$11),100,0)
+IF(AND(S53&gt;='TABLEAU PERSONNEL'!$D$12,S53&lt;='TABLEAU PERSONNEL'!$E$12),100,0)
+IF(AND(S53&gt;='TABLEAU PERSONNEL'!$D$13,S53&lt;='TABLEAU PERSONNEL'!$E$13),100,0)
+IF(AND(S53&gt;='TABLEAU PERSONNEL'!$D$14,S53&lt;='TABLEAU PERSONNEL'!$E$14),100,0)
+IF(AND(S53&gt;='TABLEAU PERSONNEL'!$D$15,S53&lt;='TABLEAU PERSONNEL'!$E$15),100,0)
+IF(AND(S53&gt;='TABLEAU PERSONNEL'!$D$16,S53&lt;='TABLEAU PERSONNEL'!$E$16),100,0)
+IF(AND(S53&gt;='TABLEAU PERSONNEL'!$D$17,S53&lt;='TABLEAU PERSONNEL'!$E$17),100,0)
+IF(AND(S53&gt;='TABLEAU PERSONNEL'!$D$18,S53&lt;='TABLEAU PERSONNEL'!$E$18),100,0)
+IF(AND(S53&gt;='TABLEAU PERSONNEL'!$D$19,S53&lt;='TABLEAU PERSONNEL'!$E$19),100,0)
+IF(AND(S53&gt;='TABLEAU PERSONNEL'!$D$20,S53&lt;='TABLEAU PERSONNEL'!$E$20),100,0)
+IF(AND(S53&gt;='TABLEAU PERSONNEL'!$D$21,S53&lt;='TABLEAU PERSONNEL'!$E$21),100,0)
+IF(AND(S53&gt;='TABLEAU PERSONNEL'!$D$22,S53&lt;='TABLEAU PERSONNEL'!$E$22),100,0)
+IF(AND(S53&gt;='TABLEAU PERSONNEL'!$D$23,S53&lt;='TABLEAU PERSONNEL'!$E$23),100,0)
+IF(AND(S53&gt;='TABLEAU PERSONNEL'!$D$24,S53&lt;='TABLEAU PERSONNEL'!$E$24),100,0)
+IF(AND(S53&gt;='TABLEAU PERSONNEL'!$D$25,S53&lt;='TABLEAU PERSONNEL'!$E$25),100,0)
+IF(AND(S53&gt;='TABLEAU PERSONNEL'!$D$26,S53&lt;='TABLEAU PERSONNEL'!$E$26),100,0)
+IF(AND(S53&gt;='TABLEAU PERSONNEL'!$D$27,S53&lt;='TABLEAU PERSONNEL'!$E$27),100,0)
+IF(AND(S53&gt;='TABLEAU PERSONNEL'!$D$28,S53&lt;='TABLEAU PERSONNEL'!$E$28),100,0)
+IF(AND(S53&gt;='TABLEAU PERSONNEL'!$D$29,S53&lt;='TABLEAU PERSONNEL'!$E$29),100,0)
+IF(AND(S53&gt;='TABLEAU PERSONNEL'!$D$30,S53&lt;='TABLEAU PERSONNEL'!$E$30),100,0)
+IF(AND(S53&gt;='TABLEAU PERSONNEL'!$D$31,S53&lt;='TABLEAU PERSONNEL'!$E$31),100,0)
+IF(AND(S53&gt;='TABLEAU PERSONNEL'!$D$32,S53&lt;='TABLEAU PERSONNEL'!$E$32),100,0)
+IF(AND(S53&gt;='TABLEAU PERSONNEL'!$D$33,S53&lt;='TABLEAU PERSONNEL'!$E$33),100,0)
+IF(AND(S53&gt;='TABLEAU PERSONNEL'!$D$34,S53&lt;='TABLEAU PERSONNEL'!$E$34),100,0)</f>
        <v>0</v>
      </c>
      <c r="T57" s="50">
        <f>IF(AND(T53&gt;='TABLEAU PERSONNEL'!$D$4,T53&lt;='TABLEAU PERSONNEL'!$E$4),100,0)
+IF(AND(T53&gt;='TABLEAU PERSONNEL'!$D$5,T53&lt;='TABLEAU PERSONNEL'!$E$5),100,0)
+IF(AND(T53&gt;='TABLEAU PERSONNEL'!$D$6,T53&lt;='TABLEAU PERSONNEL'!$E$6),100,0)
+IF(AND(T53&gt;='TABLEAU PERSONNEL'!$D$7,T53&lt;='TABLEAU PERSONNEL'!$E$7),100,0)
+IF(AND(T53&gt;='TABLEAU PERSONNEL'!$D$8,T53&lt;='TABLEAU PERSONNEL'!$E$8),100,0)
+IF(AND(T53&gt;='TABLEAU PERSONNEL'!$D$9,T53&lt;='TABLEAU PERSONNEL'!$E$9),100,0)
+IF(AND(T53&gt;='TABLEAU PERSONNEL'!$D$10,T53&lt;='TABLEAU PERSONNEL'!$E$10),100,0)
+IF(AND(T53&gt;='TABLEAU PERSONNEL'!$D$11,T53&lt;='TABLEAU PERSONNEL'!$E$11),100,0)
+IF(AND(T53&gt;='TABLEAU PERSONNEL'!$D$12,T53&lt;='TABLEAU PERSONNEL'!$E$12),100,0)
+IF(AND(T53&gt;='TABLEAU PERSONNEL'!$D$13,T53&lt;='TABLEAU PERSONNEL'!$E$13),100,0)
+IF(AND(T53&gt;='TABLEAU PERSONNEL'!$D$14,T53&lt;='TABLEAU PERSONNEL'!$E$14),100,0)
+IF(AND(T53&gt;='TABLEAU PERSONNEL'!$D$15,T53&lt;='TABLEAU PERSONNEL'!$E$15),100,0)
+IF(AND(T53&gt;='TABLEAU PERSONNEL'!$D$16,T53&lt;='TABLEAU PERSONNEL'!$E$16),100,0)
+IF(AND(T53&gt;='TABLEAU PERSONNEL'!$D$17,T53&lt;='TABLEAU PERSONNEL'!$E$17),100,0)
+IF(AND(T53&gt;='TABLEAU PERSONNEL'!$D$18,T53&lt;='TABLEAU PERSONNEL'!$E$18),100,0)
+IF(AND(T53&gt;='TABLEAU PERSONNEL'!$D$19,T53&lt;='TABLEAU PERSONNEL'!$E$19),100,0)
+IF(AND(T53&gt;='TABLEAU PERSONNEL'!$D$20,T53&lt;='TABLEAU PERSONNEL'!$E$20),100,0)
+IF(AND(T53&gt;='TABLEAU PERSONNEL'!$D$21,T53&lt;='TABLEAU PERSONNEL'!$E$21),100,0)
+IF(AND(T53&gt;='TABLEAU PERSONNEL'!$D$22,T53&lt;='TABLEAU PERSONNEL'!$E$22),100,0)
+IF(AND(T53&gt;='TABLEAU PERSONNEL'!$D$23,T53&lt;='TABLEAU PERSONNEL'!$E$23),100,0)
+IF(AND(T53&gt;='TABLEAU PERSONNEL'!$D$24,T53&lt;='TABLEAU PERSONNEL'!$E$24),100,0)
+IF(AND(T53&gt;='TABLEAU PERSONNEL'!$D$25,T53&lt;='TABLEAU PERSONNEL'!$E$25),100,0)
+IF(AND(T53&gt;='TABLEAU PERSONNEL'!$D$26,T53&lt;='TABLEAU PERSONNEL'!$E$26),100,0)
+IF(AND(T53&gt;='TABLEAU PERSONNEL'!$D$27,T53&lt;='TABLEAU PERSONNEL'!$E$27),100,0)
+IF(AND(T53&gt;='TABLEAU PERSONNEL'!$D$28,T53&lt;='TABLEAU PERSONNEL'!$E$28),100,0)
+IF(AND(T53&gt;='TABLEAU PERSONNEL'!$D$29,T53&lt;='TABLEAU PERSONNEL'!$E$29),100,0)
+IF(AND(T53&gt;='TABLEAU PERSONNEL'!$D$30,T53&lt;='TABLEAU PERSONNEL'!$E$30),100,0)
+IF(AND(T53&gt;='TABLEAU PERSONNEL'!$D$31,T53&lt;='TABLEAU PERSONNEL'!$E$31),100,0)
+IF(AND(T53&gt;='TABLEAU PERSONNEL'!$D$32,T53&lt;='TABLEAU PERSONNEL'!$E$32),100,0)
+IF(AND(T53&gt;='TABLEAU PERSONNEL'!$D$33,T53&lt;='TABLEAU PERSONNEL'!$E$33),100,0)
+IF(AND(T53&gt;='TABLEAU PERSONNEL'!$D$34,T53&lt;='TABLEAU PERSONNEL'!$E$34),100,0)</f>
        <v>0</v>
      </c>
      <c r="U57" s="50">
        <f>IF(AND(U53&gt;='TABLEAU PERSONNEL'!$D$4,U53&lt;='TABLEAU PERSONNEL'!$E$4),100,0)
+IF(AND(U53&gt;='TABLEAU PERSONNEL'!$D$5,U53&lt;='TABLEAU PERSONNEL'!$E$5),100,0)
+IF(AND(U53&gt;='TABLEAU PERSONNEL'!$D$6,U53&lt;='TABLEAU PERSONNEL'!$E$6),100,0)
+IF(AND(U53&gt;='TABLEAU PERSONNEL'!$D$7,U53&lt;='TABLEAU PERSONNEL'!$E$7),100,0)
+IF(AND(U53&gt;='TABLEAU PERSONNEL'!$D$8,U53&lt;='TABLEAU PERSONNEL'!$E$8),100,0)
+IF(AND(U53&gt;='TABLEAU PERSONNEL'!$D$9,U53&lt;='TABLEAU PERSONNEL'!$E$9),100,0)
+IF(AND(U53&gt;='TABLEAU PERSONNEL'!$D$10,U53&lt;='TABLEAU PERSONNEL'!$E$10),100,0)
+IF(AND(U53&gt;='TABLEAU PERSONNEL'!$D$11,U53&lt;='TABLEAU PERSONNEL'!$E$11),100,0)
+IF(AND(U53&gt;='TABLEAU PERSONNEL'!$D$12,U53&lt;='TABLEAU PERSONNEL'!$E$12),100,0)
+IF(AND(U53&gt;='TABLEAU PERSONNEL'!$D$13,U53&lt;='TABLEAU PERSONNEL'!$E$13),100,0)
+IF(AND(U53&gt;='TABLEAU PERSONNEL'!$D$14,U53&lt;='TABLEAU PERSONNEL'!$E$14),100,0)
+IF(AND(U53&gt;='TABLEAU PERSONNEL'!$D$15,U53&lt;='TABLEAU PERSONNEL'!$E$15),100,0)
+IF(AND(U53&gt;='TABLEAU PERSONNEL'!$D$16,U53&lt;='TABLEAU PERSONNEL'!$E$16),100,0)
+IF(AND(U53&gt;='TABLEAU PERSONNEL'!$D$17,U53&lt;='TABLEAU PERSONNEL'!$E$17),100,0)
+IF(AND(U53&gt;='TABLEAU PERSONNEL'!$D$18,U53&lt;='TABLEAU PERSONNEL'!$E$18),100,0)
+IF(AND(U53&gt;='TABLEAU PERSONNEL'!$D$19,U53&lt;='TABLEAU PERSONNEL'!$E$19),100,0)
+IF(AND(U53&gt;='TABLEAU PERSONNEL'!$D$20,U53&lt;='TABLEAU PERSONNEL'!$E$20),100,0)
+IF(AND(U53&gt;='TABLEAU PERSONNEL'!$D$21,U53&lt;='TABLEAU PERSONNEL'!$E$21),100,0)
+IF(AND(U53&gt;='TABLEAU PERSONNEL'!$D$22,U53&lt;='TABLEAU PERSONNEL'!$E$22),100,0)
+IF(AND(U53&gt;='TABLEAU PERSONNEL'!$D$23,U53&lt;='TABLEAU PERSONNEL'!$E$23),100,0)
+IF(AND(U53&gt;='TABLEAU PERSONNEL'!$D$24,U53&lt;='TABLEAU PERSONNEL'!$E$24),100,0)
+IF(AND(U53&gt;='TABLEAU PERSONNEL'!$D$25,U53&lt;='TABLEAU PERSONNEL'!$E$25),100,0)
+IF(AND(U53&gt;='TABLEAU PERSONNEL'!$D$26,U53&lt;='TABLEAU PERSONNEL'!$E$26),100,0)
+IF(AND(U53&gt;='TABLEAU PERSONNEL'!$D$27,U53&lt;='TABLEAU PERSONNEL'!$E$27),100,0)
+IF(AND(U53&gt;='TABLEAU PERSONNEL'!$D$28,U53&lt;='TABLEAU PERSONNEL'!$E$28),100,0)
+IF(AND(U53&gt;='TABLEAU PERSONNEL'!$D$29,U53&lt;='TABLEAU PERSONNEL'!$E$29),100,0)
+IF(AND(U53&gt;='TABLEAU PERSONNEL'!$D$30,U53&lt;='TABLEAU PERSONNEL'!$E$30),100,0)
+IF(AND(U53&gt;='TABLEAU PERSONNEL'!$D$31,U53&lt;='TABLEAU PERSONNEL'!$E$31),100,0)
+IF(AND(U53&gt;='TABLEAU PERSONNEL'!$D$32,U53&lt;='TABLEAU PERSONNEL'!$E$32),100,0)
+IF(AND(U53&gt;='TABLEAU PERSONNEL'!$D$33,U53&lt;='TABLEAU PERSONNEL'!$E$33),100,0)
+IF(AND(U53&gt;='TABLEAU PERSONNEL'!$D$34,U53&lt;='TABLEAU PERSONNEL'!$E$34),100,0)</f>
        <v>0</v>
      </c>
      <c r="V57" s="50">
        <f>IF(AND(V53&gt;='TABLEAU PERSONNEL'!$D$4,V53&lt;='TABLEAU PERSONNEL'!$E$4),100,0)
+IF(AND(V53&gt;='TABLEAU PERSONNEL'!$D$5,V53&lt;='TABLEAU PERSONNEL'!$E$5),100,0)
+IF(AND(V53&gt;='TABLEAU PERSONNEL'!$D$6,V53&lt;='TABLEAU PERSONNEL'!$E$6),100,0)
+IF(AND(V53&gt;='TABLEAU PERSONNEL'!$D$7,V53&lt;='TABLEAU PERSONNEL'!$E$7),100,0)
+IF(AND(V53&gt;='TABLEAU PERSONNEL'!$D$8,V53&lt;='TABLEAU PERSONNEL'!$E$8),100,0)
+IF(AND(V53&gt;='TABLEAU PERSONNEL'!$D$9,V53&lt;='TABLEAU PERSONNEL'!$E$9),100,0)
+IF(AND(V53&gt;='TABLEAU PERSONNEL'!$D$10,V53&lt;='TABLEAU PERSONNEL'!$E$10),100,0)
+IF(AND(V53&gt;='TABLEAU PERSONNEL'!$D$11,V53&lt;='TABLEAU PERSONNEL'!$E$11),100,0)
+IF(AND(V53&gt;='TABLEAU PERSONNEL'!$D$12,V53&lt;='TABLEAU PERSONNEL'!$E$12),100,0)
+IF(AND(V53&gt;='TABLEAU PERSONNEL'!$D$13,V53&lt;='TABLEAU PERSONNEL'!$E$13),100,0)
+IF(AND(V53&gt;='TABLEAU PERSONNEL'!$D$14,V53&lt;='TABLEAU PERSONNEL'!$E$14),100,0)
+IF(AND(V53&gt;='TABLEAU PERSONNEL'!$D$15,V53&lt;='TABLEAU PERSONNEL'!$E$15),100,0)
+IF(AND(V53&gt;='TABLEAU PERSONNEL'!$D$16,V53&lt;='TABLEAU PERSONNEL'!$E$16),100,0)
+IF(AND(V53&gt;='TABLEAU PERSONNEL'!$D$17,V53&lt;='TABLEAU PERSONNEL'!$E$17),100,0)
+IF(AND(V53&gt;='TABLEAU PERSONNEL'!$D$18,V53&lt;='TABLEAU PERSONNEL'!$E$18),100,0)
+IF(AND(V53&gt;='TABLEAU PERSONNEL'!$D$19,V53&lt;='TABLEAU PERSONNEL'!$E$19),100,0)
+IF(AND(V53&gt;='TABLEAU PERSONNEL'!$D$20,V53&lt;='TABLEAU PERSONNEL'!$E$20),100,0)
+IF(AND(V53&gt;='TABLEAU PERSONNEL'!$D$21,V53&lt;='TABLEAU PERSONNEL'!$E$21),100,0)
+IF(AND(V53&gt;='TABLEAU PERSONNEL'!$D$22,V53&lt;='TABLEAU PERSONNEL'!$E$22),100,0)
+IF(AND(V53&gt;='TABLEAU PERSONNEL'!$D$23,V53&lt;='TABLEAU PERSONNEL'!$E$23),100,0)
+IF(AND(V53&gt;='TABLEAU PERSONNEL'!$D$24,V53&lt;='TABLEAU PERSONNEL'!$E$24),100,0)
+IF(AND(V53&gt;='TABLEAU PERSONNEL'!$D$25,V53&lt;='TABLEAU PERSONNEL'!$E$25),100,0)
+IF(AND(V53&gt;='TABLEAU PERSONNEL'!$D$26,V53&lt;='TABLEAU PERSONNEL'!$E$26),100,0)
+IF(AND(V53&gt;='TABLEAU PERSONNEL'!$D$27,V53&lt;='TABLEAU PERSONNEL'!$E$27),100,0)
+IF(AND(V53&gt;='TABLEAU PERSONNEL'!$D$28,V53&lt;='TABLEAU PERSONNEL'!$E$28),100,0)
+IF(AND(V53&gt;='TABLEAU PERSONNEL'!$D$29,V53&lt;='TABLEAU PERSONNEL'!$E$29),100,0)
+IF(AND(V53&gt;='TABLEAU PERSONNEL'!$D$30,V53&lt;='TABLEAU PERSONNEL'!$E$30),100,0)
+IF(AND(V53&gt;='TABLEAU PERSONNEL'!$D$31,V53&lt;='TABLEAU PERSONNEL'!$E$31),100,0)
+IF(AND(V53&gt;='TABLEAU PERSONNEL'!$D$32,V53&lt;='TABLEAU PERSONNEL'!$E$32),100,0)
+IF(AND(V53&gt;='TABLEAU PERSONNEL'!$D$33,V53&lt;='TABLEAU PERSONNEL'!$E$33),100,0)
+IF(AND(V53&gt;='TABLEAU PERSONNEL'!$D$34,V53&lt;='TABLEAU PERSONNEL'!$E$34),100,0)</f>
        <v>0</v>
      </c>
      <c r="W57" s="50">
        <f>IF(AND(W53&gt;='TABLEAU PERSONNEL'!$D$4,W53&lt;='TABLEAU PERSONNEL'!$E$4),100,0)
+IF(AND(W53&gt;='TABLEAU PERSONNEL'!$D$5,W53&lt;='TABLEAU PERSONNEL'!$E$5),100,0)
+IF(AND(W53&gt;='TABLEAU PERSONNEL'!$D$6,W53&lt;='TABLEAU PERSONNEL'!$E$6),100,0)
+IF(AND(W53&gt;='TABLEAU PERSONNEL'!$D$7,W53&lt;='TABLEAU PERSONNEL'!$E$7),100,0)
+IF(AND(W53&gt;='TABLEAU PERSONNEL'!$D$8,W53&lt;='TABLEAU PERSONNEL'!$E$8),100,0)
+IF(AND(W53&gt;='TABLEAU PERSONNEL'!$D$9,W53&lt;='TABLEAU PERSONNEL'!$E$9),100,0)
+IF(AND(W53&gt;='TABLEAU PERSONNEL'!$D$10,W53&lt;='TABLEAU PERSONNEL'!$E$10),100,0)
+IF(AND(W53&gt;='TABLEAU PERSONNEL'!$D$11,W53&lt;='TABLEAU PERSONNEL'!$E$11),100,0)
+IF(AND(W53&gt;='TABLEAU PERSONNEL'!$D$12,W53&lt;='TABLEAU PERSONNEL'!$E$12),100,0)
+IF(AND(W53&gt;='TABLEAU PERSONNEL'!$D$13,W53&lt;='TABLEAU PERSONNEL'!$E$13),100,0)
+IF(AND(W53&gt;='TABLEAU PERSONNEL'!$D$14,W53&lt;='TABLEAU PERSONNEL'!$E$14),100,0)
+IF(AND(W53&gt;='TABLEAU PERSONNEL'!$D$15,W53&lt;='TABLEAU PERSONNEL'!$E$15),100,0)
+IF(AND(W53&gt;='TABLEAU PERSONNEL'!$D$16,W53&lt;='TABLEAU PERSONNEL'!$E$16),100,0)
+IF(AND(W53&gt;='TABLEAU PERSONNEL'!$D$17,W53&lt;='TABLEAU PERSONNEL'!$E$17),100,0)
+IF(AND(W53&gt;='TABLEAU PERSONNEL'!$D$18,W53&lt;='TABLEAU PERSONNEL'!$E$18),100,0)
+IF(AND(W53&gt;='TABLEAU PERSONNEL'!$D$19,W53&lt;='TABLEAU PERSONNEL'!$E$19),100,0)
+IF(AND(W53&gt;='TABLEAU PERSONNEL'!$D$20,W53&lt;='TABLEAU PERSONNEL'!$E$20),100,0)
+IF(AND(W53&gt;='TABLEAU PERSONNEL'!$D$21,W53&lt;='TABLEAU PERSONNEL'!$E$21),100,0)
+IF(AND(W53&gt;='TABLEAU PERSONNEL'!$D$22,W53&lt;='TABLEAU PERSONNEL'!$E$22),100,0)
+IF(AND(W53&gt;='TABLEAU PERSONNEL'!$D$23,W53&lt;='TABLEAU PERSONNEL'!$E$23),100,0)
+IF(AND(W53&gt;='TABLEAU PERSONNEL'!$D$24,W53&lt;='TABLEAU PERSONNEL'!$E$24),100,0)
+IF(AND(W53&gt;='TABLEAU PERSONNEL'!$D$25,W53&lt;='TABLEAU PERSONNEL'!$E$25),100,0)
+IF(AND(W53&gt;='TABLEAU PERSONNEL'!$D$26,W53&lt;='TABLEAU PERSONNEL'!$E$26),100,0)
+IF(AND(W53&gt;='TABLEAU PERSONNEL'!$D$27,W53&lt;='TABLEAU PERSONNEL'!$E$27),100,0)
+IF(AND(W53&gt;='TABLEAU PERSONNEL'!$D$28,W53&lt;='TABLEAU PERSONNEL'!$E$28),100,0)
+IF(AND(W53&gt;='TABLEAU PERSONNEL'!$D$29,W53&lt;='TABLEAU PERSONNEL'!$E$29),100,0)
+IF(AND(W53&gt;='TABLEAU PERSONNEL'!$D$30,W53&lt;='TABLEAU PERSONNEL'!$E$30),100,0)
+IF(AND(W53&gt;='TABLEAU PERSONNEL'!$D$31,W53&lt;='TABLEAU PERSONNEL'!$E$31),100,0)
+IF(AND(W53&gt;='TABLEAU PERSONNEL'!$D$32,W53&lt;='TABLEAU PERSONNEL'!$E$32),100,0)
+IF(AND(W53&gt;='TABLEAU PERSONNEL'!$D$33,W53&lt;='TABLEAU PERSONNEL'!$E$33),100,0)
+IF(AND(W53&gt;='TABLEAU PERSONNEL'!$D$34,W53&lt;='TABLEAU PERSONNEL'!$E$34),100,0)</f>
        <v>0</v>
      </c>
      <c r="X57" s="50">
        <f>IF(AND(X53&gt;='TABLEAU PERSONNEL'!$D$4,X53&lt;='TABLEAU PERSONNEL'!$E$4),100,0)
+IF(AND(X53&gt;='TABLEAU PERSONNEL'!$D$5,X53&lt;='TABLEAU PERSONNEL'!$E$5),100,0)
+IF(AND(X53&gt;='TABLEAU PERSONNEL'!$D$6,X53&lt;='TABLEAU PERSONNEL'!$E$6),100,0)
+IF(AND(X53&gt;='TABLEAU PERSONNEL'!$D$7,X53&lt;='TABLEAU PERSONNEL'!$E$7),100,0)
+IF(AND(X53&gt;='TABLEAU PERSONNEL'!$D$8,X53&lt;='TABLEAU PERSONNEL'!$E$8),100,0)
+IF(AND(X53&gt;='TABLEAU PERSONNEL'!$D$9,X53&lt;='TABLEAU PERSONNEL'!$E$9),100,0)
+IF(AND(X53&gt;='TABLEAU PERSONNEL'!$D$10,X53&lt;='TABLEAU PERSONNEL'!$E$10),100,0)
+IF(AND(X53&gt;='TABLEAU PERSONNEL'!$D$11,X53&lt;='TABLEAU PERSONNEL'!$E$11),100,0)
+IF(AND(X53&gt;='TABLEAU PERSONNEL'!$D$12,X53&lt;='TABLEAU PERSONNEL'!$E$12),100,0)
+IF(AND(X53&gt;='TABLEAU PERSONNEL'!$D$13,X53&lt;='TABLEAU PERSONNEL'!$E$13),100,0)
+IF(AND(X53&gt;='TABLEAU PERSONNEL'!$D$14,X53&lt;='TABLEAU PERSONNEL'!$E$14),100,0)
+IF(AND(X53&gt;='TABLEAU PERSONNEL'!$D$15,X53&lt;='TABLEAU PERSONNEL'!$E$15),100,0)
+IF(AND(X53&gt;='TABLEAU PERSONNEL'!$D$16,X53&lt;='TABLEAU PERSONNEL'!$E$16),100,0)
+IF(AND(X53&gt;='TABLEAU PERSONNEL'!$D$17,X53&lt;='TABLEAU PERSONNEL'!$E$17),100,0)
+IF(AND(X53&gt;='TABLEAU PERSONNEL'!$D$18,X53&lt;='TABLEAU PERSONNEL'!$E$18),100,0)
+IF(AND(X53&gt;='TABLEAU PERSONNEL'!$D$19,X53&lt;='TABLEAU PERSONNEL'!$E$19),100,0)
+IF(AND(X53&gt;='TABLEAU PERSONNEL'!$D$20,X53&lt;='TABLEAU PERSONNEL'!$E$20),100,0)
+IF(AND(X53&gt;='TABLEAU PERSONNEL'!$D$21,X53&lt;='TABLEAU PERSONNEL'!$E$21),100,0)
+IF(AND(X53&gt;='TABLEAU PERSONNEL'!$D$22,X53&lt;='TABLEAU PERSONNEL'!$E$22),100,0)
+IF(AND(X53&gt;='TABLEAU PERSONNEL'!$D$23,X53&lt;='TABLEAU PERSONNEL'!$E$23),100,0)
+IF(AND(X53&gt;='TABLEAU PERSONNEL'!$D$24,X53&lt;='TABLEAU PERSONNEL'!$E$24),100,0)
+IF(AND(X53&gt;='TABLEAU PERSONNEL'!$D$25,X53&lt;='TABLEAU PERSONNEL'!$E$25),100,0)
+IF(AND(X53&gt;='TABLEAU PERSONNEL'!$D$26,X53&lt;='TABLEAU PERSONNEL'!$E$26),100,0)
+IF(AND(X53&gt;='TABLEAU PERSONNEL'!$D$27,X53&lt;='TABLEAU PERSONNEL'!$E$27),100,0)
+IF(AND(X53&gt;='TABLEAU PERSONNEL'!$D$28,X53&lt;='TABLEAU PERSONNEL'!$E$28),100,0)
+IF(AND(X53&gt;='TABLEAU PERSONNEL'!$D$29,X53&lt;='TABLEAU PERSONNEL'!$E$29),100,0)
+IF(AND(X53&gt;='TABLEAU PERSONNEL'!$D$30,X53&lt;='TABLEAU PERSONNEL'!$E$30),100,0)
+IF(AND(X53&gt;='TABLEAU PERSONNEL'!$D$31,X53&lt;='TABLEAU PERSONNEL'!$E$31),100,0)
+IF(AND(X53&gt;='TABLEAU PERSONNEL'!$D$32,X53&lt;='TABLEAU PERSONNEL'!$E$32),100,0)
+IF(AND(X53&gt;='TABLEAU PERSONNEL'!$D$33,X53&lt;='TABLEAU PERSONNEL'!$E$33),100,0)
+IF(AND(X53&gt;='TABLEAU PERSONNEL'!$D$34,X53&lt;='TABLEAU PERSONNEL'!$E$34),100,0)</f>
        <v>0</v>
      </c>
      <c r="Y57" s="50">
        <f>IF(AND(Y53&gt;='TABLEAU PERSONNEL'!$D$4,Y53&lt;='TABLEAU PERSONNEL'!$E$4),100,0)
+IF(AND(Y53&gt;='TABLEAU PERSONNEL'!$D$5,Y53&lt;='TABLEAU PERSONNEL'!$E$5),100,0)
+IF(AND(Y53&gt;='TABLEAU PERSONNEL'!$D$6,Y53&lt;='TABLEAU PERSONNEL'!$E$6),100,0)
+IF(AND(Y53&gt;='TABLEAU PERSONNEL'!$D$7,Y53&lt;='TABLEAU PERSONNEL'!$E$7),100,0)
+IF(AND(Y53&gt;='TABLEAU PERSONNEL'!$D$8,Y53&lt;='TABLEAU PERSONNEL'!$E$8),100,0)
+IF(AND(Y53&gt;='TABLEAU PERSONNEL'!$D$9,Y53&lt;='TABLEAU PERSONNEL'!$E$9),100,0)
+IF(AND(Y53&gt;='TABLEAU PERSONNEL'!$D$10,Y53&lt;='TABLEAU PERSONNEL'!$E$10),100,0)
+IF(AND(Y53&gt;='TABLEAU PERSONNEL'!$D$11,Y53&lt;='TABLEAU PERSONNEL'!$E$11),100,0)
+IF(AND(Y53&gt;='TABLEAU PERSONNEL'!$D$12,Y53&lt;='TABLEAU PERSONNEL'!$E$12),100,0)
+IF(AND(Y53&gt;='TABLEAU PERSONNEL'!$D$13,Y53&lt;='TABLEAU PERSONNEL'!$E$13),100,0)
+IF(AND(Y53&gt;='TABLEAU PERSONNEL'!$D$14,Y53&lt;='TABLEAU PERSONNEL'!$E$14),100,0)
+IF(AND(Y53&gt;='TABLEAU PERSONNEL'!$D$15,Y53&lt;='TABLEAU PERSONNEL'!$E$15),100,0)
+IF(AND(Y53&gt;='TABLEAU PERSONNEL'!$D$16,Y53&lt;='TABLEAU PERSONNEL'!$E$16),100,0)
+IF(AND(Y53&gt;='TABLEAU PERSONNEL'!$D$17,Y53&lt;='TABLEAU PERSONNEL'!$E$17),100,0)
+IF(AND(Y53&gt;='TABLEAU PERSONNEL'!$D$18,Y53&lt;='TABLEAU PERSONNEL'!$E$18),100,0)
+IF(AND(Y53&gt;='TABLEAU PERSONNEL'!$D$19,Y53&lt;='TABLEAU PERSONNEL'!$E$19),100,0)
+IF(AND(Y53&gt;='TABLEAU PERSONNEL'!$D$20,Y53&lt;='TABLEAU PERSONNEL'!$E$20),100,0)
+IF(AND(Y53&gt;='TABLEAU PERSONNEL'!$D$21,Y53&lt;='TABLEAU PERSONNEL'!$E$21),100,0)
+IF(AND(Y53&gt;='TABLEAU PERSONNEL'!$D$22,Y53&lt;='TABLEAU PERSONNEL'!$E$22),100,0)
+IF(AND(Y53&gt;='TABLEAU PERSONNEL'!$D$23,Y53&lt;='TABLEAU PERSONNEL'!$E$23),100,0)
+IF(AND(Y53&gt;='TABLEAU PERSONNEL'!$D$24,Y53&lt;='TABLEAU PERSONNEL'!$E$24),100,0)
+IF(AND(Y53&gt;='TABLEAU PERSONNEL'!$D$25,Y53&lt;='TABLEAU PERSONNEL'!$E$25),100,0)
+IF(AND(Y53&gt;='TABLEAU PERSONNEL'!$D$26,Y53&lt;='TABLEAU PERSONNEL'!$E$26),100,0)
+IF(AND(Y53&gt;='TABLEAU PERSONNEL'!$D$27,Y53&lt;='TABLEAU PERSONNEL'!$E$27),100,0)
+IF(AND(Y53&gt;='TABLEAU PERSONNEL'!$D$28,Y53&lt;='TABLEAU PERSONNEL'!$E$28),100,0)
+IF(AND(Y53&gt;='TABLEAU PERSONNEL'!$D$29,Y53&lt;='TABLEAU PERSONNEL'!$E$29),100,0)
+IF(AND(Y53&gt;='TABLEAU PERSONNEL'!$D$30,Y53&lt;='TABLEAU PERSONNEL'!$E$30),100,0)
+IF(AND(Y53&gt;='TABLEAU PERSONNEL'!$D$31,Y53&lt;='TABLEAU PERSONNEL'!$E$31),100,0)
+IF(AND(Y53&gt;='TABLEAU PERSONNEL'!$D$32,Y53&lt;='TABLEAU PERSONNEL'!$E$32),100,0)
+IF(AND(Y53&gt;='TABLEAU PERSONNEL'!$D$33,Y53&lt;='TABLEAU PERSONNEL'!$E$33),100,0)
+IF(AND(Y53&gt;='TABLEAU PERSONNEL'!$D$34,Y53&lt;='TABLEAU PERSONNEL'!$E$34),100,0)</f>
        <v>0</v>
      </c>
      <c r="Z57" s="50">
        <f>IF(AND(Z53&gt;='TABLEAU PERSONNEL'!$D$4,Z53&lt;='TABLEAU PERSONNEL'!$E$4),100,0)
+IF(AND(Z53&gt;='TABLEAU PERSONNEL'!$D$5,Z53&lt;='TABLEAU PERSONNEL'!$E$5),100,0)
+IF(AND(Z53&gt;='TABLEAU PERSONNEL'!$D$6,Z53&lt;='TABLEAU PERSONNEL'!$E$6),100,0)
+IF(AND(Z53&gt;='TABLEAU PERSONNEL'!$D$7,Z53&lt;='TABLEAU PERSONNEL'!$E$7),100,0)
+IF(AND(Z53&gt;='TABLEAU PERSONNEL'!$D$8,Z53&lt;='TABLEAU PERSONNEL'!$E$8),100,0)
+IF(AND(Z53&gt;='TABLEAU PERSONNEL'!$D$9,Z53&lt;='TABLEAU PERSONNEL'!$E$9),100,0)
+IF(AND(Z53&gt;='TABLEAU PERSONNEL'!$D$10,Z53&lt;='TABLEAU PERSONNEL'!$E$10),100,0)
+IF(AND(Z53&gt;='TABLEAU PERSONNEL'!$D$11,Z53&lt;='TABLEAU PERSONNEL'!$E$11),100,0)
+IF(AND(Z53&gt;='TABLEAU PERSONNEL'!$D$12,Z53&lt;='TABLEAU PERSONNEL'!$E$12),100,0)
+IF(AND(Z53&gt;='TABLEAU PERSONNEL'!$D$13,Z53&lt;='TABLEAU PERSONNEL'!$E$13),100,0)
+IF(AND(Z53&gt;='TABLEAU PERSONNEL'!$D$14,Z53&lt;='TABLEAU PERSONNEL'!$E$14),100,0)
+IF(AND(Z53&gt;='TABLEAU PERSONNEL'!$D$15,Z53&lt;='TABLEAU PERSONNEL'!$E$15),100,0)
+IF(AND(Z53&gt;='TABLEAU PERSONNEL'!$D$16,Z53&lt;='TABLEAU PERSONNEL'!$E$16),100,0)
+IF(AND(Z53&gt;='TABLEAU PERSONNEL'!$D$17,Z53&lt;='TABLEAU PERSONNEL'!$E$17),100,0)
+IF(AND(Z53&gt;='TABLEAU PERSONNEL'!$D$18,Z53&lt;='TABLEAU PERSONNEL'!$E$18),100,0)
+IF(AND(Z53&gt;='TABLEAU PERSONNEL'!$D$19,Z53&lt;='TABLEAU PERSONNEL'!$E$19),100,0)
+IF(AND(Z53&gt;='TABLEAU PERSONNEL'!$D$20,Z53&lt;='TABLEAU PERSONNEL'!$E$20),100,0)
+IF(AND(Z53&gt;='TABLEAU PERSONNEL'!$D$21,Z53&lt;='TABLEAU PERSONNEL'!$E$21),100,0)
+IF(AND(Z53&gt;='TABLEAU PERSONNEL'!$D$22,Z53&lt;='TABLEAU PERSONNEL'!$E$22),100,0)
+IF(AND(Z53&gt;='TABLEAU PERSONNEL'!$D$23,Z53&lt;='TABLEAU PERSONNEL'!$E$23),100,0)
+IF(AND(Z53&gt;='TABLEAU PERSONNEL'!$D$24,Z53&lt;='TABLEAU PERSONNEL'!$E$24),100,0)
+IF(AND(Z53&gt;='TABLEAU PERSONNEL'!$D$25,Z53&lt;='TABLEAU PERSONNEL'!$E$25),100,0)
+IF(AND(Z53&gt;='TABLEAU PERSONNEL'!$D$26,Z53&lt;='TABLEAU PERSONNEL'!$E$26),100,0)
+IF(AND(Z53&gt;='TABLEAU PERSONNEL'!$D$27,Z53&lt;='TABLEAU PERSONNEL'!$E$27),100,0)
+IF(AND(Z53&gt;='TABLEAU PERSONNEL'!$D$28,Z53&lt;='TABLEAU PERSONNEL'!$E$28),100,0)
+IF(AND(Z53&gt;='TABLEAU PERSONNEL'!$D$29,Z53&lt;='TABLEAU PERSONNEL'!$E$29),100,0)
+IF(AND(Z53&gt;='TABLEAU PERSONNEL'!$D$30,Z53&lt;='TABLEAU PERSONNEL'!$E$30),100,0)
+IF(AND(Z53&gt;='TABLEAU PERSONNEL'!$D$31,Z53&lt;='TABLEAU PERSONNEL'!$E$31),100,0)
+IF(AND(Z53&gt;='TABLEAU PERSONNEL'!$D$32,Z53&lt;='TABLEAU PERSONNEL'!$E$32),100,0)
+IF(AND(Z53&gt;='TABLEAU PERSONNEL'!$D$33,Z53&lt;='TABLEAU PERSONNEL'!$E$33),100,0)
+IF(AND(Z53&gt;='TABLEAU PERSONNEL'!$D$34,Z53&lt;='TABLEAU PERSONNEL'!$E$34),100,0)</f>
        <v>0</v>
      </c>
      <c r="AA57" s="50">
        <f>IF(AND(AA53&gt;='TABLEAU PERSONNEL'!$D$4,AA53&lt;='TABLEAU PERSONNEL'!$E$4),100,0)
+IF(AND(AA53&gt;='TABLEAU PERSONNEL'!$D$5,AA53&lt;='TABLEAU PERSONNEL'!$E$5),100,0)
+IF(AND(AA53&gt;='TABLEAU PERSONNEL'!$D$6,AA53&lt;='TABLEAU PERSONNEL'!$E$6),100,0)
+IF(AND(AA53&gt;='TABLEAU PERSONNEL'!$D$7,AA53&lt;='TABLEAU PERSONNEL'!$E$7),100,0)
+IF(AND(AA53&gt;='TABLEAU PERSONNEL'!$D$8,AA53&lt;='TABLEAU PERSONNEL'!$E$8),100,0)
+IF(AND(AA53&gt;='TABLEAU PERSONNEL'!$D$9,AA53&lt;='TABLEAU PERSONNEL'!$E$9),100,0)
+IF(AND(AA53&gt;='TABLEAU PERSONNEL'!$D$10,AA53&lt;='TABLEAU PERSONNEL'!$E$10),100,0)
+IF(AND(AA53&gt;='TABLEAU PERSONNEL'!$D$11,AA53&lt;='TABLEAU PERSONNEL'!$E$11),100,0)
+IF(AND(AA53&gt;='TABLEAU PERSONNEL'!$D$12,AA53&lt;='TABLEAU PERSONNEL'!$E$12),100,0)
+IF(AND(AA53&gt;='TABLEAU PERSONNEL'!$D$13,AA53&lt;='TABLEAU PERSONNEL'!$E$13),100,0)
+IF(AND(AA53&gt;='TABLEAU PERSONNEL'!$D$14,AA53&lt;='TABLEAU PERSONNEL'!$E$14),100,0)
+IF(AND(AA53&gt;='TABLEAU PERSONNEL'!$D$15,AA53&lt;='TABLEAU PERSONNEL'!$E$15),100,0)
+IF(AND(AA53&gt;='TABLEAU PERSONNEL'!$D$16,AA53&lt;='TABLEAU PERSONNEL'!$E$16),100,0)
+IF(AND(AA53&gt;='TABLEAU PERSONNEL'!$D$17,AA53&lt;='TABLEAU PERSONNEL'!$E$17),100,0)
+IF(AND(AA53&gt;='TABLEAU PERSONNEL'!$D$18,AA53&lt;='TABLEAU PERSONNEL'!$E$18),100,0)
+IF(AND(AA53&gt;='TABLEAU PERSONNEL'!$D$19,AA53&lt;='TABLEAU PERSONNEL'!$E$19),100,0)
+IF(AND(AA53&gt;='TABLEAU PERSONNEL'!$D$20,AA53&lt;='TABLEAU PERSONNEL'!$E$20),100,0)
+IF(AND(AA53&gt;='TABLEAU PERSONNEL'!$D$21,AA53&lt;='TABLEAU PERSONNEL'!$E$21),100,0)
+IF(AND(AA53&gt;='TABLEAU PERSONNEL'!$D$22,AA53&lt;='TABLEAU PERSONNEL'!$E$22),100,0)
+IF(AND(AA53&gt;='TABLEAU PERSONNEL'!$D$23,AA53&lt;='TABLEAU PERSONNEL'!$E$23),100,0)
+IF(AND(AA53&gt;='TABLEAU PERSONNEL'!$D$24,AA53&lt;='TABLEAU PERSONNEL'!$E$24),100,0)
+IF(AND(AA53&gt;='TABLEAU PERSONNEL'!$D$25,AA53&lt;='TABLEAU PERSONNEL'!$E$25),100,0)
+IF(AND(AA53&gt;='TABLEAU PERSONNEL'!$D$26,AA53&lt;='TABLEAU PERSONNEL'!$E$26),100,0)
+IF(AND(AA53&gt;='TABLEAU PERSONNEL'!$D$27,AA53&lt;='TABLEAU PERSONNEL'!$E$27),100,0)
+IF(AND(AA53&gt;='TABLEAU PERSONNEL'!$D$28,AA53&lt;='TABLEAU PERSONNEL'!$E$28),100,0)
+IF(AND(AA53&gt;='TABLEAU PERSONNEL'!$D$29,AA53&lt;='TABLEAU PERSONNEL'!$E$29),100,0)
+IF(AND(AA53&gt;='TABLEAU PERSONNEL'!$D$30,AA53&lt;='TABLEAU PERSONNEL'!$E$30),100,0)
+IF(AND(AA53&gt;='TABLEAU PERSONNEL'!$D$31,AA53&lt;='TABLEAU PERSONNEL'!$E$31),100,0)
+IF(AND(AA53&gt;='TABLEAU PERSONNEL'!$D$32,AA53&lt;='TABLEAU PERSONNEL'!$E$32),100,0)
+IF(AND(AA53&gt;='TABLEAU PERSONNEL'!$D$33,AA53&lt;='TABLEAU PERSONNEL'!$E$33),100,0)
+IF(AND(AA53&gt;='TABLEAU PERSONNEL'!$D$34,AA53&lt;='TABLEAU PERSONNEL'!$E$34),100,0)</f>
        <v>0</v>
      </c>
      <c r="AB57" s="50">
        <f>IF(AND(AB53&gt;='TABLEAU PERSONNEL'!$D$4,AB53&lt;='TABLEAU PERSONNEL'!$E$4),100,0)
+IF(AND(AB53&gt;='TABLEAU PERSONNEL'!$D$5,AB53&lt;='TABLEAU PERSONNEL'!$E$5),100,0)
+IF(AND(AB53&gt;='TABLEAU PERSONNEL'!$D$6,AB53&lt;='TABLEAU PERSONNEL'!$E$6),100,0)
+IF(AND(AB53&gt;='TABLEAU PERSONNEL'!$D$7,AB53&lt;='TABLEAU PERSONNEL'!$E$7),100,0)
+IF(AND(AB53&gt;='TABLEAU PERSONNEL'!$D$8,AB53&lt;='TABLEAU PERSONNEL'!$E$8),100,0)
+IF(AND(AB53&gt;='TABLEAU PERSONNEL'!$D$9,AB53&lt;='TABLEAU PERSONNEL'!$E$9),100,0)
+IF(AND(AB53&gt;='TABLEAU PERSONNEL'!$D$10,AB53&lt;='TABLEAU PERSONNEL'!$E$10),100,0)
+IF(AND(AB53&gt;='TABLEAU PERSONNEL'!$D$11,AB53&lt;='TABLEAU PERSONNEL'!$E$11),100,0)
+IF(AND(AB53&gt;='TABLEAU PERSONNEL'!$D$12,AB53&lt;='TABLEAU PERSONNEL'!$E$12),100,0)
+IF(AND(AB53&gt;='TABLEAU PERSONNEL'!$D$13,AB53&lt;='TABLEAU PERSONNEL'!$E$13),100,0)
+IF(AND(AB53&gt;='TABLEAU PERSONNEL'!$D$14,AB53&lt;='TABLEAU PERSONNEL'!$E$14),100,0)
+IF(AND(AB53&gt;='TABLEAU PERSONNEL'!$D$15,AB53&lt;='TABLEAU PERSONNEL'!$E$15),100,0)
+IF(AND(AB53&gt;='TABLEAU PERSONNEL'!$D$16,AB53&lt;='TABLEAU PERSONNEL'!$E$16),100,0)
+IF(AND(AB53&gt;='TABLEAU PERSONNEL'!$D$17,AB53&lt;='TABLEAU PERSONNEL'!$E$17),100,0)
+IF(AND(AB53&gt;='TABLEAU PERSONNEL'!$D$18,AB53&lt;='TABLEAU PERSONNEL'!$E$18),100,0)
+IF(AND(AB53&gt;='TABLEAU PERSONNEL'!$D$19,AB53&lt;='TABLEAU PERSONNEL'!$E$19),100,0)
+IF(AND(AB53&gt;='TABLEAU PERSONNEL'!$D$20,AB53&lt;='TABLEAU PERSONNEL'!$E$20),100,0)
+IF(AND(AB53&gt;='TABLEAU PERSONNEL'!$D$21,AB53&lt;='TABLEAU PERSONNEL'!$E$21),100,0)
+IF(AND(AB53&gt;='TABLEAU PERSONNEL'!$D$22,AB53&lt;='TABLEAU PERSONNEL'!$E$22),100,0)
+IF(AND(AB53&gt;='TABLEAU PERSONNEL'!$D$23,AB53&lt;='TABLEAU PERSONNEL'!$E$23),100,0)
+IF(AND(AB53&gt;='TABLEAU PERSONNEL'!$D$24,AB53&lt;='TABLEAU PERSONNEL'!$E$24),100,0)
+IF(AND(AB53&gt;='TABLEAU PERSONNEL'!$D$25,AB53&lt;='TABLEAU PERSONNEL'!$E$25),100,0)
+IF(AND(AB53&gt;='TABLEAU PERSONNEL'!$D$26,AB53&lt;='TABLEAU PERSONNEL'!$E$26),100,0)
+IF(AND(AB53&gt;='TABLEAU PERSONNEL'!$D$27,AB53&lt;='TABLEAU PERSONNEL'!$E$27),100,0)
+IF(AND(AB53&gt;='TABLEAU PERSONNEL'!$D$28,AB53&lt;='TABLEAU PERSONNEL'!$E$28),100,0)
+IF(AND(AB53&gt;='TABLEAU PERSONNEL'!$D$29,AB53&lt;='TABLEAU PERSONNEL'!$E$29),100,0)
+IF(AND(AB53&gt;='TABLEAU PERSONNEL'!$D$30,AB53&lt;='TABLEAU PERSONNEL'!$E$30),100,0)
+IF(AND(AB53&gt;='TABLEAU PERSONNEL'!$D$31,AB53&lt;='TABLEAU PERSONNEL'!$E$31),100,0)
+IF(AND(AB53&gt;='TABLEAU PERSONNEL'!$D$32,AB53&lt;='TABLEAU PERSONNEL'!$E$32),100,0)
+IF(AND(AB53&gt;='TABLEAU PERSONNEL'!$D$33,AB53&lt;='TABLEAU PERSONNEL'!$E$33),100,0)
+IF(AND(AB53&gt;='TABLEAU PERSONNEL'!$D$34,AB53&lt;='TABLEAU PERSONNEL'!$E$34),100,0)</f>
        <v>0</v>
      </c>
      <c r="AC57" s="50">
        <f>IF(AND(AC53&gt;='TABLEAU PERSONNEL'!$D$4,AC53&lt;='TABLEAU PERSONNEL'!$E$4),100,0)
+IF(AND(AC53&gt;='TABLEAU PERSONNEL'!$D$5,AC53&lt;='TABLEAU PERSONNEL'!$E$5),100,0)
+IF(AND(AC53&gt;='TABLEAU PERSONNEL'!$D$6,AC53&lt;='TABLEAU PERSONNEL'!$E$6),100,0)
+IF(AND(AC53&gt;='TABLEAU PERSONNEL'!$D$7,AC53&lt;='TABLEAU PERSONNEL'!$E$7),100,0)
+IF(AND(AC53&gt;='TABLEAU PERSONNEL'!$D$8,AC53&lt;='TABLEAU PERSONNEL'!$E$8),100,0)
+IF(AND(AC53&gt;='TABLEAU PERSONNEL'!$D$9,AC53&lt;='TABLEAU PERSONNEL'!$E$9),100,0)
+IF(AND(AC53&gt;='TABLEAU PERSONNEL'!$D$10,AC53&lt;='TABLEAU PERSONNEL'!$E$10),100,0)
+IF(AND(AC53&gt;='TABLEAU PERSONNEL'!$D$11,AC53&lt;='TABLEAU PERSONNEL'!$E$11),100,0)
+IF(AND(AC53&gt;='TABLEAU PERSONNEL'!$D$12,AC53&lt;='TABLEAU PERSONNEL'!$E$12),100,0)
+IF(AND(AC53&gt;='TABLEAU PERSONNEL'!$D$13,AC53&lt;='TABLEAU PERSONNEL'!$E$13),100,0)
+IF(AND(AC53&gt;='TABLEAU PERSONNEL'!$D$14,AC53&lt;='TABLEAU PERSONNEL'!$E$14),100,0)
+IF(AND(AC53&gt;='TABLEAU PERSONNEL'!$D$15,AC53&lt;='TABLEAU PERSONNEL'!$E$15),100,0)
+IF(AND(AC53&gt;='TABLEAU PERSONNEL'!$D$16,AC53&lt;='TABLEAU PERSONNEL'!$E$16),100,0)
+IF(AND(AC53&gt;='TABLEAU PERSONNEL'!$D$17,AC53&lt;='TABLEAU PERSONNEL'!$E$17),100,0)
+IF(AND(AC53&gt;='TABLEAU PERSONNEL'!$D$18,AC53&lt;='TABLEAU PERSONNEL'!$E$18),100,0)
+IF(AND(AC53&gt;='TABLEAU PERSONNEL'!$D$19,AC53&lt;='TABLEAU PERSONNEL'!$E$19),100,0)
+IF(AND(AC53&gt;='TABLEAU PERSONNEL'!$D$20,AC53&lt;='TABLEAU PERSONNEL'!$E$20),100,0)
+IF(AND(AC53&gt;='TABLEAU PERSONNEL'!$D$21,AC53&lt;='TABLEAU PERSONNEL'!$E$21),100,0)
+IF(AND(AC53&gt;='TABLEAU PERSONNEL'!$D$22,AC53&lt;='TABLEAU PERSONNEL'!$E$22),100,0)
+IF(AND(AC53&gt;='TABLEAU PERSONNEL'!$D$23,AC53&lt;='TABLEAU PERSONNEL'!$E$23),100,0)
+IF(AND(AC53&gt;='TABLEAU PERSONNEL'!$D$24,AC53&lt;='TABLEAU PERSONNEL'!$E$24),100,0)
+IF(AND(AC53&gt;='TABLEAU PERSONNEL'!$D$25,AC53&lt;='TABLEAU PERSONNEL'!$E$25),100,0)
+IF(AND(AC53&gt;='TABLEAU PERSONNEL'!$D$26,AC53&lt;='TABLEAU PERSONNEL'!$E$26),100,0)
+IF(AND(AC53&gt;='TABLEAU PERSONNEL'!$D$27,AC53&lt;='TABLEAU PERSONNEL'!$E$27),100,0)
+IF(AND(AC53&gt;='TABLEAU PERSONNEL'!$D$28,AC53&lt;='TABLEAU PERSONNEL'!$E$28),100,0)
+IF(AND(AC53&gt;='TABLEAU PERSONNEL'!$D$29,AC53&lt;='TABLEAU PERSONNEL'!$E$29),100,0)
+IF(AND(AC53&gt;='TABLEAU PERSONNEL'!$D$30,AC53&lt;='TABLEAU PERSONNEL'!$E$30),100,0)
+IF(AND(AC53&gt;='TABLEAU PERSONNEL'!$D$31,AC53&lt;='TABLEAU PERSONNEL'!$E$31),100,0)
+IF(AND(AC53&gt;='TABLEAU PERSONNEL'!$D$32,AC53&lt;='TABLEAU PERSONNEL'!$E$32),100,0)
+IF(AND(AC53&gt;='TABLEAU PERSONNEL'!$D$33,AC53&lt;='TABLEAU PERSONNEL'!$E$33),100,0)
+IF(AND(AC53&gt;='TABLEAU PERSONNEL'!$D$34,AC53&lt;='TABLEAU PERSONNEL'!$E$34),100,0)</f>
        <v>0</v>
      </c>
      <c r="AD57" s="50">
        <f>IF(AND(AD53&gt;='TABLEAU PERSONNEL'!$D$4,AD53&lt;='TABLEAU PERSONNEL'!$E$4),100,0)
+IF(AND(AD53&gt;='TABLEAU PERSONNEL'!$D$5,AD53&lt;='TABLEAU PERSONNEL'!$E$5),100,0)
+IF(AND(AD53&gt;='TABLEAU PERSONNEL'!$D$6,AD53&lt;='TABLEAU PERSONNEL'!$E$6),100,0)
+IF(AND(AD53&gt;='TABLEAU PERSONNEL'!$D$7,AD53&lt;='TABLEAU PERSONNEL'!$E$7),100,0)
+IF(AND(AD53&gt;='TABLEAU PERSONNEL'!$D$8,AD53&lt;='TABLEAU PERSONNEL'!$E$8),100,0)
+IF(AND(AD53&gt;='TABLEAU PERSONNEL'!$D$9,AD53&lt;='TABLEAU PERSONNEL'!$E$9),100,0)
+IF(AND(AD53&gt;='TABLEAU PERSONNEL'!$D$10,AD53&lt;='TABLEAU PERSONNEL'!$E$10),100,0)
+IF(AND(AD53&gt;='TABLEAU PERSONNEL'!$D$11,AD53&lt;='TABLEAU PERSONNEL'!$E$11),100,0)
+IF(AND(AD53&gt;='TABLEAU PERSONNEL'!$D$12,AD53&lt;='TABLEAU PERSONNEL'!$E$12),100,0)
+IF(AND(AD53&gt;='TABLEAU PERSONNEL'!$D$13,AD53&lt;='TABLEAU PERSONNEL'!$E$13),100,0)
+IF(AND(AD53&gt;='TABLEAU PERSONNEL'!$D$14,AD53&lt;='TABLEAU PERSONNEL'!$E$14),100,0)
+IF(AND(AD53&gt;='TABLEAU PERSONNEL'!$D$15,AD53&lt;='TABLEAU PERSONNEL'!$E$15),100,0)
+IF(AND(AD53&gt;='TABLEAU PERSONNEL'!$D$16,AD53&lt;='TABLEAU PERSONNEL'!$E$16),100,0)
+IF(AND(AD53&gt;='TABLEAU PERSONNEL'!$D$17,AD53&lt;='TABLEAU PERSONNEL'!$E$17),100,0)
+IF(AND(AD53&gt;='TABLEAU PERSONNEL'!$D$18,AD53&lt;='TABLEAU PERSONNEL'!$E$18),100,0)
+IF(AND(AD53&gt;='TABLEAU PERSONNEL'!$D$19,AD53&lt;='TABLEAU PERSONNEL'!$E$19),100,0)
+IF(AND(AD53&gt;='TABLEAU PERSONNEL'!$D$20,AD53&lt;='TABLEAU PERSONNEL'!$E$20),100,0)
+IF(AND(AD53&gt;='TABLEAU PERSONNEL'!$D$21,AD53&lt;='TABLEAU PERSONNEL'!$E$21),100,0)
+IF(AND(AD53&gt;='TABLEAU PERSONNEL'!$D$22,AD53&lt;='TABLEAU PERSONNEL'!$E$22),100,0)
+IF(AND(AD53&gt;='TABLEAU PERSONNEL'!$D$23,AD53&lt;='TABLEAU PERSONNEL'!$E$23),100,0)
+IF(AND(AD53&gt;='TABLEAU PERSONNEL'!$D$24,AD53&lt;='TABLEAU PERSONNEL'!$E$24),100,0)
+IF(AND(AD53&gt;='TABLEAU PERSONNEL'!$D$25,AD53&lt;='TABLEAU PERSONNEL'!$E$25),100,0)
+IF(AND(AD53&gt;='TABLEAU PERSONNEL'!$D$26,AD53&lt;='TABLEAU PERSONNEL'!$E$26),100,0)
+IF(AND(AD53&gt;='TABLEAU PERSONNEL'!$D$27,AD53&lt;='TABLEAU PERSONNEL'!$E$27),100,0)
+IF(AND(AD53&gt;='TABLEAU PERSONNEL'!$D$28,AD53&lt;='TABLEAU PERSONNEL'!$E$28),100,0)
+IF(AND(AD53&gt;='TABLEAU PERSONNEL'!$D$29,AD53&lt;='TABLEAU PERSONNEL'!$E$29),100,0)
+IF(AND(AD53&gt;='TABLEAU PERSONNEL'!$D$30,AD53&lt;='TABLEAU PERSONNEL'!$E$30),100,0)
+IF(AND(AD53&gt;='TABLEAU PERSONNEL'!$D$31,AD53&lt;='TABLEAU PERSONNEL'!$E$31),100,0)
+IF(AND(AD53&gt;='TABLEAU PERSONNEL'!$D$32,AD53&lt;='TABLEAU PERSONNEL'!$E$32),100,0)
+IF(AND(AD53&gt;='TABLEAU PERSONNEL'!$D$33,AD53&lt;='TABLEAU PERSONNEL'!$E$33),100,0)
+IF(AND(AD53&gt;='TABLEAU PERSONNEL'!$D$34,AD53&lt;='TABLEAU PERSONNEL'!$E$34),100,0)</f>
        <v>0</v>
      </c>
      <c r="AE57" s="50">
        <f>IF(AND(AE53&gt;='TABLEAU PERSONNEL'!$D$4,AE53&lt;='TABLEAU PERSONNEL'!$E$4),100,0)
+IF(AND(AE53&gt;='TABLEAU PERSONNEL'!$D$5,AE53&lt;='TABLEAU PERSONNEL'!$E$5),100,0)
+IF(AND(AE53&gt;='TABLEAU PERSONNEL'!$D$6,AE53&lt;='TABLEAU PERSONNEL'!$E$6),100,0)
+IF(AND(AE53&gt;='TABLEAU PERSONNEL'!$D$7,AE53&lt;='TABLEAU PERSONNEL'!$E$7),100,0)
+IF(AND(AE53&gt;='TABLEAU PERSONNEL'!$D$8,AE53&lt;='TABLEAU PERSONNEL'!$E$8),100,0)
+IF(AND(AE53&gt;='TABLEAU PERSONNEL'!$D$9,AE53&lt;='TABLEAU PERSONNEL'!$E$9),100,0)
+IF(AND(AE53&gt;='TABLEAU PERSONNEL'!$D$10,AE53&lt;='TABLEAU PERSONNEL'!$E$10),100,0)
+IF(AND(AE53&gt;='TABLEAU PERSONNEL'!$D$11,AE53&lt;='TABLEAU PERSONNEL'!$E$11),100,0)
+IF(AND(AE53&gt;='TABLEAU PERSONNEL'!$D$12,AE53&lt;='TABLEAU PERSONNEL'!$E$12),100,0)
+IF(AND(AE53&gt;='TABLEAU PERSONNEL'!$D$13,AE53&lt;='TABLEAU PERSONNEL'!$E$13),100,0)
+IF(AND(AE53&gt;='TABLEAU PERSONNEL'!$D$14,AE53&lt;='TABLEAU PERSONNEL'!$E$14),100,0)
+IF(AND(AE53&gt;='TABLEAU PERSONNEL'!$D$15,AE53&lt;='TABLEAU PERSONNEL'!$E$15),100,0)
+IF(AND(AE53&gt;='TABLEAU PERSONNEL'!$D$16,AE53&lt;='TABLEAU PERSONNEL'!$E$16),100,0)
+IF(AND(AE53&gt;='TABLEAU PERSONNEL'!$D$17,AE53&lt;='TABLEAU PERSONNEL'!$E$17),100,0)
+IF(AND(AE53&gt;='TABLEAU PERSONNEL'!$D$18,AE53&lt;='TABLEAU PERSONNEL'!$E$18),100,0)
+IF(AND(AE53&gt;='TABLEAU PERSONNEL'!$D$19,AE53&lt;='TABLEAU PERSONNEL'!$E$19),100,0)
+IF(AND(AE53&gt;='TABLEAU PERSONNEL'!$D$20,AE53&lt;='TABLEAU PERSONNEL'!$E$20),100,0)
+IF(AND(AE53&gt;='TABLEAU PERSONNEL'!$D$21,AE53&lt;='TABLEAU PERSONNEL'!$E$21),100,0)
+IF(AND(AE53&gt;='TABLEAU PERSONNEL'!$D$22,AE53&lt;='TABLEAU PERSONNEL'!$E$22),100,0)
+IF(AND(AE53&gt;='TABLEAU PERSONNEL'!$D$23,AE53&lt;='TABLEAU PERSONNEL'!$E$23),100,0)
+IF(AND(AE53&gt;='TABLEAU PERSONNEL'!$D$24,AE53&lt;='TABLEAU PERSONNEL'!$E$24),100,0)
+IF(AND(AE53&gt;='TABLEAU PERSONNEL'!$D$25,AE53&lt;='TABLEAU PERSONNEL'!$E$25),100,0)
+IF(AND(AE53&gt;='TABLEAU PERSONNEL'!$D$26,AE53&lt;='TABLEAU PERSONNEL'!$E$26),100,0)
+IF(AND(AE53&gt;='TABLEAU PERSONNEL'!$D$27,AE53&lt;='TABLEAU PERSONNEL'!$E$27),100,0)
+IF(AND(AE53&gt;='TABLEAU PERSONNEL'!$D$28,AE53&lt;='TABLEAU PERSONNEL'!$E$28),100,0)
+IF(AND(AE53&gt;='TABLEAU PERSONNEL'!$D$29,AE53&lt;='TABLEAU PERSONNEL'!$E$29),100,0)
+IF(AND(AE53&gt;='TABLEAU PERSONNEL'!$D$30,AE53&lt;='TABLEAU PERSONNEL'!$E$30),100,0)
+IF(AND(AE53&gt;='TABLEAU PERSONNEL'!$D$31,AE53&lt;='TABLEAU PERSONNEL'!$E$31),100,0)
+IF(AND(AE53&gt;='TABLEAU PERSONNEL'!$D$32,AE53&lt;='TABLEAU PERSONNEL'!$E$32),100,0)
+IF(AND(AE53&gt;='TABLEAU PERSONNEL'!$D$33,AE53&lt;='TABLEAU PERSONNEL'!$E$33),100,0)
+IF(AND(AE53&gt;='TABLEAU PERSONNEL'!$D$34,AE53&lt;='TABLEAU PERSONNEL'!$E$34),100,0)</f>
        <v>0</v>
      </c>
      <c r="AF57" s="50">
        <f>IF(AND(AF53&gt;='TABLEAU PERSONNEL'!$D$4,AF53&lt;='TABLEAU PERSONNEL'!$E$4),100,0)
+IF(AND(AF53&gt;='TABLEAU PERSONNEL'!$D$5,AF53&lt;='TABLEAU PERSONNEL'!$E$5),100,0)
+IF(AND(AF53&gt;='TABLEAU PERSONNEL'!$D$6,AF53&lt;='TABLEAU PERSONNEL'!$E$6),100,0)
+IF(AND(AF53&gt;='TABLEAU PERSONNEL'!$D$7,AF53&lt;='TABLEAU PERSONNEL'!$E$7),100,0)
+IF(AND(AF53&gt;='TABLEAU PERSONNEL'!$D$8,AF53&lt;='TABLEAU PERSONNEL'!$E$8),100,0)
+IF(AND(AF53&gt;='TABLEAU PERSONNEL'!$D$9,AF53&lt;='TABLEAU PERSONNEL'!$E$9),100,0)
+IF(AND(AF53&gt;='TABLEAU PERSONNEL'!$D$10,AF53&lt;='TABLEAU PERSONNEL'!$E$10),100,0)
+IF(AND(AF53&gt;='TABLEAU PERSONNEL'!$D$11,AF53&lt;='TABLEAU PERSONNEL'!$E$11),100,0)
+IF(AND(AF53&gt;='TABLEAU PERSONNEL'!$D$12,AF53&lt;='TABLEAU PERSONNEL'!$E$12),100,0)
+IF(AND(AF53&gt;='TABLEAU PERSONNEL'!$D$13,AF53&lt;='TABLEAU PERSONNEL'!$E$13),100,0)
+IF(AND(AF53&gt;='TABLEAU PERSONNEL'!$D$14,AF53&lt;='TABLEAU PERSONNEL'!$E$14),100,0)
+IF(AND(AF53&gt;='TABLEAU PERSONNEL'!$D$15,AF53&lt;='TABLEAU PERSONNEL'!$E$15),100,0)
+IF(AND(AF53&gt;='TABLEAU PERSONNEL'!$D$16,AF53&lt;='TABLEAU PERSONNEL'!$E$16),100,0)
+IF(AND(AF53&gt;='TABLEAU PERSONNEL'!$D$17,AF53&lt;='TABLEAU PERSONNEL'!$E$17),100,0)
+IF(AND(AF53&gt;='TABLEAU PERSONNEL'!$D$18,AF53&lt;='TABLEAU PERSONNEL'!$E$18),100,0)
+IF(AND(AF53&gt;='TABLEAU PERSONNEL'!$D$19,AF53&lt;='TABLEAU PERSONNEL'!$E$19),100,0)
+IF(AND(AF53&gt;='TABLEAU PERSONNEL'!$D$20,AF53&lt;='TABLEAU PERSONNEL'!$E$20),100,0)
+IF(AND(AF53&gt;='TABLEAU PERSONNEL'!$D$21,AF53&lt;='TABLEAU PERSONNEL'!$E$21),100,0)
+IF(AND(AF53&gt;='TABLEAU PERSONNEL'!$D$22,AF53&lt;='TABLEAU PERSONNEL'!$E$22),100,0)
+IF(AND(AF53&gt;='TABLEAU PERSONNEL'!$D$23,AF53&lt;='TABLEAU PERSONNEL'!$E$23),100,0)
+IF(AND(AF53&gt;='TABLEAU PERSONNEL'!$D$24,AF53&lt;='TABLEAU PERSONNEL'!$E$24),100,0)
+IF(AND(AF53&gt;='TABLEAU PERSONNEL'!$D$25,AF53&lt;='TABLEAU PERSONNEL'!$E$25),100,0)
+IF(AND(AF53&gt;='TABLEAU PERSONNEL'!$D$26,AF53&lt;='TABLEAU PERSONNEL'!$E$26),100,0)
+IF(AND(AF53&gt;='TABLEAU PERSONNEL'!$D$27,AF53&lt;='TABLEAU PERSONNEL'!$E$27),100,0)
+IF(AND(AF53&gt;='TABLEAU PERSONNEL'!$D$28,AF53&lt;='TABLEAU PERSONNEL'!$E$28),100,0)
+IF(AND(AF53&gt;='TABLEAU PERSONNEL'!$D$29,AF53&lt;='TABLEAU PERSONNEL'!$E$29),100,0)
+IF(AND(AF53&gt;='TABLEAU PERSONNEL'!$D$30,AF53&lt;='TABLEAU PERSONNEL'!$E$30),100,0)
+IF(AND(AF53&gt;='TABLEAU PERSONNEL'!$D$31,AF53&lt;='TABLEAU PERSONNEL'!$E$31),100,0)
+IF(AND(AF53&gt;='TABLEAU PERSONNEL'!$D$32,AF53&lt;='TABLEAU PERSONNEL'!$E$32),100,0)
+IF(AND(AF53&gt;='TABLEAU PERSONNEL'!$D$33,AF53&lt;='TABLEAU PERSONNEL'!$E$33),100,0)
+IF(AND(AF53&gt;='TABLEAU PERSONNEL'!$D$34,AF53&lt;='TABLEAU PERSONNEL'!$E$34),100,0)</f>
        <v>0</v>
      </c>
      <c r="AG57" s="50">
        <f>IF(AND(AG53&gt;='TABLEAU PERSONNEL'!$D$4,AG53&lt;='TABLEAU PERSONNEL'!$E$4),100,0)
+IF(AND(AG53&gt;='TABLEAU PERSONNEL'!$D$5,AG53&lt;='TABLEAU PERSONNEL'!$E$5),100,0)
+IF(AND(AG53&gt;='TABLEAU PERSONNEL'!$D$6,AG53&lt;='TABLEAU PERSONNEL'!$E$6),100,0)
+IF(AND(AG53&gt;='TABLEAU PERSONNEL'!$D$7,AG53&lt;='TABLEAU PERSONNEL'!$E$7),100,0)
+IF(AND(AG53&gt;='TABLEAU PERSONNEL'!$D$8,AG53&lt;='TABLEAU PERSONNEL'!$E$8),100,0)
+IF(AND(AG53&gt;='TABLEAU PERSONNEL'!$D$9,AG53&lt;='TABLEAU PERSONNEL'!$E$9),100,0)
+IF(AND(AG53&gt;='TABLEAU PERSONNEL'!$D$10,AG53&lt;='TABLEAU PERSONNEL'!$E$10),100,0)
+IF(AND(AG53&gt;='TABLEAU PERSONNEL'!$D$11,AG53&lt;='TABLEAU PERSONNEL'!$E$11),100,0)
+IF(AND(AG53&gt;='TABLEAU PERSONNEL'!$D$12,AG53&lt;='TABLEAU PERSONNEL'!$E$12),100,0)
+IF(AND(AG53&gt;='TABLEAU PERSONNEL'!$D$13,AG53&lt;='TABLEAU PERSONNEL'!$E$13),100,0)
+IF(AND(AG53&gt;='TABLEAU PERSONNEL'!$D$14,AG53&lt;='TABLEAU PERSONNEL'!$E$14),100,0)
+IF(AND(AG53&gt;='TABLEAU PERSONNEL'!$D$15,AG53&lt;='TABLEAU PERSONNEL'!$E$15),100,0)
+IF(AND(AG53&gt;='TABLEAU PERSONNEL'!$D$16,AG53&lt;='TABLEAU PERSONNEL'!$E$16),100,0)
+IF(AND(AG53&gt;='TABLEAU PERSONNEL'!$D$17,AG53&lt;='TABLEAU PERSONNEL'!$E$17),100,0)
+IF(AND(AG53&gt;='TABLEAU PERSONNEL'!$D$18,AG53&lt;='TABLEAU PERSONNEL'!$E$18),100,0)
+IF(AND(AG53&gt;='TABLEAU PERSONNEL'!$D$19,AG53&lt;='TABLEAU PERSONNEL'!$E$19),100,0)
+IF(AND(AG53&gt;='TABLEAU PERSONNEL'!$D$20,AG53&lt;='TABLEAU PERSONNEL'!$E$20),100,0)
+IF(AND(AG53&gt;='TABLEAU PERSONNEL'!$D$21,AG53&lt;='TABLEAU PERSONNEL'!$E$21),100,0)
+IF(AND(AG53&gt;='TABLEAU PERSONNEL'!$D$22,AG53&lt;='TABLEAU PERSONNEL'!$E$22),100,0)
+IF(AND(AG53&gt;='TABLEAU PERSONNEL'!$D$23,AG53&lt;='TABLEAU PERSONNEL'!$E$23),100,0)
+IF(AND(AG53&gt;='TABLEAU PERSONNEL'!$D$24,AG53&lt;='TABLEAU PERSONNEL'!$E$24),100,0)
+IF(AND(AG53&gt;='TABLEAU PERSONNEL'!$D$25,AG53&lt;='TABLEAU PERSONNEL'!$E$25),100,0)
+IF(AND(AG53&gt;='TABLEAU PERSONNEL'!$D$26,AG53&lt;='TABLEAU PERSONNEL'!$E$26),100,0)
+IF(AND(AG53&gt;='TABLEAU PERSONNEL'!$D$27,AG53&lt;='TABLEAU PERSONNEL'!$E$27),100,0)
+IF(AND(AG53&gt;='TABLEAU PERSONNEL'!$D$28,AG53&lt;='TABLEAU PERSONNEL'!$E$28),100,0)
+IF(AND(AG53&gt;='TABLEAU PERSONNEL'!$D$29,AG53&lt;='TABLEAU PERSONNEL'!$E$29),100,0)
+IF(AND(AG53&gt;='TABLEAU PERSONNEL'!$D$30,AG53&lt;='TABLEAU PERSONNEL'!$E$30),100,0)
+IF(AND(AG53&gt;='TABLEAU PERSONNEL'!$D$31,AG53&lt;='TABLEAU PERSONNEL'!$E$31),100,0)
+IF(AND(AG53&gt;='TABLEAU PERSONNEL'!$D$32,AG53&lt;='TABLEAU PERSONNEL'!$E$32),100,0)
+IF(AND(AG53&gt;='TABLEAU PERSONNEL'!$D$33,AG53&lt;='TABLEAU PERSONNEL'!$E$33),100,0)
+IF(AND(AG53&gt;='TABLEAU PERSONNEL'!$D$34,AG53&lt;='TABLEAU PERSONNEL'!$E$34),100,0)</f>
        <v>2700</v>
      </c>
      <c r="AH57" s="50">
        <f>IF(AND(AH53&gt;='TABLEAU PERSONNEL'!$D$4,AH53&lt;='TABLEAU PERSONNEL'!$E$4),100,0)
+IF(AND(AH53&gt;='TABLEAU PERSONNEL'!$D$5,AH53&lt;='TABLEAU PERSONNEL'!$E$5),100,0)
+IF(AND(AH53&gt;='TABLEAU PERSONNEL'!$D$6,AH53&lt;='TABLEAU PERSONNEL'!$E$6),100,0)
+IF(AND(AH53&gt;='TABLEAU PERSONNEL'!$D$7,AH53&lt;='TABLEAU PERSONNEL'!$E$7),100,0)
+IF(AND(AH53&gt;='TABLEAU PERSONNEL'!$D$8,AH53&lt;='TABLEAU PERSONNEL'!$E$8),100,0)
+IF(AND(AH53&gt;='TABLEAU PERSONNEL'!$D$9,AH53&lt;='TABLEAU PERSONNEL'!$E$9),100,0)
+IF(AND(AH53&gt;='TABLEAU PERSONNEL'!$D$10,AH53&lt;='TABLEAU PERSONNEL'!$E$10),100,0)
+IF(AND(AH53&gt;='TABLEAU PERSONNEL'!$D$11,AH53&lt;='TABLEAU PERSONNEL'!$E$11),100,0)
+IF(AND(AH53&gt;='TABLEAU PERSONNEL'!$D$12,AH53&lt;='TABLEAU PERSONNEL'!$E$12),100,0)
+IF(AND(AH53&gt;='TABLEAU PERSONNEL'!$D$13,AH53&lt;='TABLEAU PERSONNEL'!$E$13),100,0)
+IF(AND(AH53&gt;='TABLEAU PERSONNEL'!$D$14,AH53&lt;='TABLEAU PERSONNEL'!$E$14),100,0)
+IF(AND(AH53&gt;='TABLEAU PERSONNEL'!$D$15,AH53&lt;='TABLEAU PERSONNEL'!$E$15),100,0)
+IF(AND(AH53&gt;='TABLEAU PERSONNEL'!$D$16,AH53&lt;='TABLEAU PERSONNEL'!$E$16),100,0)
+IF(AND(AH53&gt;='TABLEAU PERSONNEL'!$D$17,AH53&lt;='TABLEAU PERSONNEL'!$E$17),100,0)
+IF(AND(AH53&gt;='TABLEAU PERSONNEL'!$D$18,AH53&lt;='TABLEAU PERSONNEL'!$E$18),100,0)
+IF(AND(AH53&gt;='TABLEAU PERSONNEL'!$D$19,AH53&lt;='TABLEAU PERSONNEL'!$E$19),100,0)
+IF(AND(AH53&gt;='TABLEAU PERSONNEL'!$D$20,AH53&lt;='TABLEAU PERSONNEL'!$E$20),100,0)
+IF(AND(AH53&gt;='TABLEAU PERSONNEL'!$D$21,AH53&lt;='TABLEAU PERSONNEL'!$E$21),100,0)
+IF(AND(AH53&gt;='TABLEAU PERSONNEL'!$D$22,AH53&lt;='TABLEAU PERSONNEL'!$E$22),100,0)
+IF(AND(AH53&gt;='TABLEAU PERSONNEL'!$D$23,AH53&lt;='TABLEAU PERSONNEL'!$E$23),100,0)
+IF(AND(AH53&gt;='TABLEAU PERSONNEL'!$D$24,AH53&lt;='TABLEAU PERSONNEL'!$E$24),100,0)
+IF(AND(AH53&gt;='TABLEAU PERSONNEL'!$D$25,AH53&lt;='TABLEAU PERSONNEL'!$E$25),100,0)
+IF(AND(AH53&gt;='TABLEAU PERSONNEL'!$D$26,AH53&lt;='TABLEAU PERSONNEL'!$E$26),100,0)
+IF(AND(AH53&gt;='TABLEAU PERSONNEL'!$D$27,AH53&lt;='TABLEAU PERSONNEL'!$E$27),100,0)
+IF(AND(AH53&gt;='TABLEAU PERSONNEL'!$D$28,AH53&lt;='TABLEAU PERSONNEL'!$E$28),100,0)
+IF(AND(AH53&gt;='TABLEAU PERSONNEL'!$D$29,AH53&lt;='TABLEAU PERSONNEL'!$E$29),100,0)
+IF(AND(AH53&gt;='TABLEAU PERSONNEL'!$D$30,AH53&lt;='TABLEAU PERSONNEL'!$E$30),100,0)
+IF(AND(AH53&gt;='TABLEAU PERSONNEL'!$D$31,AH53&lt;='TABLEAU PERSONNEL'!$E$31),100,0)
+IF(AND(AH53&gt;='TABLEAU PERSONNEL'!$D$32,AH53&lt;='TABLEAU PERSONNEL'!$E$32),100,0)
+IF(AND(AH53&gt;='TABLEAU PERSONNEL'!$D$33,AH53&lt;='TABLEAU PERSONNEL'!$E$33),100,0)
+IF(AND(AH53&gt;='TABLEAU PERSONNEL'!$D$34,AH53&lt;='TABLEAU PERSONNEL'!$E$34),100,0)</f>
        <v>2700</v>
      </c>
      <c r="AI57" s="50">
        <f>IF(AND(AI53&gt;='TABLEAU PERSONNEL'!$D$4,AI53&lt;='TABLEAU PERSONNEL'!$E$4),100,0)
+IF(AND(AI53&gt;='TABLEAU PERSONNEL'!$D$5,AI53&lt;='TABLEAU PERSONNEL'!$E$5),100,0)
+IF(AND(AI53&gt;='TABLEAU PERSONNEL'!$D$6,AI53&lt;='TABLEAU PERSONNEL'!$E$6),100,0)
+IF(AND(AI53&gt;='TABLEAU PERSONNEL'!$D$7,AI53&lt;='TABLEAU PERSONNEL'!$E$7),100,0)
+IF(AND(AI53&gt;='TABLEAU PERSONNEL'!$D$8,AI53&lt;='TABLEAU PERSONNEL'!$E$8),100,0)
+IF(AND(AI53&gt;='TABLEAU PERSONNEL'!$D$9,AI53&lt;='TABLEAU PERSONNEL'!$E$9),100,0)
+IF(AND(AI53&gt;='TABLEAU PERSONNEL'!$D$10,AI53&lt;='TABLEAU PERSONNEL'!$E$10),100,0)
+IF(AND(AI53&gt;='TABLEAU PERSONNEL'!$D$11,AI53&lt;='TABLEAU PERSONNEL'!$E$11),100,0)
+IF(AND(AI53&gt;='TABLEAU PERSONNEL'!$D$12,AI53&lt;='TABLEAU PERSONNEL'!$E$12),100,0)
+IF(AND(AI53&gt;='TABLEAU PERSONNEL'!$D$13,AI53&lt;='TABLEAU PERSONNEL'!$E$13),100,0)
+IF(AND(AI53&gt;='TABLEAU PERSONNEL'!$D$14,AI53&lt;='TABLEAU PERSONNEL'!$E$14),100,0)
+IF(AND(AI53&gt;='TABLEAU PERSONNEL'!$D$15,AI53&lt;='TABLEAU PERSONNEL'!$E$15),100,0)
+IF(AND(AI53&gt;='TABLEAU PERSONNEL'!$D$16,AI53&lt;='TABLEAU PERSONNEL'!$E$16),100,0)
+IF(AND(AI53&gt;='TABLEAU PERSONNEL'!$D$17,AI53&lt;='TABLEAU PERSONNEL'!$E$17),100,0)
+IF(AND(AI53&gt;='TABLEAU PERSONNEL'!$D$18,AI53&lt;='TABLEAU PERSONNEL'!$E$18),100,0)
+IF(AND(AI53&gt;='TABLEAU PERSONNEL'!$D$19,AI53&lt;='TABLEAU PERSONNEL'!$E$19),100,0)
+IF(AND(AI53&gt;='TABLEAU PERSONNEL'!$D$20,AI53&lt;='TABLEAU PERSONNEL'!$E$20),100,0)
+IF(AND(AI53&gt;='TABLEAU PERSONNEL'!$D$21,AI53&lt;='TABLEAU PERSONNEL'!$E$21),100,0)
+IF(AND(AI53&gt;='TABLEAU PERSONNEL'!$D$22,AI53&lt;='TABLEAU PERSONNEL'!$E$22),100,0)
+IF(AND(AI53&gt;='TABLEAU PERSONNEL'!$D$23,AI53&lt;='TABLEAU PERSONNEL'!$E$23),100,0)
+IF(AND(AI53&gt;='TABLEAU PERSONNEL'!$D$24,AI53&lt;='TABLEAU PERSONNEL'!$E$24),100,0)
+IF(AND(AI53&gt;='TABLEAU PERSONNEL'!$D$25,AI53&lt;='TABLEAU PERSONNEL'!$E$25),100,0)
+IF(AND(AI53&gt;='TABLEAU PERSONNEL'!$D$26,AI53&lt;='TABLEAU PERSONNEL'!$E$26),100,0)
+IF(AND(AI53&gt;='TABLEAU PERSONNEL'!$D$27,AI53&lt;='TABLEAU PERSONNEL'!$E$27),100,0)
+IF(AND(AI53&gt;='TABLEAU PERSONNEL'!$D$28,AI53&lt;='TABLEAU PERSONNEL'!$E$28),100,0)
+IF(AND(AI53&gt;='TABLEAU PERSONNEL'!$D$29,AI53&lt;='TABLEAU PERSONNEL'!$E$29),100,0)
+IF(AND(AI53&gt;='TABLEAU PERSONNEL'!$D$30,AI53&lt;='TABLEAU PERSONNEL'!$E$30),100,0)
+IF(AND(AI53&gt;='TABLEAU PERSONNEL'!$D$31,AI53&lt;='TABLEAU PERSONNEL'!$E$31),100,0)
+IF(AND(AI53&gt;='TABLEAU PERSONNEL'!$D$32,AI53&lt;='TABLEAU PERSONNEL'!$E$32),100,0)
+IF(AND(AI53&gt;='TABLEAU PERSONNEL'!$D$33,AI53&lt;='TABLEAU PERSONNEL'!$E$33),100,0)
+IF(AND(AI53&gt;='TABLEAU PERSONNEL'!$D$34,AI53&lt;='TABLEAU PERSONNEL'!$E$34),100,0)</f>
        <v>2700</v>
      </c>
      <c r="AJ57" s="50">
        <f>IF(AND(AJ53&gt;='TABLEAU PERSONNEL'!$D$4,AJ53&lt;='TABLEAU PERSONNEL'!$E$4),100,0)
+IF(AND(AJ53&gt;='TABLEAU PERSONNEL'!$D$5,AJ53&lt;='TABLEAU PERSONNEL'!$E$5),100,0)
+IF(AND(AJ53&gt;='TABLEAU PERSONNEL'!$D$6,AJ53&lt;='TABLEAU PERSONNEL'!$E$6),100,0)
+IF(AND(AJ53&gt;='TABLEAU PERSONNEL'!$D$7,AJ53&lt;='TABLEAU PERSONNEL'!$E$7),100,0)
+IF(AND(AJ53&gt;='TABLEAU PERSONNEL'!$D$8,AJ53&lt;='TABLEAU PERSONNEL'!$E$8),100,0)
+IF(AND(AJ53&gt;='TABLEAU PERSONNEL'!$D$9,AJ53&lt;='TABLEAU PERSONNEL'!$E$9),100,0)
+IF(AND(AJ53&gt;='TABLEAU PERSONNEL'!$D$10,AJ53&lt;='TABLEAU PERSONNEL'!$E$10),100,0)
+IF(AND(AJ53&gt;='TABLEAU PERSONNEL'!$D$11,AJ53&lt;='TABLEAU PERSONNEL'!$E$11),100,0)
+IF(AND(AJ53&gt;='TABLEAU PERSONNEL'!$D$12,AJ53&lt;='TABLEAU PERSONNEL'!$E$12),100,0)
+IF(AND(AJ53&gt;='TABLEAU PERSONNEL'!$D$13,AJ53&lt;='TABLEAU PERSONNEL'!$E$13),100,0)
+IF(AND(AJ53&gt;='TABLEAU PERSONNEL'!$D$14,AJ53&lt;='TABLEAU PERSONNEL'!$E$14),100,0)
+IF(AND(AJ53&gt;='TABLEAU PERSONNEL'!$D$15,AJ53&lt;='TABLEAU PERSONNEL'!$E$15),100,0)
+IF(AND(AJ53&gt;='TABLEAU PERSONNEL'!$D$16,AJ53&lt;='TABLEAU PERSONNEL'!$E$16),100,0)
+IF(AND(AJ53&gt;='TABLEAU PERSONNEL'!$D$17,AJ53&lt;='TABLEAU PERSONNEL'!$E$17),100,0)
+IF(AND(AJ53&gt;='TABLEAU PERSONNEL'!$D$18,AJ53&lt;='TABLEAU PERSONNEL'!$E$18),100,0)
+IF(AND(AJ53&gt;='TABLEAU PERSONNEL'!$D$19,AJ53&lt;='TABLEAU PERSONNEL'!$E$19),100,0)
+IF(AND(AJ53&gt;='TABLEAU PERSONNEL'!$D$20,AJ53&lt;='TABLEAU PERSONNEL'!$E$20),100,0)
+IF(AND(AJ53&gt;='TABLEAU PERSONNEL'!$D$21,AJ53&lt;='TABLEAU PERSONNEL'!$E$21),100,0)
+IF(AND(AJ53&gt;='TABLEAU PERSONNEL'!$D$22,AJ53&lt;='TABLEAU PERSONNEL'!$E$22),100,0)
+IF(AND(AJ53&gt;='TABLEAU PERSONNEL'!$D$23,AJ53&lt;='TABLEAU PERSONNEL'!$E$23),100,0)
+IF(AND(AJ53&gt;='TABLEAU PERSONNEL'!$D$24,AJ53&lt;='TABLEAU PERSONNEL'!$E$24),100,0)
+IF(AND(AJ53&gt;='TABLEAU PERSONNEL'!$D$25,AJ53&lt;='TABLEAU PERSONNEL'!$E$25),100,0)
+IF(AND(AJ53&gt;='TABLEAU PERSONNEL'!$D$26,AJ53&lt;='TABLEAU PERSONNEL'!$E$26),100,0)
+IF(AND(AJ53&gt;='TABLEAU PERSONNEL'!$D$27,AJ53&lt;='TABLEAU PERSONNEL'!$E$27),100,0)
+IF(AND(AJ53&gt;='TABLEAU PERSONNEL'!$D$28,AJ53&lt;='TABLEAU PERSONNEL'!$E$28),100,0)
+IF(AND(AJ53&gt;='TABLEAU PERSONNEL'!$D$29,AJ53&lt;='TABLEAU PERSONNEL'!$E$29),100,0)
+IF(AND(AJ53&gt;='TABLEAU PERSONNEL'!$D$30,AJ53&lt;='TABLEAU PERSONNEL'!$E$30),100,0)
+IF(AND(AJ53&gt;='TABLEAU PERSONNEL'!$D$31,AJ53&lt;='TABLEAU PERSONNEL'!$E$31),100,0)
+IF(AND(AJ53&gt;='TABLEAU PERSONNEL'!$D$32,AJ53&lt;='TABLEAU PERSONNEL'!$E$32),100,0)
+IF(AND(AJ53&gt;='TABLEAU PERSONNEL'!$D$33,AJ53&lt;='TABLEAU PERSONNEL'!$E$33),100,0)
+IF(AND(AJ53&gt;='TABLEAU PERSONNEL'!$D$34,AJ53&lt;='TABLEAU PERSONNEL'!$E$34),100,0)</f>
        <v>2700</v>
      </c>
      <c r="AK57" s="50">
        <f>IF(AND(AK53&gt;='TABLEAU PERSONNEL'!$D$4,AK53&lt;='TABLEAU PERSONNEL'!$E$4),100,0)
+IF(AND(AK53&gt;='TABLEAU PERSONNEL'!$D$5,AK53&lt;='TABLEAU PERSONNEL'!$E$5),100,0)
+IF(AND(AK53&gt;='TABLEAU PERSONNEL'!$D$6,AK53&lt;='TABLEAU PERSONNEL'!$E$6),100,0)
+IF(AND(AK53&gt;='TABLEAU PERSONNEL'!$D$7,AK53&lt;='TABLEAU PERSONNEL'!$E$7),100,0)
+IF(AND(AK53&gt;='TABLEAU PERSONNEL'!$D$8,AK53&lt;='TABLEAU PERSONNEL'!$E$8),100,0)
+IF(AND(AK53&gt;='TABLEAU PERSONNEL'!$D$9,AK53&lt;='TABLEAU PERSONNEL'!$E$9),100,0)
+IF(AND(AK53&gt;='TABLEAU PERSONNEL'!$D$10,AK53&lt;='TABLEAU PERSONNEL'!$E$10),100,0)
+IF(AND(AK53&gt;='TABLEAU PERSONNEL'!$D$11,AK53&lt;='TABLEAU PERSONNEL'!$E$11),100,0)
+IF(AND(AK53&gt;='TABLEAU PERSONNEL'!$D$12,AK53&lt;='TABLEAU PERSONNEL'!$E$12),100,0)
+IF(AND(AK53&gt;='TABLEAU PERSONNEL'!$D$13,AK53&lt;='TABLEAU PERSONNEL'!$E$13),100,0)
+IF(AND(AK53&gt;='TABLEAU PERSONNEL'!$D$14,AK53&lt;='TABLEAU PERSONNEL'!$E$14),100,0)
+IF(AND(AK53&gt;='TABLEAU PERSONNEL'!$D$15,AK53&lt;='TABLEAU PERSONNEL'!$E$15),100,0)
+IF(AND(AK53&gt;='TABLEAU PERSONNEL'!$D$16,AK53&lt;='TABLEAU PERSONNEL'!$E$16),100,0)
+IF(AND(AK53&gt;='TABLEAU PERSONNEL'!$D$17,AK53&lt;='TABLEAU PERSONNEL'!$E$17),100,0)
+IF(AND(AK53&gt;='TABLEAU PERSONNEL'!$D$18,AK53&lt;='TABLEAU PERSONNEL'!$E$18),100,0)
+IF(AND(AK53&gt;='TABLEAU PERSONNEL'!$D$19,AK53&lt;='TABLEAU PERSONNEL'!$E$19),100,0)
+IF(AND(AK53&gt;='TABLEAU PERSONNEL'!$D$20,AK53&lt;='TABLEAU PERSONNEL'!$E$20),100,0)
+IF(AND(AK53&gt;='TABLEAU PERSONNEL'!$D$21,AK53&lt;='TABLEAU PERSONNEL'!$E$21),100,0)
+IF(AND(AK53&gt;='TABLEAU PERSONNEL'!$D$22,AK53&lt;='TABLEAU PERSONNEL'!$E$22),100,0)
+IF(AND(AK53&gt;='TABLEAU PERSONNEL'!$D$23,AK53&lt;='TABLEAU PERSONNEL'!$E$23),100,0)
+IF(AND(AK53&gt;='TABLEAU PERSONNEL'!$D$24,AK53&lt;='TABLEAU PERSONNEL'!$E$24),100,0)
+IF(AND(AK53&gt;='TABLEAU PERSONNEL'!$D$25,AK53&lt;='TABLEAU PERSONNEL'!$E$25),100,0)
+IF(AND(AK53&gt;='TABLEAU PERSONNEL'!$D$26,AK53&lt;='TABLEAU PERSONNEL'!$E$26),100,0)
+IF(AND(AK53&gt;='TABLEAU PERSONNEL'!$D$27,AK53&lt;='TABLEAU PERSONNEL'!$E$27),100,0)
+IF(AND(AK53&gt;='TABLEAU PERSONNEL'!$D$28,AK53&lt;='TABLEAU PERSONNEL'!$E$28),100,0)
+IF(AND(AK53&gt;='TABLEAU PERSONNEL'!$D$29,AK53&lt;='TABLEAU PERSONNEL'!$E$29),100,0)
+IF(AND(AK53&gt;='TABLEAU PERSONNEL'!$D$30,AK53&lt;='TABLEAU PERSONNEL'!$E$30),100,0)
+IF(AND(AK53&gt;='TABLEAU PERSONNEL'!$D$31,AK53&lt;='TABLEAU PERSONNEL'!$E$31),100,0)
+IF(AND(AK53&gt;='TABLEAU PERSONNEL'!$D$32,AK53&lt;='TABLEAU PERSONNEL'!$E$32),100,0)
+IF(AND(AK53&gt;='TABLEAU PERSONNEL'!$D$33,AK53&lt;='TABLEAU PERSONNEL'!$E$33),100,0)
+IF(AND(AK53&gt;='TABLEAU PERSONNEL'!$D$34,AK53&lt;='TABLEAU PERSONNEL'!$E$34),100,0)</f>
        <v>2700</v>
      </c>
      <c r="AL57" s="50">
        <f>IF(AND(AL53&gt;='TABLEAU PERSONNEL'!$D$4,AL53&lt;='TABLEAU PERSONNEL'!$E$4),100,0)
+IF(AND(AL53&gt;='TABLEAU PERSONNEL'!$D$5,AL53&lt;='TABLEAU PERSONNEL'!$E$5),100,0)
+IF(AND(AL53&gt;='TABLEAU PERSONNEL'!$D$6,AL53&lt;='TABLEAU PERSONNEL'!$E$6),100,0)
+IF(AND(AL53&gt;='TABLEAU PERSONNEL'!$D$7,AL53&lt;='TABLEAU PERSONNEL'!$E$7),100,0)
+IF(AND(AL53&gt;='TABLEAU PERSONNEL'!$D$8,AL53&lt;='TABLEAU PERSONNEL'!$E$8),100,0)
+IF(AND(AL53&gt;='TABLEAU PERSONNEL'!$D$9,AL53&lt;='TABLEAU PERSONNEL'!$E$9),100,0)
+IF(AND(AL53&gt;='TABLEAU PERSONNEL'!$D$10,AL53&lt;='TABLEAU PERSONNEL'!$E$10),100,0)
+IF(AND(AL53&gt;='TABLEAU PERSONNEL'!$D$11,AL53&lt;='TABLEAU PERSONNEL'!$E$11),100,0)
+IF(AND(AL53&gt;='TABLEAU PERSONNEL'!$D$12,AL53&lt;='TABLEAU PERSONNEL'!$E$12),100,0)
+IF(AND(AL53&gt;='TABLEAU PERSONNEL'!$D$13,AL53&lt;='TABLEAU PERSONNEL'!$E$13),100,0)
+IF(AND(AL53&gt;='TABLEAU PERSONNEL'!$D$14,AL53&lt;='TABLEAU PERSONNEL'!$E$14),100,0)
+IF(AND(AL53&gt;='TABLEAU PERSONNEL'!$D$15,AL53&lt;='TABLEAU PERSONNEL'!$E$15),100,0)
+IF(AND(AL53&gt;='TABLEAU PERSONNEL'!$D$16,AL53&lt;='TABLEAU PERSONNEL'!$E$16),100,0)
+IF(AND(AL53&gt;='TABLEAU PERSONNEL'!$D$17,AL53&lt;='TABLEAU PERSONNEL'!$E$17),100,0)
+IF(AND(AL53&gt;='TABLEAU PERSONNEL'!$D$18,AL53&lt;='TABLEAU PERSONNEL'!$E$18),100,0)
+IF(AND(AL53&gt;='TABLEAU PERSONNEL'!$D$19,AL53&lt;='TABLEAU PERSONNEL'!$E$19),100,0)
+IF(AND(AL53&gt;='TABLEAU PERSONNEL'!$D$20,AL53&lt;='TABLEAU PERSONNEL'!$E$20),100,0)
+IF(AND(AL53&gt;='TABLEAU PERSONNEL'!$D$21,AL53&lt;='TABLEAU PERSONNEL'!$E$21),100,0)
+IF(AND(AL53&gt;='TABLEAU PERSONNEL'!$D$22,AL53&lt;='TABLEAU PERSONNEL'!$E$22),100,0)
+IF(AND(AL53&gt;='TABLEAU PERSONNEL'!$D$23,AL53&lt;='TABLEAU PERSONNEL'!$E$23),100,0)
+IF(AND(AL53&gt;='TABLEAU PERSONNEL'!$D$24,AL53&lt;='TABLEAU PERSONNEL'!$E$24),100,0)
+IF(AND(AL53&gt;='TABLEAU PERSONNEL'!$D$25,AL53&lt;='TABLEAU PERSONNEL'!$E$25),100,0)
+IF(AND(AL53&gt;='TABLEAU PERSONNEL'!$D$26,AL53&lt;='TABLEAU PERSONNEL'!$E$26),100,0)
+IF(AND(AL53&gt;='TABLEAU PERSONNEL'!$D$27,AL53&lt;='TABLEAU PERSONNEL'!$E$27),100,0)
+IF(AND(AL53&gt;='TABLEAU PERSONNEL'!$D$28,AL53&lt;='TABLEAU PERSONNEL'!$E$28),100,0)
+IF(AND(AL53&gt;='TABLEAU PERSONNEL'!$D$29,AL53&lt;='TABLEAU PERSONNEL'!$E$29),100,0)
+IF(AND(AL53&gt;='TABLEAU PERSONNEL'!$D$30,AL53&lt;='TABLEAU PERSONNEL'!$E$30),100,0)
+IF(AND(AL53&gt;='TABLEAU PERSONNEL'!$D$31,AL53&lt;='TABLEAU PERSONNEL'!$E$31),100,0)
+IF(AND(AL53&gt;='TABLEAU PERSONNEL'!$D$32,AL53&lt;='TABLEAU PERSONNEL'!$E$32),100,0)
+IF(AND(AL53&gt;='TABLEAU PERSONNEL'!$D$33,AL53&lt;='TABLEAU PERSONNEL'!$E$33),100,0)
+IF(AND(AL53&gt;='TABLEAU PERSONNEL'!$D$34,AL53&lt;='TABLEAU PERSONNEL'!$E$34),100,0)</f>
        <v>2700</v>
      </c>
    </row>
    <row r="58" spans="1:38" x14ac:dyDescent="0.25">
      <c r="A58" s="82">
        <f>DATE(CalendarYear,10,1)</f>
        <v>45931</v>
      </c>
      <c r="B58" s="35" t="str">
        <f>IFERROR((WEEKNUM(B59)),"")</f>
        <v/>
      </c>
      <c r="C58" s="35" t="str">
        <f t="shared" ref="C58:AL58" si="9">IFERROR((WEEKNUM(C59)),"")</f>
        <v/>
      </c>
      <c r="D58" s="35" t="str">
        <f t="shared" si="9"/>
        <v/>
      </c>
      <c r="E58" s="35">
        <f t="shared" si="9"/>
        <v>40</v>
      </c>
      <c r="F58" s="35">
        <f t="shared" si="9"/>
        <v>40</v>
      </c>
      <c r="G58" s="35">
        <f t="shared" si="9"/>
        <v>40</v>
      </c>
      <c r="H58" s="35">
        <f t="shared" si="9"/>
        <v>40</v>
      </c>
      <c r="I58" s="35">
        <f t="shared" si="9"/>
        <v>41</v>
      </c>
      <c r="J58" s="35">
        <f t="shared" si="9"/>
        <v>41</v>
      </c>
      <c r="K58" s="35">
        <f t="shared" si="9"/>
        <v>41</v>
      </c>
      <c r="L58" s="35">
        <f t="shared" si="9"/>
        <v>41</v>
      </c>
      <c r="M58" s="35">
        <f t="shared" si="9"/>
        <v>41</v>
      </c>
      <c r="N58" s="35">
        <f t="shared" si="9"/>
        <v>41</v>
      </c>
      <c r="O58" s="35">
        <f t="shared" si="9"/>
        <v>41</v>
      </c>
      <c r="P58" s="35">
        <f t="shared" si="9"/>
        <v>42</v>
      </c>
      <c r="Q58" s="35">
        <f t="shared" si="9"/>
        <v>42</v>
      </c>
      <c r="R58" s="35">
        <f t="shared" si="9"/>
        <v>42</v>
      </c>
      <c r="S58" s="35">
        <f t="shared" si="9"/>
        <v>42</v>
      </c>
      <c r="T58" s="35">
        <f t="shared" si="9"/>
        <v>42</v>
      </c>
      <c r="U58" s="35">
        <f t="shared" si="9"/>
        <v>42</v>
      </c>
      <c r="V58" s="35">
        <f t="shared" si="9"/>
        <v>42</v>
      </c>
      <c r="W58" s="35">
        <f t="shared" si="9"/>
        <v>43</v>
      </c>
      <c r="X58" s="35">
        <f t="shared" si="9"/>
        <v>43</v>
      </c>
      <c r="Y58" s="35">
        <f t="shared" si="9"/>
        <v>43</v>
      </c>
      <c r="Z58" s="35">
        <f t="shared" si="9"/>
        <v>43</v>
      </c>
      <c r="AA58" s="35">
        <f t="shared" si="9"/>
        <v>43</v>
      </c>
      <c r="AB58" s="35">
        <f t="shared" si="9"/>
        <v>43</v>
      </c>
      <c r="AC58" s="35">
        <f t="shared" si="9"/>
        <v>43</v>
      </c>
      <c r="AD58" s="35">
        <f t="shared" si="9"/>
        <v>44</v>
      </c>
      <c r="AE58" s="35">
        <f t="shared" si="9"/>
        <v>44</v>
      </c>
      <c r="AF58" s="35">
        <f t="shared" si="9"/>
        <v>44</v>
      </c>
      <c r="AG58" s="35">
        <f t="shared" si="9"/>
        <v>44</v>
      </c>
      <c r="AH58" s="35">
        <f t="shared" si="9"/>
        <v>44</v>
      </c>
      <c r="AI58" s="35">
        <f t="shared" si="9"/>
        <v>44</v>
      </c>
      <c r="AJ58" s="35" t="str">
        <f t="shared" si="9"/>
        <v/>
      </c>
      <c r="AK58" s="35" t="str">
        <f t="shared" si="9"/>
        <v/>
      </c>
      <c r="AL58" s="35" t="str">
        <f t="shared" si="9"/>
        <v/>
      </c>
    </row>
    <row r="59" spans="1:38" x14ac:dyDescent="0.25">
      <c r="A59" s="82"/>
      <c r="B59" s="17" t="str">
        <f>IF(DAY(OctSun1)=1,"",IF(AND(YEAR(OctSun1+1)=CalendarYear,MONTH(OctSun1+1)=10),OctSun1+1,""))</f>
        <v/>
      </c>
      <c r="C59" s="17" t="str">
        <f>IF(DAY(OctSun1)=1,"",IF(AND(YEAR(OctSun1+2)=CalendarYear,MONTH(OctSun1+2)=10),OctSun1+2,""))</f>
        <v/>
      </c>
      <c r="D59" s="17" t="str">
        <f>IF(DAY(OctSun1)=1,"",IF(AND(YEAR(OctSun1+3)=CalendarYear,MONTH(OctSun1+3)=10),OctSun1+3,""))</f>
        <v/>
      </c>
      <c r="E59" s="17">
        <f>IF(DAY(OctSun1)=1,"",IF(AND(YEAR(OctSun1+4)=CalendarYear,MONTH(OctSun1+4)=10),OctSun1+4,""))</f>
        <v>45931</v>
      </c>
      <c r="F59" s="17">
        <f>IF(DAY(OctSun1)=1,"",IF(AND(YEAR(OctSun1+5)=CalendarYear,MONTH(OctSun1+5)=10),OctSun1+5,""))</f>
        <v>45932</v>
      </c>
      <c r="G59" s="17">
        <f>IF(DAY(OctSun1)=1,"",IF(AND(YEAR(OctSun1+6)=CalendarYear,MONTH(OctSun1+6)=10),OctSun1+6,""))</f>
        <v>45933</v>
      </c>
      <c r="H59" s="17">
        <f>IF(DAY(OctSun1)=1,IF(AND(YEAR(OctSun1)=CalendarYear,MONTH(OctSun1)=10),OctSun1,""),IF(AND(YEAR(OctSun1+7)=CalendarYear,MONTH(OctSun1+7)=10),OctSun1+7,""))</f>
        <v>45934</v>
      </c>
      <c r="I59" s="17">
        <f>IF(DAY(OctSun1)=1,IF(AND(YEAR(OctSun1+1)=CalendarYear,MONTH(OctSun1+1)=10),OctSun1+1,""),IF(AND(YEAR(OctSun1+8)=CalendarYear,MONTH(OctSun1+8)=10),OctSun1+8,""))</f>
        <v>45935</v>
      </c>
      <c r="J59" s="17">
        <f>IF(DAY(OctSun1)=1,IF(AND(YEAR(OctSun1+2)=CalendarYear,MONTH(OctSun1+2)=10),OctSun1+2,""),IF(AND(YEAR(OctSun1+9)=CalendarYear,MONTH(OctSun1+9)=10),OctSun1+9,""))</f>
        <v>45936</v>
      </c>
      <c r="K59" s="17">
        <f>IF(DAY(OctSun1)=1,IF(AND(YEAR(OctSun1+3)=CalendarYear,MONTH(OctSun1+3)=10),OctSun1+3,""),IF(AND(YEAR(OctSun1+10)=CalendarYear,MONTH(OctSun1+10)=10),OctSun1+10,""))</f>
        <v>45937</v>
      </c>
      <c r="L59" s="17">
        <f>IF(DAY(OctSun1)=1,IF(AND(YEAR(OctSun1+4)=CalendarYear,MONTH(OctSun1+4)=10),OctSun1+4,""),IF(AND(YEAR(OctSun1+11)=CalendarYear,MONTH(OctSun1+11)=10),OctSun1+11,""))</f>
        <v>45938</v>
      </c>
      <c r="M59" s="17">
        <f>IF(DAY(OctSun1)=1,IF(AND(YEAR(OctSun1+5)=CalendarYear,MONTH(OctSun1+5)=10),OctSun1+5,""),IF(AND(YEAR(OctSun1+12)=CalendarYear,MONTH(OctSun1+12)=10),OctSun1+12,""))</f>
        <v>45939</v>
      </c>
      <c r="N59" s="17">
        <f>IF(DAY(OctSun1)=1,IF(AND(YEAR(OctSun1+6)=CalendarYear,MONTH(OctSun1+6)=10),OctSun1+6,""),IF(AND(YEAR(OctSun1+13)=CalendarYear,MONTH(OctSun1+13)=10),OctSun1+13,""))</f>
        <v>45940</v>
      </c>
      <c r="O59" s="17">
        <f>IF(DAY(OctSun1)=1,IF(AND(YEAR(OctSun1+7)=CalendarYear,MONTH(OctSun1+7)=10),OctSun1+7,""),IF(AND(YEAR(OctSun1+14)=CalendarYear,MONTH(OctSun1+14)=10),OctSun1+14,""))</f>
        <v>45941</v>
      </c>
      <c r="P59" s="17">
        <f>IF(DAY(OctSun1)=1,IF(AND(YEAR(OctSun1+8)=CalendarYear,MONTH(OctSun1+8)=10),OctSun1+8,""),IF(AND(YEAR(OctSun1+15)=CalendarYear,MONTH(OctSun1+15)=10),OctSun1+15,""))</f>
        <v>45942</v>
      </c>
      <c r="Q59" s="17">
        <f>IF(DAY(OctSun1)=1,IF(AND(YEAR(OctSun1+9)=CalendarYear,MONTH(OctSun1+9)=10),OctSun1+9,""),IF(AND(YEAR(OctSun1+16)=CalendarYear,MONTH(OctSun1+16)=10),OctSun1+16,""))</f>
        <v>45943</v>
      </c>
      <c r="R59" s="17">
        <f>IF(DAY(OctSun1)=1,IF(AND(YEAR(OctSun1+10)=CalendarYear,MONTH(OctSun1+10)=10),OctSun1+10,""),IF(AND(YEAR(OctSun1+17)=CalendarYear,MONTH(OctSun1+17)=10),OctSun1+17,""))</f>
        <v>45944</v>
      </c>
      <c r="S59" s="17">
        <f>IF(DAY(OctSun1)=1,IF(AND(YEAR(OctSun1+11)=CalendarYear,MONTH(OctSun1+11)=10),OctSun1+11,""),IF(AND(YEAR(OctSun1+18)=CalendarYear,MONTH(OctSun1+18)=10),OctSun1+18,""))</f>
        <v>45945</v>
      </c>
      <c r="T59" s="17">
        <f>IF(DAY(OctSun1)=1,IF(AND(YEAR(OctSun1+12)=CalendarYear,MONTH(OctSun1+12)=10),OctSun1+12,""),IF(AND(YEAR(OctSun1+19)=CalendarYear,MONTH(OctSun1+19)=10),OctSun1+19,""))</f>
        <v>45946</v>
      </c>
      <c r="U59" s="17">
        <f>IF(DAY(OctSun1)=1,IF(AND(YEAR(OctSun1+13)=CalendarYear,MONTH(OctSun1+13)=10),OctSun1+13,""),IF(AND(YEAR(OctSun1+20)=CalendarYear,MONTH(OctSun1+20)=10),OctSun1+20,""))</f>
        <v>45947</v>
      </c>
      <c r="V59" s="17">
        <f>IF(DAY(OctSun1)=1,IF(AND(YEAR(OctSun1+14)=CalendarYear,MONTH(OctSun1+14)=10),OctSun1+14,""),IF(AND(YEAR(OctSun1+21)=CalendarYear,MONTH(OctSun1+21)=10),OctSun1+21,""))</f>
        <v>45948</v>
      </c>
      <c r="W59" s="17">
        <f>IF(DAY(OctSun1)=1,IF(AND(YEAR(OctSun1+15)=CalendarYear,MONTH(OctSun1+15)=10),OctSun1+15,""),IF(AND(YEAR(OctSun1+22)=CalendarYear,MONTH(OctSun1+22)=10),OctSun1+22,""))</f>
        <v>45949</v>
      </c>
      <c r="X59" s="17">
        <f>IF(DAY(OctSun1)=1,IF(AND(YEAR(OctSun1+16)=CalendarYear,MONTH(OctSun1+16)=10),OctSun1+16,""),IF(AND(YEAR(OctSun1+23)=CalendarYear,MONTH(OctSun1+23)=10),OctSun1+23,""))</f>
        <v>45950</v>
      </c>
      <c r="Y59" s="17">
        <f>IF(DAY(OctSun1)=1,IF(AND(YEAR(OctSun1+17)=CalendarYear,MONTH(OctSun1+17)=10),OctSun1+17,""),IF(AND(YEAR(OctSun1+24)=CalendarYear,MONTH(OctSun1+24)=10),OctSun1+24,""))</f>
        <v>45951</v>
      </c>
      <c r="Z59" s="17">
        <f>IF(DAY(OctSun1)=1,IF(AND(YEAR(OctSun1+18)=CalendarYear,MONTH(OctSun1+18)=10),OctSun1+18,""),IF(AND(YEAR(OctSun1+25)=CalendarYear,MONTH(OctSun1+25)=10),OctSun1+25,""))</f>
        <v>45952</v>
      </c>
      <c r="AA59" s="17">
        <f>IF(DAY(OctSun1)=1,IF(AND(YEAR(OctSun1+19)=CalendarYear,MONTH(OctSun1+19)=10),OctSun1+19,""),IF(AND(YEAR(OctSun1+26)=CalendarYear,MONTH(OctSun1+26)=10),OctSun1+26,""))</f>
        <v>45953</v>
      </c>
      <c r="AB59" s="17">
        <f>IF(DAY(OctSun1)=1,IF(AND(YEAR(OctSun1+20)=CalendarYear,MONTH(OctSun1+20)=10),OctSun1+20,""),IF(AND(YEAR(OctSun1+27)=CalendarYear,MONTH(OctSun1+27)=10),OctSun1+27,""))</f>
        <v>45954</v>
      </c>
      <c r="AC59" s="17">
        <f>IF(DAY(OctSun1)=1,IF(AND(YEAR(OctSun1+21)=CalendarYear,MONTH(OctSun1+21)=10),OctSun1+21,""),IF(AND(YEAR(OctSun1+28)=CalendarYear,MONTH(OctSun1+28)=10),OctSun1+28,""))</f>
        <v>45955</v>
      </c>
      <c r="AD59" s="17">
        <f>IF(DAY(OctSun1)=1,IF(AND(YEAR(OctSun1+22)=CalendarYear,MONTH(OctSun1+22)=10),OctSun1+22,""),IF(AND(YEAR(OctSun1+29)=CalendarYear,MONTH(OctSun1+29)=10),OctSun1+29,""))</f>
        <v>45956</v>
      </c>
      <c r="AE59" s="17">
        <f>IF(DAY(OctSun1)=1,IF(AND(YEAR(OctSun1+23)=CalendarYear,MONTH(OctSun1+23)=10),OctSun1+23,""),IF(AND(YEAR(OctSun1+30)=CalendarYear,MONTH(OctSun1+30)=10),OctSun1+30,""))</f>
        <v>45957</v>
      </c>
      <c r="AF59" s="17">
        <f>IF(DAY(OctSun1)=1,IF(AND(YEAR(OctSun1+24)=CalendarYear,MONTH(OctSun1+24)=10),OctSun1+24,""),IF(AND(YEAR(OctSun1+31)=CalendarYear,MONTH(OctSun1+31)=10),OctSun1+31,""))</f>
        <v>45958</v>
      </c>
      <c r="AG59" s="17">
        <f>IF(DAY(OctSun1)=1,IF(AND(YEAR(OctSun1+25)=CalendarYear,MONTH(OctSun1+25)=10),OctSun1+25,""),IF(AND(YEAR(OctSun1+32)=CalendarYear,MONTH(OctSun1+32)=10),OctSun1+32,""))</f>
        <v>45959</v>
      </c>
      <c r="AH59" s="17">
        <f>IF(DAY(OctSun1)=1,IF(AND(YEAR(OctSun1+26)=CalendarYear,MONTH(OctSun1+26)=10),OctSun1+26,""),IF(AND(YEAR(OctSun1+33)=CalendarYear,MONTH(OctSun1+33)=10),OctSun1+33,""))</f>
        <v>45960</v>
      </c>
      <c r="AI59" s="17">
        <f>IF(DAY(OctSun1)=1,IF(AND(YEAR(OctSun1+27)=CalendarYear,MONTH(OctSun1+27)=10),OctSun1+27,""),IF(AND(YEAR(OctSun1+34)=CalendarYear,MONTH(OctSun1+34)=10),OctSun1+34,""))</f>
        <v>45961</v>
      </c>
      <c r="AJ59" s="17" t="str">
        <f>IF(DAY(OctSun1)=1,IF(AND(YEAR(OctSun1+28)=CalendarYear,MONTH(OctSun1+28)=10),OctSun1+28,""),IF(AND(YEAR(OctSun1+35)=CalendarYear,MONTH(OctSun1+35)=10),OctSun1+35,""))</f>
        <v/>
      </c>
      <c r="AK59" s="17" t="str">
        <f>IF(DAY(OctSun1)=1,IF(AND(YEAR(OctSun1+29)=CalendarYear,MONTH(OctSun1+29)=10),OctSun1+29,""),IF(AND(YEAR(OctSun1+36)=CalendarYear,MONTH(OctSun1+36)=10),OctSun1+36,""))</f>
        <v/>
      </c>
      <c r="AL59" s="17" t="str">
        <f>IF(DAY(OctSun1)=1,IF(AND(YEAR(OctSun1+30)=CalendarYear,MONTH(OctSun1+30)=10),OctSun1+30,""),IF(AND(YEAR(OctSun1+37)=CalendarYear,MONTH(OctSun1+37)=10),OctSun1+37,""))</f>
        <v/>
      </c>
    </row>
    <row r="60" spans="1:38" x14ac:dyDescent="0.25">
      <c r="A60" s="82"/>
      <c r="B60" s="18" t="s">
        <v>7</v>
      </c>
      <c r="C60" s="18" t="s">
        <v>8</v>
      </c>
      <c r="D60" s="18" t="s">
        <v>9</v>
      </c>
      <c r="E60" s="18" t="s">
        <v>10</v>
      </c>
      <c r="F60" s="18" t="s">
        <v>11</v>
      </c>
      <c r="G60" s="18" t="s">
        <v>12</v>
      </c>
      <c r="H60" s="18" t="s">
        <v>13</v>
      </c>
      <c r="I60" s="18" t="s">
        <v>7</v>
      </c>
      <c r="J60" s="18" t="s">
        <v>8</v>
      </c>
      <c r="K60" s="18" t="s">
        <v>9</v>
      </c>
      <c r="L60" s="18" t="s">
        <v>10</v>
      </c>
      <c r="M60" s="18" t="s">
        <v>11</v>
      </c>
      <c r="N60" s="18" t="s">
        <v>12</v>
      </c>
      <c r="O60" s="18" t="s">
        <v>13</v>
      </c>
      <c r="P60" s="18" t="s">
        <v>7</v>
      </c>
      <c r="Q60" s="18" t="s">
        <v>8</v>
      </c>
      <c r="R60" s="18" t="s">
        <v>9</v>
      </c>
      <c r="S60" s="18" t="s">
        <v>10</v>
      </c>
      <c r="T60" s="18" t="s">
        <v>11</v>
      </c>
      <c r="U60" s="18" t="s">
        <v>12</v>
      </c>
      <c r="V60" s="18" t="s">
        <v>13</v>
      </c>
      <c r="W60" s="18" t="s">
        <v>7</v>
      </c>
      <c r="X60" s="18" t="s">
        <v>8</v>
      </c>
      <c r="Y60" s="18" t="s">
        <v>9</v>
      </c>
      <c r="Z60" s="18" t="s">
        <v>10</v>
      </c>
      <c r="AA60" s="18" t="s">
        <v>11</v>
      </c>
      <c r="AB60" s="18" t="s">
        <v>12</v>
      </c>
      <c r="AC60" s="18" t="s">
        <v>13</v>
      </c>
      <c r="AD60" s="18" t="s">
        <v>7</v>
      </c>
      <c r="AE60" s="18" t="s">
        <v>8</v>
      </c>
      <c r="AF60" s="18" t="s">
        <v>9</v>
      </c>
      <c r="AG60" s="18" t="s">
        <v>10</v>
      </c>
      <c r="AH60" s="18" t="s">
        <v>11</v>
      </c>
      <c r="AI60" s="18" t="s">
        <v>12</v>
      </c>
      <c r="AJ60" s="18" t="s">
        <v>13</v>
      </c>
      <c r="AK60" s="18" t="s">
        <v>7</v>
      </c>
      <c r="AL60" s="18" t="s">
        <v>8</v>
      </c>
    </row>
    <row r="61" spans="1:38" x14ac:dyDescent="0.25">
      <c r="A61" s="27" t="s">
        <v>15</v>
      </c>
      <c r="B61" s="51" t="s">
        <v>14</v>
      </c>
      <c r="C61" s="51" t="s">
        <v>14</v>
      </c>
      <c r="D61" s="51" t="s">
        <v>14</v>
      </c>
      <c r="E61" s="51" t="s">
        <v>14</v>
      </c>
      <c r="F61" s="51" t="s">
        <v>14</v>
      </c>
      <c r="G61" s="51" t="s">
        <v>14</v>
      </c>
      <c r="H61" s="51" t="s">
        <v>14</v>
      </c>
      <c r="I61" s="51" t="s">
        <v>14</v>
      </c>
      <c r="J61" s="51" t="s">
        <v>14</v>
      </c>
      <c r="K61" s="51" t="s">
        <v>14</v>
      </c>
      <c r="L61" s="51" t="s">
        <v>14</v>
      </c>
      <c r="M61" s="51" t="s">
        <v>14</v>
      </c>
      <c r="N61" s="51" t="s">
        <v>14</v>
      </c>
      <c r="O61" s="51" t="s">
        <v>14</v>
      </c>
      <c r="P61" s="51" t="s">
        <v>14</v>
      </c>
      <c r="Q61" s="51" t="s">
        <v>14</v>
      </c>
      <c r="R61" s="51" t="s">
        <v>14</v>
      </c>
      <c r="S61" s="51" t="s">
        <v>14</v>
      </c>
      <c r="T61" s="51" t="s">
        <v>14</v>
      </c>
      <c r="U61" s="51" t="s">
        <v>14</v>
      </c>
      <c r="V61" s="51" t="s">
        <v>14</v>
      </c>
      <c r="W61" s="51" t="s">
        <v>14</v>
      </c>
      <c r="X61" s="51" t="s">
        <v>14</v>
      </c>
      <c r="Y61" s="51" t="s">
        <v>14</v>
      </c>
      <c r="Z61" s="51" t="s">
        <v>14</v>
      </c>
      <c r="AA61" s="51" t="s">
        <v>14</v>
      </c>
      <c r="AB61" s="51" t="s">
        <v>14</v>
      </c>
      <c r="AC61" s="51" t="s">
        <v>14</v>
      </c>
      <c r="AD61" s="51" t="s">
        <v>14</v>
      </c>
      <c r="AE61" s="51" t="s">
        <v>14</v>
      </c>
      <c r="AF61" s="51" t="s">
        <v>14</v>
      </c>
      <c r="AG61" s="51" t="s">
        <v>14</v>
      </c>
      <c r="AH61" s="51" t="s">
        <v>14</v>
      </c>
      <c r="AI61" s="51" t="s">
        <v>14</v>
      </c>
      <c r="AJ61" s="51" t="s">
        <v>14</v>
      </c>
      <c r="AK61" s="51" t="s">
        <v>14</v>
      </c>
      <c r="AL61" s="51" t="s">
        <v>14</v>
      </c>
    </row>
    <row r="62" spans="1:38" x14ac:dyDescent="0.25">
      <c r="A62" s="28" t="s">
        <v>18</v>
      </c>
      <c r="B62" s="50" t="s">
        <v>19</v>
      </c>
      <c r="C62" s="50" t="s">
        <v>19</v>
      </c>
      <c r="D62" s="50" t="s">
        <v>19</v>
      </c>
      <c r="E62" s="50" t="s">
        <v>19</v>
      </c>
      <c r="F62" s="50" t="s">
        <v>19</v>
      </c>
      <c r="G62" s="50" t="s">
        <v>19</v>
      </c>
      <c r="H62" s="50" t="s">
        <v>19</v>
      </c>
      <c r="I62" s="50" t="s">
        <v>19</v>
      </c>
      <c r="J62" s="50" t="s">
        <v>19</v>
      </c>
      <c r="K62" s="50" t="s">
        <v>19</v>
      </c>
      <c r="L62" s="50" t="s">
        <v>19</v>
      </c>
      <c r="M62" s="50" t="s">
        <v>19</v>
      </c>
      <c r="N62" s="50" t="s">
        <v>19</v>
      </c>
      <c r="O62" s="50" t="s">
        <v>19</v>
      </c>
      <c r="P62" s="50" t="s">
        <v>19</v>
      </c>
      <c r="Q62" s="50" t="s">
        <v>19</v>
      </c>
      <c r="R62" s="50" t="s">
        <v>19</v>
      </c>
      <c r="S62" s="50" t="s">
        <v>19</v>
      </c>
      <c r="T62" s="50" t="s">
        <v>19</v>
      </c>
      <c r="U62" s="50" t="s">
        <v>19</v>
      </c>
      <c r="V62" s="50" t="s">
        <v>19</v>
      </c>
      <c r="W62" s="50" t="s">
        <v>19</v>
      </c>
      <c r="X62" s="50" t="s">
        <v>19</v>
      </c>
      <c r="Y62" s="50" t="s">
        <v>19</v>
      </c>
      <c r="Z62" s="50" t="s">
        <v>19</v>
      </c>
      <c r="AA62" s="50" t="s">
        <v>19</v>
      </c>
      <c r="AB62" s="50" t="s">
        <v>19</v>
      </c>
      <c r="AC62" s="50" t="s">
        <v>19</v>
      </c>
      <c r="AD62" s="50" t="s">
        <v>19</v>
      </c>
      <c r="AE62" s="50" t="s">
        <v>19</v>
      </c>
      <c r="AF62" s="50" t="s">
        <v>19</v>
      </c>
      <c r="AG62" s="50" t="s">
        <v>19</v>
      </c>
      <c r="AH62" s="50" t="s">
        <v>19</v>
      </c>
      <c r="AI62" s="50" t="s">
        <v>19</v>
      </c>
      <c r="AJ62" s="50" t="s">
        <v>19</v>
      </c>
      <c r="AK62" s="50" t="s">
        <v>19</v>
      </c>
      <c r="AL62" s="50" t="s">
        <v>19</v>
      </c>
    </row>
    <row r="63" spans="1:38" x14ac:dyDescent="0.25">
      <c r="A63" s="28" t="s">
        <v>20</v>
      </c>
      <c r="B63" s="50">
        <f>IF(AND(B59&gt;='TABLEAU PERSONNEL'!$D$4,B59&lt;='TABLEAU PERSONNEL'!$E$4),100,0)
+IF(AND(B59&gt;='TABLEAU PERSONNEL'!$D$5,B59&lt;='TABLEAU PERSONNEL'!$E$5),100,0)
+IF(AND(B59&gt;='TABLEAU PERSONNEL'!$D$6,B59&lt;='TABLEAU PERSONNEL'!$E$6),100,0)
+IF(AND(B59&gt;='TABLEAU PERSONNEL'!$D$7,B59&lt;='TABLEAU PERSONNEL'!$E$7),100,0)
+IF(AND(B59&gt;='TABLEAU PERSONNEL'!$D$8,B59&lt;='TABLEAU PERSONNEL'!$E$8),100,0)
+IF(AND(B59&gt;='TABLEAU PERSONNEL'!$D$9,B59&lt;='TABLEAU PERSONNEL'!$E$9),100,0)
+IF(AND(B59&gt;='TABLEAU PERSONNEL'!$D$10,B59&lt;='TABLEAU PERSONNEL'!$E$10),100,0)
+IF(AND(B59&gt;='TABLEAU PERSONNEL'!$D$11,B59&lt;='TABLEAU PERSONNEL'!$E$11),100,0)
+IF(AND(B59&gt;='TABLEAU PERSONNEL'!$D$12,B59&lt;='TABLEAU PERSONNEL'!$E$12),100,0)
+IF(AND(B59&gt;='TABLEAU PERSONNEL'!$D$13,B59&lt;='TABLEAU PERSONNEL'!$E$13),100,0)
+IF(AND(B59&gt;='TABLEAU PERSONNEL'!$D$14,B59&lt;='TABLEAU PERSONNEL'!$E$14),100,0)
+IF(AND(B59&gt;='TABLEAU PERSONNEL'!$D$15,B59&lt;='TABLEAU PERSONNEL'!$E$15),100,0)
+IF(AND(B59&gt;='TABLEAU PERSONNEL'!$D$16,B59&lt;='TABLEAU PERSONNEL'!$E$16),100,0)
+IF(AND(B59&gt;='TABLEAU PERSONNEL'!$D$17,B59&lt;='TABLEAU PERSONNEL'!$E$17),100,0)
+IF(AND(B59&gt;='TABLEAU PERSONNEL'!$D$18,B59&lt;='TABLEAU PERSONNEL'!$E$18),100,0)
+IF(AND(B59&gt;='TABLEAU PERSONNEL'!$D$19,B59&lt;='TABLEAU PERSONNEL'!$E$19),100,0)
+IF(AND(B59&gt;='TABLEAU PERSONNEL'!$D$20,B59&lt;='TABLEAU PERSONNEL'!$E$20),100,0)
+IF(AND(B59&gt;='TABLEAU PERSONNEL'!$D$21,B59&lt;='TABLEAU PERSONNEL'!$E$21),100,0)
+IF(AND(B59&gt;='TABLEAU PERSONNEL'!$D$22,B59&lt;='TABLEAU PERSONNEL'!$E$22),100,0)
+IF(AND(B59&gt;='TABLEAU PERSONNEL'!$D$23,B59&lt;='TABLEAU PERSONNEL'!$E$23),100,0)
+IF(AND(B59&gt;='TABLEAU PERSONNEL'!$D$24,B59&lt;='TABLEAU PERSONNEL'!$E$24),100,0)
+IF(AND(B59&gt;='TABLEAU PERSONNEL'!$D$25,B59&lt;='TABLEAU PERSONNEL'!$E$25),100,0)
+IF(AND(B59&gt;='TABLEAU PERSONNEL'!$D$26,B59&lt;='TABLEAU PERSONNEL'!$E$26),100,0)
+IF(AND(B59&gt;='TABLEAU PERSONNEL'!$D$27,B59&lt;='TABLEAU PERSONNEL'!$E$27),100,0)
+IF(AND(B59&gt;='TABLEAU PERSONNEL'!$D$28,B59&lt;='TABLEAU PERSONNEL'!$E$28),100,0)
+IF(AND(B59&gt;='TABLEAU PERSONNEL'!$D$29,B59&lt;='TABLEAU PERSONNEL'!$E$29),100,0)
+IF(AND(B59&gt;='TABLEAU PERSONNEL'!$D$30,B59&lt;='TABLEAU PERSONNEL'!$E$30),100,0)
+IF(AND(B59&gt;='TABLEAU PERSONNEL'!$D$31,B59&lt;='TABLEAU PERSONNEL'!$E$31),100,0)
+IF(AND(B59&gt;='TABLEAU PERSONNEL'!$D$32,B59&lt;='TABLEAU PERSONNEL'!$E$32),100,0)
+IF(AND(B59&gt;='TABLEAU PERSONNEL'!$D$33,B59&lt;='TABLEAU PERSONNEL'!$E$33),100,0)
+IF(AND(B59&gt;='TABLEAU PERSONNEL'!$D$34,B59&lt;='TABLEAU PERSONNEL'!$E$34),100,0)</f>
        <v>2700</v>
      </c>
      <c r="C63" s="50">
        <f>IF(AND(C59&gt;='TABLEAU PERSONNEL'!$D$4,C59&lt;='TABLEAU PERSONNEL'!$E$4),100,0)
+IF(AND(C59&gt;='TABLEAU PERSONNEL'!$D$5,C59&lt;='TABLEAU PERSONNEL'!$E$5),100,0)
+IF(AND(C59&gt;='TABLEAU PERSONNEL'!$D$6,C59&lt;='TABLEAU PERSONNEL'!$E$6),100,0)
+IF(AND(C59&gt;='TABLEAU PERSONNEL'!$D$7,C59&lt;='TABLEAU PERSONNEL'!$E$7),100,0)
+IF(AND(C59&gt;='TABLEAU PERSONNEL'!$D$8,C59&lt;='TABLEAU PERSONNEL'!$E$8),100,0)
+IF(AND(C59&gt;='TABLEAU PERSONNEL'!$D$9,C59&lt;='TABLEAU PERSONNEL'!$E$9),100,0)
+IF(AND(C59&gt;='TABLEAU PERSONNEL'!$D$10,C59&lt;='TABLEAU PERSONNEL'!$E$10),100,0)
+IF(AND(C59&gt;='TABLEAU PERSONNEL'!$D$11,C59&lt;='TABLEAU PERSONNEL'!$E$11),100,0)
+IF(AND(C59&gt;='TABLEAU PERSONNEL'!$D$12,C59&lt;='TABLEAU PERSONNEL'!$E$12),100,0)
+IF(AND(C59&gt;='TABLEAU PERSONNEL'!$D$13,C59&lt;='TABLEAU PERSONNEL'!$E$13),100,0)
+IF(AND(C59&gt;='TABLEAU PERSONNEL'!$D$14,C59&lt;='TABLEAU PERSONNEL'!$E$14),100,0)
+IF(AND(C59&gt;='TABLEAU PERSONNEL'!$D$15,C59&lt;='TABLEAU PERSONNEL'!$E$15),100,0)
+IF(AND(C59&gt;='TABLEAU PERSONNEL'!$D$16,C59&lt;='TABLEAU PERSONNEL'!$E$16),100,0)
+IF(AND(C59&gt;='TABLEAU PERSONNEL'!$D$17,C59&lt;='TABLEAU PERSONNEL'!$E$17),100,0)
+IF(AND(C59&gt;='TABLEAU PERSONNEL'!$D$18,C59&lt;='TABLEAU PERSONNEL'!$E$18),100,0)
+IF(AND(C59&gt;='TABLEAU PERSONNEL'!$D$19,C59&lt;='TABLEAU PERSONNEL'!$E$19),100,0)
+IF(AND(C59&gt;='TABLEAU PERSONNEL'!$D$20,C59&lt;='TABLEAU PERSONNEL'!$E$20),100,0)
+IF(AND(C59&gt;='TABLEAU PERSONNEL'!$D$21,C59&lt;='TABLEAU PERSONNEL'!$E$21),100,0)
+IF(AND(C59&gt;='TABLEAU PERSONNEL'!$D$22,C59&lt;='TABLEAU PERSONNEL'!$E$22),100,0)
+IF(AND(C59&gt;='TABLEAU PERSONNEL'!$D$23,C59&lt;='TABLEAU PERSONNEL'!$E$23),100,0)
+IF(AND(C59&gt;='TABLEAU PERSONNEL'!$D$24,C59&lt;='TABLEAU PERSONNEL'!$E$24),100,0)
+IF(AND(C59&gt;='TABLEAU PERSONNEL'!$D$25,C59&lt;='TABLEAU PERSONNEL'!$E$25),100,0)
+IF(AND(C59&gt;='TABLEAU PERSONNEL'!$D$26,C59&lt;='TABLEAU PERSONNEL'!$E$26),100,0)
+IF(AND(C59&gt;='TABLEAU PERSONNEL'!$D$27,C59&lt;='TABLEAU PERSONNEL'!$E$27),100,0)
+IF(AND(C59&gt;='TABLEAU PERSONNEL'!$D$28,C59&lt;='TABLEAU PERSONNEL'!$E$28),100,0)
+IF(AND(C59&gt;='TABLEAU PERSONNEL'!$D$29,C59&lt;='TABLEAU PERSONNEL'!$E$29),100,0)
+IF(AND(C59&gt;='TABLEAU PERSONNEL'!$D$30,C59&lt;='TABLEAU PERSONNEL'!$E$30),100,0)
+IF(AND(C59&gt;='TABLEAU PERSONNEL'!$D$31,C59&lt;='TABLEAU PERSONNEL'!$E$31),100,0)
+IF(AND(C59&gt;='TABLEAU PERSONNEL'!$D$32,C59&lt;='TABLEAU PERSONNEL'!$E$32),100,0)
+IF(AND(C59&gt;='TABLEAU PERSONNEL'!$D$33,C59&lt;='TABLEAU PERSONNEL'!$E$33),100,0)
+IF(AND(C59&gt;='TABLEAU PERSONNEL'!$D$34,C59&lt;='TABLEAU PERSONNEL'!$E$34),100,0)</f>
        <v>2700</v>
      </c>
      <c r="D63" s="50">
        <f>IF(AND(D59&gt;='TABLEAU PERSONNEL'!$D$4,D59&lt;='TABLEAU PERSONNEL'!$E$4),100,0)
+IF(AND(D59&gt;='TABLEAU PERSONNEL'!$D$5,D59&lt;='TABLEAU PERSONNEL'!$E$5),100,0)
+IF(AND(D59&gt;='TABLEAU PERSONNEL'!$D$6,D59&lt;='TABLEAU PERSONNEL'!$E$6),100,0)
+IF(AND(D59&gt;='TABLEAU PERSONNEL'!$D$7,D59&lt;='TABLEAU PERSONNEL'!$E$7),100,0)
+IF(AND(D59&gt;='TABLEAU PERSONNEL'!$D$8,D59&lt;='TABLEAU PERSONNEL'!$E$8),100,0)
+IF(AND(D59&gt;='TABLEAU PERSONNEL'!$D$9,D59&lt;='TABLEAU PERSONNEL'!$E$9),100,0)
+IF(AND(D59&gt;='TABLEAU PERSONNEL'!$D$10,D59&lt;='TABLEAU PERSONNEL'!$E$10),100,0)
+IF(AND(D59&gt;='TABLEAU PERSONNEL'!$D$11,D59&lt;='TABLEAU PERSONNEL'!$E$11),100,0)
+IF(AND(D59&gt;='TABLEAU PERSONNEL'!$D$12,D59&lt;='TABLEAU PERSONNEL'!$E$12),100,0)
+IF(AND(D59&gt;='TABLEAU PERSONNEL'!$D$13,D59&lt;='TABLEAU PERSONNEL'!$E$13),100,0)
+IF(AND(D59&gt;='TABLEAU PERSONNEL'!$D$14,D59&lt;='TABLEAU PERSONNEL'!$E$14),100,0)
+IF(AND(D59&gt;='TABLEAU PERSONNEL'!$D$15,D59&lt;='TABLEAU PERSONNEL'!$E$15),100,0)
+IF(AND(D59&gt;='TABLEAU PERSONNEL'!$D$16,D59&lt;='TABLEAU PERSONNEL'!$E$16),100,0)
+IF(AND(D59&gt;='TABLEAU PERSONNEL'!$D$17,D59&lt;='TABLEAU PERSONNEL'!$E$17),100,0)
+IF(AND(D59&gt;='TABLEAU PERSONNEL'!$D$18,D59&lt;='TABLEAU PERSONNEL'!$E$18),100,0)
+IF(AND(D59&gt;='TABLEAU PERSONNEL'!$D$19,D59&lt;='TABLEAU PERSONNEL'!$E$19),100,0)
+IF(AND(D59&gt;='TABLEAU PERSONNEL'!$D$20,D59&lt;='TABLEAU PERSONNEL'!$E$20),100,0)
+IF(AND(D59&gt;='TABLEAU PERSONNEL'!$D$21,D59&lt;='TABLEAU PERSONNEL'!$E$21),100,0)
+IF(AND(D59&gt;='TABLEAU PERSONNEL'!$D$22,D59&lt;='TABLEAU PERSONNEL'!$E$22),100,0)
+IF(AND(D59&gt;='TABLEAU PERSONNEL'!$D$23,D59&lt;='TABLEAU PERSONNEL'!$E$23),100,0)
+IF(AND(D59&gt;='TABLEAU PERSONNEL'!$D$24,D59&lt;='TABLEAU PERSONNEL'!$E$24),100,0)
+IF(AND(D59&gt;='TABLEAU PERSONNEL'!$D$25,D59&lt;='TABLEAU PERSONNEL'!$E$25),100,0)
+IF(AND(D59&gt;='TABLEAU PERSONNEL'!$D$26,D59&lt;='TABLEAU PERSONNEL'!$E$26),100,0)
+IF(AND(D59&gt;='TABLEAU PERSONNEL'!$D$27,D59&lt;='TABLEAU PERSONNEL'!$E$27),100,0)
+IF(AND(D59&gt;='TABLEAU PERSONNEL'!$D$28,D59&lt;='TABLEAU PERSONNEL'!$E$28),100,0)
+IF(AND(D59&gt;='TABLEAU PERSONNEL'!$D$29,D59&lt;='TABLEAU PERSONNEL'!$E$29),100,0)
+IF(AND(D59&gt;='TABLEAU PERSONNEL'!$D$30,D59&lt;='TABLEAU PERSONNEL'!$E$30),100,0)
+IF(AND(D59&gt;='TABLEAU PERSONNEL'!$D$31,D59&lt;='TABLEAU PERSONNEL'!$E$31),100,0)
+IF(AND(D59&gt;='TABLEAU PERSONNEL'!$D$32,D59&lt;='TABLEAU PERSONNEL'!$E$32),100,0)
+IF(AND(D59&gt;='TABLEAU PERSONNEL'!$D$33,D59&lt;='TABLEAU PERSONNEL'!$E$33),100,0)
+IF(AND(D59&gt;='TABLEAU PERSONNEL'!$D$34,D59&lt;='TABLEAU PERSONNEL'!$E$34),100,0)</f>
        <v>2700</v>
      </c>
      <c r="E63" s="50">
        <f>IF(AND(E59&gt;='TABLEAU PERSONNEL'!$D$4,E59&lt;='TABLEAU PERSONNEL'!$E$4),100,0)
+IF(AND(E59&gt;='TABLEAU PERSONNEL'!$D$5,E59&lt;='TABLEAU PERSONNEL'!$E$5),100,0)
+IF(AND(E59&gt;='TABLEAU PERSONNEL'!$D$6,E59&lt;='TABLEAU PERSONNEL'!$E$6),100,0)
+IF(AND(E59&gt;='TABLEAU PERSONNEL'!$D$7,E59&lt;='TABLEAU PERSONNEL'!$E$7),100,0)
+IF(AND(E59&gt;='TABLEAU PERSONNEL'!$D$8,E59&lt;='TABLEAU PERSONNEL'!$E$8),100,0)
+IF(AND(E59&gt;='TABLEAU PERSONNEL'!$D$9,E59&lt;='TABLEAU PERSONNEL'!$E$9),100,0)
+IF(AND(E59&gt;='TABLEAU PERSONNEL'!$D$10,E59&lt;='TABLEAU PERSONNEL'!$E$10),100,0)
+IF(AND(E59&gt;='TABLEAU PERSONNEL'!$D$11,E59&lt;='TABLEAU PERSONNEL'!$E$11),100,0)
+IF(AND(E59&gt;='TABLEAU PERSONNEL'!$D$12,E59&lt;='TABLEAU PERSONNEL'!$E$12),100,0)
+IF(AND(E59&gt;='TABLEAU PERSONNEL'!$D$13,E59&lt;='TABLEAU PERSONNEL'!$E$13),100,0)
+IF(AND(E59&gt;='TABLEAU PERSONNEL'!$D$14,E59&lt;='TABLEAU PERSONNEL'!$E$14),100,0)
+IF(AND(E59&gt;='TABLEAU PERSONNEL'!$D$15,E59&lt;='TABLEAU PERSONNEL'!$E$15),100,0)
+IF(AND(E59&gt;='TABLEAU PERSONNEL'!$D$16,E59&lt;='TABLEAU PERSONNEL'!$E$16),100,0)
+IF(AND(E59&gt;='TABLEAU PERSONNEL'!$D$17,E59&lt;='TABLEAU PERSONNEL'!$E$17),100,0)
+IF(AND(E59&gt;='TABLEAU PERSONNEL'!$D$18,E59&lt;='TABLEAU PERSONNEL'!$E$18),100,0)
+IF(AND(E59&gt;='TABLEAU PERSONNEL'!$D$19,E59&lt;='TABLEAU PERSONNEL'!$E$19),100,0)
+IF(AND(E59&gt;='TABLEAU PERSONNEL'!$D$20,E59&lt;='TABLEAU PERSONNEL'!$E$20),100,0)
+IF(AND(E59&gt;='TABLEAU PERSONNEL'!$D$21,E59&lt;='TABLEAU PERSONNEL'!$E$21),100,0)
+IF(AND(E59&gt;='TABLEAU PERSONNEL'!$D$22,E59&lt;='TABLEAU PERSONNEL'!$E$22),100,0)
+IF(AND(E59&gt;='TABLEAU PERSONNEL'!$D$23,E59&lt;='TABLEAU PERSONNEL'!$E$23),100,0)
+IF(AND(E59&gt;='TABLEAU PERSONNEL'!$D$24,E59&lt;='TABLEAU PERSONNEL'!$E$24),100,0)
+IF(AND(E59&gt;='TABLEAU PERSONNEL'!$D$25,E59&lt;='TABLEAU PERSONNEL'!$E$25),100,0)
+IF(AND(E59&gt;='TABLEAU PERSONNEL'!$D$26,E59&lt;='TABLEAU PERSONNEL'!$E$26),100,0)
+IF(AND(E59&gt;='TABLEAU PERSONNEL'!$D$27,E59&lt;='TABLEAU PERSONNEL'!$E$27),100,0)
+IF(AND(E59&gt;='TABLEAU PERSONNEL'!$D$28,E59&lt;='TABLEAU PERSONNEL'!$E$28),100,0)
+IF(AND(E59&gt;='TABLEAU PERSONNEL'!$D$29,E59&lt;='TABLEAU PERSONNEL'!$E$29),100,0)
+IF(AND(E59&gt;='TABLEAU PERSONNEL'!$D$30,E59&lt;='TABLEAU PERSONNEL'!$E$30),100,0)
+IF(AND(E59&gt;='TABLEAU PERSONNEL'!$D$31,E59&lt;='TABLEAU PERSONNEL'!$E$31),100,0)
+IF(AND(E59&gt;='TABLEAU PERSONNEL'!$D$32,E59&lt;='TABLEAU PERSONNEL'!$E$32),100,0)
+IF(AND(E59&gt;='TABLEAU PERSONNEL'!$D$33,E59&lt;='TABLEAU PERSONNEL'!$E$33),100,0)
+IF(AND(E59&gt;='TABLEAU PERSONNEL'!$D$34,E59&lt;='TABLEAU PERSONNEL'!$E$34),100,0)</f>
        <v>0</v>
      </c>
      <c r="F63" s="50">
        <f>IF(AND(F59&gt;='TABLEAU PERSONNEL'!$D$4,F59&lt;='TABLEAU PERSONNEL'!$E$4),100,0)
+IF(AND(F59&gt;='TABLEAU PERSONNEL'!$D$5,F59&lt;='TABLEAU PERSONNEL'!$E$5),100,0)
+IF(AND(F59&gt;='TABLEAU PERSONNEL'!$D$6,F59&lt;='TABLEAU PERSONNEL'!$E$6),100,0)
+IF(AND(F59&gt;='TABLEAU PERSONNEL'!$D$7,F59&lt;='TABLEAU PERSONNEL'!$E$7),100,0)
+IF(AND(F59&gt;='TABLEAU PERSONNEL'!$D$8,F59&lt;='TABLEAU PERSONNEL'!$E$8),100,0)
+IF(AND(F59&gt;='TABLEAU PERSONNEL'!$D$9,F59&lt;='TABLEAU PERSONNEL'!$E$9),100,0)
+IF(AND(F59&gt;='TABLEAU PERSONNEL'!$D$10,F59&lt;='TABLEAU PERSONNEL'!$E$10),100,0)
+IF(AND(F59&gt;='TABLEAU PERSONNEL'!$D$11,F59&lt;='TABLEAU PERSONNEL'!$E$11),100,0)
+IF(AND(F59&gt;='TABLEAU PERSONNEL'!$D$12,F59&lt;='TABLEAU PERSONNEL'!$E$12),100,0)
+IF(AND(F59&gt;='TABLEAU PERSONNEL'!$D$13,F59&lt;='TABLEAU PERSONNEL'!$E$13),100,0)
+IF(AND(F59&gt;='TABLEAU PERSONNEL'!$D$14,F59&lt;='TABLEAU PERSONNEL'!$E$14),100,0)
+IF(AND(F59&gt;='TABLEAU PERSONNEL'!$D$15,F59&lt;='TABLEAU PERSONNEL'!$E$15),100,0)
+IF(AND(F59&gt;='TABLEAU PERSONNEL'!$D$16,F59&lt;='TABLEAU PERSONNEL'!$E$16),100,0)
+IF(AND(F59&gt;='TABLEAU PERSONNEL'!$D$17,F59&lt;='TABLEAU PERSONNEL'!$E$17),100,0)
+IF(AND(F59&gt;='TABLEAU PERSONNEL'!$D$18,F59&lt;='TABLEAU PERSONNEL'!$E$18),100,0)
+IF(AND(F59&gt;='TABLEAU PERSONNEL'!$D$19,F59&lt;='TABLEAU PERSONNEL'!$E$19),100,0)
+IF(AND(F59&gt;='TABLEAU PERSONNEL'!$D$20,F59&lt;='TABLEAU PERSONNEL'!$E$20),100,0)
+IF(AND(F59&gt;='TABLEAU PERSONNEL'!$D$21,F59&lt;='TABLEAU PERSONNEL'!$E$21),100,0)
+IF(AND(F59&gt;='TABLEAU PERSONNEL'!$D$22,F59&lt;='TABLEAU PERSONNEL'!$E$22),100,0)
+IF(AND(F59&gt;='TABLEAU PERSONNEL'!$D$23,F59&lt;='TABLEAU PERSONNEL'!$E$23),100,0)
+IF(AND(F59&gt;='TABLEAU PERSONNEL'!$D$24,F59&lt;='TABLEAU PERSONNEL'!$E$24),100,0)
+IF(AND(F59&gt;='TABLEAU PERSONNEL'!$D$25,F59&lt;='TABLEAU PERSONNEL'!$E$25),100,0)
+IF(AND(F59&gt;='TABLEAU PERSONNEL'!$D$26,F59&lt;='TABLEAU PERSONNEL'!$E$26),100,0)
+IF(AND(F59&gt;='TABLEAU PERSONNEL'!$D$27,F59&lt;='TABLEAU PERSONNEL'!$E$27),100,0)
+IF(AND(F59&gt;='TABLEAU PERSONNEL'!$D$28,F59&lt;='TABLEAU PERSONNEL'!$E$28),100,0)
+IF(AND(F59&gt;='TABLEAU PERSONNEL'!$D$29,F59&lt;='TABLEAU PERSONNEL'!$E$29),100,0)
+IF(AND(F59&gt;='TABLEAU PERSONNEL'!$D$30,F59&lt;='TABLEAU PERSONNEL'!$E$30),100,0)
+IF(AND(F59&gt;='TABLEAU PERSONNEL'!$D$31,F59&lt;='TABLEAU PERSONNEL'!$E$31),100,0)
+IF(AND(F59&gt;='TABLEAU PERSONNEL'!$D$32,F59&lt;='TABLEAU PERSONNEL'!$E$32),100,0)
+IF(AND(F59&gt;='TABLEAU PERSONNEL'!$D$33,F59&lt;='TABLEAU PERSONNEL'!$E$33),100,0)
+IF(AND(F59&gt;='TABLEAU PERSONNEL'!$D$34,F59&lt;='TABLEAU PERSONNEL'!$E$34),100,0)</f>
        <v>0</v>
      </c>
      <c r="G63" s="50">
        <f>IF(AND(G59&gt;='TABLEAU PERSONNEL'!$D$4,G59&lt;='TABLEAU PERSONNEL'!$E$4),100,0)
+IF(AND(G59&gt;='TABLEAU PERSONNEL'!$D$5,G59&lt;='TABLEAU PERSONNEL'!$E$5),100,0)
+IF(AND(G59&gt;='TABLEAU PERSONNEL'!$D$6,G59&lt;='TABLEAU PERSONNEL'!$E$6),100,0)
+IF(AND(G59&gt;='TABLEAU PERSONNEL'!$D$7,G59&lt;='TABLEAU PERSONNEL'!$E$7),100,0)
+IF(AND(G59&gt;='TABLEAU PERSONNEL'!$D$8,G59&lt;='TABLEAU PERSONNEL'!$E$8),100,0)
+IF(AND(G59&gt;='TABLEAU PERSONNEL'!$D$9,G59&lt;='TABLEAU PERSONNEL'!$E$9),100,0)
+IF(AND(G59&gt;='TABLEAU PERSONNEL'!$D$10,G59&lt;='TABLEAU PERSONNEL'!$E$10),100,0)
+IF(AND(G59&gt;='TABLEAU PERSONNEL'!$D$11,G59&lt;='TABLEAU PERSONNEL'!$E$11),100,0)
+IF(AND(G59&gt;='TABLEAU PERSONNEL'!$D$12,G59&lt;='TABLEAU PERSONNEL'!$E$12),100,0)
+IF(AND(G59&gt;='TABLEAU PERSONNEL'!$D$13,G59&lt;='TABLEAU PERSONNEL'!$E$13),100,0)
+IF(AND(G59&gt;='TABLEAU PERSONNEL'!$D$14,G59&lt;='TABLEAU PERSONNEL'!$E$14),100,0)
+IF(AND(G59&gt;='TABLEAU PERSONNEL'!$D$15,G59&lt;='TABLEAU PERSONNEL'!$E$15),100,0)
+IF(AND(G59&gt;='TABLEAU PERSONNEL'!$D$16,G59&lt;='TABLEAU PERSONNEL'!$E$16),100,0)
+IF(AND(G59&gt;='TABLEAU PERSONNEL'!$D$17,G59&lt;='TABLEAU PERSONNEL'!$E$17),100,0)
+IF(AND(G59&gt;='TABLEAU PERSONNEL'!$D$18,G59&lt;='TABLEAU PERSONNEL'!$E$18),100,0)
+IF(AND(G59&gt;='TABLEAU PERSONNEL'!$D$19,G59&lt;='TABLEAU PERSONNEL'!$E$19),100,0)
+IF(AND(G59&gt;='TABLEAU PERSONNEL'!$D$20,G59&lt;='TABLEAU PERSONNEL'!$E$20),100,0)
+IF(AND(G59&gt;='TABLEAU PERSONNEL'!$D$21,G59&lt;='TABLEAU PERSONNEL'!$E$21),100,0)
+IF(AND(G59&gt;='TABLEAU PERSONNEL'!$D$22,G59&lt;='TABLEAU PERSONNEL'!$E$22),100,0)
+IF(AND(G59&gt;='TABLEAU PERSONNEL'!$D$23,G59&lt;='TABLEAU PERSONNEL'!$E$23),100,0)
+IF(AND(G59&gt;='TABLEAU PERSONNEL'!$D$24,G59&lt;='TABLEAU PERSONNEL'!$E$24),100,0)
+IF(AND(G59&gt;='TABLEAU PERSONNEL'!$D$25,G59&lt;='TABLEAU PERSONNEL'!$E$25),100,0)
+IF(AND(G59&gt;='TABLEAU PERSONNEL'!$D$26,G59&lt;='TABLEAU PERSONNEL'!$E$26),100,0)
+IF(AND(G59&gt;='TABLEAU PERSONNEL'!$D$27,G59&lt;='TABLEAU PERSONNEL'!$E$27),100,0)
+IF(AND(G59&gt;='TABLEAU PERSONNEL'!$D$28,G59&lt;='TABLEAU PERSONNEL'!$E$28),100,0)
+IF(AND(G59&gt;='TABLEAU PERSONNEL'!$D$29,G59&lt;='TABLEAU PERSONNEL'!$E$29),100,0)
+IF(AND(G59&gt;='TABLEAU PERSONNEL'!$D$30,G59&lt;='TABLEAU PERSONNEL'!$E$30),100,0)
+IF(AND(G59&gt;='TABLEAU PERSONNEL'!$D$31,G59&lt;='TABLEAU PERSONNEL'!$E$31),100,0)
+IF(AND(G59&gt;='TABLEAU PERSONNEL'!$D$32,G59&lt;='TABLEAU PERSONNEL'!$E$32),100,0)
+IF(AND(G59&gt;='TABLEAU PERSONNEL'!$D$33,G59&lt;='TABLEAU PERSONNEL'!$E$33),100,0)
+IF(AND(G59&gt;='TABLEAU PERSONNEL'!$D$34,G59&lt;='TABLEAU PERSONNEL'!$E$34),100,0)</f>
        <v>0</v>
      </c>
      <c r="H63" s="50">
        <f>IF(AND(H59&gt;='TABLEAU PERSONNEL'!$D$4,H59&lt;='TABLEAU PERSONNEL'!$E$4),100,0)
+IF(AND(H59&gt;='TABLEAU PERSONNEL'!$D$5,H59&lt;='TABLEAU PERSONNEL'!$E$5),100,0)
+IF(AND(H59&gt;='TABLEAU PERSONNEL'!$D$6,H59&lt;='TABLEAU PERSONNEL'!$E$6),100,0)
+IF(AND(H59&gt;='TABLEAU PERSONNEL'!$D$7,H59&lt;='TABLEAU PERSONNEL'!$E$7),100,0)
+IF(AND(H59&gt;='TABLEAU PERSONNEL'!$D$8,H59&lt;='TABLEAU PERSONNEL'!$E$8),100,0)
+IF(AND(H59&gt;='TABLEAU PERSONNEL'!$D$9,H59&lt;='TABLEAU PERSONNEL'!$E$9),100,0)
+IF(AND(H59&gt;='TABLEAU PERSONNEL'!$D$10,H59&lt;='TABLEAU PERSONNEL'!$E$10),100,0)
+IF(AND(H59&gt;='TABLEAU PERSONNEL'!$D$11,H59&lt;='TABLEAU PERSONNEL'!$E$11),100,0)
+IF(AND(H59&gt;='TABLEAU PERSONNEL'!$D$12,H59&lt;='TABLEAU PERSONNEL'!$E$12),100,0)
+IF(AND(H59&gt;='TABLEAU PERSONNEL'!$D$13,H59&lt;='TABLEAU PERSONNEL'!$E$13),100,0)
+IF(AND(H59&gt;='TABLEAU PERSONNEL'!$D$14,H59&lt;='TABLEAU PERSONNEL'!$E$14),100,0)
+IF(AND(H59&gt;='TABLEAU PERSONNEL'!$D$15,H59&lt;='TABLEAU PERSONNEL'!$E$15),100,0)
+IF(AND(H59&gt;='TABLEAU PERSONNEL'!$D$16,H59&lt;='TABLEAU PERSONNEL'!$E$16),100,0)
+IF(AND(H59&gt;='TABLEAU PERSONNEL'!$D$17,H59&lt;='TABLEAU PERSONNEL'!$E$17),100,0)
+IF(AND(H59&gt;='TABLEAU PERSONNEL'!$D$18,H59&lt;='TABLEAU PERSONNEL'!$E$18),100,0)
+IF(AND(H59&gt;='TABLEAU PERSONNEL'!$D$19,H59&lt;='TABLEAU PERSONNEL'!$E$19),100,0)
+IF(AND(H59&gt;='TABLEAU PERSONNEL'!$D$20,H59&lt;='TABLEAU PERSONNEL'!$E$20),100,0)
+IF(AND(H59&gt;='TABLEAU PERSONNEL'!$D$21,H59&lt;='TABLEAU PERSONNEL'!$E$21),100,0)
+IF(AND(H59&gt;='TABLEAU PERSONNEL'!$D$22,H59&lt;='TABLEAU PERSONNEL'!$E$22),100,0)
+IF(AND(H59&gt;='TABLEAU PERSONNEL'!$D$23,H59&lt;='TABLEAU PERSONNEL'!$E$23),100,0)
+IF(AND(H59&gt;='TABLEAU PERSONNEL'!$D$24,H59&lt;='TABLEAU PERSONNEL'!$E$24),100,0)
+IF(AND(H59&gt;='TABLEAU PERSONNEL'!$D$25,H59&lt;='TABLEAU PERSONNEL'!$E$25),100,0)
+IF(AND(H59&gt;='TABLEAU PERSONNEL'!$D$26,H59&lt;='TABLEAU PERSONNEL'!$E$26),100,0)
+IF(AND(H59&gt;='TABLEAU PERSONNEL'!$D$27,H59&lt;='TABLEAU PERSONNEL'!$E$27),100,0)
+IF(AND(H59&gt;='TABLEAU PERSONNEL'!$D$28,H59&lt;='TABLEAU PERSONNEL'!$E$28),100,0)
+IF(AND(H59&gt;='TABLEAU PERSONNEL'!$D$29,H59&lt;='TABLEAU PERSONNEL'!$E$29),100,0)
+IF(AND(H59&gt;='TABLEAU PERSONNEL'!$D$30,H59&lt;='TABLEAU PERSONNEL'!$E$30),100,0)
+IF(AND(H59&gt;='TABLEAU PERSONNEL'!$D$31,H59&lt;='TABLEAU PERSONNEL'!$E$31),100,0)
+IF(AND(H59&gt;='TABLEAU PERSONNEL'!$D$32,H59&lt;='TABLEAU PERSONNEL'!$E$32),100,0)
+IF(AND(H59&gt;='TABLEAU PERSONNEL'!$D$33,H59&lt;='TABLEAU PERSONNEL'!$E$33),100,0)
+IF(AND(H59&gt;='TABLEAU PERSONNEL'!$D$34,H59&lt;='TABLEAU PERSONNEL'!$E$34),100,0)</f>
        <v>0</v>
      </c>
      <c r="I63" s="50">
        <f>IF(AND(I59&gt;='TABLEAU PERSONNEL'!$D$4,I59&lt;='TABLEAU PERSONNEL'!$E$4),100,0)
+IF(AND(I59&gt;='TABLEAU PERSONNEL'!$D$5,I59&lt;='TABLEAU PERSONNEL'!$E$5),100,0)
+IF(AND(I59&gt;='TABLEAU PERSONNEL'!$D$6,I59&lt;='TABLEAU PERSONNEL'!$E$6),100,0)
+IF(AND(I59&gt;='TABLEAU PERSONNEL'!$D$7,I59&lt;='TABLEAU PERSONNEL'!$E$7),100,0)
+IF(AND(I59&gt;='TABLEAU PERSONNEL'!$D$8,I59&lt;='TABLEAU PERSONNEL'!$E$8),100,0)
+IF(AND(I59&gt;='TABLEAU PERSONNEL'!$D$9,I59&lt;='TABLEAU PERSONNEL'!$E$9),100,0)
+IF(AND(I59&gt;='TABLEAU PERSONNEL'!$D$10,I59&lt;='TABLEAU PERSONNEL'!$E$10),100,0)
+IF(AND(I59&gt;='TABLEAU PERSONNEL'!$D$11,I59&lt;='TABLEAU PERSONNEL'!$E$11),100,0)
+IF(AND(I59&gt;='TABLEAU PERSONNEL'!$D$12,I59&lt;='TABLEAU PERSONNEL'!$E$12),100,0)
+IF(AND(I59&gt;='TABLEAU PERSONNEL'!$D$13,I59&lt;='TABLEAU PERSONNEL'!$E$13),100,0)
+IF(AND(I59&gt;='TABLEAU PERSONNEL'!$D$14,I59&lt;='TABLEAU PERSONNEL'!$E$14),100,0)
+IF(AND(I59&gt;='TABLEAU PERSONNEL'!$D$15,I59&lt;='TABLEAU PERSONNEL'!$E$15),100,0)
+IF(AND(I59&gt;='TABLEAU PERSONNEL'!$D$16,I59&lt;='TABLEAU PERSONNEL'!$E$16),100,0)
+IF(AND(I59&gt;='TABLEAU PERSONNEL'!$D$17,I59&lt;='TABLEAU PERSONNEL'!$E$17),100,0)
+IF(AND(I59&gt;='TABLEAU PERSONNEL'!$D$18,I59&lt;='TABLEAU PERSONNEL'!$E$18),100,0)
+IF(AND(I59&gt;='TABLEAU PERSONNEL'!$D$19,I59&lt;='TABLEAU PERSONNEL'!$E$19),100,0)
+IF(AND(I59&gt;='TABLEAU PERSONNEL'!$D$20,I59&lt;='TABLEAU PERSONNEL'!$E$20),100,0)
+IF(AND(I59&gt;='TABLEAU PERSONNEL'!$D$21,I59&lt;='TABLEAU PERSONNEL'!$E$21),100,0)
+IF(AND(I59&gt;='TABLEAU PERSONNEL'!$D$22,I59&lt;='TABLEAU PERSONNEL'!$E$22),100,0)
+IF(AND(I59&gt;='TABLEAU PERSONNEL'!$D$23,I59&lt;='TABLEAU PERSONNEL'!$E$23),100,0)
+IF(AND(I59&gt;='TABLEAU PERSONNEL'!$D$24,I59&lt;='TABLEAU PERSONNEL'!$E$24),100,0)
+IF(AND(I59&gt;='TABLEAU PERSONNEL'!$D$25,I59&lt;='TABLEAU PERSONNEL'!$E$25),100,0)
+IF(AND(I59&gt;='TABLEAU PERSONNEL'!$D$26,I59&lt;='TABLEAU PERSONNEL'!$E$26),100,0)
+IF(AND(I59&gt;='TABLEAU PERSONNEL'!$D$27,I59&lt;='TABLEAU PERSONNEL'!$E$27),100,0)
+IF(AND(I59&gt;='TABLEAU PERSONNEL'!$D$28,I59&lt;='TABLEAU PERSONNEL'!$E$28),100,0)
+IF(AND(I59&gt;='TABLEAU PERSONNEL'!$D$29,I59&lt;='TABLEAU PERSONNEL'!$E$29),100,0)
+IF(AND(I59&gt;='TABLEAU PERSONNEL'!$D$30,I59&lt;='TABLEAU PERSONNEL'!$E$30),100,0)
+IF(AND(I59&gt;='TABLEAU PERSONNEL'!$D$31,I59&lt;='TABLEAU PERSONNEL'!$E$31),100,0)
+IF(AND(I59&gt;='TABLEAU PERSONNEL'!$D$32,I59&lt;='TABLEAU PERSONNEL'!$E$32),100,0)
+IF(AND(I59&gt;='TABLEAU PERSONNEL'!$D$33,I59&lt;='TABLEAU PERSONNEL'!$E$33),100,0)
+IF(AND(I59&gt;='TABLEAU PERSONNEL'!$D$34,I59&lt;='TABLEAU PERSONNEL'!$E$34),100,0)</f>
        <v>0</v>
      </c>
      <c r="J63" s="50">
        <f>IF(AND(J59&gt;='TABLEAU PERSONNEL'!$D$4,J59&lt;='TABLEAU PERSONNEL'!$E$4),100,0)
+IF(AND(J59&gt;='TABLEAU PERSONNEL'!$D$5,J59&lt;='TABLEAU PERSONNEL'!$E$5),100,0)
+IF(AND(J59&gt;='TABLEAU PERSONNEL'!$D$6,J59&lt;='TABLEAU PERSONNEL'!$E$6),100,0)
+IF(AND(J59&gt;='TABLEAU PERSONNEL'!$D$7,J59&lt;='TABLEAU PERSONNEL'!$E$7),100,0)
+IF(AND(J59&gt;='TABLEAU PERSONNEL'!$D$8,J59&lt;='TABLEAU PERSONNEL'!$E$8),100,0)
+IF(AND(J59&gt;='TABLEAU PERSONNEL'!$D$9,J59&lt;='TABLEAU PERSONNEL'!$E$9),100,0)
+IF(AND(J59&gt;='TABLEAU PERSONNEL'!$D$10,J59&lt;='TABLEAU PERSONNEL'!$E$10),100,0)
+IF(AND(J59&gt;='TABLEAU PERSONNEL'!$D$11,J59&lt;='TABLEAU PERSONNEL'!$E$11),100,0)
+IF(AND(J59&gt;='TABLEAU PERSONNEL'!$D$12,J59&lt;='TABLEAU PERSONNEL'!$E$12),100,0)
+IF(AND(J59&gt;='TABLEAU PERSONNEL'!$D$13,J59&lt;='TABLEAU PERSONNEL'!$E$13),100,0)
+IF(AND(J59&gt;='TABLEAU PERSONNEL'!$D$14,J59&lt;='TABLEAU PERSONNEL'!$E$14),100,0)
+IF(AND(J59&gt;='TABLEAU PERSONNEL'!$D$15,J59&lt;='TABLEAU PERSONNEL'!$E$15),100,0)
+IF(AND(J59&gt;='TABLEAU PERSONNEL'!$D$16,J59&lt;='TABLEAU PERSONNEL'!$E$16),100,0)
+IF(AND(J59&gt;='TABLEAU PERSONNEL'!$D$17,J59&lt;='TABLEAU PERSONNEL'!$E$17),100,0)
+IF(AND(J59&gt;='TABLEAU PERSONNEL'!$D$18,J59&lt;='TABLEAU PERSONNEL'!$E$18),100,0)
+IF(AND(J59&gt;='TABLEAU PERSONNEL'!$D$19,J59&lt;='TABLEAU PERSONNEL'!$E$19),100,0)
+IF(AND(J59&gt;='TABLEAU PERSONNEL'!$D$20,J59&lt;='TABLEAU PERSONNEL'!$E$20),100,0)
+IF(AND(J59&gt;='TABLEAU PERSONNEL'!$D$21,J59&lt;='TABLEAU PERSONNEL'!$E$21),100,0)
+IF(AND(J59&gt;='TABLEAU PERSONNEL'!$D$22,J59&lt;='TABLEAU PERSONNEL'!$E$22),100,0)
+IF(AND(J59&gt;='TABLEAU PERSONNEL'!$D$23,J59&lt;='TABLEAU PERSONNEL'!$E$23),100,0)
+IF(AND(J59&gt;='TABLEAU PERSONNEL'!$D$24,J59&lt;='TABLEAU PERSONNEL'!$E$24),100,0)
+IF(AND(J59&gt;='TABLEAU PERSONNEL'!$D$25,J59&lt;='TABLEAU PERSONNEL'!$E$25),100,0)
+IF(AND(J59&gt;='TABLEAU PERSONNEL'!$D$26,J59&lt;='TABLEAU PERSONNEL'!$E$26),100,0)
+IF(AND(J59&gt;='TABLEAU PERSONNEL'!$D$27,J59&lt;='TABLEAU PERSONNEL'!$E$27),100,0)
+IF(AND(J59&gt;='TABLEAU PERSONNEL'!$D$28,J59&lt;='TABLEAU PERSONNEL'!$E$28),100,0)
+IF(AND(J59&gt;='TABLEAU PERSONNEL'!$D$29,J59&lt;='TABLEAU PERSONNEL'!$E$29),100,0)
+IF(AND(J59&gt;='TABLEAU PERSONNEL'!$D$30,J59&lt;='TABLEAU PERSONNEL'!$E$30),100,0)
+IF(AND(J59&gt;='TABLEAU PERSONNEL'!$D$31,J59&lt;='TABLEAU PERSONNEL'!$E$31),100,0)
+IF(AND(J59&gt;='TABLEAU PERSONNEL'!$D$32,J59&lt;='TABLEAU PERSONNEL'!$E$32),100,0)
+IF(AND(J59&gt;='TABLEAU PERSONNEL'!$D$33,J59&lt;='TABLEAU PERSONNEL'!$E$33),100,0)
+IF(AND(J59&gt;='TABLEAU PERSONNEL'!$D$34,J59&lt;='TABLEAU PERSONNEL'!$E$34),100,0)</f>
        <v>0</v>
      </c>
      <c r="K63" s="50">
        <f>IF(AND(K59&gt;='TABLEAU PERSONNEL'!$D$4,K59&lt;='TABLEAU PERSONNEL'!$E$4),100,0)
+IF(AND(K59&gt;='TABLEAU PERSONNEL'!$D$5,K59&lt;='TABLEAU PERSONNEL'!$E$5),100,0)
+IF(AND(K59&gt;='TABLEAU PERSONNEL'!$D$6,K59&lt;='TABLEAU PERSONNEL'!$E$6),100,0)
+IF(AND(K59&gt;='TABLEAU PERSONNEL'!$D$7,K59&lt;='TABLEAU PERSONNEL'!$E$7),100,0)
+IF(AND(K59&gt;='TABLEAU PERSONNEL'!$D$8,K59&lt;='TABLEAU PERSONNEL'!$E$8),100,0)
+IF(AND(K59&gt;='TABLEAU PERSONNEL'!$D$9,K59&lt;='TABLEAU PERSONNEL'!$E$9),100,0)
+IF(AND(K59&gt;='TABLEAU PERSONNEL'!$D$10,K59&lt;='TABLEAU PERSONNEL'!$E$10),100,0)
+IF(AND(K59&gt;='TABLEAU PERSONNEL'!$D$11,K59&lt;='TABLEAU PERSONNEL'!$E$11),100,0)
+IF(AND(K59&gt;='TABLEAU PERSONNEL'!$D$12,K59&lt;='TABLEAU PERSONNEL'!$E$12),100,0)
+IF(AND(K59&gt;='TABLEAU PERSONNEL'!$D$13,K59&lt;='TABLEAU PERSONNEL'!$E$13),100,0)
+IF(AND(K59&gt;='TABLEAU PERSONNEL'!$D$14,K59&lt;='TABLEAU PERSONNEL'!$E$14),100,0)
+IF(AND(K59&gt;='TABLEAU PERSONNEL'!$D$15,K59&lt;='TABLEAU PERSONNEL'!$E$15),100,0)
+IF(AND(K59&gt;='TABLEAU PERSONNEL'!$D$16,K59&lt;='TABLEAU PERSONNEL'!$E$16),100,0)
+IF(AND(K59&gt;='TABLEAU PERSONNEL'!$D$17,K59&lt;='TABLEAU PERSONNEL'!$E$17),100,0)
+IF(AND(K59&gt;='TABLEAU PERSONNEL'!$D$18,K59&lt;='TABLEAU PERSONNEL'!$E$18),100,0)
+IF(AND(K59&gt;='TABLEAU PERSONNEL'!$D$19,K59&lt;='TABLEAU PERSONNEL'!$E$19),100,0)
+IF(AND(K59&gt;='TABLEAU PERSONNEL'!$D$20,K59&lt;='TABLEAU PERSONNEL'!$E$20),100,0)
+IF(AND(K59&gt;='TABLEAU PERSONNEL'!$D$21,K59&lt;='TABLEAU PERSONNEL'!$E$21),100,0)
+IF(AND(K59&gt;='TABLEAU PERSONNEL'!$D$22,K59&lt;='TABLEAU PERSONNEL'!$E$22),100,0)
+IF(AND(K59&gt;='TABLEAU PERSONNEL'!$D$23,K59&lt;='TABLEAU PERSONNEL'!$E$23),100,0)
+IF(AND(K59&gt;='TABLEAU PERSONNEL'!$D$24,K59&lt;='TABLEAU PERSONNEL'!$E$24),100,0)
+IF(AND(K59&gt;='TABLEAU PERSONNEL'!$D$25,K59&lt;='TABLEAU PERSONNEL'!$E$25),100,0)
+IF(AND(K59&gt;='TABLEAU PERSONNEL'!$D$26,K59&lt;='TABLEAU PERSONNEL'!$E$26),100,0)
+IF(AND(K59&gt;='TABLEAU PERSONNEL'!$D$27,K59&lt;='TABLEAU PERSONNEL'!$E$27),100,0)
+IF(AND(K59&gt;='TABLEAU PERSONNEL'!$D$28,K59&lt;='TABLEAU PERSONNEL'!$E$28),100,0)
+IF(AND(K59&gt;='TABLEAU PERSONNEL'!$D$29,K59&lt;='TABLEAU PERSONNEL'!$E$29),100,0)
+IF(AND(K59&gt;='TABLEAU PERSONNEL'!$D$30,K59&lt;='TABLEAU PERSONNEL'!$E$30),100,0)
+IF(AND(K59&gt;='TABLEAU PERSONNEL'!$D$31,K59&lt;='TABLEAU PERSONNEL'!$E$31),100,0)
+IF(AND(K59&gt;='TABLEAU PERSONNEL'!$D$32,K59&lt;='TABLEAU PERSONNEL'!$E$32),100,0)
+IF(AND(K59&gt;='TABLEAU PERSONNEL'!$D$33,K59&lt;='TABLEAU PERSONNEL'!$E$33),100,0)
+IF(AND(K59&gt;='TABLEAU PERSONNEL'!$D$34,K59&lt;='TABLEAU PERSONNEL'!$E$34),100,0)</f>
        <v>0</v>
      </c>
      <c r="L63" s="50">
        <f>IF(AND(L59&gt;='TABLEAU PERSONNEL'!$D$4,L59&lt;='TABLEAU PERSONNEL'!$E$4),100,0)
+IF(AND(L59&gt;='TABLEAU PERSONNEL'!$D$5,L59&lt;='TABLEAU PERSONNEL'!$E$5),100,0)
+IF(AND(L59&gt;='TABLEAU PERSONNEL'!$D$6,L59&lt;='TABLEAU PERSONNEL'!$E$6),100,0)
+IF(AND(L59&gt;='TABLEAU PERSONNEL'!$D$7,L59&lt;='TABLEAU PERSONNEL'!$E$7),100,0)
+IF(AND(L59&gt;='TABLEAU PERSONNEL'!$D$8,L59&lt;='TABLEAU PERSONNEL'!$E$8),100,0)
+IF(AND(L59&gt;='TABLEAU PERSONNEL'!$D$9,L59&lt;='TABLEAU PERSONNEL'!$E$9),100,0)
+IF(AND(L59&gt;='TABLEAU PERSONNEL'!$D$10,L59&lt;='TABLEAU PERSONNEL'!$E$10),100,0)
+IF(AND(L59&gt;='TABLEAU PERSONNEL'!$D$11,L59&lt;='TABLEAU PERSONNEL'!$E$11),100,0)
+IF(AND(L59&gt;='TABLEAU PERSONNEL'!$D$12,L59&lt;='TABLEAU PERSONNEL'!$E$12),100,0)
+IF(AND(L59&gt;='TABLEAU PERSONNEL'!$D$13,L59&lt;='TABLEAU PERSONNEL'!$E$13),100,0)
+IF(AND(L59&gt;='TABLEAU PERSONNEL'!$D$14,L59&lt;='TABLEAU PERSONNEL'!$E$14),100,0)
+IF(AND(L59&gt;='TABLEAU PERSONNEL'!$D$15,L59&lt;='TABLEAU PERSONNEL'!$E$15),100,0)
+IF(AND(L59&gt;='TABLEAU PERSONNEL'!$D$16,L59&lt;='TABLEAU PERSONNEL'!$E$16),100,0)
+IF(AND(L59&gt;='TABLEAU PERSONNEL'!$D$17,L59&lt;='TABLEAU PERSONNEL'!$E$17),100,0)
+IF(AND(L59&gt;='TABLEAU PERSONNEL'!$D$18,L59&lt;='TABLEAU PERSONNEL'!$E$18),100,0)
+IF(AND(L59&gt;='TABLEAU PERSONNEL'!$D$19,L59&lt;='TABLEAU PERSONNEL'!$E$19),100,0)
+IF(AND(L59&gt;='TABLEAU PERSONNEL'!$D$20,L59&lt;='TABLEAU PERSONNEL'!$E$20),100,0)
+IF(AND(L59&gt;='TABLEAU PERSONNEL'!$D$21,L59&lt;='TABLEAU PERSONNEL'!$E$21),100,0)
+IF(AND(L59&gt;='TABLEAU PERSONNEL'!$D$22,L59&lt;='TABLEAU PERSONNEL'!$E$22),100,0)
+IF(AND(L59&gt;='TABLEAU PERSONNEL'!$D$23,L59&lt;='TABLEAU PERSONNEL'!$E$23),100,0)
+IF(AND(L59&gt;='TABLEAU PERSONNEL'!$D$24,L59&lt;='TABLEAU PERSONNEL'!$E$24),100,0)
+IF(AND(L59&gt;='TABLEAU PERSONNEL'!$D$25,L59&lt;='TABLEAU PERSONNEL'!$E$25),100,0)
+IF(AND(L59&gt;='TABLEAU PERSONNEL'!$D$26,L59&lt;='TABLEAU PERSONNEL'!$E$26),100,0)
+IF(AND(L59&gt;='TABLEAU PERSONNEL'!$D$27,L59&lt;='TABLEAU PERSONNEL'!$E$27),100,0)
+IF(AND(L59&gt;='TABLEAU PERSONNEL'!$D$28,L59&lt;='TABLEAU PERSONNEL'!$E$28),100,0)
+IF(AND(L59&gt;='TABLEAU PERSONNEL'!$D$29,L59&lt;='TABLEAU PERSONNEL'!$E$29),100,0)
+IF(AND(L59&gt;='TABLEAU PERSONNEL'!$D$30,L59&lt;='TABLEAU PERSONNEL'!$E$30),100,0)
+IF(AND(L59&gt;='TABLEAU PERSONNEL'!$D$31,L59&lt;='TABLEAU PERSONNEL'!$E$31),100,0)
+IF(AND(L59&gt;='TABLEAU PERSONNEL'!$D$32,L59&lt;='TABLEAU PERSONNEL'!$E$32),100,0)
+IF(AND(L59&gt;='TABLEAU PERSONNEL'!$D$33,L59&lt;='TABLEAU PERSONNEL'!$E$33),100,0)
+IF(AND(L59&gt;='TABLEAU PERSONNEL'!$D$34,L59&lt;='TABLEAU PERSONNEL'!$E$34),100,0)</f>
        <v>0</v>
      </c>
      <c r="M63" s="50">
        <f>IF(AND(M59&gt;='TABLEAU PERSONNEL'!$D$4,M59&lt;='TABLEAU PERSONNEL'!$E$4),100,0)
+IF(AND(M59&gt;='TABLEAU PERSONNEL'!$D$5,M59&lt;='TABLEAU PERSONNEL'!$E$5),100,0)
+IF(AND(M59&gt;='TABLEAU PERSONNEL'!$D$6,M59&lt;='TABLEAU PERSONNEL'!$E$6),100,0)
+IF(AND(M59&gt;='TABLEAU PERSONNEL'!$D$7,M59&lt;='TABLEAU PERSONNEL'!$E$7),100,0)
+IF(AND(M59&gt;='TABLEAU PERSONNEL'!$D$8,M59&lt;='TABLEAU PERSONNEL'!$E$8),100,0)
+IF(AND(M59&gt;='TABLEAU PERSONNEL'!$D$9,M59&lt;='TABLEAU PERSONNEL'!$E$9),100,0)
+IF(AND(M59&gt;='TABLEAU PERSONNEL'!$D$10,M59&lt;='TABLEAU PERSONNEL'!$E$10),100,0)
+IF(AND(M59&gt;='TABLEAU PERSONNEL'!$D$11,M59&lt;='TABLEAU PERSONNEL'!$E$11),100,0)
+IF(AND(M59&gt;='TABLEAU PERSONNEL'!$D$12,M59&lt;='TABLEAU PERSONNEL'!$E$12),100,0)
+IF(AND(M59&gt;='TABLEAU PERSONNEL'!$D$13,M59&lt;='TABLEAU PERSONNEL'!$E$13),100,0)
+IF(AND(M59&gt;='TABLEAU PERSONNEL'!$D$14,M59&lt;='TABLEAU PERSONNEL'!$E$14),100,0)
+IF(AND(M59&gt;='TABLEAU PERSONNEL'!$D$15,M59&lt;='TABLEAU PERSONNEL'!$E$15),100,0)
+IF(AND(M59&gt;='TABLEAU PERSONNEL'!$D$16,M59&lt;='TABLEAU PERSONNEL'!$E$16),100,0)
+IF(AND(M59&gt;='TABLEAU PERSONNEL'!$D$17,M59&lt;='TABLEAU PERSONNEL'!$E$17),100,0)
+IF(AND(M59&gt;='TABLEAU PERSONNEL'!$D$18,M59&lt;='TABLEAU PERSONNEL'!$E$18),100,0)
+IF(AND(M59&gt;='TABLEAU PERSONNEL'!$D$19,M59&lt;='TABLEAU PERSONNEL'!$E$19),100,0)
+IF(AND(M59&gt;='TABLEAU PERSONNEL'!$D$20,M59&lt;='TABLEAU PERSONNEL'!$E$20),100,0)
+IF(AND(M59&gt;='TABLEAU PERSONNEL'!$D$21,M59&lt;='TABLEAU PERSONNEL'!$E$21),100,0)
+IF(AND(M59&gt;='TABLEAU PERSONNEL'!$D$22,M59&lt;='TABLEAU PERSONNEL'!$E$22),100,0)
+IF(AND(M59&gt;='TABLEAU PERSONNEL'!$D$23,M59&lt;='TABLEAU PERSONNEL'!$E$23),100,0)
+IF(AND(M59&gt;='TABLEAU PERSONNEL'!$D$24,M59&lt;='TABLEAU PERSONNEL'!$E$24),100,0)
+IF(AND(M59&gt;='TABLEAU PERSONNEL'!$D$25,M59&lt;='TABLEAU PERSONNEL'!$E$25),100,0)
+IF(AND(M59&gt;='TABLEAU PERSONNEL'!$D$26,M59&lt;='TABLEAU PERSONNEL'!$E$26),100,0)
+IF(AND(M59&gt;='TABLEAU PERSONNEL'!$D$27,M59&lt;='TABLEAU PERSONNEL'!$E$27),100,0)
+IF(AND(M59&gt;='TABLEAU PERSONNEL'!$D$28,M59&lt;='TABLEAU PERSONNEL'!$E$28),100,0)
+IF(AND(M59&gt;='TABLEAU PERSONNEL'!$D$29,M59&lt;='TABLEAU PERSONNEL'!$E$29),100,0)
+IF(AND(M59&gt;='TABLEAU PERSONNEL'!$D$30,M59&lt;='TABLEAU PERSONNEL'!$E$30),100,0)
+IF(AND(M59&gt;='TABLEAU PERSONNEL'!$D$31,M59&lt;='TABLEAU PERSONNEL'!$E$31),100,0)
+IF(AND(M59&gt;='TABLEAU PERSONNEL'!$D$32,M59&lt;='TABLEAU PERSONNEL'!$E$32),100,0)
+IF(AND(M59&gt;='TABLEAU PERSONNEL'!$D$33,M59&lt;='TABLEAU PERSONNEL'!$E$33),100,0)
+IF(AND(M59&gt;='TABLEAU PERSONNEL'!$D$34,M59&lt;='TABLEAU PERSONNEL'!$E$34),100,0)</f>
        <v>0</v>
      </c>
      <c r="N63" s="50">
        <f>IF(AND(N59&gt;='TABLEAU PERSONNEL'!$D$4,N59&lt;='TABLEAU PERSONNEL'!$E$4),100,0)
+IF(AND(N59&gt;='TABLEAU PERSONNEL'!$D$5,N59&lt;='TABLEAU PERSONNEL'!$E$5),100,0)
+IF(AND(N59&gt;='TABLEAU PERSONNEL'!$D$6,N59&lt;='TABLEAU PERSONNEL'!$E$6),100,0)
+IF(AND(N59&gt;='TABLEAU PERSONNEL'!$D$7,N59&lt;='TABLEAU PERSONNEL'!$E$7),100,0)
+IF(AND(N59&gt;='TABLEAU PERSONNEL'!$D$8,N59&lt;='TABLEAU PERSONNEL'!$E$8),100,0)
+IF(AND(N59&gt;='TABLEAU PERSONNEL'!$D$9,N59&lt;='TABLEAU PERSONNEL'!$E$9),100,0)
+IF(AND(N59&gt;='TABLEAU PERSONNEL'!$D$10,N59&lt;='TABLEAU PERSONNEL'!$E$10),100,0)
+IF(AND(N59&gt;='TABLEAU PERSONNEL'!$D$11,N59&lt;='TABLEAU PERSONNEL'!$E$11),100,0)
+IF(AND(N59&gt;='TABLEAU PERSONNEL'!$D$12,N59&lt;='TABLEAU PERSONNEL'!$E$12),100,0)
+IF(AND(N59&gt;='TABLEAU PERSONNEL'!$D$13,N59&lt;='TABLEAU PERSONNEL'!$E$13),100,0)
+IF(AND(N59&gt;='TABLEAU PERSONNEL'!$D$14,N59&lt;='TABLEAU PERSONNEL'!$E$14),100,0)
+IF(AND(N59&gt;='TABLEAU PERSONNEL'!$D$15,N59&lt;='TABLEAU PERSONNEL'!$E$15),100,0)
+IF(AND(N59&gt;='TABLEAU PERSONNEL'!$D$16,N59&lt;='TABLEAU PERSONNEL'!$E$16),100,0)
+IF(AND(N59&gt;='TABLEAU PERSONNEL'!$D$17,N59&lt;='TABLEAU PERSONNEL'!$E$17),100,0)
+IF(AND(N59&gt;='TABLEAU PERSONNEL'!$D$18,N59&lt;='TABLEAU PERSONNEL'!$E$18),100,0)
+IF(AND(N59&gt;='TABLEAU PERSONNEL'!$D$19,N59&lt;='TABLEAU PERSONNEL'!$E$19),100,0)
+IF(AND(N59&gt;='TABLEAU PERSONNEL'!$D$20,N59&lt;='TABLEAU PERSONNEL'!$E$20),100,0)
+IF(AND(N59&gt;='TABLEAU PERSONNEL'!$D$21,N59&lt;='TABLEAU PERSONNEL'!$E$21),100,0)
+IF(AND(N59&gt;='TABLEAU PERSONNEL'!$D$22,N59&lt;='TABLEAU PERSONNEL'!$E$22),100,0)
+IF(AND(N59&gt;='TABLEAU PERSONNEL'!$D$23,N59&lt;='TABLEAU PERSONNEL'!$E$23),100,0)
+IF(AND(N59&gt;='TABLEAU PERSONNEL'!$D$24,N59&lt;='TABLEAU PERSONNEL'!$E$24),100,0)
+IF(AND(N59&gt;='TABLEAU PERSONNEL'!$D$25,N59&lt;='TABLEAU PERSONNEL'!$E$25),100,0)
+IF(AND(N59&gt;='TABLEAU PERSONNEL'!$D$26,N59&lt;='TABLEAU PERSONNEL'!$E$26),100,0)
+IF(AND(N59&gt;='TABLEAU PERSONNEL'!$D$27,N59&lt;='TABLEAU PERSONNEL'!$E$27),100,0)
+IF(AND(N59&gt;='TABLEAU PERSONNEL'!$D$28,N59&lt;='TABLEAU PERSONNEL'!$E$28),100,0)
+IF(AND(N59&gt;='TABLEAU PERSONNEL'!$D$29,N59&lt;='TABLEAU PERSONNEL'!$E$29),100,0)
+IF(AND(N59&gt;='TABLEAU PERSONNEL'!$D$30,N59&lt;='TABLEAU PERSONNEL'!$E$30),100,0)
+IF(AND(N59&gt;='TABLEAU PERSONNEL'!$D$31,N59&lt;='TABLEAU PERSONNEL'!$E$31),100,0)
+IF(AND(N59&gt;='TABLEAU PERSONNEL'!$D$32,N59&lt;='TABLEAU PERSONNEL'!$E$32),100,0)
+IF(AND(N59&gt;='TABLEAU PERSONNEL'!$D$33,N59&lt;='TABLEAU PERSONNEL'!$E$33),100,0)
+IF(AND(N59&gt;='TABLEAU PERSONNEL'!$D$34,N59&lt;='TABLEAU PERSONNEL'!$E$34),100,0)</f>
        <v>0</v>
      </c>
      <c r="O63" s="50">
        <f>IF(AND(O59&gt;='TABLEAU PERSONNEL'!$D$4,O59&lt;='TABLEAU PERSONNEL'!$E$4),100,0)
+IF(AND(O59&gt;='TABLEAU PERSONNEL'!$D$5,O59&lt;='TABLEAU PERSONNEL'!$E$5),100,0)
+IF(AND(O59&gt;='TABLEAU PERSONNEL'!$D$6,O59&lt;='TABLEAU PERSONNEL'!$E$6),100,0)
+IF(AND(O59&gt;='TABLEAU PERSONNEL'!$D$7,O59&lt;='TABLEAU PERSONNEL'!$E$7),100,0)
+IF(AND(O59&gt;='TABLEAU PERSONNEL'!$D$8,O59&lt;='TABLEAU PERSONNEL'!$E$8),100,0)
+IF(AND(O59&gt;='TABLEAU PERSONNEL'!$D$9,O59&lt;='TABLEAU PERSONNEL'!$E$9),100,0)
+IF(AND(O59&gt;='TABLEAU PERSONNEL'!$D$10,O59&lt;='TABLEAU PERSONNEL'!$E$10),100,0)
+IF(AND(O59&gt;='TABLEAU PERSONNEL'!$D$11,O59&lt;='TABLEAU PERSONNEL'!$E$11),100,0)
+IF(AND(O59&gt;='TABLEAU PERSONNEL'!$D$12,O59&lt;='TABLEAU PERSONNEL'!$E$12),100,0)
+IF(AND(O59&gt;='TABLEAU PERSONNEL'!$D$13,O59&lt;='TABLEAU PERSONNEL'!$E$13),100,0)
+IF(AND(O59&gt;='TABLEAU PERSONNEL'!$D$14,O59&lt;='TABLEAU PERSONNEL'!$E$14),100,0)
+IF(AND(O59&gt;='TABLEAU PERSONNEL'!$D$15,O59&lt;='TABLEAU PERSONNEL'!$E$15),100,0)
+IF(AND(O59&gt;='TABLEAU PERSONNEL'!$D$16,O59&lt;='TABLEAU PERSONNEL'!$E$16),100,0)
+IF(AND(O59&gt;='TABLEAU PERSONNEL'!$D$17,O59&lt;='TABLEAU PERSONNEL'!$E$17),100,0)
+IF(AND(O59&gt;='TABLEAU PERSONNEL'!$D$18,O59&lt;='TABLEAU PERSONNEL'!$E$18),100,0)
+IF(AND(O59&gt;='TABLEAU PERSONNEL'!$D$19,O59&lt;='TABLEAU PERSONNEL'!$E$19),100,0)
+IF(AND(O59&gt;='TABLEAU PERSONNEL'!$D$20,O59&lt;='TABLEAU PERSONNEL'!$E$20),100,0)
+IF(AND(O59&gt;='TABLEAU PERSONNEL'!$D$21,O59&lt;='TABLEAU PERSONNEL'!$E$21),100,0)
+IF(AND(O59&gt;='TABLEAU PERSONNEL'!$D$22,O59&lt;='TABLEAU PERSONNEL'!$E$22),100,0)
+IF(AND(O59&gt;='TABLEAU PERSONNEL'!$D$23,O59&lt;='TABLEAU PERSONNEL'!$E$23),100,0)
+IF(AND(O59&gt;='TABLEAU PERSONNEL'!$D$24,O59&lt;='TABLEAU PERSONNEL'!$E$24),100,0)
+IF(AND(O59&gt;='TABLEAU PERSONNEL'!$D$25,O59&lt;='TABLEAU PERSONNEL'!$E$25),100,0)
+IF(AND(O59&gt;='TABLEAU PERSONNEL'!$D$26,O59&lt;='TABLEAU PERSONNEL'!$E$26),100,0)
+IF(AND(O59&gt;='TABLEAU PERSONNEL'!$D$27,O59&lt;='TABLEAU PERSONNEL'!$E$27),100,0)
+IF(AND(O59&gt;='TABLEAU PERSONNEL'!$D$28,O59&lt;='TABLEAU PERSONNEL'!$E$28),100,0)
+IF(AND(O59&gt;='TABLEAU PERSONNEL'!$D$29,O59&lt;='TABLEAU PERSONNEL'!$E$29),100,0)
+IF(AND(O59&gt;='TABLEAU PERSONNEL'!$D$30,O59&lt;='TABLEAU PERSONNEL'!$E$30),100,0)
+IF(AND(O59&gt;='TABLEAU PERSONNEL'!$D$31,O59&lt;='TABLEAU PERSONNEL'!$E$31),100,0)
+IF(AND(O59&gt;='TABLEAU PERSONNEL'!$D$32,O59&lt;='TABLEAU PERSONNEL'!$E$32),100,0)
+IF(AND(O59&gt;='TABLEAU PERSONNEL'!$D$33,O59&lt;='TABLEAU PERSONNEL'!$E$33),100,0)
+IF(AND(O59&gt;='TABLEAU PERSONNEL'!$D$34,O59&lt;='TABLEAU PERSONNEL'!$E$34),100,0)</f>
        <v>0</v>
      </c>
      <c r="P63" s="50">
        <f>IF(AND(P59&gt;='TABLEAU PERSONNEL'!$D$4,P59&lt;='TABLEAU PERSONNEL'!$E$4),100,0)
+IF(AND(P59&gt;='TABLEAU PERSONNEL'!$D$5,P59&lt;='TABLEAU PERSONNEL'!$E$5),100,0)
+IF(AND(P59&gt;='TABLEAU PERSONNEL'!$D$6,P59&lt;='TABLEAU PERSONNEL'!$E$6),100,0)
+IF(AND(P59&gt;='TABLEAU PERSONNEL'!$D$7,P59&lt;='TABLEAU PERSONNEL'!$E$7),100,0)
+IF(AND(P59&gt;='TABLEAU PERSONNEL'!$D$8,P59&lt;='TABLEAU PERSONNEL'!$E$8),100,0)
+IF(AND(P59&gt;='TABLEAU PERSONNEL'!$D$9,P59&lt;='TABLEAU PERSONNEL'!$E$9),100,0)
+IF(AND(P59&gt;='TABLEAU PERSONNEL'!$D$10,P59&lt;='TABLEAU PERSONNEL'!$E$10),100,0)
+IF(AND(P59&gt;='TABLEAU PERSONNEL'!$D$11,P59&lt;='TABLEAU PERSONNEL'!$E$11),100,0)
+IF(AND(P59&gt;='TABLEAU PERSONNEL'!$D$12,P59&lt;='TABLEAU PERSONNEL'!$E$12),100,0)
+IF(AND(P59&gt;='TABLEAU PERSONNEL'!$D$13,P59&lt;='TABLEAU PERSONNEL'!$E$13),100,0)
+IF(AND(P59&gt;='TABLEAU PERSONNEL'!$D$14,P59&lt;='TABLEAU PERSONNEL'!$E$14),100,0)
+IF(AND(P59&gt;='TABLEAU PERSONNEL'!$D$15,P59&lt;='TABLEAU PERSONNEL'!$E$15),100,0)
+IF(AND(P59&gt;='TABLEAU PERSONNEL'!$D$16,P59&lt;='TABLEAU PERSONNEL'!$E$16),100,0)
+IF(AND(P59&gt;='TABLEAU PERSONNEL'!$D$17,P59&lt;='TABLEAU PERSONNEL'!$E$17),100,0)
+IF(AND(P59&gt;='TABLEAU PERSONNEL'!$D$18,P59&lt;='TABLEAU PERSONNEL'!$E$18),100,0)
+IF(AND(P59&gt;='TABLEAU PERSONNEL'!$D$19,P59&lt;='TABLEAU PERSONNEL'!$E$19),100,0)
+IF(AND(P59&gt;='TABLEAU PERSONNEL'!$D$20,P59&lt;='TABLEAU PERSONNEL'!$E$20),100,0)
+IF(AND(P59&gt;='TABLEAU PERSONNEL'!$D$21,P59&lt;='TABLEAU PERSONNEL'!$E$21),100,0)
+IF(AND(P59&gt;='TABLEAU PERSONNEL'!$D$22,P59&lt;='TABLEAU PERSONNEL'!$E$22),100,0)
+IF(AND(P59&gt;='TABLEAU PERSONNEL'!$D$23,P59&lt;='TABLEAU PERSONNEL'!$E$23),100,0)
+IF(AND(P59&gt;='TABLEAU PERSONNEL'!$D$24,P59&lt;='TABLEAU PERSONNEL'!$E$24),100,0)
+IF(AND(P59&gt;='TABLEAU PERSONNEL'!$D$25,P59&lt;='TABLEAU PERSONNEL'!$E$25),100,0)
+IF(AND(P59&gt;='TABLEAU PERSONNEL'!$D$26,P59&lt;='TABLEAU PERSONNEL'!$E$26),100,0)
+IF(AND(P59&gt;='TABLEAU PERSONNEL'!$D$27,P59&lt;='TABLEAU PERSONNEL'!$E$27),100,0)
+IF(AND(P59&gt;='TABLEAU PERSONNEL'!$D$28,P59&lt;='TABLEAU PERSONNEL'!$E$28),100,0)
+IF(AND(P59&gt;='TABLEAU PERSONNEL'!$D$29,P59&lt;='TABLEAU PERSONNEL'!$E$29),100,0)
+IF(AND(P59&gt;='TABLEAU PERSONNEL'!$D$30,P59&lt;='TABLEAU PERSONNEL'!$E$30),100,0)
+IF(AND(P59&gt;='TABLEAU PERSONNEL'!$D$31,P59&lt;='TABLEAU PERSONNEL'!$E$31),100,0)
+IF(AND(P59&gt;='TABLEAU PERSONNEL'!$D$32,P59&lt;='TABLEAU PERSONNEL'!$E$32),100,0)
+IF(AND(P59&gt;='TABLEAU PERSONNEL'!$D$33,P59&lt;='TABLEAU PERSONNEL'!$E$33),100,0)
+IF(AND(P59&gt;='TABLEAU PERSONNEL'!$D$34,P59&lt;='TABLEAU PERSONNEL'!$E$34),100,0)</f>
        <v>0</v>
      </c>
      <c r="Q63" s="50">
        <f>IF(AND(Q59&gt;='TABLEAU PERSONNEL'!$D$4,Q59&lt;='TABLEAU PERSONNEL'!$E$4),100,0)
+IF(AND(Q59&gt;='TABLEAU PERSONNEL'!$D$5,Q59&lt;='TABLEAU PERSONNEL'!$E$5),100,0)
+IF(AND(Q59&gt;='TABLEAU PERSONNEL'!$D$6,Q59&lt;='TABLEAU PERSONNEL'!$E$6),100,0)
+IF(AND(Q59&gt;='TABLEAU PERSONNEL'!$D$7,Q59&lt;='TABLEAU PERSONNEL'!$E$7),100,0)
+IF(AND(Q59&gt;='TABLEAU PERSONNEL'!$D$8,Q59&lt;='TABLEAU PERSONNEL'!$E$8),100,0)
+IF(AND(Q59&gt;='TABLEAU PERSONNEL'!$D$9,Q59&lt;='TABLEAU PERSONNEL'!$E$9),100,0)
+IF(AND(Q59&gt;='TABLEAU PERSONNEL'!$D$10,Q59&lt;='TABLEAU PERSONNEL'!$E$10),100,0)
+IF(AND(Q59&gt;='TABLEAU PERSONNEL'!$D$11,Q59&lt;='TABLEAU PERSONNEL'!$E$11),100,0)
+IF(AND(Q59&gt;='TABLEAU PERSONNEL'!$D$12,Q59&lt;='TABLEAU PERSONNEL'!$E$12),100,0)
+IF(AND(Q59&gt;='TABLEAU PERSONNEL'!$D$13,Q59&lt;='TABLEAU PERSONNEL'!$E$13),100,0)
+IF(AND(Q59&gt;='TABLEAU PERSONNEL'!$D$14,Q59&lt;='TABLEAU PERSONNEL'!$E$14),100,0)
+IF(AND(Q59&gt;='TABLEAU PERSONNEL'!$D$15,Q59&lt;='TABLEAU PERSONNEL'!$E$15),100,0)
+IF(AND(Q59&gt;='TABLEAU PERSONNEL'!$D$16,Q59&lt;='TABLEAU PERSONNEL'!$E$16),100,0)
+IF(AND(Q59&gt;='TABLEAU PERSONNEL'!$D$17,Q59&lt;='TABLEAU PERSONNEL'!$E$17),100,0)
+IF(AND(Q59&gt;='TABLEAU PERSONNEL'!$D$18,Q59&lt;='TABLEAU PERSONNEL'!$E$18),100,0)
+IF(AND(Q59&gt;='TABLEAU PERSONNEL'!$D$19,Q59&lt;='TABLEAU PERSONNEL'!$E$19),100,0)
+IF(AND(Q59&gt;='TABLEAU PERSONNEL'!$D$20,Q59&lt;='TABLEAU PERSONNEL'!$E$20),100,0)
+IF(AND(Q59&gt;='TABLEAU PERSONNEL'!$D$21,Q59&lt;='TABLEAU PERSONNEL'!$E$21),100,0)
+IF(AND(Q59&gt;='TABLEAU PERSONNEL'!$D$22,Q59&lt;='TABLEAU PERSONNEL'!$E$22),100,0)
+IF(AND(Q59&gt;='TABLEAU PERSONNEL'!$D$23,Q59&lt;='TABLEAU PERSONNEL'!$E$23),100,0)
+IF(AND(Q59&gt;='TABLEAU PERSONNEL'!$D$24,Q59&lt;='TABLEAU PERSONNEL'!$E$24),100,0)
+IF(AND(Q59&gt;='TABLEAU PERSONNEL'!$D$25,Q59&lt;='TABLEAU PERSONNEL'!$E$25),100,0)
+IF(AND(Q59&gt;='TABLEAU PERSONNEL'!$D$26,Q59&lt;='TABLEAU PERSONNEL'!$E$26),100,0)
+IF(AND(Q59&gt;='TABLEAU PERSONNEL'!$D$27,Q59&lt;='TABLEAU PERSONNEL'!$E$27),100,0)
+IF(AND(Q59&gt;='TABLEAU PERSONNEL'!$D$28,Q59&lt;='TABLEAU PERSONNEL'!$E$28),100,0)
+IF(AND(Q59&gt;='TABLEAU PERSONNEL'!$D$29,Q59&lt;='TABLEAU PERSONNEL'!$E$29),100,0)
+IF(AND(Q59&gt;='TABLEAU PERSONNEL'!$D$30,Q59&lt;='TABLEAU PERSONNEL'!$E$30),100,0)
+IF(AND(Q59&gt;='TABLEAU PERSONNEL'!$D$31,Q59&lt;='TABLEAU PERSONNEL'!$E$31),100,0)
+IF(AND(Q59&gt;='TABLEAU PERSONNEL'!$D$32,Q59&lt;='TABLEAU PERSONNEL'!$E$32),100,0)
+IF(AND(Q59&gt;='TABLEAU PERSONNEL'!$D$33,Q59&lt;='TABLEAU PERSONNEL'!$E$33),100,0)
+IF(AND(Q59&gt;='TABLEAU PERSONNEL'!$D$34,Q59&lt;='TABLEAU PERSONNEL'!$E$34),100,0)</f>
        <v>0</v>
      </c>
      <c r="R63" s="50">
        <f>IF(AND(R59&gt;='TABLEAU PERSONNEL'!$D$4,R59&lt;='TABLEAU PERSONNEL'!$E$4),100,0)
+IF(AND(R59&gt;='TABLEAU PERSONNEL'!$D$5,R59&lt;='TABLEAU PERSONNEL'!$E$5),100,0)
+IF(AND(R59&gt;='TABLEAU PERSONNEL'!$D$6,R59&lt;='TABLEAU PERSONNEL'!$E$6),100,0)
+IF(AND(R59&gt;='TABLEAU PERSONNEL'!$D$7,R59&lt;='TABLEAU PERSONNEL'!$E$7),100,0)
+IF(AND(R59&gt;='TABLEAU PERSONNEL'!$D$8,R59&lt;='TABLEAU PERSONNEL'!$E$8),100,0)
+IF(AND(R59&gt;='TABLEAU PERSONNEL'!$D$9,R59&lt;='TABLEAU PERSONNEL'!$E$9),100,0)
+IF(AND(R59&gt;='TABLEAU PERSONNEL'!$D$10,R59&lt;='TABLEAU PERSONNEL'!$E$10),100,0)
+IF(AND(R59&gt;='TABLEAU PERSONNEL'!$D$11,R59&lt;='TABLEAU PERSONNEL'!$E$11),100,0)
+IF(AND(R59&gt;='TABLEAU PERSONNEL'!$D$12,R59&lt;='TABLEAU PERSONNEL'!$E$12),100,0)
+IF(AND(R59&gt;='TABLEAU PERSONNEL'!$D$13,R59&lt;='TABLEAU PERSONNEL'!$E$13),100,0)
+IF(AND(R59&gt;='TABLEAU PERSONNEL'!$D$14,R59&lt;='TABLEAU PERSONNEL'!$E$14),100,0)
+IF(AND(R59&gt;='TABLEAU PERSONNEL'!$D$15,R59&lt;='TABLEAU PERSONNEL'!$E$15),100,0)
+IF(AND(R59&gt;='TABLEAU PERSONNEL'!$D$16,R59&lt;='TABLEAU PERSONNEL'!$E$16),100,0)
+IF(AND(R59&gt;='TABLEAU PERSONNEL'!$D$17,R59&lt;='TABLEAU PERSONNEL'!$E$17),100,0)
+IF(AND(R59&gt;='TABLEAU PERSONNEL'!$D$18,R59&lt;='TABLEAU PERSONNEL'!$E$18),100,0)
+IF(AND(R59&gt;='TABLEAU PERSONNEL'!$D$19,R59&lt;='TABLEAU PERSONNEL'!$E$19),100,0)
+IF(AND(R59&gt;='TABLEAU PERSONNEL'!$D$20,R59&lt;='TABLEAU PERSONNEL'!$E$20),100,0)
+IF(AND(R59&gt;='TABLEAU PERSONNEL'!$D$21,R59&lt;='TABLEAU PERSONNEL'!$E$21),100,0)
+IF(AND(R59&gt;='TABLEAU PERSONNEL'!$D$22,R59&lt;='TABLEAU PERSONNEL'!$E$22),100,0)
+IF(AND(R59&gt;='TABLEAU PERSONNEL'!$D$23,R59&lt;='TABLEAU PERSONNEL'!$E$23),100,0)
+IF(AND(R59&gt;='TABLEAU PERSONNEL'!$D$24,R59&lt;='TABLEAU PERSONNEL'!$E$24),100,0)
+IF(AND(R59&gt;='TABLEAU PERSONNEL'!$D$25,R59&lt;='TABLEAU PERSONNEL'!$E$25),100,0)
+IF(AND(R59&gt;='TABLEAU PERSONNEL'!$D$26,R59&lt;='TABLEAU PERSONNEL'!$E$26),100,0)
+IF(AND(R59&gt;='TABLEAU PERSONNEL'!$D$27,R59&lt;='TABLEAU PERSONNEL'!$E$27),100,0)
+IF(AND(R59&gt;='TABLEAU PERSONNEL'!$D$28,R59&lt;='TABLEAU PERSONNEL'!$E$28),100,0)
+IF(AND(R59&gt;='TABLEAU PERSONNEL'!$D$29,R59&lt;='TABLEAU PERSONNEL'!$E$29),100,0)
+IF(AND(R59&gt;='TABLEAU PERSONNEL'!$D$30,R59&lt;='TABLEAU PERSONNEL'!$E$30),100,0)
+IF(AND(R59&gt;='TABLEAU PERSONNEL'!$D$31,R59&lt;='TABLEAU PERSONNEL'!$E$31),100,0)
+IF(AND(R59&gt;='TABLEAU PERSONNEL'!$D$32,R59&lt;='TABLEAU PERSONNEL'!$E$32),100,0)
+IF(AND(R59&gt;='TABLEAU PERSONNEL'!$D$33,R59&lt;='TABLEAU PERSONNEL'!$E$33),100,0)
+IF(AND(R59&gt;='TABLEAU PERSONNEL'!$D$34,R59&lt;='TABLEAU PERSONNEL'!$E$34),100,0)</f>
        <v>0</v>
      </c>
      <c r="S63" s="50">
        <f>IF(AND(S59&gt;='TABLEAU PERSONNEL'!$D$4,S59&lt;='TABLEAU PERSONNEL'!$E$4),100,0)
+IF(AND(S59&gt;='TABLEAU PERSONNEL'!$D$5,S59&lt;='TABLEAU PERSONNEL'!$E$5),100,0)
+IF(AND(S59&gt;='TABLEAU PERSONNEL'!$D$6,S59&lt;='TABLEAU PERSONNEL'!$E$6),100,0)
+IF(AND(S59&gt;='TABLEAU PERSONNEL'!$D$7,S59&lt;='TABLEAU PERSONNEL'!$E$7),100,0)
+IF(AND(S59&gt;='TABLEAU PERSONNEL'!$D$8,S59&lt;='TABLEAU PERSONNEL'!$E$8),100,0)
+IF(AND(S59&gt;='TABLEAU PERSONNEL'!$D$9,S59&lt;='TABLEAU PERSONNEL'!$E$9),100,0)
+IF(AND(S59&gt;='TABLEAU PERSONNEL'!$D$10,S59&lt;='TABLEAU PERSONNEL'!$E$10),100,0)
+IF(AND(S59&gt;='TABLEAU PERSONNEL'!$D$11,S59&lt;='TABLEAU PERSONNEL'!$E$11),100,0)
+IF(AND(S59&gt;='TABLEAU PERSONNEL'!$D$12,S59&lt;='TABLEAU PERSONNEL'!$E$12),100,0)
+IF(AND(S59&gt;='TABLEAU PERSONNEL'!$D$13,S59&lt;='TABLEAU PERSONNEL'!$E$13),100,0)
+IF(AND(S59&gt;='TABLEAU PERSONNEL'!$D$14,S59&lt;='TABLEAU PERSONNEL'!$E$14),100,0)
+IF(AND(S59&gt;='TABLEAU PERSONNEL'!$D$15,S59&lt;='TABLEAU PERSONNEL'!$E$15),100,0)
+IF(AND(S59&gt;='TABLEAU PERSONNEL'!$D$16,S59&lt;='TABLEAU PERSONNEL'!$E$16),100,0)
+IF(AND(S59&gt;='TABLEAU PERSONNEL'!$D$17,S59&lt;='TABLEAU PERSONNEL'!$E$17),100,0)
+IF(AND(S59&gt;='TABLEAU PERSONNEL'!$D$18,S59&lt;='TABLEAU PERSONNEL'!$E$18),100,0)
+IF(AND(S59&gt;='TABLEAU PERSONNEL'!$D$19,S59&lt;='TABLEAU PERSONNEL'!$E$19),100,0)
+IF(AND(S59&gt;='TABLEAU PERSONNEL'!$D$20,S59&lt;='TABLEAU PERSONNEL'!$E$20),100,0)
+IF(AND(S59&gt;='TABLEAU PERSONNEL'!$D$21,S59&lt;='TABLEAU PERSONNEL'!$E$21),100,0)
+IF(AND(S59&gt;='TABLEAU PERSONNEL'!$D$22,S59&lt;='TABLEAU PERSONNEL'!$E$22),100,0)
+IF(AND(S59&gt;='TABLEAU PERSONNEL'!$D$23,S59&lt;='TABLEAU PERSONNEL'!$E$23),100,0)
+IF(AND(S59&gt;='TABLEAU PERSONNEL'!$D$24,S59&lt;='TABLEAU PERSONNEL'!$E$24),100,0)
+IF(AND(S59&gt;='TABLEAU PERSONNEL'!$D$25,S59&lt;='TABLEAU PERSONNEL'!$E$25),100,0)
+IF(AND(S59&gt;='TABLEAU PERSONNEL'!$D$26,S59&lt;='TABLEAU PERSONNEL'!$E$26),100,0)
+IF(AND(S59&gt;='TABLEAU PERSONNEL'!$D$27,S59&lt;='TABLEAU PERSONNEL'!$E$27),100,0)
+IF(AND(S59&gt;='TABLEAU PERSONNEL'!$D$28,S59&lt;='TABLEAU PERSONNEL'!$E$28),100,0)
+IF(AND(S59&gt;='TABLEAU PERSONNEL'!$D$29,S59&lt;='TABLEAU PERSONNEL'!$E$29),100,0)
+IF(AND(S59&gt;='TABLEAU PERSONNEL'!$D$30,S59&lt;='TABLEAU PERSONNEL'!$E$30),100,0)
+IF(AND(S59&gt;='TABLEAU PERSONNEL'!$D$31,S59&lt;='TABLEAU PERSONNEL'!$E$31),100,0)
+IF(AND(S59&gt;='TABLEAU PERSONNEL'!$D$32,S59&lt;='TABLEAU PERSONNEL'!$E$32),100,0)
+IF(AND(S59&gt;='TABLEAU PERSONNEL'!$D$33,S59&lt;='TABLEAU PERSONNEL'!$E$33),100,0)
+IF(AND(S59&gt;='TABLEAU PERSONNEL'!$D$34,S59&lt;='TABLEAU PERSONNEL'!$E$34),100,0)</f>
        <v>0</v>
      </c>
      <c r="T63" s="50">
        <f>IF(AND(T59&gt;='TABLEAU PERSONNEL'!$D$4,T59&lt;='TABLEAU PERSONNEL'!$E$4),100,0)
+IF(AND(T59&gt;='TABLEAU PERSONNEL'!$D$5,T59&lt;='TABLEAU PERSONNEL'!$E$5),100,0)
+IF(AND(T59&gt;='TABLEAU PERSONNEL'!$D$6,T59&lt;='TABLEAU PERSONNEL'!$E$6),100,0)
+IF(AND(T59&gt;='TABLEAU PERSONNEL'!$D$7,T59&lt;='TABLEAU PERSONNEL'!$E$7),100,0)
+IF(AND(T59&gt;='TABLEAU PERSONNEL'!$D$8,T59&lt;='TABLEAU PERSONNEL'!$E$8),100,0)
+IF(AND(T59&gt;='TABLEAU PERSONNEL'!$D$9,T59&lt;='TABLEAU PERSONNEL'!$E$9),100,0)
+IF(AND(T59&gt;='TABLEAU PERSONNEL'!$D$10,T59&lt;='TABLEAU PERSONNEL'!$E$10),100,0)
+IF(AND(T59&gt;='TABLEAU PERSONNEL'!$D$11,T59&lt;='TABLEAU PERSONNEL'!$E$11),100,0)
+IF(AND(T59&gt;='TABLEAU PERSONNEL'!$D$12,T59&lt;='TABLEAU PERSONNEL'!$E$12),100,0)
+IF(AND(T59&gt;='TABLEAU PERSONNEL'!$D$13,T59&lt;='TABLEAU PERSONNEL'!$E$13),100,0)
+IF(AND(T59&gt;='TABLEAU PERSONNEL'!$D$14,T59&lt;='TABLEAU PERSONNEL'!$E$14),100,0)
+IF(AND(T59&gt;='TABLEAU PERSONNEL'!$D$15,T59&lt;='TABLEAU PERSONNEL'!$E$15),100,0)
+IF(AND(T59&gt;='TABLEAU PERSONNEL'!$D$16,T59&lt;='TABLEAU PERSONNEL'!$E$16),100,0)
+IF(AND(T59&gt;='TABLEAU PERSONNEL'!$D$17,T59&lt;='TABLEAU PERSONNEL'!$E$17),100,0)
+IF(AND(T59&gt;='TABLEAU PERSONNEL'!$D$18,T59&lt;='TABLEAU PERSONNEL'!$E$18),100,0)
+IF(AND(T59&gt;='TABLEAU PERSONNEL'!$D$19,T59&lt;='TABLEAU PERSONNEL'!$E$19),100,0)
+IF(AND(T59&gt;='TABLEAU PERSONNEL'!$D$20,T59&lt;='TABLEAU PERSONNEL'!$E$20),100,0)
+IF(AND(T59&gt;='TABLEAU PERSONNEL'!$D$21,T59&lt;='TABLEAU PERSONNEL'!$E$21),100,0)
+IF(AND(T59&gt;='TABLEAU PERSONNEL'!$D$22,T59&lt;='TABLEAU PERSONNEL'!$E$22),100,0)
+IF(AND(T59&gt;='TABLEAU PERSONNEL'!$D$23,T59&lt;='TABLEAU PERSONNEL'!$E$23),100,0)
+IF(AND(T59&gt;='TABLEAU PERSONNEL'!$D$24,T59&lt;='TABLEAU PERSONNEL'!$E$24),100,0)
+IF(AND(T59&gt;='TABLEAU PERSONNEL'!$D$25,T59&lt;='TABLEAU PERSONNEL'!$E$25),100,0)
+IF(AND(T59&gt;='TABLEAU PERSONNEL'!$D$26,T59&lt;='TABLEAU PERSONNEL'!$E$26),100,0)
+IF(AND(T59&gt;='TABLEAU PERSONNEL'!$D$27,T59&lt;='TABLEAU PERSONNEL'!$E$27),100,0)
+IF(AND(T59&gt;='TABLEAU PERSONNEL'!$D$28,T59&lt;='TABLEAU PERSONNEL'!$E$28),100,0)
+IF(AND(T59&gt;='TABLEAU PERSONNEL'!$D$29,T59&lt;='TABLEAU PERSONNEL'!$E$29),100,0)
+IF(AND(T59&gt;='TABLEAU PERSONNEL'!$D$30,T59&lt;='TABLEAU PERSONNEL'!$E$30),100,0)
+IF(AND(T59&gt;='TABLEAU PERSONNEL'!$D$31,T59&lt;='TABLEAU PERSONNEL'!$E$31),100,0)
+IF(AND(T59&gt;='TABLEAU PERSONNEL'!$D$32,T59&lt;='TABLEAU PERSONNEL'!$E$32),100,0)
+IF(AND(T59&gt;='TABLEAU PERSONNEL'!$D$33,T59&lt;='TABLEAU PERSONNEL'!$E$33),100,0)
+IF(AND(T59&gt;='TABLEAU PERSONNEL'!$D$34,T59&lt;='TABLEAU PERSONNEL'!$E$34),100,0)</f>
        <v>0</v>
      </c>
      <c r="U63" s="50">
        <f>IF(AND(U59&gt;='TABLEAU PERSONNEL'!$D$4,U59&lt;='TABLEAU PERSONNEL'!$E$4),100,0)
+IF(AND(U59&gt;='TABLEAU PERSONNEL'!$D$5,U59&lt;='TABLEAU PERSONNEL'!$E$5),100,0)
+IF(AND(U59&gt;='TABLEAU PERSONNEL'!$D$6,U59&lt;='TABLEAU PERSONNEL'!$E$6),100,0)
+IF(AND(U59&gt;='TABLEAU PERSONNEL'!$D$7,U59&lt;='TABLEAU PERSONNEL'!$E$7),100,0)
+IF(AND(U59&gt;='TABLEAU PERSONNEL'!$D$8,U59&lt;='TABLEAU PERSONNEL'!$E$8),100,0)
+IF(AND(U59&gt;='TABLEAU PERSONNEL'!$D$9,U59&lt;='TABLEAU PERSONNEL'!$E$9),100,0)
+IF(AND(U59&gt;='TABLEAU PERSONNEL'!$D$10,U59&lt;='TABLEAU PERSONNEL'!$E$10),100,0)
+IF(AND(U59&gt;='TABLEAU PERSONNEL'!$D$11,U59&lt;='TABLEAU PERSONNEL'!$E$11),100,0)
+IF(AND(U59&gt;='TABLEAU PERSONNEL'!$D$12,U59&lt;='TABLEAU PERSONNEL'!$E$12),100,0)
+IF(AND(U59&gt;='TABLEAU PERSONNEL'!$D$13,U59&lt;='TABLEAU PERSONNEL'!$E$13),100,0)
+IF(AND(U59&gt;='TABLEAU PERSONNEL'!$D$14,U59&lt;='TABLEAU PERSONNEL'!$E$14),100,0)
+IF(AND(U59&gt;='TABLEAU PERSONNEL'!$D$15,U59&lt;='TABLEAU PERSONNEL'!$E$15),100,0)
+IF(AND(U59&gt;='TABLEAU PERSONNEL'!$D$16,U59&lt;='TABLEAU PERSONNEL'!$E$16),100,0)
+IF(AND(U59&gt;='TABLEAU PERSONNEL'!$D$17,U59&lt;='TABLEAU PERSONNEL'!$E$17),100,0)
+IF(AND(U59&gt;='TABLEAU PERSONNEL'!$D$18,U59&lt;='TABLEAU PERSONNEL'!$E$18),100,0)
+IF(AND(U59&gt;='TABLEAU PERSONNEL'!$D$19,U59&lt;='TABLEAU PERSONNEL'!$E$19),100,0)
+IF(AND(U59&gt;='TABLEAU PERSONNEL'!$D$20,U59&lt;='TABLEAU PERSONNEL'!$E$20),100,0)
+IF(AND(U59&gt;='TABLEAU PERSONNEL'!$D$21,U59&lt;='TABLEAU PERSONNEL'!$E$21),100,0)
+IF(AND(U59&gt;='TABLEAU PERSONNEL'!$D$22,U59&lt;='TABLEAU PERSONNEL'!$E$22),100,0)
+IF(AND(U59&gt;='TABLEAU PERSONNEL'!$D$23,U59&lt;='TABLEAU PERSONNEL'!$E$23),100,0)
+IF(AND(U59&gt;='TABLEAU PERSONNEL'!$D$24,U59&lt;='TABLEAU PERSONNEL'!$E$24),100,0)
+IF(AND(U59&gt;='TABLEAU PERSONNEL'!$D$25,U59&lt;='TABLEAU PERSONNEL'!$E$25),100,0)
+IF(AND(U59&gt;='TABLEAU PERSONNEL'!$D$26,U59&lt;='TABLEAU PERSONNEL'!$E$26),100,0)
+IF(AND(U59&gt;='TABLEAU PERSONNEL'!$D$27,U59&lt;='TABLEAU PERSONNEL'!$E$27),100,0)
+IF(AND(U59&gt;='TABLEAU PERSONNEL'!$D$28,U59&lt;='TABLEAU PERSONNEL'!$E$28),100,0)
+IF(AND(U59&gt;='TABLEAU PERSONNEL'!$D$29,U59&lt;='TABLEAU PERSONNEL'!$E$29),100,0)
+IF(AND(U59&gt;='TABLEAU PERSONNEL'!$D$30,U59&lt;='TABLEAU PERSONNEL'!$E$30),100,0)
+IF(AND(U59&gt;='TABLEAU PERSONNEL'!$D$31,U59&lt;='TABLEAU PERSONNEL'!$E$31),100,0)
+IF(AND(U59&gt;='TABLEAU PERSONNEL'!$D$32,U59&lt;='TABLEAU PERSONNEL'!$E$32),100,0)
+IF(AND(U59&gt;='TABLEAU PERSONNEL'!$D$33,U59&lt;='TABLEAU PERSONNEL'!$E$33),100,0)
+IF(AND(U59&gt;='TABLEAU PERSONNEL'!$D$34,U59&lt;='TABLEAU PERSONNEL'!$E$34),100,0)</f>
        <v>0</v>
      </c>
      <c r="V63" s="50">
        <f>IF(AND(V59&gt;='TABLEAU PERSONNEL'!$D$4,V59&lt;='TABLEAU PERSONNEL'!$E$4),100,0)
+IF(AND(V59&gt;='TABLEAU PERSONNEL'!$D$5,V59&lt;='TABLEAU PERSONNEL'!$E$5),100,0)
+IF(AND(V59&gt;='TABLEAU PERSONNEL'!$D$6,V59&lt;='TABLEAU PERSONNEL'!$E$6),100,0)
+IF(AND(V59&gt;='TABLEAU PERSONNEL'!$D$7,V59&lt;='TABLEAU PERSONNEL'!$E$7),100,0)
+IF(AND(V59&gt;='TABLEAU PERSONNEL'!$D$8,V59&lt;='TABLEAU PERSONNEL'!$E$8),100,0)
+IF(AND(V59&gt;='TABLEAU PERSONNEL'!$D$9,V59&lt;='TABLEAU PERSONNEL'!$E$9),100,0)
+IF(AND(V59&gt;='TABLEAU PERSONNEL'!$D$10,V59&lt;='TABLEAU PERSONNEL'!$E$10),100,0)
+IF(AND(V59&gt;='TABLEAU PERSONNEL'!$D$11,V59&lt;='TABLEAU PERSONNEL'!$E$11),100,0)
+IF(AND(V59&gt;='TABLEAU PERSONNEL'!$D$12,V59&lt;='TABLEAU PERSONNEL'!$E$12),100,0)
+IF(AND(V59&gt;='TABLEAU PERSONNEL'!$D$13,V59&lt;='TABLEAU PERSONNEL'!$E$13),100,0)
+IF(AND(V59&gt;='TABLEAU PERSONNEL'!$D$14,V59&lt;='TABLEAU PERSONNEL'!$E$14),100,0)
+IF(AND(V59&gt;='TABLEAU PERSONNEL'!$D$15,V59&lt;='TABLEAU PERSONNEL'!$E$15),100,0)
+IF(AND(V59&gt;='TABLEAU PERSONNEL'!$D$16,V59&lt;='TABLEAU PERSONNEL'!$E$16),100,0)
+IF(AND(V59&gt;='TABLEAU PERSONNEL'!$D$17,V59&lt;='TABLEAU PERSONNEL'!$E$17),100,0)
+IF(AND(V59&gt;='TABLEAU PERSONNEL'!$D$18,V59&lt;='TABLEAU PERSONNEL'!$E$18),100,0)
+IF(AND(V59&gt;='TABLEAU PERSONNEL'!$D$19,V59&lt;='TABLEAU PERSONNEL'!$E$19),100,0)
+IF(AND(V59&gt;='TABLEAU PERSONNEL'!$D$20,V59&lt;='TABLEAU PERSONNEL'!$E$20),100,0)
+IF(AND(V59&gt;='TABLEAU PERSONNEL'!$D$21,V59&lt;='TABLEAU PERSONNEL'!$E$21),100,0)
+IF(AND(V59&gt;='TABLEAU PERSONNEL'!$D$22,V59&lt;='TABLEAU PERSONNEL'!$E$22),100,0)
+IF(AND(V59&gt;='TABLEAU PERSONNEL'!$D$23,V59&lt;='TABLEAU PERSONNEL'!$E$23),100,0)
+IF(AND(V59&gt;='TABLEAU PERSONNEL'!$D$24,V59&lt;='TABLEAU PERSONNEL'!$E$24),100,0)
+IF(AND(V59&gt;='TABLEAU PERSONNEL'!$D$25,V59&lt;='TABLEAU PERSONNEL'!$E$25),100,0)
+IF(AND(V59&gt;='TABLEAU PERSONNEL'!$D$26,V59&lt;='TABLEAU PERSONNEL'!$E$26),100,0)
+IF(AND(V59&gt;='TABLEAU PERSONNEL'!$D$27,V59&lt;='TABLEAU PERSONNEL'!$E$27),100,0)
+IF(AND(V59&gt;='TABLEAU PERSONNEL'!$D$28,V59&lt;='TABLEAU PERSONNEL'!$E$28),100,0)
+IF(AND(V59&gt;='TABLEAU PERSONNEL'!$D$29,V59&lt;='TABLEAU PERSONNEL'!$E$29),100,0)
+IF(AND(V59&gt;='TABLEAU PERSONNEL'!$D$30,V59&lt;='TABLEAU PERSONNEL'!$E$30),100,0)
+IF(AND(V59&gt;='TABLEAU PERSONNEL'!$D$31,V59&lt;='TABLEAU PERSONNEL'!$E$31),100,0)
+IF(AND(V59&gt;='TABLEAU PERSONNEL'!$D$32,V59&lt;='TABLEAU PERSONNEL'!$E$32),100,0)
+IF(AND(V59&gt;='TABLEAU PERSONNEL'!$D$33,V59&lt;='TABLEAU PERSONNEL'!$E$33),100,0)
+IF(AND(V59&gt;='TABLEAU PERSONNEL'!$D$34,V59&lt;='TABLEAU PERSONNEL'!$E$34),100,0)</f>
        <v>0</v>
      </c>
      <c r="W63" s="50">
        <f>IF(AND(W59&gt;='TABLEAU PERSONNEL'!$D$4,W59&lt;='TABLEAU PERSONNEL'!$E$4),100,0)
+IF(AND(W59&gt;='TABLEAU PERSONNEL'!$D$5,W59&lt;='TABLEAU PERSONNEL'!$E$5),100,0)
+IF(AND(W59&gt;='TABLEAU PERSONNEL'!$D$6,W59&lt;='TABLEAU PERSONNEL'!$E$6),100,0)
+IF(AND(W59&gt;='TABLEAU PERSONNEL'!$D$7,W59&lt;='TABLEAU PERSONNEL'!$E$7),100,0)
+IF(AND(W59&gt;='TABLEAU PERSONNEL'!$D$8,W59&lt;='TABLEAU PERSONNEL'!$E$8),100,0)
+IF(AND(W59&gt;='TABLEAU PERSONNEL'!$D$9,W59&lt;='TABLEAU PERSONNEL'!$E$9),100,0)
+IF(AND(W59&gt;='TABLEAU PERSONNEL'!$D$10,W59&lt;='TABLEAU PERSONNEL'!$E$10),100,0)
+IF(AND(W59&gt;='TABLEAU PERSONNEL'!$D$11,W59&lt;='TABLEAU PERSONNEL'!$E$11),100,0)
+IF(AND(W59&gt;='TABLEAU PERSONNEL'!$D$12,W59&lt;='TABLEAU PERSONNEL'!$E$12),100,0)
+IF(AND(W59&gt;='TABLEAU PERSONNEL'!$D$13,W59&lt;='TABLEAU PERSONNEL'!$E$13),100,0)
+IF(AND(W59&gt;='TABLEAU PERSONNEL'!$D$14,W59&lt;='TABLEAU PERSONNEL'!$E$14),100,0)
+IF(AND(W59&gt;='TABLEAU PERSONNEL'!$D$15,W59&lt;='TABLEAU PERSONNEL'!$E$15),100,0)
+IF(AND(W59&gt;='TABLEAU PERSONNEL'!$D$16,W59&lt;='TABLEAU PERSONNEL'!$E$16),100,0)
+IF(AND(W59&gt;='TABLEAU PERSONNEL'!$D$17,W59&lt;='TABLEAU PERSONNEL'!$E$17),100,0)
+IF(AND(W59&gt;='TABLEAU PERSONNEL'!$D$18,W59&lt;='TABLEAU PERSONNEL'!$E$18),100,0)
+IF(AND(W59&gt;='TABLEAU PERSONNEL'!$D$19,W59&lt;='TABLEAU PERSONNEL'!$E$19),100,0)
+IF(AND(W59&gt;='TABLEAU PERSONNEL'!$D$20,W59&lt;='TABLEAU PERSONNEL'!$E$20),100,0)
+IF(AND(W59&gt;='TABLEAU PERSONNEL'!$D$21,W59&lt;='TABLEAU PERSONNEL'!$E$21),100,0)
+IF(AND(W59&gt;='TABLEAU PERSONNEL'!$D$22,W59&lt;='TABLEAU PERSONNEL'!$E$22),100,0)
+IF(AND(W59&gt;='TABLEAU PERSONNEL'!$D$23,W59&lt;='TABLEAU PERSONNEL'!$E$23),100,0)
+IF(AND(W59&gt;='TABLEAU PERSONNEL'!$D$24,W59&lt;='TABLEAU PERSONNEL'!$E$24),100,0)
+IF(AND(W59&gt;='TABLEAU PERSONNEL'!$D$25,W59&lt;='TABLEAU PERSONNEL'!$E$25),100,0)
+IF(AND(W59&gt;='TABLEAU PERSONNEL'!$D$26,W59&lt;='TABLEAU PERSONNEL'!$E$26),100,0)
+IF(AND(W59&gt;='TABLEAU PERSONNEL'!$D$27,W59&lt;='TABLEAU PERSONNEL'!$E$27),100,0)
+IF(AND(W59&gt;='TABLEAU PERSONNEL'!$D$28,W59&lt;='TABLEAU PERSONNEL'!$E$28),100,0)
+IF(AND(W59&gt;='TABLEAU PERSONNEL'!$D$29,W59&lt;='TABLEAU PERSONNEL'!$E$29),100,0)
+IF(AND(W59&gt;='TABLEAU PERSONNEL'!$D$30,W59&lt;='TABLEAU PERSONNEL'!$E$30),100,0)
+IF(AND(W59&gt;='TABLEAU PERSONNEL'!$D$31,W59&lt;='TABLEAU PERSONNEL'!$E$31),100,0)
+IF(AND(W59&gt;='TABLEAU PERSONNEL'!$D$32,W59&lt;='TABLEAU PERSONNEL'!$E$32),100,0)
+IF(AND(W59&gt;='TABLEAU PERSONNEL'!$D$33,W59&lt;='TABLEAU PERSONNEL'!$E$33),100,0)
+IF(AND(W59&gt;='TABLEAU PERSONNEL'!$D$34,W59&lt;='TABLEAU PERSONNEL'!$E$34),100,0)</f>
        <v>0</v>
      </c>
      <c r="X63" s="50">
        <f>IF(AND(X59&gt;='TABLEAU PERSONNEL'!$D$4,X59&lt;='TABLEAU PERSONNEL'!$E$4),100,0)
+IF(AND(X59&gt;='TABLEAU PERSONNEL'!$D$5,X59&lt;='TABLEAU PERSONNEL'!$E$5),100,0)
+IF(AND(X59&gt;='TABLEAU PERSONNEL'!$D$6,X59&lt;='TABLEAU PERSONNEL'!$E$6),100,0)
+IF(AND(X59&gt;='TABLEAU PERSONNEL'!$D$7,X59&lt;='TABLEAU PERSONNEL'!$E$7),100,0)
+IF(AND(X59&gt;='TABLEAU PERSONNEL'!$D$8,X59&lt;='TABLEAU PERSONNEL'!$E$8),100,0)
+IF(AND(X59&gt;='TABLEAU PERSONNEL'!$D$9,X59&lt;='TABLEAU PERSONNEL'!$E$9),100,0)
+IF(AND(X59&gt;='TABLEAU PERSONNEL'!$D$10,X59&lt;='TABLEAU PERSONNEL'!$E$10),100,0)
+IF(AND(X59&gt;='TABLEAU PERSONNEL'!$D$11,X59&lt;='TABLEAU PERSONNEL'!$E$11),100,0)
+IF(AND(X59&gt;='TABLEAU PERSONNEL'!$D$12,X59&lt;='TABLEAU PERSONNEL'!$E$12),100,0)
+IF(AND(X59&gt;='TABLEAU PERSONNEL'!$D$13,X59&lt;='TABLEAU PERSONNEL'!$E$13),100,0)
+IF(AND(X59&gt;='TABLEAU PERSONNEL'!$D$14,X59&lt;='TABLEAU PERSONNEL'!$E$14),100,0)
+IF(AND(X59&gt;='TABLEAU PERSONNEL'!$D$15,X59&lt;='TABLEAU PERSONNEL'!$E$15),100,0)
+IF(AND(X59&gt;='TABLEAU PERSONNEL'!$D$16,X59&lt;='TABLEAU PERSONNEL'!$E$16),100,0)
+IF(AND(X59&gt;='TABLEAU PERSONNEL'!$D$17,X59&lt;='TABLEAU PERSONNEL'!$E$17),100,0)
+IF(AND(X59&gt;='TABLEAU PERSONNEL'!$D$18,X59&lt;='TABLEAU PERSONNEL'!$E$18),100,0)
+IF(AND(X59&gt;='TABLEAU PERSONNEL'!$D$19,X59&lt;='TABLEAU PERSONNEL'!$E$19),100,0)
+IF(AND(X59&gt;='TABLEAU PERSONNEL'!$D$20,X59&lt;='TABLEAU PERSONNEL'!$E$20),100,0)
+IF(AND(X59&gt;='TABLEAU PERSONNEL'!$D$21,X59&lt;='TABLEAU PERSONNEL'!$E$21),100,0)
+IF(AND(X59&gt;='TABLEAU PERSONNEL'!$D$22,X59&lt;='TABLEAU PERSONNEL'!$E$22),100,0)
+IF(AND(X59&gt;='TABLEAU PERSONNEL'!$D$23,X59&lt;='TABLEAU PERSONNEL'!$E$23),100,0)
+IF(AND(X59&gt;='TABLEAU PERSONNEL'!$D$24,X59&lt;='TABLEAU PERSONNEL'!$E$24),100,0)
+IF(AND(X59&gt;='TABLEAU PERSONNEL'!$D$25,X59&lt;='TABLEAU PERSONNEL'!$E$25),100,0)
+IF(AND(X59&gt;='TABLEAU PERSONNEL'!$D$26,X59&lt;='TABLEAU PERSONNEL'!$E$26),100,0)
+IF(AND(X59&gt;='TABLEAU PERSONNEL'!$D$27,X59&lt;='TABLEAU PERSONNEL'!$E$27),100,0)
+IF(AND(X59&gt;='TABLEAU PERSONNEL'!$D$28,X59&lt;='TABLEAU PERSONNEL'!$E$28),100,0)
+IF(AND(X59&gt;='TABLEAU PERSONNEL'!$D$29,X59&lt;='TABLEAU PERSONNEL'!$E$29),100,0)
+IF(AND(X59&gt;='TABLEAU PERSONNEL'!$D$30,X59&lt;='TABLEAU PERSONNEL'!$E$30),100,0)
+IF(AND(X59&gt;='TABLEAU PERSONNEL'!$D$31,X59&lt;='TABLEAU PERSONNEL'!$E$31),100,0)
+IF(AND(X59&gt;='TABLEAU PERSONNEL'!$D$32,X59&lt;='TABLEAU PERSONNEL'!$E$32),100,0)
+IF(AND(X59&gt;='TABLEAU PERSONNEL'!$D$33,X59&lt;='TABLEAU PERSONNEL'!$E$33),100,0)
+IF(AND(X59&gt;='TABLEAU PERSONNEL'!$D$34,X59&lt;='TABLEAU PERSONNEL'!$E$34),100,0)</f>
        <v>0</v>
      </c>
      <c r="Y63" s="50">
        <f>IF(AND(Y59&gt;='TABLEAU PERSONNEL'!$D$4,Y59&lt;='TABLEAU PERSONNEL'!$E$4),100,0)
+IF(AND(Y59&gt;='TABLEAU PERSONNEL'!$D$5,Y59&lt;='TABLEAU PERSONNEL'!$E$5),100,0)
+IF(AND(Y59&gt;='TABLEAU PERSONNEL'!$D$6,Y59&lt;='TABLEAU PERSONNEL'!$E$6),100,0)
+IF(AND(Y59&gt;='TABLEAU PERSONNEL'!$D$7,Y59&lt;='TABLEAU PERSONNEL'!$E$7),100,0)
+IF(AND(Y59&gt;='TABLEAU PERSONNEL'!$D$8,Y59&lt;='TABLEAU PERSONNEL'!$E$8),100,0)
+IF(AND(Y59&gt;='TABLEAU PERSONNEL'!$D$9,Y59&lt;='TABLEAU PERSONNEL'!$E$9),100,0)
+IF(AND(Y59&gt;='TABLEAU PERSONNEL'!$D$10,Y59&lt;='TABLEAU PERSONNEL'!$E$10),100,0)
+IF(AND(Y59&gt;='TABLEAU PERSONNEL'!$D$11,Y59&lt;='TABLEAU PERSONNEL'!$E$11),100,0)
+IF(AND(Y59&gt;='TABLEAU PERSONNEL'!$D$12,Y59&lt;='TABLEAU PERSONNEL'!$E$12),100,0)
+IF(AND(Y59&gt;='TABLEAU PERSONNEL'!$D$13,Y59&lt;='TABLEAU PERSONNEL'!$E$13),100,0)
+IF(AND(Y59&gt;='TABLEAU PERSONNEL'!$D$14,Y59&lt;='TABLEAU PERSONNEL'!$E$14),100,0)
+IF(AND(Y59&gt;='TABLEAU PERSONNEL'!$D$15,Y59&lt;='TABLEAU PERSONNEL'!$E$15),100,0)
+IF(AND(Y59&gt;='TABLEAU PERSONNEL'!$D$16,Y59&lt;='TABLEAU PERSONNEL'!$E$16),100,0)
+IF(AND(Y59&gt;='TABLEAU PERSONNEL'!$D$17,Y59&lt;='TABLEAU PERSONNEL'!$E$17),100,0)
+IF(AND(Y59&gt;='TABLEAU PERSONNEL'!$D$18,Y59&lt;='TABLEAU PERSONNEL'!$E$18),100,0)
+IF(AND(Y59&gt;='TABLEAU PERSONNEL'!$D$19,Y59&lt;='TABLEAU PERSONNEL'!$E$19),100,0)
+IF(AND(Y59&gt;='TABLEAU PERSONNEL'!$D$20,Y59&lt;='TABLEAU PERSONNEL'!$E$20),100,0)
+IF(AND(Y59&gt;='TABLEAU PERSONNEL'!$D$21,Y59&lt;='TABLEAU PERSONNEL'!$E$21),100,0)
+IF(AND(Y59&gt;='TABLEAU PERSONNEL'!$D$22,Y59&lt;='TABLEAU PERSONNEL'!$E$22),100,0)
+IF(AND(Y59&gt;='TABLEAU PERSONNEL'!$D$23,Y59&lt;='TABLEAU PERSONNEL'!$E$23),100,0)
+IF(AND(Y59&gt;='TABLEAU PERSONNEL'!$D$24,Y59&lt;='TABLEAU PERSONNEL'!$E$24),100,0)
+IF(AND(Y59&gt;='TABLEAU PERSONNEL'!$D$25,Y59&lt;='TABLEAU PERSONNEL'!$E$25),100,0)
+IF(AND(Y59&gt;='TABLEAU PERSONNEL'!$D$26,Y59&lt;='TABLEAU PERSONNEL'!$E$26),100,0)
+IF(AND(Y59&gt;='TABLEAU PERSONNEL'!$D$27,Y59&lt;='TABLEAU PERSONNEL'!$E$27),100,0)
+IF(AND(Y59&gt;='TABLEAU PERSONNEL'!$D$28,Y59&lt;='TABLEAU PERSONNEL'!$E$28),100,0)
+IF(AND(Y59&gt;='TABLEAU PERSONNEL'!$D$29,Y59&lt;='TABLEAU PERSONNEL'!$E$29),100,0)
+IF(AND(Y59&gt;='TABLEAU PERSONNEL'!$D$30,Y59&lt;='TABLEAU PERSONNEL'!$E$30),100,0)
+IF(AND(Y59&gt;='TABLEAU PERSONNEL'!$D$31,Y59&lt;='TABLEAU PERSONNEL'!$E$31),100,0)
+IF(AND(Y59&gt;='TABLEAU PERSONNEL'!$D$32,Y59&lt;='TABLEAU PERSONNEL'!$E$32),100,0)
+IF(AND(Y59&gt;='TABLEAU PERSONNEL'!$D$33,Y59&lt;='TABLEAU PERSONNEL'!$E$33),100,0)
+IF(AND(Y59&gt;='TABLEAU PERSONNEL'!$D$34,Y59&lt;='TABLEAU PERSONNEL'!$E$34),100,0)</f>
        <v>0</v>
      </c>
      <c r="Z63" s="50">
        <f>IF(AND(Z59&gt;='TABLEAU PERSONNEL'!$D$4,Z59&lt;='TABLEAU PERSONNEL'!$E$4),100,0)
+IF(AND(Z59&gt;='TABLEAU PERSONNEL'!$D$5,Z59&lt;='TABLEAU PERSONNEL'!$E$5),100,0)
+IF(AND(Z59&gt;='TABLEAU PERSONNEL'!$D$6,Z59&lt;='TABLEAU PERSONNEL'!$E$6),100,0)
+IF(AND(Z59&gt;='TABLEAU PERSONNEL'!$D$7,Z59&lt;='TABLEAU PERSONNEL'!$E$7),100,0)
+IF(AND(Z59&gt;='TABLEAU PERSONNEL'!$D$8,Z59&lt;='TABLEAU PERSONNEL'!$E$8),100,0)
+IF(AND(Z59&gt;='TABLEAU PERSONNEL'!$D$9,Z59&lt;='TABLEAU PERSONNEL'!$E$9),100,0)
+IF(AND(Z59&gt;='TABLEAU PERSONNEL'!$D$10,Z59&lt;='TABLEAU PERSONNEL'!$E$10),100,0)
+IF(AND(Z59&gt;='TABLEAU PERSONNEL'!$D$11,Z59&lt;='TABLEAU PERSONNEL'!$E$11),100,0)
+IF(AND(Z59&gt;='TABLEAU PERSONNEL'!$D$12,Z59&lt;='TABLEAU PERSONNEL'!$E$12),100,0)
+IF(AND(Z59&gt;='TABLEAU PERSONNEL'!$D$13,Z59&lt;='TABLEAU PERSONNEL'!$E$13),100,0)
+IF(AND(Z59&gt;='TABLEAU PERSONNEL'!$D$14,Z59&lt;='TABLEAU PERSONNEL'!$E$14),100,0)
+IF(AND(Z59&gt;='TABLEAU PERSONNEL'!$D$15,Z59&lt;='TABLEAU PERSONNEL'!$E$15),100,0)
+IF(AND(Z59&gt;='TABLEAU PERSONNEL'!$D$16,Z59&lt;='TABLEAU PERSONNEL'!$E$16),100,0)
+IF(AND(Z59&gt;='TABLEAU PERSONNEL'!$D$17,Z59&lt;='TABLEAU PERSONNEL'!$E$17),100,0)
+IF(AND(Z59&gt;='TABLEAU PERSONNEL'!$D$18,Z59&lt;='TABLEAU PERSONNEL'!$E$18),100,0)
+IF(AND(Z59&gt;='TABLEAU PERSONNEL'!$D$19,Z59&lt;='TABLEAU PERSONNEL'!$E$19),100,0)
+IF(AND(Z59&gt;='TABLEAU PERSONNEL'!$D$20,Z59&lt;='TABLEAU PERSONNEL'!$E$20),100,0)
+IF(AND(Z59&gt;='TABLEAU PERSONNEL'!$D$21,Z59&lt;='TABLEAU PERSONNEL'!$E$21),100,0)
+IF(AND(Z59&gt;='TABLEAU PERSONNEL'!$D$22,Z59&lt;='TABLEAU PERSONNEL'!$E$22),100,0)
+IF(AND(Z59&gt;='TABLEAU PERSONNEL'!$D$23,Z59&lt;='TABLEAU PERSONNEL'!$E$23),100,0)
+IF(AND(Z59&gt;='TABLEAU PERSONNEL'!$D$24,Z59&lt;='TABLEAU PERSONNEL'!$E$24),100,0)
+IF(AND(Z59&gt;='TABLEAU PERSONNEL'!$D$25,Z59&lt;='TABLEAU PERSONNEL'!$E$25),100,0)
+IF(AND(Z59&gt;='TABLEAU PERSONNEL'!$D$26,Z59&lt;='TABLEAU PERSONNEL'!$E$26),100,0)
+IF(AND(Z59&gt;='TABLEAU PERSONNEL'!$D$27,Z59&lt;='TABLEAU PERSONNEL'!$E$27),100,0)
+IF(AND(Z59&gt;='TABLEAU PERSONNEL'!$D$28,Z59&lt;='TABLEAU PERSONNEL'!$E$28),100,0)
+IF(AND(Z59&gt;='TABLEAU PERSONNEL'!$D$29,Z59&lt;='TABLEAU PERSONNEL'!$E$29),100,0)
+IF(AND(Z59&gt;='TABLEAU PERSONNEL'!$D$30,Z59&lt;='TABLEAU PERSONNEL'!$E$30),100,0)
+IF(AND(Z59&gt;='TABLEAU PERSONNEL'!$D$31,Z59&lt;='TABLEAU PERSONNEL'!$E$31),100,0)
+IF(AND(Z59&gt;='TABLEAU PERSONNEL'!$D$32,Z59&lt;='TABLEAU PERSONNEL'!$E$32),100,0)
+IF(AND(Z59&gt;='TABLEAU PERSONNEL'!$D$33,Z59&lt;='TABLEAU PERSONNEL'!$E$33),100,0)
+IF(AND(Z59&gt;='TABLEAU PERSONNEL'!$D$34,Z59&lt;='TABLEAU PERSONNEL'!$E$34),100,0)</f>
        <v>0</v>
      </c>
      <c r="AA63" s="50">
        <f>IF(AND(AA59&gt;='TABLEAU PERSONNEL'!$D$4,AA59&lt;='TABLEAU PERSONNEL'!$E$4),100,0)
+IF(AND(AA59&gt;='TABLEAU PERSONNEL'!$D$5,AA59&lt;='TABLEAU PERSONNEL'!$E$5),100,0)
+IF(AND(AA59&gt;='TABLEAU PERSONNEL'!$D$6,AA59&lt;='TABLEAU PERSONNEL'!$E$6),100,0)
+IF(AND(AA59&gt;='TABLEAU PERSONNEL'!$D$7,AA59&lt;='TABLEAU PERSONNEL'!$E$7),100,0)
+IF(AND(AA59&gt;='TABLEAU PERSONNEL'!$D$8,AA59&lt;='TABLEAU PERSONNEL'!$E$8),100,0)
+IF(AND(AA59&gt;='TABLEAU PERSONNEL'!$D$9,AA59&lt;='TABLEAU PERSONNEL'!$E$9),100,0)
+IF(AND(AA59&gt;='TABLEAU PERSONNEL'!$D$10,AA59&lt;='TABLEAU PERSONNEL'!$E$10),100,0)
+IF(AND(AA59&gt;='TABLEAU PERSONNEL'!$D$11,AA59&lt;='TABLEAU PERSONNEL'!$E$11),100,0)
+IF(AND(AA59&gt;='TABLEAU PERSONNEL'!$D$12,AA59&lt;='TABLEAU PERSONNEL'!$E$12),100,0)
+IF(AND(AA59&gt;='TABLEAU PERSONNEL'!$D$13,AA59&lt;='TABLEAU PERSONNEL'!$E$13),100,0)
+IF(AND(AA59&gt;='TABLEAU PERSONNEL'!$D$14,AA59&lt;='TABLEAU PERSONNEL'!$E$14),100,0)
+IF(AND(AA59&gt;='TABLEAU PERSONNEL'!$D$15,AA59&lt;='TABLEAU PERSONNEL'!$E$15),100,0)
+IF(AND(AA59&gt;='TABLEAU PERSONNEL'!$D$16,AA59&lt;='TABLEAU PERSONNEL'!$E$16),100,0)
+IF(AND(AA59&gt;='TABLEAU PERSONNEL'!$D$17,AA59&lt;='TABLEAU PERSONNEL'!$E$17),100,0)
+IF(AND(AA59&gt;='TABLEAU PERSONNEL'!$D$18,AA59&lt;='TABLEAU PERSONNEL'!$E$18),100,0)
+IF(AND(AA59&gt;='TABLEAU PERSONNEL'!$D$19,AA59&lt;='TABLEAU PERSONNEL'!$E$19),100,0)
+IF(AND(AA59&gt;='TABLEAU PERSONNEL'!$D$20,AA59&lt;='TABLEAU PERSONNEL'!$E$20),100,0)
+IF(AND(AA59&gt;='TABLEAU PERSONNEL'!$D$21,AA59&lt;='TABLEAU PERSONNEL'!$E$21),100,0)
+IF(AND(AA59&gt;='TABLEAU PERSONNEL'!$D$22,AA59&lt;='TABLEAU PERSONNEL'!$E$22),100,0)
+IF(AND(AA59&gt;='TABLEAU PERSONNEL'!$D$23,AA59&lt;='TABLEAU PERSONNEL'!$E$23),100,0)
+IF(AND(AA59&gt;='TABLEAU PERSONNEL'!$D$24,AA59&lt;='TABLEAU PERSONNEL'!$E$24),100,0)
+IF(AND(AA59&gt;='TABLEAU PERSONNEL'!$D$25,AA59&lt;='TABLEAU PERSONNEL'!$E$25),100,0)
+IF(AND(AA59&gt;='TABLEAU PERSONNEL'!$D$26,AA59&lt;='TABLEAU PERSONNEL'!$E$26),100,0)
+IF(AND(AA59&gt;='TABLEAU PERSONNEL'!$D$27,AA59&lt;='TABLEAU PERSONNEL'!$E$27),100,0)
+IF(AND(AA59&gt;='TABLEAU PERSONNEL'!$D$28,AA59&lt;='TABLEAU PERSONNEL'!$E$28),100,0)
+IF(AND(AA59&gt;='TABLEAU PERSONNEL'!$D$29,AA59&lt;='TABLEAU PERSONNEL'!$E$29),100,0)
+IF(AND(AA59&gt;='TABLEAU PERSONNEL'!$D$30,AA59&lt;='TABLEAU PERSONNEL'!$E$30),100,0)
+IF(AND(AA59&gt;='TABLEAU PERSONNEL'!$D$31,AA59&lt;='TABLEAU PERSONNEL'!$E$31),100,0)
+IF(AND(AA59&gt;='TABLEAU PERSONNEL'!$D$32,AA59&lt;='TABLEAU PERSONNEL'!$E$32),100,0)
+IF(AND(AA59&gt;='TABLEAU PERSONNEL'!$D$33,AA59&lt;='TABLEAU PERSONNEL'!$E$33),100,0)
+IF(AND(AA59&gt;='TABLEAU PERSONNEL'!$D$34,AA59&lt;='TABLEAU PERSONNEL'!$E$34),100,0)</f>
        <v>0</v>
      </c>
      <c r="AB63" s="50">
        <f>IF(AND(AB59&gt;='TABLEAU PERSONNEL'!$D$4,AB59&lt;='TABLEAU PERSONNEL'!$E$4),100,0)
+IF(AND(AB59&gt;='TABLEAU PERSONNEL'!$D$5,AB59&lt;='TABLEAU PERSONNEL'!$E$5),100,0)
+IF(AND(AB59&gt;='TABLEAU PERSONNEL'!$D$6,AB59&lt;='TABLEAU PERSONNEL'!$E$6),100,0)
+IF(AND(AB59&gt;='TABLEAU PERSONNEL'!$D$7,AB59&lt;='TABLEAU PERSONNEL'!$E$7),100,0)
+IF(AND(AB59&gt;='TABLEAU PERSONNEL'!$D$8,AB59&lt;='TABLEAU PERSONNEL'!$E$8),100,0)
+IF(AND(AB59&gt;='TABLEAU PERSONNEL'!$D$9,AB59&lt;='TABLEAU PERSONNEL'!$E$9),100,0)
+IF(AND(AB59&gt;='TABLEAU PERSONNEL'!$D$10,AB59&lt;='TABLEAU PERSONNEL'!$E$10),100,0)
+IF(AND(AB59&gt;='TABLEAU PERSONNEL'!$D$11,AB59&lt;='TABLEAU PERSONNEL'!$E$11),100,0)
+IF(AND(AB59&gt;='TABLEAU PERSONNEL'!$D$12,AB59&lt;='TABLEAU PERSONNEL'!$E$12),100,0)
+IF(AND(AB59&gt;='TABLEAU PERSONNEL'!$D$13,AB59&lt;='TABLEAU PERSONNEL'!$E$13),100,0)
+IF(AND(AB59&gt;='TABLEAU PERSONNEL'!$D$14,AB59&lt;='TABLEAU PERSONNEL'!$E$14),100,0)
+IF(AND(AB59&gt;='TABLEAU PERSONNEL'!$D$15,AB59&lt;='TABLEAU PERSONNEL'!$E$15),100,0)
+IF(AND(AB59&gt;='TABLEAU PERSONNEL'!$D$16,AB59&lt;='TABLEAU PERSONNEL'!$E$16),100,0)
+IF(AND(AB59&gt;='TABLEAU PERSONNEL'!$D$17,AB59&lt;='TABLEAU PERSONNEL'!$E$17),100,0)
+IF(AND(AB59&gt;='TABLEAU PERSONNEL'!$D$18,AB59&lt;='TABLEAU PERSONNEL'!$E$18),100,0)
+IF(AND(AB59&gt;='TABLEAU PERSONNEL'!$D$19,AB59&lt;='TABLEAU PERSONNEL'!$E$19),100,0)
+IF(AND(AB59&gt;='TABLEAU PERSONNEL'!$D$20,AB59&lt;='TABLEAU PERSONNEL'!$E$20),100,0)
+IF(AND(AB59&gt;='TABLEAU PERSONNEL'!$D$21,AB59&lt;='TABLEAU PERSONNEL'!$E$21),100,0)
+IF(AND(AB59&gt;='TABLEAU PERSONNEL'!$D$22,AB59&lt;='TABLEAU PERSONNEL'!$E$22),100,0)
+IF(AND(AB59&gt;='TABLEAU PERSONNEL'!$D$23,AB59&lt;='TABLEAU PERSONNEL'!$E$23),100,0)
+IF(AND(AB59&gt;='TABLEAU PERSONNEL'!$D$24,AB59&lt;='TABLEAU PERSONNEL'!$E$24),100,0)
+IF(AND(AB59&gt;='TABLEAU PERSONNEL'!$D$25,AB59&lt;='TABLEAU PERSONNEL'!$E$25),100,0)
+IF(AND(AB59&gt;='TABLEAU PERSONNEL'!$D$26,AB59&lt;='TABLEAU PERSONNEL'!$E$26),100,0)
+IF(AND(AB59&gt;='TABLEAU PERSONNEL'!$D$27,AB59&lt;='TABLEAU PERSONNEL'!$E$27),100,0)
+IF(AND(AB59&gt;='TABLEAU PERSONNEL'!$D$28,AB59&lt;='TABLEAU PERSONNEL'!$E$28),100,0)
+IF(AND(AB59&gt;='TABLEAU PERSONNEL'!$D$29,AB59&lt;='TABLEAU PERSONNEL'!$E$29),100,0)
+IF(AND(AB59&gt;='TABLEAU PERSONNEL'!$D$30,AB59&lt;='TABLEAU PERSONNEL'!$E$30),100,0)
+IF(AND(AB59&gt;='TABLEAU PERSONNEL'!$D$31,AB59&lt;='TABLEAU PERSONNEL'!$E$31),100,0)
+IF(AND(AB59&gt;='TABLEAU PERSONNEL'!$D$32,AB59&lt;='TABLEAU PERSONNEL'!$E$32),100,0)
+IF(AND(AB59&gt;='TABLEAU PERSONNEL'!$D$33,AB59&lt;='TABLEAU PERSONNEL'!$E$33),100,0)
+IF(AND(AB59&gt;='TABLEAU PERSONNEL'!$D$34,AB59&lt;='TABLEAU PERSONNEL'!$E$34),100,0)</f>
        <v>0</v>
      </c>
      <c r="AC63" s="50">
        <f>IF(AND(AC59&gt;='TABLEAU PERSONNEL'!$D$4,AC59&lt;='TABLEAU PERSONNEL'!$E$4),100,0)
+IF(AND(AC59&gt;='TABLEAU PERSONNEL'!$D$5,AC59&lt;='TABLEAU PERSONNEL'!$E$5),100,0)
+IF(AND(AC59&gt;='TABLEAU PERSONNEL'!$D$6,AC59&lt;='TABLEAU PERSONNEL'!$E$6),100,0)
+IF(AND(AC59&gt;='TABLEAU PERSONNEL'!$D$7,AC59&lt;='TABLEAU PERSONNEL'!$E$7),100,0)
+IF(AND(AC59&gt;='TABLEAU PERSONNEL'!$D$8,AC59&lt;='TABLEAU PERSONNEL'!$E$8),100,0)
+IF(AND(AC59&gt;='TABLEAU PERSONNEL'!$D$9,AC59&lt;='TABLEAU PERSONNEL'!$E$9),100,0)
+IF(AND(AC59&gt;='TABLEAU PERSONNEL'!$D$10,AC59&lt;='TABLEAU PERSONNEL'!$E$10),100,0)
+IF(AND(AC59&gt;='TABLEAU PERSONNEL'!$D$11,AC59&lt;='TABLEAU PERSONNEL'!$E$11),100,0)
+IF(AND(AC59&gt;='TABLEAU PERSONNEL'!$D$12,AC59&lt;='TABLEAU PERSONNEL'!$E$12),100,0)
+IF(AND(AC59&gt;='TABLEAU PERSONNEL'!$D$13,AC59&lt;='TABLEAU PERSONNEL'!$E$13),100,0)
+IF(AND(AC59&gt;='TABLEAU PERSONNEL'!$D$14,AC59&lt;='TABLEAU PERSONNEL'!$E$14),100,0)
+IF(AND(AC59&gt;='TABLEAU PERSONNEL'!$D$15,AC59&lt;='TABLEAU PERSONNEL'!$E$15),100,0)
+IF(AND(AC59&gt;='TABLEAU PERSONNEL'!$D$16,AC59&lt;='TABLEAU PERSONNEL'!$E$16),100,0)
+IF(AND(AC59&gt;='TABLEAU PERSONNEL'!$D$17,AC59&lt;='TABLEAU PERSONNEL'!$E$17),100,0)
+IF(AND(AC59&gt;='TABLEAU PERSONNEL'!$D$18,AC59&lt;='TABLEAU PERSONNEL'!$E$18),100,0)
+IF(AND(AC59&gt;='TABLEAU PERSONNEL'!$D$19,AC59&lt;='TABLEAU PERSONNEL'!$E$19),100,0)
+IF(AND(AC59&gt;='TABLEAU PERSONNEL'!$D$20,AC59&lt;='TABLEAU PERSONNEL'!$E$20),100,0)
+IF(AND(AC59&gt;='TABLEAU PERSONNEL'!$D$21,AC59&lt;='TABLEAU PERSONNEL'!$E$21),100,0)
+IF(AND(AC59&gt;='TABLEAU PERSONNEL'!$D$22,AC59&lt;='TABLEAU PERSONNEL'!$E$22),100,0)
+IF(AND(AC59&gt;='TABLEAU PERSONNEL'!$D$23,AC59&lt;='TABLEAU PERSONNEL'!$E$23),100,0)
+IF(AND(AC59&gt;='TABLEAU PERSONNEL'!$D$24,AC59&lt;='TABLEAU PERSONNEL'!$E$24),100,0)
+IF(AND(AC59&gt;='TABLEAU PERSONNEL'!$D$25,AC59&lt;='TABLEAU PERSONNEL'!$E$25),100,0)
+IF(AND(AC59&gt;='TABLEAU PERSONNEL'!$D$26,AC59&lt;='TABLEAU PERSONNEL'!$E$26),100,0)
+IF(AND(AC59&gt;='TABLEAU PERSONNEL'!$D$27,AC59&lt;='TABLEAU PERSONNEL'!$E$27),100,0)
+IF(AND(AC59&gt;='TABLEAU PERSONNEL'!$D$28,AC59&lt;='TABLEAU PERSONNEL'!$E$28),100,0)
+IF(AND(AC59&gt;='TABLEAU PERSONNEL'!$D$29,AC59&lt;='TABLEAU PERSONNEL'!$E$29),100,0)
+IF(AND(AC59&gt;='TABLEAU PERSONNEL'!$D$30,AC59&lt;='TABLEAU PERSONNEL'!$E$30),100,0)
+IF(AND(AC59&gt;='TABLEAU PERSONNEL'!$D$31,AC59&lt;='TABLEAU PERSONNEL'!$E$31),100,0)
+IF(AND(AC59&gt;='TABLEAU PERSONNEL'!$D$32,AC59&lt;='TABLEAU PERSONNEL'!$E$32),100,0)
+IF(AND(AC59&gt;='TABLEAU PERSONNEL'!$D$33,AC59&lt;='TABLEAU PERSONNEL'!$E$33),100,0)
+IF(AND(AC59&gt;='TABLEAU PERSONNEL'!$D$34,AC59&lt;='TABLEAU PERSONNEL'!$E$34),100,0)</f>
        <v>0</v>
      </c>
      <c r="AD63" s="50">
        <f>IF(AND(AD59&gt;='TABLEAU PERSONNEL'!$D$4,AD59&lt;='TABLEAU PERSONNEL'!$E$4),100,0)
+IF(AND(AD59&gt;='TABLEAU PERSONNEL'!$D$5,AD59&lt;='TABLEAU PERSONNEL'!$E$5),100,0)
+IF(AND(AD59&gt;='TABLEAU PERSONNEL'!$D$6,AD59&lt;='TABLEAU PERSONNEL'!$E$6),100,0)
+IF(AND(AD59&gt;='TABLEAU PERSONNEL'!$D$7,AD59&lt;='TABLEAU PERSONNEL'!$E$7),100,0)
+IF(AND(AD59&gt;='TABLEAU PERSONNEL'!$D$8,AD59&lt;='TABLEAU PERSONNEL'!$E$8),100,0)
+IF(AND(AD59&gt;='TABLEAU PERSONNEL'!$D$9,AD59&lt;='TABLEAU PERSONNEL'!$E$9),100,0)
+IF(AND(AD59&gt;='TABLEAU PERSONNEL'!$D$10,AD59&lt;='TABLEAU PERSONNEL'!$E$10),100,0)
+IF(AND(AD59&gt;='TABLEAU PERSONNEL'!$D$11,AD59&lt;='TABLEAU PERSONNEL'!$E$11),100,0)
+IF(AND(AD59&gt;='TABLEAU PERSONNEL'!$D$12,AD59&lt;='TABLEAU PERSONNEL'!$E$12),100,0)
+IF(AND(AD59&gt;='TABLEAU PERSONNEL'!$D$13,AD59&lt;='TABLEAU PERSONNEL'!$E$13),100,0)
+IF(AND(AD59&gt;='TABLEAU PERSONNEL'!$D$14,AD59&lt;='TABLEAU PERSONNEL'!$E$14),100,0)
+IF(AND(AD59&gt;='TABLEAU PERSONNEL'!$D$15,AD59&lt;='TABLEAU PERSONNEL'!$E$15),100,0)
+IF(AND(AD59&gt;='TABLEAU PERSONNEL'!$D$16,AD59&lt;='TABLEAU PERSONNEL'!$E$16),100,0)
+IF(AND(AD59&gt;='TABLEAU PERSONNEL'!$D$17,AD59&lt;='TABLEAU PERSONNEL'!$E$17),100,0)
+IF(AND(AD59&gt;='TABLEAU PERSONNEL'!$D$18,AD59&lt;='TABLEAU PERSONNEL'!$E$18),100,0)
+IF(AND(AD59&gt;='TABLEAU PERSONNEL'!$D$19,AD59&lt;='TABLEAU PERSONNEL'!$E$19),100,0)
+IF(AND(AD59&gt;='TABLEAU PERSONNEL'!$D$20,AD59&lt;='TABLEAU PERSONNEL'!$E$20),100,0)
+IF(AND(AD59&gt;='TABLEAU PERSONNEL'!$D$21,AD59&lt;='TABLEAU PERSONNEL'!$E$21),100,0)
+IF(AND(AD59&gt;='TABLEAU PERSONNEL'!$D$22,AD59&lt;='TABLEAU PERSONNEL'!$E$22),100,0)
+IF(AND(AD59&gt;='TABLEAU PERSONNEL'!$D$23,AD59&lt;='TABLEAU PERSONNEL'!$E$23),100,0)
+IF(AND(AD59&gt;='TABLEAU PERSONNEL'!$D$24,AD59&lt;='TABLEAU PERSONNEL'!$E$24),100,0)
+IF(AND(AD59&gt;='TABLEAU PERSONNEL'!$D$25,AD59&lt;='TABLEAU PERSONNEL'!$E$25),100,0)
+IF(AND(AD59&gt;='TABLEAU PERSONNEL'!$D$26,AD59&lt;='TABLEAU PERSONNEL'!$E$26),100,0)
+IF(AND(AD59&gt;='TABLEAU PERSONNEL'!$D$27,AD59&lt;='TABLEAU PERSONNEL'!$E$27),100,0)
+IF(AND(AD59&gt;='TABLEAU PERSONNEL'!$D$28,AD59&lt;='TABLEAU PERSONNEL'!$E$28),100,0)
+IF(AND(AD59&gt;='TABLEAU PERSONNEL'!$D$29,AD59&lt;='TABLEAU PERSONNEL'!$E$29),100,0)
+IF(AND(AD59&gt;='TABLEAU PERSONNEL'!$D$30,AD59&lt;='TABLEAU PERSONNEL'!$E$30),100,0)
+IF(AND(AD59&gt;='TABLEAU PERSONNEL'!$D$31,AD59&lt;='TABLEAU PERSONNEL'!$E$31),100,0)
+IF(AND(AD59&gt;='TABLEAU PERSONNEL'!$D$32,AD59&lt;='TABLEAU PERSONNEL'!$E$32),100,0)
+IF(AND(AD59&gt;='TABLEAU PERSONNEL'!$D$33,AD59&lt;='TABLEAU PERSONNEL'!$E$33),100,0)
+IF(AND(AD59&gt;='TABLEAU PERSONNEL'!$D$34,AD59&lt;='TABLEAU PERSONNEL'!$E$34),100,0)</f>
        <v>0</v>
      </c>
      <c r="AE63" s="50">
        <f>IF(AND(AE59&gt;='TABLEAU PERSONNEL'!$D$4,AE59&lt;='TABLEAU PERSONNEL'!$E$4),100,0)
+IF(AND(AE59&gt;='TABLEAU PERSONNEL'!$D$5,AE59&lt;='TABLEAU PERSONNEL'!$E$5),100,0)
+IF(AND(AE59&gt;='TABLEAU PERSONNEL'!$D$6,AE59&lt;='TABLEAU PERSONNEL'!$E$6),100,0)
+IF(AND(AE59&gt;='TABLEAU PERSONNEL'!$D$7,AE59&lt;='TABLEAU PERSONNEL'!$E$7),100,0)
+IF(AND(AE59&gt;='TABLEAU PERSONNEL'!$D$8,AE59&lt;='TABLEAU PERSONNEL'!$E$8),100,0)
+IF(AND(AE59&gt;='TABLEAU PERSONNEL'!$D$9,AE59&lt;='TABLEAU PERSONNEL'!$E$9),100,0)
+IF(AND(AE59&gt;='TABLEAU PERSONNEL'!$D$10,AE59&lt;='TABLEAU PERSONNEL'!$E$10),100,0)
+IF(AND(AE59&gt;='TABLEAU PERSONNEL'!$D$11,AE59&lt;='TABLEAU PERSONNEL'!$E$11),100,0)
+IF(AND(AE59&gt;='TABLEAU PERSONNEL'!$D$12,AE59&lt;='TABLEAU PERSONNEL'!$E$12),100,0)
+IF(AND(AE59&gt;='TABLEAU PERSONNEL'!$D$13,AE59&lt;='TABLEAU PERSONNEL'!$E$13),100,0)
+IF(AND(AE59&gt;='TABLEAU PERSONNEL'!$D$14,AE59&lt;='TABLEAU PERSONNEL'!$E$14),100,0)
+IF(AND(AE59&gt;='TABLEAU PERSONNEL'!$D$15,AE59&lt;='TABLEAU PERSONNEL'!$E$15),100,0)
+IF(AND(AE59&gt;='TABLEAU PERSONNEL'!$D$16,AE59&lt;='TABLEAU PERSONNEL'!$E$16),100,0)
+IF(AND(AE59&gt;='TABLEAU PERSONNEL'!$D$17,AE59&lt;='TABLEAU PERSONNEL'!$E$17),100,0)
+IF(AND(AE59&gt;='TABLEAU PERSONNEL'!$D$18,AE59&lt;='TABLEAU PERSONNEL'!$E$18),100,0)
+IF(AND(AE59&gt;='TABLEAU PERSONNEL'!$D$19,AE59&lt;='TABLEAU PERSONNEL'!$E$19),100,0)
+IF(AND(AE59&gt;='TABLEAU PERSONNEL'!$D$20,AE59&lt;='TABLEAU PERSONNEL'!$E$20),100,0)
+IF(AND(AE59&gt;='TABLEAU PERSONNEL'!$D$21,AE59&lt;='TABLEAU PERSONNEL'!$E$21),100,0)
+IF(AND(AE59&gt;='TABLEAU PERSONNEL'!$D$22,AE59&lt;='TABLEAU PERSONNEL'!$E$22),100,0)
+IF(AND(AE59&gt;='TABLEAU PERSONNEL'!$D$23,AE59&lt;='TABLEAU PERSONNEL'!$E$23),100,0)
+IF(AND(AE59&gt;='TABLEAU PERSONNEL'!$D$24,AE59&lt;='TABLEAU PERSONNEL'!$E$24),100,0)
+IF(AND(AE59&gt;='TABLEAU PERSONNEL'!$D$25,AE59&lt;='TABLEAU PERSONNEL'!$E$25),100,0)
+IF(AND(AE59&gt;='TABLEAU PERSONNEL'!$D$26,AE59&lt;='TABLEAU PERSONNEL'!$E$26),100,0)
+IF(AND(AE59&gt;='TABLEAU PERSONNEL'!$D$27,AE59&lt;='TABLEAU PERSONNEL'!$E$27),100,0)
+IF(AND(AE59&gt;='TABLEAU PERSONNEL'!$D$28,AE59&lt;='TABLEAU PERSONNEL'!$E$28),100,0)
+IF(AND(AE59&gt;='TABLEAU PERSONNEL'!$D$29,AE59&lt;='TABLEAU PERSONNEL'!$E$29),100,0)
+IF(AND(AE59&gt;='TABLEAU PERSONNEL'!$D$30,AE59&lt;='TABLEAU PERSONNEL'!$E$30),100,0)
+IF(AND(AE59&gt;='TABLEAU PERSONNEL'!$D$31,AE59&lt;='TABLEAU PERSONNEL'!$E$31),100,0)
+IF(AND(AE59&gt;='TABLEAU PERSONNEL'!$D$32,AE59&lt;='TABLEAU PERSONNEL'!$E$32),100,0)
+IF(AND(AE59&gt;='TABLEAU PERSONNEL'!$D$33,AE59&lt;='TABLEAU PERSONNEL'!$E$33),100,0)
+IF(AND(AE59&gt;='TABLEAU PERSONNEL'!$D$34,AE59&lt;='TABLEAU PERSONNEL'!$E$34),100,0)</f>
        <v>0</v>
      </c>
      <c r="AF63" s="50">
        <f>IF(AND(AF59&gt;='TABLEAU PERSONNEL'!$D$4,AF59&lt;='TABLEAU PERSONNEL'!$E$4),100,0)
+IF(AND(AF59&gt;='TABLEAU PERSONNEL'!$D$5,AF59&lt;='TABLEAU PERSONNEL'!$E$5),100,0)
+IF(AND(AF59&gt;='TABLEAU PERSONNEL'!$D$6,AF59&lt;='TABLEAU PERSONNEL'!$E$6),100,0)
+IF(AND(AF59&gt;='TABLEAU PERSONNEL'!$D$7,AF59&lt;='TABLEAU PERSONNEL'!$E$7),100,0)
+IF(AND(AF59&gt;='TABLEAU PERSONNEL'!$D$8,AF59&lt;='TABLEAU PERSONNEL'!$E$8),100,0)
+IF(AND(AF59&gt;='TABLEAU PERSONNEL'!$D$9,AF59&lt;='TABLEAU PERSONNEL'!$E$9),100,0)
+IF(AND(AF59&gt;='TABLEAU PERSONNEL'!$D$10,AF59&lt;='TABLEAU PERSONNEL'!$E$10),100,0)
+IF(AND(AF59&gt;='TABLEAU PERSONNEL'!$D$11,AF59&lt;='TABLEAU PERSONNEL'!$E$11),100,0)
+IF(AND(AF59&gt;='TABLEAU PERSONNEL'!$D$12,AF59&lt;='TABLEAU PERSONNEL'!$E$12),100,0)
+IF(AND(AF59&gt;='TABLEAU PERSONNEL'!$D$13,AF59&lt;='TABLEAU PERSONNEL'!$E$13),100,0)
+IF(AND(AF59&gt;='TABLEAU PERSONNEL'!$D$14,AF59&lt;='TABLEAU PERSONNEL'!$E$14),100,0)
+IF(AND(AF59&gt;='TABLEAU PERSONNEL'!$D$15,AF59&lt;='TABLEAU PERSONNEL'!$E$15),100,0)
+IF(AND(AF59&gt;='TABLEAU PERSONNEL'!$D$16,AF59&lt;='TABLEAU PERSONNEL'!$E$16),100,0)
+IF(AND(AF59&gt;='TABLEAU PERSONNEL'!$D$17,AF59&lt;='TABLEAU PERSONNEL'!$E$17),100,0)
+IF(AND(AF59&gt;='TABLEAU PERSONNEL'!$D$18,AF59&lt;='TABLEAU PERSONNEL'!$E$18),100,0)
+IF(AND(AF59&gt;='TABLEAU PERSONNEL'!$D$19,AF59&lt;='TABLEAU PERSONNEL'!$E$19),100,0)
+IF(AND(AF59&gt;='TABLEAU PERSONNEL'!$D$20,AF59&lt;='TABLEAU PERSONNEL'!$E$20),100,0)
+IF(AND(AF59&gt;='TABLEAU PERSONNEL'!$D$21,AF59&lt;='TABLEAU PERSONNEL'!$E$21),100,0)
+IF(AND(AF59&gt;='TABLEAU PERSONNEL'!$D$22,AF59&lt;='TABLEAU PERSONNEL'!$E$22),100,0)
+IF(AND(AF59&gt;='TABLEAU PERSONNEL'!$D$23,AF59&lt;='TABLEAU PERSONNEL'!$E$23),100,0)
+IF(AND(AF59&gt;='TABLEAU PERSONNEL'!$D$24,AF59&lt;='TABLEAU PERSONNEL'!$E$24),100,0)
+IF(AND(AF59&gt;='TABLEAU PERSONNEL'!$D$25,AF59&lt;='TABLEAU PERSONNEL'!$E$25),100,0)
+IF(AND(AF59&gt;='TABLEAU PERSONNEL'!$D$26,AF59&lt;='TABLEAU PERSONNEL'!$E$26),100,0)
+IF(AND(AF59&gt;='TABLEAU PERSONNEL'!$D$27,AF59&lt;='TABLEAU PERSONNEL'!$E$27),100,0)
+IF(AND(AF59&gt;='TABLEAU PERSONNEL'!$D$28,AF59&lt;='TABLEAU PERSONNEL'!$E$28),100,0)
+IF(AND(AF59&gt;='TABLEAU PERSONNEL'!$D$29,AF59&lt;='TABLEAU PERSONNEL'!$E$29),100,0)
+IF(AND(AF59&gt;='TABLEAU PERSONNEL'!$D$30,AF59&lt;='TABLEAU PERSONNEL'!$E$30),100,0)
+IF(AND(AF59&gt;='TABLEAU PERSONNEL'!$D$31,AF59&lt;='TABLEAU PERSONNEL'!$E$31),100,0)
+IF(AND(AF59&gt;='TABLEAU PERSONNEL'!$D$32,AF59&lt;='TABLEAU PERSONNEL'!$E$32),100,0)
+IF(AND(AF59&gt;='TABLEAU PERSONNEL'!$D$33,AF59&lt;='TABLEAU PERSONNEL'!$E$33),100,0)
+IF(AND(AF59&gt;='TABLEAU PERSONNEL'!$D$34,AF59&lt;='TABLEAU PERSONNEL'!$E$34),100,0)</f>
        <v>0</v>
      </c>
      <c r="AG63" s="50">
        <f>IF(AND(AG59&gt;='TABLEAU PERSONNEL'!$D$4,AG59&lt;='TABLEAU PERSONNEL'!$E$4),100,0)
+IF(AND(AG59&gt;='TABLEAU PERSONNEL'!$D$5,AG59&lt;='TABLEAU PERSONNEL'!$E$5),100,0)
+IF(AND(AG59&gt;='TABLEAU PERSONNEL'!$D$6,AG59&lt;='TABLEAU PERSONNEL'!$E$6),100,0)
+IF(AND(AG59&gt;='TABLEAU PERSONNEL'!$D$7,AG59&lt;='TABLEAU PERSONNEL'!$E$7),100,0)
+IF(AND(AG59&gt;='TABLEAU PERSONNEL'!$D$8,AG59&lt;='TABLEAU PERSONNEL'!$E$8),100,0)
+IF(AND(AG59&gt;='TABLEAU PERSONNEL'!$D$9,AG59&lt;='TABLEAU PERSONNEL'!$E$9),100,0)
+IF(AND(AG59&gt;='TABLEAU PERSONNEL'!$D$10,AG59&lt;='TABLEAU PERSONNEL'!$E$10),100,0)
+IF(AND(AG59&gt;='TABLEAU PERSONNEL'!$D$11,AG59&lt;='TABLEAU PERSONNEL'!$E$11),100,0)
+IF(AND(AG59&gt;='TABLEAU PERSONNEL'!$D$12,AG59&lt;='TABLEAU PERSONNEL'!$E$12),100,0)
+IF(AND(AG59&gt;='TABLEAU PERSONNEL'!$D$13,AG59&lt;='TABLEAU PERSONNEL'!$E$13),100,0)
+IF(AND(AG59&gt;='TABLEAU PERSONNEL'!$D$14,AG59&lt;='TABLEAU PERSONNEL'!$E$14),100,0)
+IF(AND(AG59&gt;='TABLEAU PERSONNEL'!$D$15,AG59&lt;='TABLEAU PERSONNEL'!$E$15),100,0)
+IF(AND(AG59&gt;='TABLEAU PERSONNEL'!$D$16,AG59&lt;='TABLEAU PERSONNEL'!$E$16),100,0)
+IF(AND(AG59&gt;='TABLEAU PERSONNEL'!$D$17,AG59&lt;='TABLEAU PERSONNEL'!$E$17),100,0)
+IF(AND(AG59&gt;='TABLEAU PERSONNEL'!$D$18,AG59&lt;='TABLEAU PERSONNEL'!$E$18),100,0)
+IF(AND(AG59&gt;='TABLEAU PERSONNEL'!$D$19,AG59&lt;='TABLEAU PERSONNEL'!$E$19),100,0)
+IF(AND(AG59&gt;='TABLEAU PERSONNEL'!$D$20,AG59&lt;='TABLEAU PERSONNEL'!$E$20),100,0)
+IF(AND(AG59&gt;='TABLEAU PERSONNEL'!$D$21,AG59&lt;='TABLEAU PERSONNEL'!$E$21),100,0)
+IF(AND(AG59&gt;='TABLEAU PERSONNEL'!$D$22,AG59&lt;='TABLEAU PERSONNEL'!$E$22),100,0)
+IF(AND(AG59&gt;='TABLEAU PERSONNEL'!$D$23,AG59&lt;='TABLEAU PERSONNEL'!$E$23),100,0)
+IF(AND(AG59&gt;='TABLEAU PERSONNEL'!$D$24,AG59&lt;='TABLEAU PERSONNEL'!$E$24),100,0)
+IF(AND(AG59&gt;='TABLEAU PERSONNEL'!$D$25,AG59&lt;='TABLEAU PERSONNEL'!$E$25),100,0)
+IF(AND(AG59&gt;='TABLEAU PERSONNEL'!$D$26,AG59&lt;='TABLEAU PERSONNEL'!$E$26),100,0)
+IF(AND(AG59&gt;='TABLEAU PERSONNEL'!$D$27,AG59&lt;='TABLEAU PERSONNEL'!$E$27),100,0)
+IF(AND(AG59&gt;='TABLEAU PERSONNEL'!$D$28,AG59&lt;='TABLEAU PERSONNEL'!$E$28),100,0)
+IF(AND(AG59&gt;='TABLEAU PERSONNEL'!$D$29,AG59&lt;='TABLEAU PERSONNEL'!$E$29),100,0)
+IF(AND(AG59&gt;='TABLEAU PERSONNEL'!$D$30,AG59&lt;='TABLEAU PERSONNEL'!$E$30),100,0)
+IF(AND(AG59&gt;='TABLEAU PERSONNEL'!$D$31,AG59&lt;='TABLEAU PERSONNEL'!$E$31),100,0)
+IF(AND(AG59&gt;='TABLEAU PERSONNEL'!$D$32,AG59&lt;='TABLEAU PERSONNEL'!$E$32),100,0)
+IF(AND(AG59&gt;='TABLEAU PERSONNEL'!$D$33,AG59&lt;='TABLEAU PERSONNEL'!$E$33),100,0)
+IF(AND(AG59&gt;='TABLEAU PERSONNEL'!$D$34,AG59&lt;='TABLEAU PERSONNEL'!$E$34),100,0)</f>
        <v>0</v>
      </c>
      <c r="AH63" s="50">
        <f>IF(AND(AH59&gt;='TABLEAU PERSONNEL'!$D$4,AH59&lt;='TABLEAU PERSONNEL'!$E$4),100,0)
+IF(AND(AH59&gt;='TABLEAU PERSONNEL'!$D$5,AH59&lt;='TABLEAU PERSONNEL'!$E$5),100,0)
+IF(AND(AH59&gt;='TABLEAU PERSONNEL'!$D$6,AH59&lt;='TABLEAU PERSONNEL'!$E$6),100,0)
+IF(AND(AH59&gt;='TABLEAU PERSONNEL'!$D$7,AH59&lt;='TABLEAU PERSONNEL'!$E$7),100,0)
+IF(AND(AH59&gt;='TABLEAU PERSONNEL'!$D$8,AH59&lt;='TABLEAU PERSONNEL'!$E$8),100,0)
+IF(AND(AH59&gt;='TABLEAU PERSONNEL'!$D$9,AH59&lt;='TABLEAU PERSONNEL'!$E$9),100,0)
+IF(AND(AH59&gt;='TABLEAU PERSONNEL'!$D$10,AH59&lt;='TABLEAU PERSONNEL'!$E$10),100,0)
+IF(AND(AH59&gt;='TABLEAU PERSONNEL'!$D$11,AH59&lt;='TABLEAU PERSONNEL'!$E$11),100,0)
+IF(AND(AH59&gt;='TABLEAU PERSONNEL'!$D$12,AH59&lt;='TABLEAU PERSONNEL'!$E$12),100,0)
+IF(AND(AH59&gt;='TABLEAU PERSONNEL'!$D$13,AH59&lt;='TABLEAU PERSONNEL'!$E$13),100,0)
+IF(AND(AH59&gt;='TABLEAU PERSONNEL'!$D$14,AH59&lt;='TABLEAU PERSONNEL'!$E$14),100,0)
+IF(AND(AH59&gt;='TABLEAU PERSONNEL'!$D$15,AH59&lt;='TABLEAU PERSONNEL'!$E$15),100,0)
+IF(AND(AH59&gt;='TABLEAU PERSONNEL'!$D$16,AH59&lt;='TABLEAU PERSONNEL'!$E$16),100,0)
+IF(AND(AH59&gt;='TABLEAU PERSONNEL'!$D$17,AH59&lt;='TABLEAU PERSONNEL'!$E$17),100,0)
+IF(AND(AH59&gt;='TABLEAU PERSONNEL'!$D$18,AH59&lt;='TABLEAU PERSONNEL'!$E$18),100,0)
+IF(AND(AH59&gt;='TABLEAU PERSONNEL'!$D$19,AH59&lt;='TABLEAU PERSONNEL'!$E$19),100,0)
+IF(AND(AH59&gt;='TABLEAU PERSONNEL'!$D$20,AH59&lt;='TABLEAU PERSONNEL'!$E$20),100,0)
+IF(AND(AH59&gt;='TABLEAU PERSONNEL'!$D$21,AH59&lt;='TABLEAU PERSONNEL'!$E$21),100,0)
+IF(AND(AH59&gt;='TABLEAU PERSONNEL'!$D$22,AH59&lt;='TABLEAU PERSONNEL'!$E$22),100,0)
+IF(AND(AH59&gt;='TABLEAU PERSONNEL'!$D$23,AH59&lt;='TABLEAU PERSONNEL'!$E$23),100,0)
+IF(AND(AH59&gt;='TABLEAU PERSONNEL'!$D$24,AH59&lt;='TABLEAU PERSONNEL'!$E$24),100,0)
+IF(AND(AH59&gt;='TABLEAU PERSONNEL'!$D$25,AH59&lt;='TABLEAU PERSONNEL'!$E$25),100,0)
+IF(AND(AH59&gt;='TABLEAU PERSONNEL'!$D$26,AH59&lt;='TABLEAU PERSONNEL'!$E$26),100,0)
+IF(AND(AH59&gt;='TABLEAU PERSONNEL'!$D$27,AH59&lt;='TABLEAU PERSONNEL'!$E$27),100,0)
+IF(AND(AH59&gt;='TABLEAU PERSONNEL'!$D$28,AH59&lt;='TABLEAU PERSONNEL'!$E$28),100,0)
+IF(AND(AH59&gt;='TABLEAU PERSONNEL'!$D$29,AH59&lt;='TABLEAU PERSONNEL'!$E$29),100,0)
+IF(AND(AH59&gt;='TABLEAU PERSONNEL'!$D$30,AH59&lt;='TABLEAU PERSONNEL'!$E$30),100,0)
+IF(AND(AH59&gt;='TABLEAU PERSONNEL'!$D$31,AH59&lt;='TABLEAU PERSONNEL'!$E$31),100,0)
+IF(AND(AH59&gt;='TABLEAU PERSONNEL'!$D$32,AH59&lt;='TABLEAU PERSONNEL'!$E$32),100,0)
+IF(AND(AH59&gt;='TABLEAU PERSONNEL'!$D$33,AH59&lt;='TABLEAU PERSONNEL'!$E$33),100,0)
+IF(AND(AH59&gt;='TABLEAU PERSONNEL'!$D$34,AH59&lt;='TABLEAU PERSONNEL'!$E$34),100,0)</f>
        <v>0</v>
      </c>
      <c r="AI63" s="50">
        <f>IF(AND(AI59&gt;='TABLEAU PERSONNEL'!$D$4,AI59&lt;='TABLEAU PERSONNEL'!$E$4),100,0)
+IF(AND(AI59&gt;='TABLEAU PERSONNEL'!$D$5,AI59&lt;='TABLEAU PERSONNEL'!$E$5),100,0)
+IF(AND(AI59&gt;='TABLEAU PERSONNEL'!$D$6,AI59&lt;='TABLEAU PERSONNEL'!$E$6),100,0)
+IF(AND(AI59&gt;='TABLEAU PERSONNEL'!$D$7,AI59&lt;='TABLEAU PERSONNEL'!$E$7),100,0)
+IF(AND(AI59&gt;='TABLEAU PERSONNEL'!$D$8,AI59&lt;='TABLEAU PERSONNEL'!$E$8),100,0)
+IF(AND(AI59&gt;='TABLEAU PERSONNEL'!$D$9,AI59&lt;='TABLEAU PERSONNEL'!$E$9),100,0)
+IF(AND(AI59&gt;='TABLEAU PERSONNEL'!$D$10,AI59&lt;='TABLEAU PERSONNEL'!$E$10),100,0)
+IF(AND(AI59&gt;='TABLEAU PERSONNEL'!$D$11,AI59&lt;='TABLEAU PERSONNEL'!$E$11),100,0)
+IF(AND(AI59&gt;='TABLEAU PERSONNEL'!$D$12,AI59&lt;='TABLEAU PERSONNEL'!$E$12),100,0)
+IF(AND(AI59&gt;='TABLEAU PERSONNEL'!$D$13,AI59&lt;='TABLEAU PERSONNEL'!$E$13),100,0)
+IF(AND(AI59&gt;='TABLEAU PERSONNEL'!$D$14,AI59&lt;='TABLEAU PERSONNEL'!$E$14),100,0)
+IF(AND(AI59&gt;='TABLEAU PERSONNEL'!$D$15,AI59&lt;='TABLEAU PERSONNEL'!$E$15),100,0)
+IF(AND(AI59&gt;='TABLEAU PERSONNEL'!$D$16,AI59&lt;='TABLEAU PERSONNEL'!$E$16),100,0)
+IF(AND(AI59&gt;='TABLEAU PERSONNEL'!$D$17,AI59&lt;='TABLEAU PERSONNEL'!$E$17),100,0)
+IF(AND(AI59&gt;='TABLEAU PERSONNEL'!$D$18,AI59&lt;='TABLEAU PERSONNEL'!$E$18),100,0)
+IF(AND(AI59&gt;='TABLEAU PERSONNEL'!$D$19,AI59&lt;='TABLEAU PERSONNEL'!$E$19),100,0)
+IF(AND(AI59&gt;='TABLEAU PERSONNEL'!$D$20,AI59&lt;='TABLEAU PERSONNEL'!$E$20),100,0)
+IF(AND(AI59&gt;='TABLEAU PERSONNEL'!$D$21,AI59&lt;='TABLEAU PERSONNEL'!$E$21),100,0)
+IF(AND(AI59&gt;='TABLEAU PERSONNEL'!$D$22,AI59&lt;='TABLEAU PERSONNEL'!$E$22),100,0)
+IF(AND(AI59&gt;='TABLEAU PERSONNEL'!$D$23,AI59&lt;='TABLEAU PERSONNEL'!$E$23),100,0)
+IF(AND(AI59&gt;='TABLEAU PERSONNEL'!$D$24,AI59&lt;='TABLEAU PERSONNEL'!$E$24),100,0)
+IF(AND(AI59&gt;='TABLEAU PERSONNEL'!$D$25,AI59&lt;='TABLEAU PERSONNEL'!$E$25),100,0)
+IF(AND(AI59&gt;='TABLEAU PERSONNEL'!$D$26,AI59&lt;='TABLEAU PERSONNEL'!$E$26),100,0)
+IF(AND(AI59&gt;='TABLEAU PERSONNEL'!$D$27,AI59&lt;='TABLEAU PERSONNEL'!$E$27),100,0)
+IF(AND(AI59&gt;='TABLEAU PERSONNEL'!$D$28,AI59&lt;='TABLEAU PERSONNEL'!$E$28),100,0)
+IF(AND(AI59&gt;='TABLEAU PERSONNEL'!$D$29,AI59&lt;='TABLEAU PERSONNEL'!$E$29),100,0)
+IF(AND(AI59&gt;='TABLEAU PERSONNEL'!$D$30,AI59&lt;='TABLEAU PERSONNEL'!$E$30),100,0)
+IF(AND(AI59&gt;='TABLEAU PERSONNEL'!$D$31,AI59&lt;='TABLEAU PERSONNEL'!$E$31),100,0)
+IF(AND(AI59&gt;='TABLEAU PERSONNEL'!$D$32,AI59&lt;='TABLEAU PERSONNEL'!$E$32),100,0)
+IF(AND(AI59&gt;='TABLEAU PERSONNEL'!$D$33,AI59&lt;='TABLEAU PERSONNEL'!$E$33),100,0)
+IF(AND(AI59&gt;='TABLEAU PERSONNEL'!$D$34,AI59&lt;='TABLEAU PERSONNEL'!$E$34),100,0)</f>
        <v>0</v>
      </c>
      <c r="AJ63" s="50">
        <f>IF(AND(AJ59&gt;='TABLEAU PERSONNEL'!$D$4,AJ59&lt;='TABLEAU PERSONNEL'!$E$4),100,0)
+IF(AND(AJ59&gt;='TABLEAU PERSONNEL'!$D$5,AJ59&lt;='TABLEAU PERSONNEL'!$E$5),100,0)
+IF(AND(AJ59&gt;='TABLEAU PERSONNEL'!$D$6,AJ59&lt;='TABLEAU PERSONNEL'!$E$6),100,0)
+IF(AND(AJ59&gt;='TABLEAU PERSONNEL'!$D$7,AJ59&lt;='TABLEAU PERSONNEL'!$E$7),100,0)
+IF(AND(AJ59&gt;='TABLEAU PERSONNEL'!$D$8,AJ59&lt;='TABLEAU PERSONNEL'!$E$8),100,0)
+IF(AND(AJ59&gt;='TABLEAU PERSONNEL'!$D$9,AJ59&lt;='TABLEAU PERSONNEL'!$E$9),100,0)
+IF(AND(AJ59&gt;='TABLEAU PERSONNEL'!$D$10,AJ59&lt;='TABLEAU PERSONNEL'!$E$10),100,0)
+IF(AND(AJ59&gt;='TABLEAU PERSONNEL'!$D$11,AJ59&lt;='TABLEAU PERSONNEL'!$E$11),100,0)
+IF(AND(AJ59&gt;='TABLEAU PERSONNEL'!$D$12,AJ59&lt;='TABLEAU PERSONNEL'!$E$12),100,0)
+IF(AND(AJ59&gt;='TABLEAU PERSONNEL'!$D$13,AJ59&lt;='TABLEAU PERSONNEL'!$E$13),100,0)
+IF(AND(AJ59&gt;='TABLEAU PERSONNEL'!$D$14,AJ59&lt;='TABLEAU PERSONNEL'!$E$14),100,0)
+IF(AND(AJ59&gt;='TABLEAU PERSONNEL'!$D$15,AJ59&lt;='TABLEAU PERSONNEL'!$E$15),100,0)
+IF(AND(AJ59&gt;='TABLEAU PERSONNEL'!$D$16,AJ59&lt;='TABLEAU PERSONNEL'!$E$16),100,0)
+IF(AND(AJ59&gt;='TABLEAU PERSONNEL'!$D$17,AJ59&lt;='TABLEAU PERSONNEL'!$E$17),100,0)
+IF(AND(AJ59&gt;='TABLEAU PERSONNEL'!$D$18,AJ59&lt;='TABLEAU PERSONNEL'!$E$18),100,0)
+IF(AND(AJ59&gt;='TABLEAU PERSONNEL'!$D$19,AJ59&lt;='TABLEAU PERSONNEL'!$E$19),100,0)
+IF(AND(AJ59&gt;='TABLEAU PERSONNEL'!$D$20,AJ59&lt;='TABLEAU PERSONNEL'!$E$20),100,0)
+IF(AND(AJ59&gt;='TABLEAU PERSONNEL'!$D$21,AJ59&lt;='TABLEAU PERSONNEL'!$E$21),100,0)
+IF(AND(AJ59&gt;='TABLEAU PERSONNEL'!$D$22,AJ59&lt;='TABLEAU PERSONNEL'!$E$22),100,0)
+IF(AND(AJ59&gt;='TABLEAU PERSONNEL'!$D$23,AJ59&lt;='TABLEAU PERSONNEL'!$E$23),100,0)
+IF(AND(AJ59&gt;='TABLEAU PERSONNEL'!$D$24,AJ59&lt;='TABLEAU PERSONNEL'!$E$24),100,0)
+IF(AND(AJ59&gt;='TABLEAU PERSONNEL'!$D$25,AJ59&lt;='TABLEAU PERSONNEL'!$E$25),100,0)
+IF(AND(AJ59&gt;='TABLEAU PERSONNEL'!$D$26,AJ59&lt;='TABLEAU PERSONNEL'!$E$26),100,0)
+IF(AND(AJ59&gt;='TABLEAU PERSONNEL'!$D$27,AJ59&lt;='TABLEAU PERSONNEL'!$E$27),100,0)
+IF(AND(AJ59&gt;='TABLEAU PERSONNEL'!$D$28,AJ59&lt;='TABLEAU PERSONNEL'!$E$28),100,0)
+IF(AND(AJ59&gt;='TABLEAU PERSONNEL'!$D$29,AJ59&lt;='TABLEAU PERSONNEL'!$E$29),100,0)
+IF(AND(AJ59&gt;='TABLEAU PERSONNEL'!$D$30,AJ59&lt;='TABLEAU PERSONNEL'!$E$30),100,0)
+IF(AND(AJ59&gt;='TABLEAU PERSONNEL'!$D$31,AJ59&lt;='TABLEAU PERSONNEL'!$E$31),100,0)
+IF(AND(AJ59&gt;='TABLEAU PERSONNEL'!$D$32,AJ59&lt;='TABLEAU PERSONNEL'!$E$32),100,0)
+IF(AND(AJ59&gt;='TABLEAU PERSONNEL'!$D$33,AJ59&lt;='TABLEAU PERSONNEL'!$E$33),100,0)
+IF(AND(AJ59&gt;='TABLEAU PERSONNEL'!$D$34,AJ59&lt;='TABLEAU PERSONNEL'!$E$34),100,0)</f>
        <v>2700</v>
      </c>
      <c r="AK63" s="50">
        <f>IF(AND(AK59&gt;='TABLEAU PERSONNEL'!$D$4,AK59&lt;='TABLEAU PERSONNEL'!$E$4),100,0)
+IF(AND(AK59&gt;='TABLEAU PERSONNEL'!$D$5,AK59&lt;='TABLEAU PERSONNEL'!$E$5),100,0)
+IF(AND(AK59&gt;='TABLEAU PERSONNEL'!$D$6,AK59&lt;='TABLEAU PERSONNEL'!$E$6),100,0)
+IF(AND(AK59&gt;='TABLEAU PERSONNEL'!$D$7,AK59&lt;='TABLEAU PERSONNEL'!$E$7),100,0)
+IF(AND(AK59&gt;='TABLEAU PERSONNEL'!$D$8,AK59&lt;='TABLEAU PERSONNEL'!$E$8),100,0)
+IF(AND(AK59&gt;='TABLEAU PERSONNEL'!$D$9,AK59&lt;='TABLEAU PERSONNEL'!$E$9),100,0)
+IF(AND(AK59&gt;='TABLEAU PERSONNEL'!$D$10,AK59&lt;='TABLEAU PERSONNEL'!$E$10),100,0)
+IF(AND(AK59&gt;='TABLEAU PERSONNEL'!$D$11,AK59&lt;='TABLEAU PERSONNEL'!$E$11),100,0)
+IF(AND(AK59&gt;='TABLEAU PERSONNEL'!$D$12,AK59&lt;='TABLEAU PERSONNEL'!$E$12),100,0)
+IF(AND(AK59&gt;='TABLEAU PERSONNEL'!$D$13,AK59&lt;='TABLEAU PERSONNEL'!$E$13),100,0)
+IF(AND(AK59&gt;='TABLEAU PERSONNEL'!$D$14,AK59&lt;='TABLEAU PERSONNEL'!$E$14),100,0)
+IF(AND(AK59&gt;='TABLEAU PERSONNEL'!$D$15,AK59&lt;='TABLEAU PERSONNEL'!$E$15),100,0)
+IF(AND(AK59&gt;='TABLEAU PERSONNEL'!$D$16,AK59&lt;='TABLEAU PERSONNEL'!$E$16),100,0)
+IF(AND(AK59&gt;='TABLEAU PERSONNEL'!$D$17,AK59&lt;='TABLEAU PERSONNEL'!$E$17),100,0)
+IF(AND(AK59&gt;='TABLEAU PERSONNEL'!$D$18,AK59&lt;='TABLEAU PERSONNEL'!$E$18),100,0)
+IF(AND(AK59&gt;='TABLEAU PERSONNEL'!$D$19,AK59&lt;='TABLEAU PERSONNEL'!$E$19),100,0)
+IF(AND(AK59&gt;='TABLEAU PERSONNEL'!$D$20,AK59&lt;='TABLEAU PERSONNEL'!$E$20),100,0)
+IF(AND(AK59&gt;='TABLEAU PERSONNEL'!$D$21,AK59&lt;='TABLEAU PERSONNEL'!$E$21),100,0)
+IF(AND(AK59&gt;='TABLEAU PERSONNEL'!$D$22,AK59&lt;='TABLEAU PERSONNEL'!$E$22),100,0)
+IF(AND(AK59&gt;='TABLEAU PERSONNEL'!$D$23,AK59&lt;='TABLEAU PERSONNEL'!$E$23),100,0)
+IF(AND(AK59&gt;='TABLEAU PERSONNEL'!$D$24,AK59&lt;='TABLEAU PERSONNEL'!$E$24),100,0)
+IF(AND(AK59&gt;='TABLEAU PERSONNEL'!$D$25,AK59&lt;='TABLEAU PERSONNEL'!$E$25),100,0)
+IF(AND(AK59&gt;='TABLEAU PERSONNEL'!$D$26,AK59&lt;='TABLEAU PERSONNEL'!$E$26),100,0)
+IF(AND(AK59&gt;='TABLEAU PERSONNEL'!$D$27,AK59&lt;='TABLEAU PERSONNEL'!$E$27),100,0)
+IF(AND(AK59&gt;='TABLEAU PERSONNEL'!$D$28,AK59&lt;='TABLEAU PERSONNEL'!$E$28),100,0)
+IF(AND(AK59&gt;='TABLEAU PERSONNEL'!$D$29,AK59&lt;='TABLEAU PERSONNEL'!$E$29),100,0)
+IF(AND(AK59&gt;='TABLEAU PERSONNEL'!$D$30,AK59&lt;='TABLEAU PERSONNEL'!$E$30),100,0)
+IF(AND(AK59&gt;='TABLEAU PERSONNEL'!$D$31,AK59&lt;='TABLEAU PERSONNEL'!$E$31),100,0)
+IF(AND(AK59&gt;='TABLEAU PERSONNEL'!$D$32,AK59&lt;='TABLEAU PERSONNEL'!$E$32),100,0)
+IF(AND(AK59&gt;='TABLEAU PERSONNEL'!$D$33,AK59&lt;='TABLEAU PERSONNEL'!$E$33),100,0)
+IF(AND(AK59&gt;='TABLEAU PERSONNEL'!$D$34,AK59&lt;='TABLEAU PERSONNEL'!$E$34),100,0)</f>
        <v>2700</v>
      </c>
      <c r="AL63" s="50">
        <f>IF(AND(AL59&gt;='TABLEAU PERSONNEL'!$D$4,AL59&lt;='TABLEAU PERSONNEL'!$E$4),100,0)
+IF(AND(AL59&gt;='TABLEAU PERSONNEL'!$D$5,AL59&lt;='TABLEAU PERSONNEL'!$E$5),100,0)
+IF(AND(AL59&gt;='TABLEAU PERSONNEL'!$D$6,AL59&lt;='TABLEAU PERSONNEL'!$E$6),100,0)
+IF(AND(AL59&gt;='TABLEAU PERSONNEL'!$D$7,AL59&lt;='TABLEAU PERSONNEL'!$E$7),100,0)
+IF(AND(AL59&gt;='TABLEAU PERSONNEL'!$D$8,AL59&lt;='TABLEAU PERSONNEL'!$E$8),100,0)
+IF(AND(AL59&gt;='TABLEAU PERSONNEL'!$D$9,AL59&lt;='TABLEAU PERSONNEL'!$E$9),100,0)
+IF(AND(AL59&gt;='TABLEAU PERSONNEL'!$D$10,AL59&lt;='TABLEAU PERSONNEL'!$E$10),100,0)
+IF(AND(AL59&gt;='TABLEAU PERSONNEL'!$D$11,AL59&lt;='TABLEAU PERSONNEL'!$E$11),100,0)
+IF(AND(AL59&gt;='TABLEAU PERSONNEL'!$D$12,AL59&lt;='TABLEAU PERSONNEL'!$E$12),100,0)
+IF(AND(AL59&gt;='TABLEAU PERSONNEL'!$D$13,AL59&lt;='TABLEAU PERSONNEL'!$E$13),100,0)
+IF(AND(AL59&gt;='TABLEAU PERSONNEL'!$D$14,AL59&lt;='TABLEAU PERSONNEL'!$E$14),100,0)
+IF(AND(AL59&gt;='TABLEAU PERSONNEL'!$D$15,AL59&lt;='TABLEAU PERSONNEL'!$E$15),100,0)
+IF(AND(AL59&gt;='TABLEAU PERSONNEL'!$D$16,AL59&lt;='TABLEAU PERSONNEL'!$E$16),100,0)
+IF(AND(AL59&gt;='TABLEAU PERSONNEL'!$D$17,AL59&lt;='TABLEAU PERSONNEL'!$E$17),100,0)
+IF(AND(AL59&gt;='TABLEAU PERSONNEL'!$D$18,AL59&lt;='TABLEAU PERSONNEL'!$E$18),100,0)
+IF(AND(AL59&gt;='TABLEAU PERSONNEL'!$D$19,AL59&lt;='TABLEAU PERSONNEL'!$E$19),100,0)
+IF(AND(AL59&gt;='TABLEAU PERSONNEL'!$D$20,AL59&lt;='TABLEAU PERSONNEL'!$E$20),100,0)
+IF(AND(AL59&gt;='TABLEAU PERSONNEL'!$D$21,AL59&lt;='TABLEAU PERSONNEL'!$E$21),100,0)
+IF(AND(AL59&gt;='TABLEAU PERSONNEL'!$D$22,AL59&lt;='TABLEAU PERSONNEL'!$E$22),100,0)
+IF(AND(AL59&gt;='TABLEAU PERSONNEL'!$D$23,AL59&lt;='TABLEAU PERSONNEL'!$E$23),100,0)
+IF(AND(AL59&gt;='TABLEAU PERSONNEL'!$D$24,AL59&lt;='TABLEAU PERSONNEL'!$E$24),100,0)
+IF(AND(AL59&gt;='TABLEAU PERSONNEL'!$D$25,AL59&lt;='TABLEAU PERSONNEL'!$E$25),100,0)
+IF(AND(AL59&gt;='TABLEAU PERSONNEL'!$D$26,AL59&lt;='TABLEAU PERSONNEL'!$E$26),100,0)
+IF(AND(AL59&gt;='TABLEAU PERSONNEL'!$D$27,AL59&lt;='TABLEAU PERSONNEL'!$E$27),100,0)
+IF(AND(AL59&gt;='TABLEAU PERSONNEL'!$D$28,AL59&lt;='TABLEAU PERSONNEL'!$E$28),100,0)
+IF(AND(AL59&gt;='TABLEAU PERSONNEL'!$D$29,AL59&lt;='TABLEAU PERSONNEL'!$E$29),100,0)
+IF(AND(AL59&gt;='TABLEAU PERSONNEL'!$D$30,AL59&lt;='TABLEAU PERSONNEL'!$E$30),100,0)
+IF(AND(AL59&gt;='TABLEAU PERSONNEL'!$D$31,AL59&lt;='TABLEAU PERSONNEL'!$E$31),100,0)
+IF(AND(AL59&gt;='TABLEAU PERSONNEL'!$D$32,AL59&lt;='TABLEAU PERSONNEL'!$E$32),100,0)
+IF(AND(AL59&gt;='TABLEAU PERSONNEL'!$D$33,AL59&lt;='TABLEAU PERSONNEL'!$E$33),100,0)
+IF(AND(AL59&gt;='TABLEAU PERSONNEL'!$D$34,AL59&lt;='TABLEAU PERSONNEL'!$E$34),100,0)</f>
        <v>2700</v>
      </c>
    </row>
    <row r="64" spans="1:38" x14ac:dyDescent="0.25">
      <c r="A64" s="82">
        <f>DATE(CalendarYear,11,1)</f>
        <v>45962</v>
      </c>
      <c r="B64" s="35" t="str">
        <f>IFERROR((WEEKNUM(B65)),"")</f>
        <v/>
      </c>
      <c r="C64" s="35" t="str">
        <f t="shared" ref="C64:AL64" si="10">IFERROR((WEEKNUM(C65)),"")</f>
        <v/>
      </c>
      <c r="D64" s="35" t="str">
        <f t="shared" si="10"/>
        <v/>
      </c>
      <c r="E64" s="35" t="str">
        <f t="shared" si="10"/>
        <v/>
      </c>
      <c r="F64" s="35" t="str">
        <f t="shared" si="10"/>
        <v/>
      </c>
      <c r="G64" s="35" t="str">
        <f t="shared" si="10"/>
        <v/>
      </c>
      <c r="H64" s="35">
        <f t="shared" si="10"/>
        <v>44</v>
      </c>
      <c r="I64" s="35">
        <f t="shared" si="10"/>
        <v>45</v>
      </c>
      <c r="J64" s="35">
        <f t="shared" si="10"/>
        <v>45</v>
      </c>
      <c r="K64" s="35">
        <f t="shared" si="10"/>
        <v>45</v>
      </c>
      <c r="L64" s="35">
        <f t="shared" si="10"/>
        <v>45</v>
      </c>
      <c r="M64" s="35">
        <f t="shared" si="10"/>
        <v>45</v>
      </c>
      <c r="N64" s="35">
        <f t="shared" si="10"/>
        <v>45</v>
      </c>
      <c r="O64" s="35">
        <f t="shared" si="10"/>
        <v>45</v>
      </c>
      <c r="P64" s="35">
        <f t="shared" si="10"/>
        <v>46</v>
      </c>
      <c r="Q64" s="35">
        <f t="shared" si="10"/>
        <v>46</v>
      </c>
      <c r="R64" s="35">
        <f t="shared" si="10"/>
        <v>46</v>
      </c>
      <c r="S64" s="35">
        <f t="shared" si="10"/>
        <v>46</v>
      </c>
      <c r="T64" s="35">
        <f t="shared" si="10"/>
        <v>46</v>
      </c>
      <c r="U64" s="35">
        <f t="shared" si="10"/>
        <v>46</v>
      </c>
      <c r="V64" s="35">
        <f t="shared" si="10"/>
        <v>46</v>
      </c>
      <c r="W64" s="35">
        <f t="shared" si="10"/>
        <v>47</v>
      </c>
      <c r="X64" s="35">
        <f t="shared" si="10"/>
        <v>47</v>
      </c>
      <c r="Y64" s="35">
        <f t="shared" si="10"/>
        <v>47</v>
      </c>
      <c r="Z64" s="35">
        <f t="shared" si="10"/>
        <v>47</v>
      </c>
      <c r="AA64" s="35">
        <f t="shared" si="10"/>
        <v>47</v>
      </c>
      <c r="AB64" s="35">
        <f t="shared" si="10"/>
        <v>47</v>
      </c>
      <c r="AC64" s="35">
        <f t="shared" si="10"/>
        <v>47</v>
      </c>
      <c r="AD64" s="35">
        <f t="shared" si="10"/>
        <v>48</v>
      </c>
      <c r="AE64" s="35">
        <f t="shared" si="10"/>
        <v>48</v>
      </c>
      <c r="AF64" s="35">
        <f t="shared" si="10"/>
        <v>48</v>
      </c>
      <c r="AG64" s="35">
        <f t="shared" si="10"/>
        <v>48</v>
      </c>
      <c r="AH64" s="35">
        <f t="shared" si="10"/>
        <v>48</v>
      </c>
      <c r="AI64" s="35">
        <f t="shared" si="10"/>
        <v>48</v>
      </c>
      <c r="AJ64" s="35">
        <f t="shared" si="10"/>
        <v>48</v>
      </c>
      <c r="AK64" s="35">
        <f t="shared" si="10"/>
        <v>49</v>
      </c>
      <c r="AL64" s="35" t="str">
        <f t="shared" si="10"/>
        <v/>
      </c>
    </row>
    <row r="65" spans="1:38" x14ac:dyDescent="0.25">
      <c r="A65" s="82"/>
      <c r="B65" s="17" t="str">
        <f>IF(DAY(NovSun1)=1,"",IF(AND(YEAR(NovSun1+1)=CalendarYear,MONTH(NovSun1+1)=11),NovSun1+1,""))</f>
        <v/>
      </c>
      <c r="C65" s="17" t="str">
        <f>IF(DAY(NovSun1)=1,"",IF(AND(YEAR(NovSun1+2)=CalendarYear,MONTH(NovSun1+2)=11),NovSun1+2,""))</f>
        <v/>
      </c>
      <c r="D65" s="17" t="str">
        <f>IF(DAY(NovSun1)=1,"",IF(AND(YEAR(NovSun1+3)=CalendarYear,MONTH(NovSun1+3)=11),NovSun1+3,""))</f>
        <v/>
      </c>
      <c r="E65" s="17" t="str">
        <f>IF(DAY(NovSun1)=1,"",IF(AND(YEAR(NovSun1+4)=CalendarYear,MONTH(NovSun1+4)=11),NovSun1+4,""))</f>
        <v/>
      </c>
      <c r="F65" s="17" t="str">
        <f>IF(DAY(NovSun1)=1,"",IF(AND(YEAR(NovSun1+5)=CalendarYear,MONTH(NovSun1+5)=11),NovSun1+5,""))</f>
        <v/>
      </c>
      <c r="G65" s="17" t="str">
        <f>IF(DAY(NovSun1)=1,"",IF(AND(YEAR(NovSun1+6)=CalendarYear,MONTH(NovSun1+6)=11),NovSun1+6,""))</f>
        <v/>
      </c>
      <c r="H65" s="17">
        <f>IF(DAY(NovSun1)=1,IF(AND(YEAR(NovSun1)=CalendarYear,MONTH(NovSun1)=11),NovSun1,""),IF(AND(YEAR(NovSun1+7)=CalendarYear,MONTH(NovSun1+7)=11),NovSun1+7,""))</f>
        <v>45962</v>
      </c>
      <c r="I65" s="17">
        <f>IF(DAY(NovSun1)=1,IF(AND(YEAR(NovSun1+1)=CalendarYear,MONTH(NovSun1+1)=11),NovSun1+1,""),IF(AND(YEAR(NovSun1+8)=CalendarYear,MONTH(NovSun1+8)=11),NovSun1+8,""))</f>
        <v>45963</v>
      </c>
      <c r="J65" s="17">
        <f>IF(DAY(NovSun1)=1,IF(AND(YEAR(NovSun1+2)=CalendarYear,MONTH(NovSun1+2)=11),NovSun1+2,""),IF(AND(YEAR(NovSun1+9)=CalendarYear,MONTH(NovSun1+9)=11),NovSun1+9,""))</f>
        <v>45964</v>
      </c>
      <c r="K65" s="17">
        <f>IF(DAY(NovSun1)=1,IF(AND(YEAR(NovSun1+3)=CalendarYear,MONTH(NovSun1+3)=11),NovSun1+3,""),IF(AND(YEAR(NovSun1+10)=CalendarYear,MONTH(NovSun1+10)=11),NovSun1+10,""))</f>
        <v>45965</v>
      </c>
      <c r="L65" s="17">
        <f>IF(DAY(NovSun1)=1,IF(AND(YEAR(NovSun1+4)=CalendarYear,MONTH(NovSun1+4)=11),NovSun1+4,""),IF(AND(YEAR(NovSun1+11)=CalendarYear,MONTH(NovSun1+11)=11),NovSun1+11,""))</f>
        <v>45966</v>
      </c>
      <c r="M65" s="17">
        <f>IF(DAY(NovSun1)=1,IF(AND(YEAR(NovSun1+5)=CalendarYear,MONTH(NovSun1+5)=11),NovSun1+5,""),IF(AND(YEAR(NovSun1+12)=CalendarYear,MONTH(NovSun1+12)=11),NovSun1+12,""))</f>
        <v>45967</v>
      </c>
      <c r="N65" s="17">
        <f>IF(DAY(NovSun1)=1,IF(AND(YEAR(NovSun1+6)=CalendarYear,MONTH(NovSun1+6)=11),NovSun1+6,""),IF(AND(YEAR(NovSun1+13)=CalendarYear,MONTH(NovSun1+13)=11),NovSun1+13,""))</f>
        <v>45968</v>
      </c>
      <c r="O65" s="17">
        <f>IF(DAY(NovSun1)=1,IF(AND(YEAR(NovSun1+7)=CalendarYear,MONTH(NovSun1+7)=11),NovSun1+7,""),IF(AND(YEAR(NovSun1+14)=CalendarYear,MONTH(NovSun1+14)=11),NovSun1+14,""))</f>
        <v>45969</v>
      </c>
      <c r="P65" s="17">
        <f>IF(DAY(NovSun1)=1,IF(AND(YEAR(NovSun1+8)=CalendarYear,MONTH(NovSun1+8)=11),NovSun1+8,""),IF(AND(YEAR(NovSun1+15)=CalendarYear,MONTH(NovSun1+15)=11),NovSun1+15,""))</f>
        <v>45970</v>
      </c>
      <c r="Q65" s="17">
        <f>IF(DAY(NovSun1)=1,IF(AND(YEAR(NovSun1+9)=CalendarYear,MONTH(NovSun1+9)=11),NovSun1+9,""),IF(AND(YEAR(NovSun1+16)=CalendarYear,MONTH(NovSun1+16)=11),NovSun1+16,""))</f>
        <v>45971</v>
      </c>
      <c r="R65" s="17">
        <f>IF(DAY(NovSun1)=1,IF(AND(YEAR(NovSun1+10)=CalendarYear,MONTH(NovSun1+10)=11),NovSun1+10,""),IF(AND(YEAR(NovSun1+17)=CalendarYear,MONTH(NovSun1+17)=11),NovSun1+17,""))</f>
        <v>45972</v>
      </c>
      <c r="S65" s="17">
        <f>IF(DAY(NovSun1)=1,IF(AND(YEAR(NovSun1+11)=CalendarYear,MONTH(NovSun1+11)=11),NovSun1+11,""),IF(AND(YEAR(NovSun1+18)=CalendarYear,MONTH(NovSun1+18)=11),NovSun1+18,""))</f>
        <v>45973</v>
      </c>
      <c r="T65" s="17">
        <f>IF(DAY(NovSun1)=1,IF(AND(YEAR(NovSun1+12)=CalendarYear,MONTH(NovSun1+12)=11),NovSun1+12,""),IF(AND(YEAR(NovSun1+19)=CalendarYear,MONTH(NovSun1+19)=11),NovSun1+19,""))</f>
        <v>45974</v>
      </c>
      <c r="U65" s="17">
        <f>IF(DAY(NovSun1)=1,IF(AND(YEAR(NovSun1+13)=CalendarYear,MONTH(NovSun1+13)=11),NovSun1+13,""),IF(AND(YEAR(NovSun1+20)=CalendarYear,MONTH(NovSun1+20)=11),NovSun1+20,""))</f>
        <v>45975</v>
      </c>
      <c r="V65" s="17">
        <f>IF(DAY(NovSun1)=1,IF(AND(YEAR(NovSun1+14)=CalendarYear,MONTH(NovSun1+14)=11),NovSun1+14,""),IF(AND(YEAR(NovSun1+21)=CalendarYear,MONTH(NovSun1+21)=11),NovSun1+21,""))</f>
        <v>45976</v>
      </c>
      <c r="W65" s="17">
        <f>IF(DAY(NovSun1)=1,IF(AND(YEAR(NovSun1+15)=CalendarYear,MONTH(NovSun1+15)=11),NovSun1+15,""),IF(AND(YEAR(NovSun1+22)=CalendarYear,MONTH(NovSun1+22)=11),NovSun1+22,""))</f>
        <v>45977</v>
      </c>
      <c r="X65" s="17">
        <f>IF(DAY(NovSun1)=1,IF(AND(YEAR(NovSun1+16)=CalendarYear,MONTH(NovSun1+16)=11),NovSun1+16,""),IF(AND(YEAR(NovSun1+23)=CalendarYear,MONTH(NovSun1+23)=11),NovSun1+23,""))</f>
        <v>45978</v>
      </c>
      <c r="Y65" s="17">
        <f>IF(DAY(NovSun1)=1,IF(AND(YEAR(NovSun1+17)=CalendarYear,MONTH(NovSun1+17)=11),NovSun1+17,""),IF(AND(YEAR(NovSun1+24)=CalendarYear,MONTH(NovSun1+24)=11),NovSun1+24,""))</f>
        <v>45979</v>
      </c>
      <c r="Z65" s="17">
        <f>IF(DAY(NovSun1)=1,IF(AND(YEAR(NovSun1+18)=CalendarYear,MONTH(NovSun1+18)=11),NovSun1+18,""),IF(AND(YEAR(NovSun1+25)=CalendarYear,MONTH(NovSun1+25)=11),NovSun1+25,""))</f>
        <v>45980</v>
      </c>
      <c r="AA65" s="17">
        <f>IF(DAY(NovSun1)=1,IF(AND(YEAR(NovSun1+19)=CalendarYear,MONTH(NovSun1+19)=11),NovSun1+19,""),IF(AND(YEAR(NovSun1+26)=CalendarYear,MONTH(NovSun1+26)=11),NovSun1+26,""))</f>
        <v>45981</v>
      </c>
      <c r="AB65" s="17">
        <f>IF(DAY(NovSun1)=1,IF(AND(YEAR(NovSun1+20)=CalendarYear,MONTH(NovSun1+20)=11),NovSun1+20,""),IF(AND(YEAR(NovSun1+27)=CalendarYear,MONTH(NovSun1+27)=11),NovSun1+27,""))</f>
        <v>45982</v>
      </c>
      <c r="AC65" s="17">
        <f>IF(DAY(NovSun1)=1,IF(AND(YEAR(NovSun1+21)=CalendarYear,MONTH(NovSun1+21)=11),NovSun1+21,""),IF(AND(YEAR(NovSun1+28)=CalendarYear,MONTH(NovSun1+28)=11),NovSun1+28,""))</f>
        <v>45983</v>
      </c>
      <c r="AD65" s="17">
        <f>IF(DAY(NovSun1)=1,IF(AND(YEAR(NovSun1+22)=CalendarYear,MONTH(NovSun1+22)=11),NovSun1+22,""),IF(AND(YEAR(NovSun1+29)=CalendarYear,MONTH(NovSun1+29)=11),NovSun1+29,""))</f>
        <v>45984</v>
      </c>
      <c r="AE65" s="17">
        <f>IF(DAY(NovSun1)=1,IF(AND(YEAR(NovSun1+23)=CalendarYear,MONTH(NovSun1+23)=11),NovSun1+23,""),IF(AND(YEAR(NovSun1+30)=CalendarYear,MONTH(NovSun1+30)=11),NovSun1+30,""))</f>
        <v>45985</v>
      </c>
      <c r="AF65" s="17">
        <f>IF(DAY(NovSun1)=1,IF(AND(YEAR(NovSun1+24)=CalendarYear,MONTH(NovSun1+24)=11),NovSun1+24,""),IF(AND(YEAR(NovSun1+31)=CalendarYear,MONTH(NovSun1+31)=11),NovSun1+31,""))</f>
        <v>45986</v>
      </c>
      <c r="AG65" s="17">
        <f>IF(DAY(NovSun1)=1,IF(AND(YEAR(NovSun1+25)=CalendarYear,MONTH(NovSun1+25)=11),NovSun1+25,""),IF(AND(YEAR(NovSun1+32)=CalendarYear,MONTH(NovSun1+32)=11),NovSun1+32,""))</f>
        <v>45987</v>
      </c>
      <c r="AH65" s="17">
        <f>IF(DAY(NovSun1)=1,IF(AND(YEAR(NovSun1+26)=CalendarYear,MONTH(NovSun1+26)=11),NovSun1+26,""),IF(AND(YEAR(NovSun1+33)=CalendarYear,MONTH(NovSun1+33)=11),NovSun1+33,""))</f>
        <v>45988</v>
      </c>
      <c r="AI65" s="17">
        <f>IF(DAY(NovSun1)=1,IF(AND(YEAR(NovSun1+27)=CalendarYear,MONTH(NovSun1+27)=11),NovSun1+27,""),IF(AND(YEAR(NovSun1+34)=CalendarYear,MONTH(NovSun1+34)=11),NovSun1+34,""))</f>
        <v>45989</v>
      </c>
      <c r="AJ65" s="17">
        <f>IF(DAY(NovSun1)=1,IF(AND(YEAR(NovSun1+28)=CalendarYear,MONTH(NovSun1+28)=11),NovSun1+28,""),IF(AND(YEAR(NovSun1+35)=CalendarYear,MONTH(NovSun1+35)=11),NovSun1+35,""))</f>
        <v>45990</v>
      </c>
      <c r="AK65" s="17">
        <f>IF(DAY(NovSun1)=1,IF(AND(YEAR(NovSun1+29)=CalendarYear,MONTH(NovSun1+29)=11),NovSun1+29,""),IF(AND(YEAR(NovSun1+36)=CalendarYear,MONTH(NovSun1+36)=11),NovSun1+36,""))</f>
        <v>45991</v>
      </c>
      <c r="AL65" s="17" t="str">
        <f>IF(DAY(NovSun1)=1,IF(AND(YEAR(NovSun1+30)=CalendarYear,MONTH(NovSun1+30)=11),NovSun1+30,""),IF(AND(YEAR(NovSun1+37)=CalendarYear,MONTH(NovSun1+37)=11),NovSun1+37,""))</f>
        <v/>
      </c>
    </row>
    <row r="66" spans="1:38" x14ac:dyDescent="0.25">
      <c r="A66" s="82"/>
      <c r="B66" s="18" t="s">
        <v>7</v>
      </c>
      <c r="C66" s="18" t="s">
        <v>8</v>
      </c>
      <c r="D66" s="18" t="s">
        <v>9</v>
      </c>
      <c r="E66" s="18" t="s">
        <v>10</v>
      </c>
      <c r="F66" s="18" t="s">
        <v>11</v>
      </c>
      <c r="G66" s="18" t="s">
        <v>12</v>
      </c>
      <c r="H66" s="18" t="s">
        <v>13</v>
      </c>
      <c r="I66" s="18" t="s">
        <v>7</v>
      </c>
      <c r="J66" s="18" t="s">
        <v>8</v>
      </c>
      <c r="K66" s="18" t="s">
        <v>9</v>
      </c>
      <c r="L66" s="18" t="s">
        <v>10</v>
      </c>
      <c r="M66" s="18" t="s">
        <v>11</v>
      </c>
      <c r="N66" s="18" t="s">
        <v>12</v>
      </c>
      <c r="O66" s="18" t="s">
        <v>13</v>
      </c>
      <c r="P66" s="18" t="s">
        <v>7</v>
      </c>
      <c r="Q66" s="18" t="s">
        <v>8</v>
      </c>
      <c r="R66" s="18" t="s">
        <v>9</v>
      </c>
      <c r="S66" s="18" t="s">
        <v>10</v>
      </c>
      <c r="T66" s="18" t="s">
        <v>11</v>
      </c>
      <c r="U66" s="18" t="s">
        <v>12</v>
      </c>
      <c r="V66" s="18" t="s">
        <v>13</v>
      </c>
      <c r="W66" s="18" t="s">
        <v>7</v>
      </c>
      <c r="X66" s="18" t="s">
        <v>8</v>
      </c>
      <c r="Y66" s="18" t="s">
        <v>9</v>
      </c>
      <c r="Z66" s="18" t="s">
        <v>10</v>
      </c>
      <c r="AA66" s="18" t="s">
        <v>11</v>
      </c>
      <c r="AB66" s="18" t="s">
        <v>12</v>
      </c>
      <c r="AC66" s="18" t="s">
        <v>13</v>
      </c>
      <c r="AD66" s="18" t="s">
        <v>7</v>
      </c>
      <c r="AE66" s="18" t="s">
        <v>8</v>
      </c>
      <c r="AF66" s="18" t="s">
        <v>9</v>
      </c>
      <c r="AG66" s="18" t="s">
        <v>10</v>
      </c>
      <c r="AH66" s="18" t="s">
        <v>11</v>
      </c>
      <c r="AI66" s="18" t="s">
        <v>12</v>
      </c>
      <c r="AJ66" s="18" t="s">
        <v>13</v>
      </c>
      <c r="AK66" s="18" t="s">
        <v>7</v>
      </c>
      <c r="AL66" s="18" t="s">
        <v>8</v>
      </c>
    </row>
    <row r="67" spans="1:38" x14ac:dyDescent="0.25">
      <c r="A67" s="27" t="s">
        <v>15</v>
      </c>
      <c r="B67" s="51" t="s">
        <v>14</v>
      </c>
      <c r="C67" s="51" t="s">
        <v>14</v>
      </c>
      <c r="D67" s="51" t="s">
        <v>14</v>
      </c>
      <c r="E67" s="51" t="s">
        <v>14</v>
      </c>
      <c r="F67" s="51" t="s">
        <v>14</v>
      </c>
      <c r="G67" s="51" t="s">
        <v>14</v>
      </c>
      <c r="H67" s="51" t="s">
        <v>14</v>
      </c>
      <c r="I67" s="51" t="s">
        <v>14</v>
      </c>
      <c r="J67" s="51" t="s">
        <v>14</v>
      </c>
      <c r="K67" s="51" t="s">
        <v>14</v>
      </c>
      <c r="L67" s="51" t="s">
        <v>14</v>
      </c>
      <c r="M67" s="51" t="s">
        <v>14</v>
      </c>
      <c r="N67" s="51" t="s">
        <v>14</v>
      </c>
      <c r="O67" s="51" t="s">
        <v>14</v>
      </c>
      <c r="P67" s="51" t="s">
        <v>14</v>
      </c>
      <c r="Q67" s="51" t="s">
        <v>14</v>
      </c>
      <c r="R67" s="51" t="s">
        <v>14</v>
      </c>
      <c r="S67" s="51" t="s">
        <v>14</v>
      </c>
      <c r="T67" s="51" t="s">
        <v>14</v>
      </c>
      <c r="U67" s="51" t="s">
        <v>14</v>
      </c>
      <c r="V67" s="51" t="s">
        <v>14</v>
      </c>
      <c r="W67" s="51" t="s">
        <v>14</v>
      </c>
      <c r="X67" s="51" t="s">
        <v>14</v>
      </c>
      <c r="Y67" s="51" t="s">
        <v>14</v>
      </c>
      <c r="Z67" s="51" t="s">
        <v>14</v>
      </c>
      <c r="AA67" s="51" t="s">
        <v>14</v>
      </c>
      <c r="AB67" s="51" t="s">
        <v>14</v>
      </c>
      <c r="AC67" s="51" t="s">
        <v>14</v>
      </c>
      <c r="AD67" s="51" t="s">
        <v>14</v>
      </c>
      <c r="AE67" s="51" t="s">
        <v>14</v>
      </c>
      <c r="AF67" s="51" t="s">
        <v>14</v>
      </c>
      <c r="AG67" s="51" t="s">
        <v>14</v>
      </c>
      <c r="AH67" s="51" t="s">
        <v>14</v>
      </c>
      <c r="AI67" s="51" t="s">
        <v>14</v>
      </c>
      <c r="AJ67" s="51" t="s">
        <v>14</v>
      </c>
      <c r="AK67" s="51" t="s">
        <v>14</v>
      </c>
      <c r="AL67" s="51" t="s">
        <v>14</v>
      </c>
    </row>
    <row r="68" spans="1:38" x14ac:dyDescent="0.25">
      <c r="A68" s="28" t="s">
        <v>18</v>
      </c>
      <c r="B68" s="50" t="s">
        <v>19</v>
      </c>
      <c r="C68" s="50" t="s">
        <v>19</v>
      </c>
      <c r="D68" s="50" t="s">
        <v>19</v>
      </c>
      <c r="E68" s="50" t="s">
        <v>19</v>
      </c>
      <c r="F68" s="50" t="s">
        <v>19</v>
      </c>
      <c r="G68" s="50" t="s">
        <v>19</v>
      </c>
      <c r="H68" s="50" t="s">
        <v>19</v>
      </c>
      <c r="I68" s="50" t="s">
        <v>19</v>
      </c>
      <c r="J68" s="50" t="s">
        <v>19</v>
      </c>
      <c r="K68" s="50" t="s">
        <v>19</v>
      </c>
      <c r="L68" s="50" t="s">
        <v>19</v>
      </c>
      <c r="M68" s="50" t="s">
        <v>19</v>
      </c>
      <c r="N68" s="50" t="s">
        <v>19</v>
      </c>
      <c r="O68" s="50" t="s">
        <v>19</v>
      </c>
      <c r="P68" s="50" t="s">
        <v>19</v>
      </c>
      <c r="Q68" s="50" t="s">
        <v>19</v>
      </c>
      <c r="R68" s="50" t="s">
        <v>19</v>
      </c>
      <c r="S68" s="50" t="s">
        <v>19</v>
      </c>
      <c r="T68" s="50" t="s">
        <v>19</v>
      </c>
      <c r="U68" s="50" t="s">
        <v>19</v>
      </c>
      <c r="V68" s="50" t="s">
        <v>19</v>
      </c>
      <c r="W68" s="50" t="s">
        <v>19</v>
      </c>
      <c r="X68" s="50" t="s">
        <v>19</v>
      </c>
      <c r="Y68" s="50" t="s">
        <v>19</v>
      </c>
      <c r="Z68" s="50" t="s">
        <v>19</v>
      </c>
      <c r="AA68" s="50" t="s">
        <v>19</v>
      </c>
      <c r="AB68" s="50" t="s">
        <v>19</v>
      </c>
      <c r="AC68" s="50" t="s">
        <v>19</v>
      </c>
      <c r="AD68" s="50" t="s">
        <v>19</v>
      </c>
      <c r="AE68" s="50" t="s">
        <v>19</v>
      </c>
      <c r="AF68" s="50" t="s">
        <v>19</v>
      </c>
      <c r="AG68" s="50" t="s">
        <v>19</v>
      </c>
      <c r="AH68" s="50" t="s">
        <v>19</v>
      </c>
      <c r="AI68" s="50" t="s">
        <v>19</v>
      </c>
      <c r="AJ68" s="50" t="s">
        <v>19</v>
      </c>
      <c r="AK68" s="50" t="s">
        <v>19</v>
      </c>
      <c r="AL68" s="50" t="s">
        <v>19</v>
      </c>
    </row>
    <row r="69" spans="1:38" x14ac:dyDescent="0.25">
      <c r="A69" s="28" t="s">
        <v>20</v>
      </c>
      <c r="B69" s="50">
        <f>IF(AND(B65&gt;='TABLEAU PERSONNEL'!$D$4,B65&lt;='TABLEAU PERSONNEL'!$E$4),100,0)
+IF(AND(B65&gt;='TABLEAU PERSONNEL'!$D$5,B65&lt;='TABLEAU PERSONNEL'!$E$5),100,0)
+IF(AND(B65&gt;='TABLEAU PERSONNEL'!$D$6,B65&lt;='TABLEAU PERSONNEL'!$E$6),100,0)
+IF(AND(B65&gt;='TABLEAU PERSONNEL'!$D$7,B65&lt;='TABLEAU PERSONNEL'!$E$7),100,0)
+IF(AND(B65&gt;='TABLEAU PERSONNEL'!$D$8,B65&lt;='TABLEAU PERSONNEL'!$E$8),100,0)
+IF(AND(B65&gt;='TABLEAU PERSONNEL'!$D$9,B65&lt;='TABLEAU PERSONNEL'!$E$9),100,0)
+IF(AND(B65&gt;='TABLEAU PERSONNEL'!$D$10,B65&lt;='TABLEAU PERSONNEL'!$E$10),100,0)
+IF(AND(B65&gt;='TABLEAU PERSONNEL'!$D$11,B65&lt;='TABLEAU PERSONNEL'!$E$11),100,0)
+IF(AND(B65&gt;='TABLEAU PERSONNEL'!$D$12,B65&lt;='TABLEAU PERSONNEL'!$E$12),100,0)
+IF(AND(B65&gt;='TABLEAU PERSONNEL'!$D$13,B65&lt;='TABLEAU PERSONNEL'!$E$13),100,0)
+IF(AND(B65&gt;='TABLEAU PERSONNEL'!$D$14,B65&lt;='TABLEAU PERSONNEL'!$E$14),100,0)
+IF(AND(B65&gt;='TABLEAU PERSONNEL'!$D$15,B65&lt;='TABLEAU PERSONNEL'!$E$15),100,0)
+IF(AND(B65&gt;='TABLEAU PERSONNEL'!$D$16,B65&lt;='TABLEAU PERSONNEL'!$E$16),100,0)
+IF(AND(B65&gt;='TABLEAU PERSONNEL'!$D$17,B65&lt;='TABLEAU PERSONNEL'!$E$17),100,0)
+IF(AND(B65&gt;='TABLEAU PERSONNEL'!$D$18,B65&lt;='TABLEAU PERSONNEL'!$E$18),100,0)
+IF(AND(B65&gt;='TABLEAU PERSONNEL'!$D$19,B65&lt;='TABLEAU PERSONNEL'!$E$19),100,0)
+IF(AND(B65&gt;='TABLEAU PERSONNEL'!$D$20,B65&lt;='TABLEAU PERSONNEL'!$E$20),100,0)
+IF(AND(B65&gt;='TABLEAU PERSONNEL'!$D$21,B65&lt;='TABLEAU PERSONNEL'!$E$21),100,0)
+IF(AND(B65&gt;='TABLEAU PERSONNEL'!$D$22,B65&lt;='TABLEAU PERSONNEL'!$E$22),100,0)
+IF(AND(B65&gt;='TABLEAU PERSONNEL'!$D$23,B65&lt;='TABLEAU PERSONNEL'!$E$23),100,0)
+IF(AND(B65&gt;='TABLEAU PERSONNEL'!$D$24,B65&lt;='TABLEAU PERSONNEL'!$E$24),100,0)
+IF(AND(B65&gt;='TABLEAU PERSONNEL'!$D$25,B65&lt;='TABLEAU PERSONNEL'!$E$25),100,0)
+IF(AND(B65&gt;='TABLEAU PERSONNEL'!$D$26,B65&lt;='TABLEAU PERSONNEL'!$E$26),100,0)
+IF(AND(B65&gt;='TABLEAU PERSONNEL'!$D$27,B65&lt;='TABLEAU PERSONNEL'!$E$27),100,0)
+IF(AND(B65&gt;='TABLEAU PERSONNEL'!$D$28,B65&lt;='TABLEAU PERSONNEL'!$E$28),100,0)
+IF(AND(B65&gt;='TABLEAU PERSONNEL'!$D$29,B65&lt;='TABLEAU PERSONNEL'!$E$29),100,0)
+IF(AND(B65&gt;='TABLEAU PERSONNEL'!$D$30,B65&lt;='TABLEAU PERSONNEL'!$E$30),100,0)
+IF(AND(B65&gt;='TABLEAU PERSONNEL'!$D$31,B65&lt;='TABLEAU PERSONNEL'!$E$31),100,0)
+IF(AND(B65&gt;='TABLEAU PERSONNEL'!$D$32,B65&lt;='TABLEAU PERSONNEL'!$E$32),100,0)
+IF(AND(B65&gt;='TABLEAU PERSONNEL'!$D$33,B65&lt;='TABLEAU PERSONNEL'!$E$33),100,0)
+IF(AND(B65&gt;='TABLEAU PERSONNEL'!$D$34,B65&lt;='TABLEAU PERSONNEL'!$E$34),100,0)</f>
        <v>2700</v>
      </c>
      <c r="C69" s="50">
        <f>IF(AND(C65&gt;='TABLEAU PERSONNEL'!$D$4,C65&lt;='TABLEAU PERSONNEL'!$E$4),100,0)
+IF(AND(C65&gt;='TABLEAU PERSONNEL'!$D$5,C65&lt;='TABLEAU PERSONNEL'!$E$5),100,0)
+IF(AND(C65&gt;='TABLEAU PERSONNEL'!$D$6,C65&lt;='TABLEAU PERSONNEL'!$E$6),100,0)
+IF(AND(C65&gt;='TABLEAU PERSONNEL'!$D$7,C65&lt;='TABLEAU PERSONNEL'!$E$7),100,0)
+IF(AND(C65&gt;='TABLEAU PERSONNEL'!$D$8,C65&lt;='TABLEAU PERSONNEL'!$E$8),100,0)
+IF(AND(C65&gt;='TABLEAU PERSONNEL'!$D$9,C65&lt;='TABLEAU PERSONNEL'!$E$9),100,0)
+IF(AND(C65&gt;='TABLEAU PERSONNEL'!$D$10,C65&lt;='TABLEAU PERSONNEL'!$E$10),100,0)
+IF(AND(C65&gt;='TABLEAU PERSONNEL'!$D$11,C65&lt;='TABLEAU PERSONNEL'!$E$11),100,0)
+IF(AND(C65&gt;='TABLEAU PERSONNEL'!$D$12,C65&lt;='TABLEAU PERSONNEL'!$E$12),100,0)
+IF(AND(C65&gt;='TABLEAU PERSONNEL'!$D$13,C65&lt;='TABLEAU PERSONNEL'!$E$13),100,0)
+IF(AND(C65&gt;='TABLEAU PERSONNEL'!$D$14,C65&lt;='TABLEAU PERSONNEL'!$E$14),100,0)
+IF(AND(C65&gt;='TABLEAU PERSONNEL'!$D$15,C65&lt;='TABLEAU PERSONNEL'!$E$15),100,0)
+IF(AND(C65&gt;='TABLEAU PERSONNEL'!$D$16,C65&lt;='TABLEAU PERSONNEL'!$E$16),100,0)
+IF(AND(C65&gt;='TABLEAU PERSONNEL'!$D$17,C65&lt;='TABLEAU PERSONNEL'!$E$17),100,0)
+IF(AND(C65&gt;='TABLEAU PERSONNEL'!$D$18,C65&lt;='TABLEAU PERSONNEL'!$E$18),100,0)
+IF(AND(C65&gt;='TABLEAU PERSONNEL'!$D$19,C65&lt;='TABLEAU PERSONNEL'!$E$19),100,0)
+IF(AND(C65&gt;='TABLEAU PERSONNEL'!$D$20,C65&lt;='TABLEAU PERSONNEL'!$E$20),100,0)
+IF(AND(C65&gt;='TABLEAU PERSONNEL'!$D$21,C65&lt;='TABLEAU PERSONNEL'!$E$21),100,0)
+IF(AND(C65&gt;='TABLEAU PERSONNEL'!$D$22,C65&lt;='TABLEAU PERSONNEL'!$E$22),100,0)
+IF(AND(C65&gt;='TABLEAU PERSONNEL'!$D$23,C65&lt;='TABLEAU PERSONNEL'!$E$23),100,0)
+IF(AND(C65&gt;='TABLEAU PERSONNEL'!$D$24,C65&lt;='TABLEAU PERSONNEL'!$E$24),100,0)
+IF(AND(C65&gt;='TABLEAU PERSONNEL'!$D$25,C65&lt;='TABLEAU PERSONNEL'!$E$25),100,0)
+IF(AND(C65&gt;='TABLEAU PERSONNEL'!$D$26,C65&lt;='TABLEAU PERSONNEL'!$E$26),100,0)
+IF(AND(C65&gt;='TABLEAU PERSONNEL'!$D$27,C65&lt;='TABLEAU PERSONNEL'!$E$27),100,0)
+IF(AND(C65&gt;='TABLEAU PERSONNEL'!$D$28,C65&lt;='TABLEAU PERSONNEL'!$E$28),100,0)
+IF(AND(C65&gt;='TABLEAU PERSONNEL'!$D$29,C65&lt;='TABLEAU PERSONNEL'!$E$29),100,0)
+IF(AND(C65&gt;='TABLEAU PERSONNEL'!$D$30,C65&lt;='TABLEAU PERSONNEL'!$E$30),100,0)
+IF(AND(C65&gt;='TABLEAU PERSONNEL'!$D$31,C65&lt;='TABLEAU PERSONNEL'!$E$31),100,0)
+IF(AND(C65&gt;='TABLEAU PERSONNEL'!$D$32,C65&lt;='TABLEAU PERSONNEL'!$E$32),100,0)
+IF(AND(C65&gt;='TABLEAU PERSONNEL'!$D$33,C65&lt;='TABLEAU PERSONNEL'!$E$33),100,0)
+IF(AND(C65&gt;='TABLEAU PERSONNEL'!$D$34,C65&lt;='TABLEAU PERSONNEL'!$E$34),100,0)</f>
        <v>2700</v>
      </c>
      <c r="D69" s="50">
        <f>IF(AND(D65&gt;='TABLEAU PERSONNEL'!$D$4,D65&lt;='TABLEAU PERSONNEL'!$E$4),100,0)
+IF(AND(D65&gt;='TABLEAU PERSONNEL'!$D$5,D65&lt;='TABLEAU PERSONNEL'!$E$5),100,0)
+IF(AND(D65&gt;='TABLEAU PERSONNEL'!$D$6,D65&lt;='TABLEAU PERSONNEL'!$E$6),100,0)
+IF(AND(D65&gt;='TABLEAU PERSONNEL'!$D$7,D65&lt;='TABLEAU PERSONNEL'!$E$7),100,0)
+IF(AND(D65&gt;='TABLEAU PERSONNEL'!$D$8,D65&lt;='TABLEAU PERSONNEL'!$E$8),100,0)
+IF(AND(D65&gt;='TABLEAU PERSONNEL'!$D$9,D65&lt;='TABLEAU PERSONNEL'!$E$9),100,0)
+IF(AND(D65&gt;='TABLEAU PERSONNEL'!$D$10,D65&lt;='TABLEAU PERSONNEL'!$E$10),100,0)
+IF(AND(D65&gt;='TABLEAU PERSONNEL'!$D$11,D65&lt;='TABLEAU PERSONNEL'!$E$11),100,0)
+IF(AND(D65&gt;='TABLEAU PERSONNEL'!$D$12,D65&lt;='TABLEAU PERSONNEL'!$E$12),100,0)
+IF(AND(D65&gt;='TABLEAU PERSONNEL'!$D$13,D65&lt;='TABLEAU PERSONNEL'!$E$13),100,0)
+IF(AND(D65&gt;='TABLEAU PERSONNEL'!$D$14,D65&lt;='TABLEAU PERSONNEL'!$E$14),100,0)
+IF(AND(D65&gt;='TABLEAU PERSONNEL'!$D$15,D65&lt;='TABLEAU PERSONNEL'!$E$15),100,0)
+IF(AND(D65&gt;='TABLEAU PERSONNEL'!$D$16,D65&lt;='TABLEAU PERSONNEL'!$E$16),100,0)
+IF(AND(D65&gt;='TABLEAU PERSONNEL'!$D$17,D65&lt;='TABLEAU PERSONNEL'!$E$17),100,0)
+IF(AND(D65&gt;='TABLEAU PERSONNEL'!$D$18,D65&lt;='TABLEAU PERSONNEL'!$E$18),100,0)
+IF(AND(D65&gt;='TABLEAU PERSONNEL'!$D$19,D65&lt;='TABLEAU PERSONNEL'!$E$19),100,0)
+IF(AND(D65&gt;='TABLEAU PERSONNEL'!$D$20,D65&lt;='TABLEAU PERSONNEL'!$E$20),100,0)
+IF(AND(D65&gt;='TABLEAU PERSONNEL'!$D$21,D65&lt;='TABLEAU PERSONNEL'!$E$21),100,0)
+IF(AND(D65&gt;='TABLEAU PERSONNEL'!$D$22,D65&lt;='TABLEAU PERSONNEL'!$E$22),100,0)
+IF(AND(D65&gt;='TABLEAU PERSONNEL'!$D$23,D65&lt;='TABLEAU PERSONNEL'!$E$23),100,0)
+IF(AND(D65&gt;='TABLEAU PERSONNEL'!$D$24,D65&lt;='TABLEAU PERSONNEL'!$E$24),100,0)
+IF(AND(D65&gt;='TABLEAU PERSONNEL'!$D$25,D65&lt;='TABLEAU PERSONNEL'!$E$25),100,0)
+IF(AND(D65&gt;='TABLEAU PERSONNEL'!$D$26,D65&lt;='TABLEAU PERSONNEL'!$E$26),100,0)
+IF(AND(D65&gt;='TABLEAU PERSONNEL'!$D$27,D65&lt;='TABLEAU PERSONNEL'!$E$27),100,0)
+IF(AND(D65&gt;='TABLEAU PERSONNEL'!$D$28,D65&lt;='TABLEAU PERSONNEL'!$E$28),100,0)
+IF(AND(D65&gt;='TABLEAU PERSONNEL'!$D$29,D65&lt;='TABLEAU PERSONNEL'!$E$29),100,0)
+IF(AND(D65&gt;='TABLEAU PERSONNEL'!$D$30,D65&lt;='TABLEAU PERSONNEL'!$E$30),100,0)
+IF(AND(D65&gt;='TABLEAU PERSONNEL'!$D$31,D65&lt;='TABLEAU PERSONNEL'!$E$31),100,0)
+IF(AND(D65&gt;='TABLEAU PERSONNEL'!$D$32,D65&lt;='TABLEAU PERSONNEL'!$E$32),100,0)
+IF(AND(D65&gt;='TABLEAU PERSONNEL'!$D$33,D65&lt;='TABLEAU PERSONNEL'!$E$33),100,0)
+IF(AND(D65&gt;='TABLEAU PERSONNEL'!$D$34,D65&lt;='TABLEAU PERSONNEL'!$E$34),100,0)</f>
        <v>2700</v>
      </c>
      <c r="E69" s="50">
        <f>IF(AND(E65&gt;='TABLEAU PERSONNEL'!$D$4,E65&lt;='TABLEAU PERSONNEL'!$E$4),100,0)
+IF(AND(E65&gt;='TABLEAU PERSONNEL'!$D$5,E65&lt;='TABLEAU PERSONNEL'!$E$5),100,0)
+IF(AND(E65&gt;='TABLEAU PERSONNEL'!$D$6,E65&lt;='TABLEAU PERSONNEL'!$E$6),100,0)
+IF(AND(E65&gt;='TABLEAU PERSONNEL'!$D$7,E65&lt;='TABLEAU PERSONNEL'!$E$7),100,0)
+IF(AND(E65&gt;='TABLEAU PERSONNEL'!$D$8,E65&lt;='TABLEAU PERSONNEL'!$E$8),100,0)
+IF(AND(E65&gt;='TABLEAU PERSONNEL'!$D$9,E65&lt;='TABLEAU PERSONNEL'!$E$9),100,0)
+IF(AND(E65&gt;='TABLEAU PERSONNEL'!$D$10,E65&lt;='TABLEAU PERSONNEL'!$E$10),100,0)
+IF(AND(E65&gt;='TABLEAU PERSONNEL'!$D$11,E65&lt;='TABLEAU PERSONNEL'!$E$11),100,0)
+IF(AND(E65&gt;='TABLEAU PERSONNEL'!$D$12,E65&lt;='TABLEAU PERSONNEL'!$E$12),100,0)
+IF(AND(E65&gt;='TABLEAU PERSONNEL'!$D$13,E65&lt;='TABLEAU PERSONNEL'!$E$13),100,0)
+IF(AND(E65&gt;='TABLEAU PERSONNEL'!$D$14,E65&lt;='TABLEAU PERSONNEL'!$E$14),100,0)
+IF(AND(E65&gt;='TABLEAU PERSONNEL'!$D$15,E65&lt;='TABLEAU PERSONNEL'!$E$15),100,0)
+IF(AND(E65&gt;='TABLEAU PERSONNEL'!$D$16,E65&lt;='TABLEAU PERSONNEL'!$E$16),100,0)
+IF(AND(E65&gt;='TABLEAU PERSONNEL'!$D$17,E65&lt;='TABLEAU PERSONNEL'!$E$17),100,0)
+IF(AND(E65&gt;='TABLEAU PERSONNEL'!$D$18,E65&lt;='TABLEAU PERSONNEL'!$E$18),100,0)
+IF(AND(E65&gt;='TABLEAU PERSONNEL'!$D$19,E65&lt;='TABLEAU PERSONNEL'!$E$19),100,0)
+IF(AND(E65&gt;='TABLEAU PERSONNEL'!$D$20,E65&lt;='TABLEAU PERSONNEL'!$E$20),100,0)
+IF(AND(E65&gt;='TABLEAU PERSONNEL'!$D$21,E65&lt;='TABLEAU PERSONNEL'!$E$21),100,0)
+IF(AND(E65&gt;='TABLEAU PERSONNEL'!$D$22,E65&lt;='TABLEAU PERSONNEL'!$E$22),100,0)
+IF(AND(E65&gt;='TABLEAU PERSONNEL'!$D$23,E65&lt;='TABLEAU PERSONNEL'!$E$23),100,0)
+IF(AND(E65&gt;='TABLEAU PERSONNEL'!$D$24,E65&lt;='TABLEAU PERSONNEL'!$E$24),100,0)
+IF(AND(E65&gt;='TABLEAU PERSONNEL'!$D$25,E65&lt;='TABLEAU PERSONNEL'!$E$25),100,0)
+IF(AND(E65&gt;='TABLEAU PERSONNEL'!$D$26,E65&lt;='TABLEAU PERSONNEL'!$E$26),100,0)
+IF(AND(E65&gt;='TABLEAU PERSONNEL'!$D$27,E65&lt;='TABLEAU PERSONNEL'!$E$27),100,0)
+IF(AND(E65&gt;='TABLEAU PERSONNEL'!$D$28,E65&lt;='TABLEAU PERSONNEL'!$E$28),100,0)
+IF(AND(E65&gt;='TABLEAU PERSONNEL'!$D$29,E65&lt;='TABLEAU PERSONNEL'!$E$29),100,0)
+IF(AND(E65&gt;='TABLEAU PERSONNEL'!$D$30,E65&lt;='TABLEAU PERSONNEL'!$E$30),100,0)
+IF(AND(E65&gt;='TABLEAU PERSONNEL'!$D$31,E65&lt;='TABLEAU PERSONNEL'!$E$31),100,0)
+IF(AND(E65&gt;='TABLEAU PERSONNEL'!$D$32,E65&lt;='TABLEAU PERSONNEL'!$E$32),100,0)
+IF(AND(E65&gt;='TABLEAU PERSONNEL'!$D$33,E65&lt;='TABLEAU PERSONNEL'!$E$33),100,0)
+IF(AND(E65&gt;='TABLEAU PERSONNEL'!$D$34,E65&lt;='TABLEAU PERSONNEL'!$E$34),100,0)</f>
        <v>2700</v>
      </c>
      <c r="F69" s="50">
        <f>IF(AND(F65&gt;='TABLEAU PERSONNEL'!$D$4,F65&lt;='TABLEAU PERSONNEL'!$E$4),100,0)
+IF(AND(F65&gt;='TABLEAU PERSONNEL'!$D$5,F65&lt;='TABLEAU PERSONNEL'!$E$5),100,0)
+IF(AND(F65&gt;='TABLEAU PERSONNEL'!$D$6,F65&lt;='TABLEAU PERSONNEL'!$E$6),100,0)
+IF(AND(F65&gt;='TABLEAU PERSONNEL'!$D$7,F65&lt;='TABLEAU PERSONNEL'!$E$7),100,0)
+IF(AND(F65&gt;='TABLEAU PERSONNEL'!$D$8,F65&lt;='TABLEAU PERSONNEL'!$E$8),100,0)
+IF(AND(F65&gt;='TABLEAU PERSONNEL'!$D$9,F65&lt;='TABLEAU PERSONNEL'!$E$9),100,0)
+IF(AND(F65&gt;='TABLEAU PERSONNEL'!$D$10,F65&lt;='TABLEAU PERSONNEL'!$E$10),100,0)
+IF(AND(F65&gt;='TABLEAU PERSONNEL'!$D$11,F65&lt;='TABLEAU PERSONNEL'!$E$11),100,0)
+IF(AND(F65&gt;='TABLEAU PERSONNEL'!$D$12,F65&lt;='TABLEAU PERSONNEL'!$E$12),100,0)
+IF(AND(F65&gt;='TABLEAU PERSONNEL'!$D$13,F65&lt;='TABLEAU PERSONNEL'!$E$13),100,0)
+IF(AND(F65&gt;='TABLEAU PERSONNEL'!$D$14,F65&lt;='TABLEAU PERSONNEL'!$E$14),100,0)
+IF(AND(F65&gt;='TABLEAU PERSONNEL'!$D$15,F65&lt;='TABLEAU PERSONNEL'!$E$15),100,0)
+IF(AND(F65&gt;='TABLEAU PERSONNEL'!$D$16,F65&lt;='TABLEAU PERSONNEL'!$E$16),100,0)
+IF(AND(F65&gt;='TABLEAU PERSONNEL'!$D$17,F65&lt;='TABLEAU PERSONNEL'!$E$17),100,0)
+IF(AND(F65&gt;='TABLEAU PERSONNEL'!$D$18,F65&lt;='TABLEAU PERSONNEL'!$E$18),100,0)
+IF(AND(F65&gt;='TABLEAU PERSONNEL'!$D$19,F65&lt;='TABLEAU PERSONNEL'!$E$19),100,0)
+IF(AND(F65&gt;='TABLEAU PERSONNEL'!$D$20,F65&lt;='TABLEAU PERSONNEL'!$E$20),100,0)
+IF(AND(F65&gt;='TABLEAU PERSONNEL'!$D$21,F65&lt;='TABLEAU PERSONNEL'!$E$21),100,0)
+IF(AND(F65&gt;='TABLEAU PERSONNEL'!$D$22,F65&lt;='TABLEAU PERSONNEL'!$E$22),100,0)
+IF(AND(F65&gt;='TABLEAU PERSONNEL'!$D$23,F65&lt;='TABLEAU PERSONNEL'!$E$23),100,0)
+IF(AND(F65&gt;='TABLEAU PERSONNEL'!$D$24,F65&lt;='TABLEAU PERSONNEL'!$E$24),100,0)
+IF(AND(F65&gt;='TABLEAU PERSONNEL'!$D$25,F65&lt;='TABLEAU PERSONNEL'!$E$25),100,0)
+IF(AND(F65&gt;='TABLEAU PERSONNEL'!$D$26,F65&lt;='TABLEAU PERSONNEL'!$E$26),100,0)
+IF(AND(F65&gt;='TABLEAU PERSONNEL'!$D$27,F65&lt;='TABLEAU PERSONNEL'!$E$27),100,0)
+IF(AND(F65&gt;='TABLEAU PERSONNEL'!$D$28,F65&lt;='TABLEAU PERSONNEL'!$E$28),100,0)
+IF(AND(F65&gt;='TABLEAU PERSONNEL'!$D$29,F65&lt;='TABLEAU PERSONNEL'!$E$29),100,0)
+IF(AND(F65&gt;='TABLEAU PERSONNEL'!$D$30,F65&lt;='TABLEAU PERSONNEL'!$E$30),100,0)
+IF(AND(F65&gt;='TABLEAU PERSONNEL'!$D$31,F65&lt;='TABLEAU PERSONNEL'!$E$31),100,0)
+IF(AND(F65&gt;='TABLEAU PERSONNEL'!$D$32,F65&lt;='TABLEAU PERSONNEL'!$E$32),100,0)
+IF(AND(F65&gt;='TABLEAU PERSONNEL'!$D$33,F65&lt;='TABLEAU PERSONNEL'!$E$33),100,0)
+IF(AND(F65&gt;='TABLEAU PERSONNEL'!$D$34,F65&lt;='TABLEAU PERSONNEL'!$E$34),100,0)</f>
        <v>2700</v>
      </c>
      <c r="G69" s="50">
        <f>IF(AND(G65&gt;='TABLEAU PERSONNEL'!$D$4,G65&lt;='TABLEAU PERSONNEL'!$E$4),100,0)
+IF(AND(G65&gt;='TABLEAU PERSONNEL'!$D$5,G65&lt;='TABLEAU PERSONNEL'!$E$5),100,0)
+IF(AND(G65&gt;='TABLEAU PERSONNEL'!$D$6,G65&lt;='TABLEAU PERSONNEL'!$E$6),100,0)
+IF(AND(G65&gt;='TABLEAU PERSONNEL'!$D$7,G65&lt;='TABLEAU PERSONNEL'!$E$7),100,0)
+IF(AND(G65&gt;='TABLEAU PERSONNEL'!$D$8,G65&lt;='TABLEAU PERSONNEL'!$E$8),100,0)
+IF(AND(G65&gt;='TABLEAU PERSONNEL'!$D$9,G65&lt;='TABLEAU PERSONNEL'!$E$9),100,0)
+IF(AND(G65&gt;='TABLEAU PERSONNEL'!$D$10,G65&lt;='TABLEAU PERSONNEL'!$E$10),100,0)
+IF(AND(G65&gt;='TABLEAU PERSONNEL'!$D$11,G65&lt;='TABLEAU PERSONNEL'!$E$11),100,0)
+IF(AND(G65&gt;='TABLEAU PERSONNEL'!$D$12,G65&lt;='TABLEAU PERSONNEL'!$E$12),100,0)
+IF(AND(G65&gt;='TABLEAU PERSONNEL'!$D$13,G65&lt;='TABLEAU PERSONNEL'!$E$13),100,0)
+IF(AND(G65&gt;='TABLEAU PERSONNEL'!$D$14,G65&lt;='TABLEAU PERSONNEL'!$E$14),100,0)
+IF(AND(G65&gt;='TABLEAU PERSONNEL'!$D$15,G65&lt;='TABLEAU PERSONNEL'!$E$15),100,0)
+IF(AND(G65&gt;='TABLEAU PERSONNEL'!$D$16,G65&lt;='TABLEAU PERSONNEL'!$E$16),100,0)
+IF(AND(G65&gt;='TABLEAU PERSONNEL'!$D$17,G65&lt;='TABLEAU PERSONNEL'!$E$17),100,0)
+IF(AND(G65&gt;='TABLEAU PERSONNEL'!$D$18,G65&lt;='TABLEAU PERSONNEL'!$E$18),100,0)
+IF(AND(G65&gt;='TABLEAU PERSONNEL'!$D$19,G65&lt;='TABLEAU PERSONNEL'!$E$19),100,0)
+IF(AND(G65&gt;='TABLEAU PERSONNEL'!$D$20,G65&lt;='TABLEAU PERSONNEL'!$E$20),100,0)
+IF(AND(G65&gt;='TABLEAU PERSONNEL'!$D$21,G65&lt;='TABLEAU PERSONNEL'!$E$21),100,0)
+IF(AND(G65&gt;='TABLEAU PERSONNEL'!$D$22,G65&lt;='TABLEAU PERSONNEL'!$E$22),100,0)
+IF(AND(G65&gt;='TABLEAU PERSONNEL'!$D$23,G65&lt;='TABLEAU PERSONNEL'!$E$23),100,0)
+IF(AND(G65&gt;='TABLEAU PERSONNEL'!$D$24,G65&lt;='TABLEAU PERSONNEL'!$E$24),100,0)
+IF(AND(G65&gt;='TABLEAU PERSONNEL'!$D$25,G65&lt;='TABLEAU PERSONNEL'!$E$25),100,0)
+IF(AND(G65&gt;='TABLEAU PERSONNEL'!$D$26,G65&lt;='TABLEAU PERSONNEL'!$E$26),100,0)
+IF(AND(G65&gt;='TABLEAU PERSONNEL'!$D$27,G65&lt;='TABLEAU PERSONNEL'!$E$27),100,0)
+IF(AND(G65&gt;='TABLEAU PERSONNEL'!$D$28,G65&lt;='TABLEAU PERSONNEL'!$E$28),100,0)
+IF(AND(G65&gt;='TABLEAU PERSONNEL'!$D$29,G65&lt;='TABLEAU PERSONNEL'!$E$29),100,0)
+IF(AND(G65&gt;='TABLEAU PERSONNEL'!$D$30,G65&lt;='TABLEAU PERSONNEL'!$E$30),100,0)
+IF(AND(G65&gt;='TABLEAU PERSONNEL'!$D$31,G65&lt;='TABLEAU PERSONNEL'!$E$31),100,0)
+IF(AND(G65&gt;='TABLEAU PERSONNEL'!$D$32,G65&lt;='TABLEAU PERSONNEL'!$E$32),100,0)
+IF(AND(G65&gt;='TABLEAU PERSONNEL'!$D$33,G65&lt;='TABLEAU PERSONNEL'!$E$33),100,0)
+IF(AND(G65&gt;='TABLEAU PERSONNEL'!$D$34,G65&lt;='TABLEAU PERSONNEL'!$E$34),100,0)</f>
        <v>2700</v>
      </c>
      <c r="H69" s="50">
        <f>IF(AND(H65&gt;='TABLEAU PERSONNEL'!$D$4,H65&lt;='TABLEAU PERSONNEL'!$E$4),100,0)
+IF(AND(H65&gt;='TABLEAU PERSONNEL'!$D$5,H65&lt;='TABLEAU PERSONNEL'!$E$5),100,0)
+IF(AND(H65&gt;='TABLEAU PERSONNEL'!$D$6,H65&lt;='TABLEAU PERSONNEL'!$E$6),100,0)
+IF(AND(H65&gt;='TABLEAU PERSONNEL'!$D$7,H65&lt;='TABLEAU PERSONNEL'!$E$7),100,0)
+IF(AND(H65&gt;='TABLEAU PERSONNEL'!$D$8,H65&lt;='TABLEAU PERSONNEL'!$E$8),100,0)
+IF(AND(H65&gt;='TABLEAU PERSONNEL'!$D$9,H65&lt;='TABLEAU PERSONNEL'!$E$9),100,0)
+IF(AND(H65&gt;='TABLEAU PERSONNEL'!$D$10,H65&lt;='TABLEAU PERSONNEL'!$E$10),100,0)
+IF(AND(H65&gt;='TABLEAU PERSONNEL'!$D$11,H65&lt;='TABLEAU PERSONNEL'!$E$11),100,0)
+IF(AND(H65&gt;='TABLEAU PERSONNEL'!$D$12,H65&lt;='TABLEAU PERSONNEL'!$E$12),100,0)
+IF(AND(H65&gt;='TABLEAU PERSONNEL'!$D$13,H65&lt;='TABLEAU PERSONNEL'!$E$13),100,0)
+IF(AND(H65&gt;='TABLEAU PERSONNEL'!$D$14,H65&lt;='TABLEAU PERSONNEL'!$E$14),100,0)
+IF(AND(H65&gt;='TABLEAU PERSONNEL'!$D$15,H65&lt;='TABLEAU PERSONNEL'!$E$15),100,0)
+IF(AND(H65&gt;='TABLEAU PERSONNEL'!$D$16,H65&lt;='TABLEAU PERSONNEL'!$E$16),100,0)
+IF(AND(H65&gt;='TABLEAU PERSONNEL'!$D$17,H65&lt;='TABLEAU PERSONNEL'!$E$17),100,0)
+IF(AND(H65&gt;='TABLEAU PERSONNEL'!$D$18,H65&lt;='TABLEAU PERSONNEL'!$E$18),100,0)
+IF(AND(H65&gt;='TABLEAU PERSONNEL'!$D$19,H65&lt;='TABLEAU PERSONNEL'!$E$19),100,0)
+IF(AND(H65&gt;='TABLEAU PERSONNEL'!$D$20,H65&lt;='TABLEAU PERSONNEL'!$E$20),100,0)
+IF(AND(H65&gt;='TABLEAU PERSONNEL'!$D$21,H65&lt;='TABLEAU PERSONNEL'!$E$21),100,0)
+IF(AND(H65&gt;='TABLEAU PERSONNEL'!$D$22,H65&lt;='TABLEAU PERSONNEL'!$E$22),100,0)
+IF(AND(H65&gt;='TABLEAU PERSONNEL'!$D$23,H65&lt;='TABLEAU PERSONNEL'!$E$23),100,0)
+IF(AND(H65&gt;='TABLEAU PERSONNEL'!$D$24,H65&lt;='TABLEAU PERSONNEL'!$E$24),100,0)
+IF(AND(H65&gt;='TABLEAU PERSONNEL'!$D$25,H65&lt;='TABLEAU PERSONNEL'!$E$25),100,0)
+IF(AND(H65&gt;='TABLEAU PERSONNEL'!$D$26,H65&lt;='TABLEAU PERSONNEL'!$E$26),100,0)
+IF(AND(H65&gt;='TABLEAU PERSONNEL'!$D$27,H65&lt;='TABLEAU PERSONNEL'!$E$27),100,0)
+IF(AND(H65&gt;='TABLEAU PERSONNEL'!$D$28,H65&lt;='TABLEAU PERSONNEL'!$E$28),100,0)
+IF(AND(H65&gt;='TABLEAU PERSONNEL'!$D$29,H65&lt;='TABLEAU PERSONNEL'!$E$29),100,0)
+IF(AND(H65&gt;='TABLEAU PERSONNEL'!$D$30,H65&lt;='TABLEAU PERSONNEL'!$E$30),100,0)
+IF(AND(H65&gt;='TABLEAU PERSONNEL'!$D$31,H65&lt;='TABLEAU PERSONNEL'!$E$31),100,0)
+IF(AND(H65&gt;='TABLEAU PERSONNEL'!$D$32,H65&lt;='TABLEAU PERSONNEL'!$E$32),100,0)
+IF(AND(H65&gt;='TABLEAU PERSONNEL'!$D$33,H65&lt;='TABLEAU PERSONNEL'!$E$33),100,0)
+IF(AND(H65&gt;='TABLEAU PERSONNEL'!$D$34,H65&lt;='TABLEAU PERSONNEL'!$E$34),100,0)</f>
        <v>0</v>
      </c>
      <c r="I69" s="50">
        <f>IF(AND(I65&gt;='TABLEAU PERSONNEL'!$D$4,I65&lt;='TABLEAU PERSONNEL'!$E$4),100,0)
+IF(AND(I65&gt;='TABLEAU PERSONNEL'!$D$5,I65&lt;='TABLEAU PERSONNEL'!$E$5),100,0)
+IF(AND(I65&gt;='TABLEAU PERSONNEL'!$D$6,I65&lt;='TABLEAU PERSONNEL'!$E$6),100,0)
+IF(AND(I65&gt;='TABLEAU PERSONNEL'!$D$7,I65&lt;='TABLEAU PERSONNEL'!$E$7),100,0)
+IF(AND(I65&gt;='TABLEAU PERSONNEL'!$D$8,I65&lt;='TABLEAU PERSONNEL'!$E$8),100,0)
+IF(AND(I65&gt;='TABLEAU PERSONNEL'!$D$9,I65&lt;='TABLEAU PERSONNEL'!$E$9),100,0)
+IF(AND(I65&gt;='TABLEAU PERSONNEL'!$D$10,I65&lt;='TABLEAU PERSONNEL'!$E$10),100,0)
+IF(AND(I65&gt;='TABLEAU PERSONNEL'!$D$11,I65&lt;='TABLEAU PERSONNEL'!$E$11),100,0)
+IF(AND(I65&gt;='TABLEAU PERSONNEL'!$D$12,I65&lt;='TABLEAU PERSONNEL'!$E$12),100,0)
+IF(AND(I65&gt;='TABLEAU PERSONNEL'!$D$13,I65&lt;='TABLEAU PERSONNEL'!$E$13),100,0)
+IF(AND(I65&gt;='TABLEAU PERSONNEL'!$D$14,I65&lt;='TABLEAU PERSONNEL'!$E$14),100,0)
+IF(AND(I65&gt;='TABLEAU PERSONNEL'!$D$15,I65&lt;='TABLEAU PERSONNEL'!$E$15),100,0)
+IF(AND(I65&gt;='TABLEAU PERSONNEL'!$D$16,I65&lt;='TABLEAU PERSONNEL'!$E$16),100,0)
+IF(AND(I65&gt;='TABLEAU PERSONNEL'!$D$17,I65&lt;='TABLEAU PERSONNEL'!$E$17),100,0)
+IF(AND(I65&gt;='TABLEAU PERSONNEL'!$D$18,I65&lt;='TABLEAU PERSONNEL'!$E$18),100,0)
+IF(AND(I65&gt;='TABLEAU PERSONNEL'!$D$19,I65&lt;='TABLEAU PERSONNEL'!$E$19),100,0)
+IF(AND(I65&gt;='TABLEAU PERSONNEL'!$D$20,I65&lt;='TABLEAU PERSONNEL'!$E$20),100,0)
+IF(AND(I65&gt;='TABLEAU PERSONNEL'!$D$21,I65&lt;='TABLEAU PERSONNEL'!$E$21),100,0)
+IF(AND(I65&gt;='TABLEAU PERSONNEL'!$D$22,I65&lt;='TABLEAU PERSONNEL'!$E$22),100,0)
+IF(AND(I65&gt;='TABLEAU PERSONNEL'!$D$23,I65&lt;='TABLEAU PERSONNEL'!$E$23),100,0)
+IF(AND(I65&gt;='TABLEAU PERSONNEL'!$D$24,I65&lt;='TABLEAU PERSONNEL'!$E$24),100,0)
+IF(AND(I65&gt;='TABLEAU PERSONNEL'!$D$25,I65&lt;='TABLEAU PERSONNEL'!$E$25),100,0)
+IF(AND(I65&gt;='TABLEAU PERSONNEL'!$D$26,I65&lt;='TABLEAU PERSONNEL'!$E$26),100,0)
+IF(AND(I65&gt;='TABLEAU PERSONNEL'!$D$27,I65&lt;='TABLEAU PERSONNEL'!$E$27),100,0)
+IF(AND(I65&gt;='TABLEAU PERSONNEL'!$D$28,I65&lt;='TABLEAU PERSONNEL'!$E$28),100,0)
+IF(AND(I65&gt;='TABLEAU PERSONNEL'!$D$29,I65&lt;='TABLEAU PERSONNEL'!$E$29),100,0)
+IF(AND(I65&gt;='TABLEAU PERSONNEL'!$D$30,I65&lt;='TABLEAU PERSONNEL'!$E$30),100,0)
+IF(AND(I65&gt;='TABLEAU PERSONNEL'!$D$31,I65&lt;='TABLEAU PERSONNEL'!$E$31),100,0)
+IF(AND(I65&gt;='TABLEAU PERSONNEL'!$D$32,I65&lt;='TABLEAU PERSONNEL'!$E$32),100,0)
+IF(AND(I65&gt;='TABLEAU PERSONNEL'!$D$33,I65&lt;='TABLEAU PERSONNEL'!$E$33),100,0)
+IF(AND(I65&gt;='TABLEAU PERSONNEL'!$D$34,I65&lt;='TABLEAU PERSONNEL'!$E$34),100,0)</f>
        <v>0</v>
      </c>
      <c r="J69" s="50">
        <f>IF(AND(J65&gt;='TABLEAU PERSONNEL'!$D$4,J65&lt;='TABLEAU PERSONNEL'!$E$4),100,0)
+IF(AND(J65&gt;='TABLEAU PERSONNEL'!$D$5,J65&lt;='TABLEAU PERSONNEL'!$E$5),100,0)
+IF(AND(J65&gt;='TABLEAU PERSONNEL'!$D$6,J65&lt;='TABLEAU PERSONNEL'!$E$6),100,0)
+IF(AND(J65&gt;='TABLEAU PERSONNEL'!$D$7,J65&lt;='TABLEAU PERSONNEL'!$E$7),100,0)
+IF(AND(J65&gt;='TABLEAU PERSONNEL'!$D$8,J65&lt;='TABLEAU PERSONNEL'!$E$8),100,0)
+IF(AND(J65&gt;='TABLEAU PERSONNEL'!$D$9,J65&lt;='TABLEAU PERSONNEL'!$E$9),100,0)
+IF(AND(J65&gt;='TABLEAU PERSONNEL'!$D$10,J65&lt;='TABLEAU PERSONNEL'!$E$10),100,0)
+IF(AND(J65&gt;='TABLEAU PERSONNEL'!$D$11,J65&lt;='TABLEAU PERSONNEL'!$E$11),100,0)
+IF(AND(J65&gt;='TABLEAU PERSONNEL'!$D$12,J65&lt;='TABLEAU PERSONNEL'!$E$12),100,0)
+IF(AND(J65&gt;='TABLEAU PERSONNEL'!$D$13,J65&lt;='TABLEAU PERSONNEL'!$E$13),100,0)
+IF(AND(J65&gt;='TABLEAU PERSONNEL'!$D$14,J65&lt;='TABLEAU PERSONNEL'!$E$14),100,0)
+IF(AND(J65&gt;='TABLEAU PERSONNEL'!$D$15,J65&lt;='TABLEAU PERSONNEL'!$E$15),100,0)
+IF(AND(J65&gt;='TABLEAU PERSONNEL'!$D$16,J65&lt;='TABLEAU PERSONNEL'!$E$16),100,0)
+IF(AND(J65&gt;='TABLEAU PERSONNEL'!$D$17,J65&lt;='TABLEAU PERSONNEL'!$E$17),100,0)
+IF(AND(J65&gt;='TABLEAU PERSONNEL'!$D$18,J65&lt;='TABLEAU PERSONNEL'!$E$18),100,0)
+IF(AND(J65&gt;='TABLEAU PERSONNEL'!$D$19,J65&lt;='TABLEAU PERSONNEL'!$E$19),100,0)
+IF(AND(J65&gt;='TABLEAU PERSONNEL'!$D$20,J65&lt;='TABLEAU PERSONNEL'!$E$20),100,0)
+IF(AND(J65&gt;='TABLEAU PERSONNEL'!$D$21,J65&lt;='TABLEAU PERSONNEL'!$E$21),100,0)
+IF(AND(J65&gt;='TABLEAU PERSONNEL'!$D$22,J65&lt;='TABLEAU PERSONNEL'!$E$22),100,0)
+IF(AND(J65&gt;='TABLEAU PERSONNEL'!$D$23,J65&lt;='TABLEAU PERSONNEL'!$E$23),100,0)
+IF(AND(J65&gt;='TABLEAU PERSONNEL'!$D$24,J65&lt;='TABLEAU PERSONNEL'!$E$24),100,0)
+IF(AND(J65&gt;='TABLEAU PERSONNEL'!$D$25,J65&lt;='TABLEAU PERSONNEL'!$E$25),100,0)
+IF(AND(J65&gt;='TABLEAU PERSONNEL'!$D$26,J65&lt;='TABLEAU PERSONNEL'!$E$26),100,0)
+IF(AND(J65&gt;='TABLEAU PERSONNEL'!$D$27,J65&lt;='TABLEAU PERSONNEL'!$E$27),100,0)
+IF(AND(J65&gt;='TABLEAU PERSONNEL'!$D$28,J65&lt;='TABLEAU PERSONNEL'!$E$28),100,0)
+IF(AND(J65&gt;='TABLEAU PERSONNEL'!$D$29,J65&lt;='TABLEAU PERSONNEL'!$E$29),100,0)
+IF(AND(J65&gt;='TABLEAU PERSONNEL'!$D$30,J65&lt;='TABLEAU PERSONNEL'!$E$30),100,0)
+IF(AND(J65&gt;='TABLEAU PERSONNEL'!$D$31,J65&lt;='TABLEAU PERSONNEL'!$E$31),100,0)
+IF(AND(J65&gt;='TABLEAU PERSONNEL'!$D$32,J65&lt;='TABLEAU PERSONNEL'!$E$32),100,0)
+IF(AND(J65&gt;='TABLEAU PERSONNEL'!$D$33,J65&lt;='TABLEAU PERSONNEL'!$E$33),100,0)
+IF(AND(J65&gt;='TABLEAU PERSONNEL'!$D$34,J65&lt;='TABLEAU PERSONNEL'!$E$34),100,0)</f>
        <v>0</v>
      </c>
      <c r="K69" s="50">
        <f>IF(AND(K65&gt;='TABLEAU PERSONNEL'!$D$4,K65&lt;='TABLEAU PERSONNEL'!$E$4),100,0)
+IF(AND(K65&gt;='TABLEAU PERSONNEL'!$D$5,K65&lt;='TABLEAU PERSONNEL'!$E$5),100,0)
+IF(AND(K65&gt;='TABLEAU PERSONNEL'!$D$6,K65&lt;='TABLEAU PERSONNEL'!$E$6),100,0)
+IF(AND(K65&gt;='TABLEAU PERSONNEL'!$D$7,K65&lt;='TABLEAU PERSONNEL'!$E$7),100,0)
+IF(AND(K65&gt;='TABLEAU PERSONNEL'!$D$8,K65&lt;='TABLEAU PERSONNEL'!$E$8),100,0)
+IF(AND(K65&gt;='TABLEAU PERSONNEL'!$D$9,K65&lt;='TABLEAU PERSONNEL'!$E$9),100,0)
+IF(AND(K65&gt;='TABLEAU PERSONNEL'!$D$10,K65&lt;='TABLEAU PERSONNEL'!$E$10),100,0)
+IF(AND(K65&gt;='TABLEAU PERSONNEL'!$D$11,K65&lt;='TABLEAU PERSONNEL'!$E$11),100,0)
+IF(AND(K65&gt;='TABLEAU PERSONNEL'!$D$12,K65&lt;='TABLEAU PERSONNEL'!$E$12),100,0)
+IF(AND(K65&gt;='TABLEAU PERSONNEL'!$D$13,K65&lt;='TABLEAU PERSONNEL'!$E$13),100,0)
+IF(AND(K65&gt;='TABLEAU PERSONNEL'!$D$14,K65&lt;='TABLEAU PERSONNEL'!$E$14),100,0)
+IF(AND(K65&gt;='TABLEAU PERSONNEL'!$D$15,K65&lt;='TABLEAU PERSONNEL'!$E$15),100,0)
+IF(AND(K65&gt;='TABLEAU PERSONNEL'!$D$16,K65&lt;='TABLEAU PERSONNEL'!$E$16),100,0)
+IF(AND(K65&gt;='TABLEAU PERSONNEL'!$D$17,K65&lt;='TABLEAU PERSONNEL'!$E$17),100,0)
+IF(AND(K65&gt;='TABLEAU PERSONNEL'!$D$18,K65&lt;='TABLEAU PERSONNEL'!$E$18),100,0)
+IF(AND(K65&gt;='TABLEAU PERSONNEL'!$D$19,K65&lt;='TABLEAU PERSONNEL'!$E$19),100,0)
+IF(AND(K65&gt;='TABLEAU PERSONNEL'!$D$20,K65&lt;='TABLEAU PERSONNEL'!$E$20),100,0)
+IF(AND(K65&gt;='TABLEAU PERSONNEL'!$D$21,K65&lt;='TABLEAU PERSONNEL'!$E$21),100,0)
+IF(AND(K65&gt;='TABLEAU PERSONNEL'!$D$22,K65&lt;='TABLEAU PERSONNEL'!$E$22),100,0)
+IF(AND(K65&gt;='TABLEAU PERSONNEL'!$D$23,K65&lt;='TABLEAU PERSONNEL'!$E$23),100,0)
+IF(AND(K65&gt;='TABLEAU PERSONNEL'!$D$24,K65&lt;='TABLEAU PERSONNEL'!$E$24),100,0)
+IF(AND(K65&gt;='TABLEAU PERSONNEL'!$D$25,K65&lt;='TABLEAU PERSONNEL'!$E$25),100,0)
+IF(AND(K65&gt;='TABLEAU PERSONNEL'!$D$26,K65&lt;='TABLEAU PERSONNEL'!$E$26),100,0)
+IF(AND(K65&gt;='TABLEAU PERSONNEL'!$D$27,K65&lt;='TABLEAU PERSONNEL'!$E$27),100,0)
+IF(AND(K65&gt;='TABLEAU PERSONNEL'!$D$28,K65&lt;='TABLEAU PERSONNEL'!$E$28),100,0)
+IF(AND(K65&gt;='TABLEAU PERSONNEL'!$D$29,K65&lt;='TABLEAU PERSONNEL'!$E$29),100,0)
+IF(AND(K65&gt;='TABLEAU PERSONNEL'!$D$30,K65&lt;='TABLEAU PERSONNEL'!$E$30),100,0)
+IF(AND(K65&gt;='TABLEAU PERSONNEL'!$D$31,K65&lt;='TABLEAU PERSONNEL'!$E$31),100,0)
+IF(AND(K65&gt;='TABLEAU PERSONNEL'!$D$32,K65&lt;='TABLEAU PERSONNEL'!$E$32),100,0)
+IF(AND(K65&gt;='TABLEAU PERSONNEL'!$D$33,K65&lt;='TABLEAU PERSONNEL'!$E$33),100,0)
+IF(AND(K65&gt;='TABLEAU PERSONNEL'!$D$34,K65&lt;='TABLEAU PERSONNEL'!$E$34),100,0)</f>
        <v>0</v>
      </c>
      <c r="L69" s="50">
        <f>IF(AND(L65&gt;='TABLEAU PERSONNEL'!$D$4,L65&lt;='TABLEAU PERSONNEL'!$E$4),100,0)
+IF(AND(L65&gt;='TABLEAU PERSONNEL'!$D$5,L65&lt;='TABLEAU PERSONNEL'!$E$5),100,0)
+IF(AND(L65&gt;='TABLEAU PERSONNEL'!$D$6,L65&lt;='TABLEAU PERSONNEL'!$E$6),100,0)
+IF(AND(L65&gt;='TABLEAU PERSONNEL'!$D$7,L65&lt;='TABLEAU PERSONNEL'!$E$7),100,0)
+IF(AND(L65&gt;='TABLEAU PERSONNEL'!$D$8,L65&lt;='TABLEAU PERSONNEL'!$E$8),100,0)
+IF(AND(L65&gt;='TABLEAU PERSONNEL'!$D$9,L65&lt;='TABLEAU PERSONNEL'!$E$9),100,0)
+IF(AND(L65&gt;='TABLEAU PERSONNEL'!$D$10,L65&lt;='TABLEAU PERSONNEL'!$E$10),100,0)
+IF(AND(L65&gt;='TABLEAU PERSONNEL'!$D$11,L65&lt;='TABLEAU PERSONNEL'!$E$11),100,0)
+IF(AND(L65&gt;='TABLEAU PERSONNEL'!$D$12,L65&lt;='TABLEAU PERSONNEL'!$E$12),100,0)
+IF(AND(L65&gt;='TABLEAU PERSONNEL'!$D$13,L65&lt;='TABLEAU PERSONNEL'!$E$13),100,0)
+IF(AND(L65&gt;='TABLEAU PERSONNEL'!$D$14,L65&lt;='TABLEAU PERSONNEL'!$E$14),100,0)
+IF(AND(L65&gt;='TABLEAU PERSONNEL'!$D$15,L65&lt;='TABLEAU PERSONNEL'!$E$15),100,0)
+IF(AND(L65&gt;='TABLEAU PERSONNEL'!$D$16,L65&lt;='TABLEAU PERSONNEL'!$E$16),100,0)
+IF(AND(L65&gt;='TABLEAU PERSONNEL'!$D$17,L65&lt;='TABLEAU PERSONNEL'!$E$17),100,0)
+IF(AND(L65&gt;='TABLEAU PERSONNEL'!$D$18,L65&lt;='TABLEAU PERSONNEL'!$E$18),100,0)
+IF(AND(L65&gt;='TABLEAU PERSONNEL'!$D$19,L65&lt;='TABLEAU PERSONNEL'!$E$19),100,0)
+IF(AND(L65&gt;='TABLEAU PERSONNEL'!$D$20,L65&lt;='TABLEAU PERSONNEL'!$E$20),100,0)
+IF(AND(L65&gt;='TABLEAU PERSONNEL'!$D$21,L65&lt;='TABLEAU PERSONNEL'!$E$21),100,0)
+IF(AND(L65&gt;='TABLEAU PERSONNEL'!$D$22,L65&lt;='TABLEAU PERSONNEL'!$E$22),100,0)
+IF(AND(L65&gt;='TABLEAU PERSONNEL'!$D$23,L65&lt;='TABLEAU PERSONNEL'!$E$23),100,0)
+IF(AND(L65&gt;='TABLEAU PERSONNEL'!$D$24,L65&lt;='TABLEAU PERSONNEL'!$E$24),100,0)
+IF(AND(L65&gt;='TABLEAU PERSONNEL'!$D$25,L65&lt;='TABLEAU PERSONNEL'!$E$25),100,0)
+IF(AND(L65&gt;='TABLEAU PERSONNEL'!$D$26,L65&lt;='TABLEAU PERSONNEL'!$E$26),100,0)
+IF(AND(L65&gt;='TABLEAU PERSONNEL'!$D$27,L65&lt;='TABLEAU PERSONNEL'!$E$27),100,0)
+IF(AND(L65&gt;='TABLEAU PERSONNEL'!$D$28,L65&lt;='TABLEAU PERSONNEL'!$E$28),100,0)
+IF(AND(L65&gt;='TABLEAU PERSONNEL'!$D$29,L65&lt;='TABLEAU PERSONNEL'!$E$29),100,0)
+IF(AND(L65&gt;='TABLEAU PERSONNEL'!$D$30,L65&lt;='TABLEAU PERSONNEL'!$E$30),100,0)
+IF(AND(L65&gt;='TABLEAU PERSONNEL'!$D$31,L65&lt;='TABLEAU PERSONNEL'!$E$31),100,0)
+IF(AND(L65&gt;='TABLEAU PERSONNEL'!$D$32,L65&lt;='TABLEAU PERSONNEL'!$E$32),100,0)
+IF(AND(L65&gt;='TABLEAU PERSONNEL'!$D$33,L65&lt;='TABLEAU PERSONNEL'!$E$33),100,0)
+IF(AND(L65&gt;='TABLEAU PERSONNEL'!$D$34,L65&lt;='TABLEAU PERSONNEL'!$E$34),100,0)</f>
        <v>0</v>
      </c>
      <c r="M69" s="50">
        <f>IF(AND(M65&gt;='TABLEAU PERSONNEL'!$D$4,M65&lt;='TABLEAU PERSONNEL'!$E$4),100,0)
+IF(AND(M65&gt;='TABLEAU PERSONNEL'!$D$5,M65&lt;='TABLEAU PERSONNEL'!$E$5),100,0)
+IF(AND(M65&gt;='TABLEAU PERSONNEL'!$D$6,M65&lt;='TABLEAU PERSONNEL'!$E$6),100,0)
+IF(AND(M65&gt;='TABLEAU PERSONNEL'!$D$7,M65&lt;='TABLEAU PERSONNEL'!$E$7),100,0)
+IF(AND(M65&gt;='TABLEAU PERSONNEL'!$D$8,M65&lt;='TABLEAU PERSONNEL'!$E$8),100,0)
+IF(AND(M65&gt;='TABLEAU PERSONNEL'!$D$9,M65&lt;='TABLEAU PERSONNEL'!$E$9),100,0)
+IF(AND(M65&gt;='TABLEAU PERSONNEL'!$D$10,M65&lt;='TABLEAU PERSONNEL'!$E$10),100,0)
+IF(AND(M65&gt;='TABLEAU PERSONNEL'!$D$11,M65&lt;='TABLEAU PERSONNEL'!$E$11),100,0)
+IF(AND(M65&gt;='TABLEAU PERSONNEL'!$D$12,M65&lt;='TABLEAU PERSONNEL'!$E$12),100,0)
+IF(AND(M65&gt;='TABLEAU PERSONNEL'!$D$13,M65&lt;='TABLEAU PERSONNEL'!$E$13),100,0)
+IF(AND(M65&gt;='TABLEAU PERSONNEL'!$D$14,M65&lt;='TABLEAU PERSONNEL'!$E$14),100,0)
+IF(AND(M65&gt;='TABLEAU PERSONNEL'!$D$15,M65&lt;='TABLEAU PERSONNEL'!$E$15),100,0)
+IF(AND(M65&gt;='TABLEAU PERSONNEL'!$D$16,M65&lt;='TABLEAU PERSONNEL'!$E$16),100,0)
+IF(AND(M65&gt;='TABLEAU PERSONNEL'!$D$17,M65&lt;='TABLEAU PERSONNEL'!$E$17),100,0)
+IF(AND(M65&gt;='TABLEAU PERSONNEL'!$D$18,M65&lt;='TABLEAU PERSONNEL'!$E$18),100,0)
+IF(AND(M65&gt;='TABLEAU PERSONNEL'!$D$19,M65&lt;='TABLEAU PERSONNEL'!$E$19),100,0)
+IF(AND(M65&gt;='TABLEAU PERSONNEL'!$D$20,M65&lt;='TABLEAU PERSONNEL'!$E$20),100,0)
+IF(AND(M65&gt;='TABLEAU PERSONNEL'!$D$21,M65&lt;='TABLEAU PERSONNEL'!$E$21),100,0)
+IF(AND(M65&gt;='TABLEAU PERSONNEL'!$D$22,M65&lt;='TABLEAU PERSONNEL'!$E$22),100,0)
+IF(AND(M65&gt;='TABLEAU PERSONNEL'!$D$23,M65&lt;='TABLEAU PERSONNEL'!$E$23),100,0)
+IF(AND(M65&gt;='TABLEAU PERSONNEL'!$D$24,M65&lt;='TABLEAU PERSONNEL'!$E$24),100,0)
+IF(AND(M65&gt;='TABLEAU PERSONNEL'!$D$25,M65&lt;='TABLEAU PERSONNEL'!$E$25),100,0)
+IF(AND(M65&gt;='TABLEAU PERSONNEL'!$D$26,M65&lt;='TABLEAU PERSONNEL'!$E$26),100,0)
+IF(AND(M65&gt;='TABLEAU PERSONNEL'!$D$27,M65&lt;='TABLEAU PERSONNEL'!$E$27),100,0)
+IF(AND(M65&gt;='TABLEAU PERSONNEL'!$D$28,M65&lt;='TABLEAU PERSONNEL'!$E$28),100,0)
+IF(AND(M65&gt;='TABLEAU PERSONNEL'!$D$29,M65&lt;='TABLEAU PERSONNEL'!$E$29),100,0)
+IF(AND(M65&gt;='TABLEAU PERSONNEL'!$D$30,M65&lt;='TABLEAU PERSONNEL'!$E$30),100,0)
+IF(AND(M65&gt;='TABLEAU PERSONNEL'!$D$31,M65&lt;='TABLEAU PERSONNEL'!$E$31),100,0)
+IF(AND(M65&gt;='TABLEAU PERSONNEL'!$D$32,M65&lt;='TABLEAU PERSONNEL'!$E$32),100,0)
+IF(AND(M65&gt;='TABLEAU PERSONNEL'!$D$33,M65&lt;='TABLEAU PERSONNEL'!$E$33),100,0)
+IF(AND(M65&gt;='TABLEAU PERSONNEL'!$D$34,M65&lt;='TABLEAU PERSONNEL'!$E$34),100,0)</f>
        <v>0</v>
      </c>
      <c r="N69" s="50">
        <f>IF(AND(N65&gt;='TABLEAU PERSONNEL'!$D$4,N65&lt;='TABLEAU PERSONNEL'!$E$4),100,0)
+IF(AND(N65&gt;='TABLEAU PERSONNEL'!$D$5,N65&lt;='TABLEAU PERSONNEL'!$E$5),100,0)
+IF(AND(N65&gt;='TABLEAU PERSONNEL'!$D$6,N65&lt;='TABLEAU PERSONNEL'!$E$6),100,0)
+IF(AND(N65&gt;='TABLEAU PERSONNEL'!$D$7,N65&lt;='TABLEAU PERSONNEL'!$E$7),100,0)
+IF(AND(N65&gt;='TABLEAU PERSONNEL'!$D$8,N65&lt;='TABLEAU PERSONNEL'!$E$8),100,0)
+IF(AND(N65&gt;='TABLEAU PERSONNEL'!$D$9,N65&lt;='TABLEAU PERSONNEL'!$E$9),100,0)
+IF(AND(N65&gt;='TABLEAU PERSONNEL'!$D$10,N65&lt;='TABLEAU PERSONNEL'!$E$10),100,0)
+IF(AND(N65&gt;='TABLEAU PERSONNEL'!$D$11,N65&lt;='TABLEAU PERSONNEL'!$E$11),100,0)
+IF(AND(N65&gt;='TABLEAU PERSONNEL'!$D$12,N65&lt;='TABLEAU PERSONNEL'!$E$12),100,0)
+IF(AND(N65&gt;='TABLEAU PERSONNEL'!$D$13,N65&lt;='TABLEAU PERSONNEL'!$E$13),100,0)
+IF(AND(N65&gt;='TABLEAU PERSONNEL'!$D$14,N65&lt;='TABLEAU PERSONNEL'!$E$14),100,0)
+IF(AND(N65&gt;='TABLEAU PERSONNEL'!$D$15,N65&lt;='TABLEAU PERSONNEL'!$E$15),100,0)
+IF(AND(N65&gt;='TABLEAU PERSONNEL'!$D$16,N65&lt;='TABLEAU PERSONNEL'!$E$16),100,0)
+IF(AND(N65&gt;='TABLEAU PERSONNEL'!$D$17,N65&lt;='TABLEAU PERSONNEL'!$E$17),100,0)
+IF(AND(N65&gt;='TABLEAU PERSONNEL'!$D$18,N65&lt;='TABLEAU PERSONNEL'!$E$18),100,0)
+IF(AND(N65&gt;='TABLEAU PERSONNEL'!$D$19,N65&lt;='TABLEAU PERSONNEL'!$E$19),100,0)
+IF(AND(N65&gt;='TABLEAU PERSONNEL'!$D$20,N65&lt;='TABLEAU PERSONNEL'!$E$20),100,0)
+IF(AND(N65&gt;='TABLEAU PERSONNEL'!$D$21,N65&lt;='TABLEAU PERSONNEL'!$E$21),100,0)
+IF(AND(N65&gt;='TABLEAU PERSONNEL'!$D$22,N65&lt;='TABLEAU PERSONNEL'!$E$22),100,0)
+IF(AND(N65&gt;='TABLEAU PERSONNEL'!$D$23,N65&lt;='TABLEAU PERSONNEL'!$E$23),100,0)
+IF(AND(N65&gt;='TABLEAU PERSONNEL'!$D$24,N65&lt;='TABLEAU PERSONNEL'!$E$24),100,0)
+IF(AND(N65&gt;='TABLEAU PERSONNEL'!$D$25,N65&lt;='TABLEAU PERSONNEL'!$E$25),100,0)
+IF(AND(N65&gt;='TABLEAU PERSONNEL'!$D$26,N65&lt;='TABLEAU PERSONNEL'!$E$26),100,0)
+IF(AND(N65&gt;='TABLEAU PERSONNEL'!$D$27,N65&lt;='TABLEAU PERSONNEL'!$E$27),100,0)
+IF(AND(N65&gt;='TABLEAU PERSONNEL'!$D$28,N65&lt;='TABLEAU PERSONNEL'!$E$28),100,0)
+IF(AND(N65&gt;='TABLEAU PERSONNEL'!$D$29,N65&lt;='TABLEAU PERSONNEL'!$E$29),100,0)
+IF(AND(N65&gt;='TABLEAU PERSONNEL'!$D$30,N65&lt;='TABLEAU PERSONNEL'!$E$30),100,0)
+IF(AND(N65&gt;='TABLEAU PERSONNEL'!$D$31,N65&lt;='TABLEAU PERSONNEL'!$E$31),100,0)
+IF(AND(N65&gt;='TABLEAU PERSONNEL'!$D$32,N65&lt;='TABLEAU PERSONNEL'!$E$32),100,0)
+IF(AND(N65&gt;='TABLEAU PERSONNEL'!$D$33,N65&lt;='TABLEAU PERSONNEL'!$E$33),100,0)
+IF(AND(N65&gt;='TABLEAU PERSONNEL'!$D$34,N65&lt;='TABLEAU PERSONNEL'!$E$34),100,0)</f>
        <v>0</v>
      </c>
      <c r="O69" s="50">
        <f>IF(AND(O65&gt;='TABLEAU PERSONNEL'!$D$4,O65&lt;='TABLEAU PERSONNEL'!$E$4),100,0)
+IF(AND(O65&gt;='TABLEAU PERSONNEL'!$D$5,O65&lt;='TABLEAU PERSONNEL'!$E$5),100,0)
+IF(AND(O65&gt;='TABLEAU PERSONNEL'!$D$6,O65&lt;='TABLEAU PERSONNEL'!$E$6),100,0)
+IF(AND(O65&gt;='TABLEAU PERSONNEL'!$D$7,O65&lt;='TABLEAU PERSONNEL'!$E$7),100,0)
+IF(AND(O65&gt;='TABLEAU PERSONNEL'!$D$8,O65&lt;='TABLEAU PERSONNEL'!$E$8),100,0)
+IF(AND(O65&gt;='TABLEAU PERSONNEL'!$D$9,O65&lt;='TABLEAU PERSONNEL'!$E$9),100,0)
+IF(AND(O65&gt;='TABLEAU PERSONNEL'!$D$10,O65&lt;='TABLEAU PERSONNEL'!$E$10),100,0)
+IF(AND(O65&gt;='TABLEAU PERSONNEL'!$D$11,O65&lt;='TABLEAU PERSONNEL'!$E$11),100,0)
+IF(AND(O65&gt;='TABLEAU PERSONNEL'!$D$12,O65&lt;='TABLEAU PERSONNEL'!$E$12),100,0)
+IF(AND(O65&gt;='TABLEAU PERSONNEL'!$D$13,O65&lt;='TABLEAU PERSONNEL'!$E$13),100,0)
+IF(AND(O65&gt;='TABLEAU PERSONNEL'!$D$14,O65&lt;='TABLEAU PERSONNEL'!$E$14),100,0)
+IF(AND(O65&gt;='TABLEAU PERSONNEL'!$D$15,O65&lt;='TABLEAU PERSONNEL'!$E$15),100,0)
+IF(AND(O65&gt;='TABLEAU PERSONNEL'!$D$16,O65&lt;='TABLEAU PERSONNEL'!$E$16),100,0)
+IF(AND(O65&gt;='TABLEAU PERSONNEL'!$D$17,O65&lt;='TABLEAU PERSONNEL'!$E$17),100,0)
+IF(AND(O65&gt;='TABLEAU PERSONNEL'!$D$18,O65&lt;='TABLEAU PERSONNEL'!$E$18),100,0)
+IF(AND(O65&gt;='TABLEAU PERSONNEL'!$D$19,O65&lt;='TABLEAU PERSONNEL'!$E$19),100,0)
+IF(AND(O65&gt;='TABLEAU PERSONNEL'!$D$20,O65&lt;='TABLEAU PERSONNEL'!$E$20),100,0)
+IF(AND(O65&gt;='TABLEAU PERSONNEL'!$D$21,O65&lt;='TABLEAU PERSONNEL'!$E$21),100,0)
+IF(AND(O65&gt;='TABLEAU PERSONNEL'!$D$22,O65&lt;='TABLEAU PERSONNEL'!$E$22),100,0)
+IF(AND(O65&gt;='TABLEAU PERSONNEL'!$D$23,O65&lt;='TABLEAU PERSONNEL'!$E$23),100,0)
+IF(AND(O65&gt;='TABLEAU PERSONNEL'!$D$24,O65&lt;='TABLEAU PERSONNEL'!$E$24),100,0)
+IF(AND(O65&gt;='TABLEAU PERSONNEL'!$D$25,O65&lt;='TABLEAU PERSONNEL'!$E$25),100,0)
+IF(AND(O65&gt;='TABLEAU PERSONNEL'!$D$26,O65&lt;='TABLEAU PERSONNEL'!$E$26),100,0)
+IF(AND(O65&gt;='TABLEAU PERSONNEL'!$D$27,O65&lt;='TABLEAU PERSONNEL'!$E$27),100,0)
+IF(AND(O65&gt;='TABLEAU PERSONNEL'!$D$28,O65&lt;='TABLEAU PERSONNEL'!$E$28),100,0)
+IF(AND(O65&gt;='TABLEAU PERSONNEL'!$D$29,O65&lt;='TABLEAU PERSONNEL'!$E$29),100,0)
+IF(AND(O65&gt;='TABLEAU PERSONNEL'!$D$30,O65&lt;='TABLEAU PERSONNEL'!$E$30),100,0)
+IF(AND(O65&gt;='TABLEAU PERSONNEL'!$D$31,O65&lt;='TABLEAU PERSONNEL'!$E$31),100,0)
+IF(AND(O65&gt;='TABLEAU PERSONNEL'!$D$32,O65&lt;='TABLEAU PERSONNEL'!$E$32),100,0)
+IF(AND(O65&gt;='TABLEAU PERSONNEL'!$D$33,O65&lt;='TABLEAU PERSONNEL'!$E$33),100,0)
+IF(AND(O65&gt;='TABLEAU PERSONNEL'!$D$34,O65&lt;='TABLEAU PERSONNEL'!$E$34),100,0)</f>
        <v>0</v>
      </c>
      <c r="P69" s="50">
        <f>IF(AND(P65&gt;='TABLEAU PERSONNEL'!$D$4,P65&lt;='TABLEAU PERSONNEL'!$E$4),100,0)
+IF(AND(P65&gt;='TABLEAU PERSONNEL'!$D$5,P65&lt;='TABLEAU PERSONNEL'!$E$5),100,0)
+IF(AND(P65&gt;='TABLEAU PERSONNEL'!$D$6,P65&lt;='TABLEAU PERSONNEL'!$E$6),100,0)
+IF(AND(P65&gt;='TABLEAU PERSONNEL'!$D$7,P65&lt;='TABLEAU PERSONNEL'!$E$7),100,0)
+IF(AND(P65&gt;='TABLEAU PERSONNEL'!$D$8,P65&lt;='TABLEAU PERSONNEL'!$E$8),100,0)
+IF(AND(P65&gt;='TABLEAU PERSONNEL'!$D$9,P65&lt;='TABLEAU PERSONNEL'!$E$9),100,0)
+IF(AND(P65&gt;='TABLEAU PERSONNEL'!$D$10,P65&lt;='TABLEAU PERSONNEL'!$E$10),100,0)
+IF(AND(P65&gt;='TABLEAU PERSONNEL'!$D$11,P65&lt;='TABLEAU PERSONNEL'!$E$11),100,0)
+IF(AND(P65&gt;='TABLEAU PERSONNEL'!$D$12,P65&lt;='TABLEAU PERSONNEL'!$E$12),100,0)
+IF(AND(P65&gt;='TABLEAU PERSONNEL'!$D$13,P65&lt;='TABLEAU PERSONNEL'!$E$13),100,0)
+IF(AND(P65&gt;='TABLEAU PERSONNEL'!$D$14,P65&lt;='TABLEAU PERSONNEL'!$E$14),100,0)
+IF(AND(P65&gt;='TABLEAU PERSONNEL'!$D$15,P65&lt;='TABLEAU PERSONNEL'!$E$15),100,0)
+IF(AND(P65&gt;='TABLEAU PERSONNEL'!$D$16,P65&lt;='TABLEAU PERSONNEL'!$E$16),100,0)
+IF(AND(P65&gt;='TABLEAU PERSONNEL'!$D$17,P65&lt;='TABLEAU PERSONNEL'!$E$17),100,0)
+IF(AND(P65&gt;='TABLEAU PERSONNEL'!$D$18,P65&lt;='TABLEAU PERSONNEL'!$E$18),100,0)
+IF(AND(P65&gt;='TABLEAU PERSONNEL'!$D$19,P65&lt;='TABLEAU PERSONNEL'!$E$19),100,0)
+IF(AND(P65&gt;='TABLEAU PERSONNEL'!$D$20,P65&lt;='TABLEAU PERSONNEL'!$E$20),100,0)
+IF(AND(P65&gt;='TABLEAU PERSONNEL'!$D$21,P65&lt;='TABLEAU PERSONNEL'!$E$21),100,0)
+IF(AND(P65&gt;='TABLEAU PERSONNEL'!$D$22,P65&lt;='TABLEAU PERSONNEL'!$E$22),100,0)
+IF(AND(P65&gt;='TABLEAU PERSONNEL'!$D$23,P65&lt;='TABLEAU PERSONNEL'!$E$23),100,0)
+IF(AND(P65&gt;='TABLEAU PERSONNEL'!$D$24,P65&lt;='TABLEAU PERSONNEL'!$E$24),100,0)
+IF(AND(P65&gt;='TABLEAU PERSONNEL'!$D$25,P65&lt;='TABLEAU PERSONNEL'!$E$25),100,0)
+IF(AND(P65&gt;='TABLEAU PERSONNEL'!$D$26,P65&lt;='TABLEAU PERSONNEL'!$E$26),100,0)
+IF(AND(P65&gt;='TABLEAU PERSONNEL'!$D$27,P65&lt;='TABLEAU PERSONNEL'!$E$27),100,0)
+IF(AND(P65&gt;='TABLEAU PERSONNEL'!$D$28,P65&lt;='TABLEAU PERSONNEL'!$E$28),100,0)
+IF(AND(P65&gt;='TABLEAU PERSONNEL'!$D$29,P65&lt;='TABLEAU PERSONNEL'!$E$29),100,0)
+IF(AND(P65&gt;='TABLEAU PERSONNEL'!$D$30,P65&lt;='TABLEAU PERSONNEL'!$E$30),100,0)
+IF(AND(P65&gt;='TABLEAU PERSONNEL'!$D$31,P65&lt;='TABLEAU PERSONNEL'!$E$31),100,0)
+IF(AND(P65&gt;='TABLEAU PERSONNEL'!$D$32,P65&lt;='TABLEAU PERSONNEL'!$E$32),100,0)
+IF(AND(P65&gt;='TABLEAU PERSONNEL'!$D$33,P65&lt;='TABLEAU PERSONNEL'!$E$33),100,0)
+IF(AND(P65&gt;='TABLEAU PERSONNEL'!$D$34,P65&lt;='TABLEAU PERSONNEL'!$E$34),100,0)</f>
        <v>0</v>
      </c>
      <c r="Q69" s="50">
        <f>IF(AND(Q65&gt;='TABLEAU PERSONNEL'!$D$4,Q65&lt;='TABLEAU PERSONNEL'!$E$4),100,0)
+IF(AND(Q65&gt;='TABLEAU PERSONNEL'!$D$5,Q65&lt;='TABLEAU PERSONNEL'!$E$5),100,0)
+IF(AND(Q65&gt;='TABLEAU PERSONNEL'!$D$6,Q65&lt;='TABLEAU PERSONNEL'!$E$6),100,0)
+IF(AND(Q65&gt;='TABLEAU PERSONNEL'!$D$7,Q65&lt;='TABLEAU PERSONNEL'!$E$7),100,0)
+IF(AND(Q65&gt;='TABLEAU PERSONNEL'!$D$8,Q65&lt;='TABLEAU PERSONNEL'!$E$8),100,0)
+IF(AND(Q65&gt;='TABLEAU PERSONNEL'!$D$9,Q65&lt;='TABLEAU PERSONNEL'!$E$9),100,0)
+IF(AND(Q65&gt;='TABLEAU PERSONNEL'!$D$10,Q65&lt;='TABLEAU PERSONNEL'!$E$10),100,0)
+IF(AND(Q65&gt;='TABLEAU PERSONNEL'!$D$11,Q65&lt;='TABLEAU PERSONNEL'!$E$11),100,0)
+IF(AND(Q65&gt;='TABLEAU PERSONNEL'!$D$12,Q65&lt;='TABLEAU PERSONNEL'!$E$12),100,0)
+IF(AND(Q65&gt;='TABLEAU PERSONNEL'!$D$13,Q65&lt;='TABLEAU PERSONNEL'!$E$13),100,0)
+IF(AND(Q65&gt;='TABLEAU PERSONNEL'!$D$14,Q65&lt;='TABLEAU PERSONNEL'!$E$14),100,0)
+IF(AND(Q65&gt;='TABLEAU PERSONNEL'!$D$15,Q65&lt;='TABLEAU PERSONNEL'!$E$15),100,0)
+IF(AND(Q65&gt;='TABLEAU PERSONNEL'!$D$16,Q65&lt;='TABLEAU PERSONNEL'!$E$16),100,0)
+IF(AND(Q65&gt;='TABLEAU PERSONNEL'!$D$17,Q65&lt;='TABLEAU PERSONNEL'!$E$17),100,0)
+IF(AND(Q65&gt;='TABLEAU PERSONNEL'!$D$18,Q65&lt;='TABLEAU PERSONNEL'!$E$18),100,0)
+IF(AND(Q65&gt;='TABLEAU PERSONNEL'!$D$19,Q65&lt;='TABLEAU PERSONNEL'!$E$19),100,0)
+IF(AND(Q65&gt;='TABLEAU PERSONNEL'!$D$20,Q65&lt;='TABLEAU PERSONNEL'!$E$20),100,0)
+IF(AND(Q65&gt;='TABLEAU PERSONNEL'!$D$21,Q65&lt;='TABLEAU PERSONNEL'!$E$21),100,0)
+IF(AND(Q65&gt;='TABLEAU PERSONNEL'!$D$22,Q65&lt;='TABLEAU PERSONNEL'!$E$22),100,0)
+IF(AND(Q65&gt;='TABLEAU PERSONNEL'!$D$23,Q65&lt;='TABLEAU PERSONNEL'!$E$23),100,0)
+IF(AND(Q65&gt;='TABLEAU PERSONNEL'!$D$24,Q65&lt;='TABLEAU PERSONNEL'!$E$24),100,0)
+IF(AND(Q65&gt;='TABLEAU PERSONNEL'!$D$25,Q65&lt;='TABLEAU PERSONNEL'!$E$25),100,0)
+IF(AND(Q65&gt;='TABLEAU PERSONNEL'!$D$26,Q65&lt;='TABLEAU PERSONNEL'!$E$26),100,0)
+IF(AND(Q65&gt;='TABLEAU PERSONNEL'!$D$27,Q65&lt;='TABLEAU PERSONNEL'!$E$27),100,0)
+IF(AND(Q65&gt;='TABLEAU PERSONNEL'!$D$28,Q65&lt;='TABLEAU PERSONNEL'!$E$28),100,0)
+IF(AND(Q65&gt;='TABLEAU PERSONNEL'!$D$29,Q65&lt;='TABLEAU PERSONNEL'!$E$29),100,0)
+IF(AND(Q65&gt;='TABLEAU PERSONNEL'!$D$30,Q65&lt;='TABLEAU PERSONNEL'!$E$30),100,0)
+IF(AND(Q65&gt;='TABLEAU PERSONNEL'!$D$31,Q65&lt;='TABLEAU PERSONNEL'!$E$31),100,0)
+IF(AND(Q65&gt;='TABLEAU PERSONNEL'!$D$32,Q65&lt;='TABLEAU PERSONNEL'!$E$32),100,0)
+IF(AND(Q65&gt;='TABLEAU PERSONNEL'!$D$33,Q65&lt;='TABLEAU PERSONNEL'!$E$33),100,0)
+IF(AND(Q65&gt;='TABLEAU PERSONNEL'!$D$34,Q65&lt;='TABLEAU PERSONNEL'!$E$34),100,0)</f>
        <v>0</v>
      </c>
      <c r="R69" s="50">
        <f>IF(AND(R65&gt;='TABLEAU PERSONNEL'!$D$4,R65&lt;='TABLEAU PERSONNEL'!$E$4),100,0)
+IF(AND(R65&gt;='TABLEAU PERSONNEL'!$D$5,R65&lt;='TABLEAU PERSONNEL'!$E$5),100,0)
+IF(AND(R65&gt;='TABLEAU PERSONNEL'!$D$6,R65&lt;='TABLEAU PERSONNEL'!$E$6),100,0)
+IF(AND(R65&gt;='TABLEAU PERSONNEL'!$D$7,R65&lt;='TABLEAU PERSONNEL'!$E$7),100,0)
+IF(AND(R65&gt;='TABLEAU PERSONNEL'!$D$8,R65&lt;='TABLEAU PERSONNEL'!$E$8),100,0)
+IF(AND(R65&gt;='TABLEAU PERSONNEL'!$D$9,R65&lt;='TABLEAU PERSONNEL'!$E$9),100,0)
+IF(AND(R65&gt;='TABLEAU PERSONNEL'!$D$10,R65&lt;='TABLEAU PERSONNEL'!$E$10),100,0)
+IF(AND(R65&gt;='TABLEAU PERSONNEL'!$D$11,R65&lt;='TABLEAU PERSONNEL'!$E$11),100,0)
+IF(AND(R65&gt;='TABLEAU PERSONNEL'!$D$12,R65&lt;='TABLEAU PERSONNEL'!$E$12),100,0)
+IF(AND(R65&gt;='TABLEAU PERSONNEL'!$D$13,R65&lt;='TABLEAU PERSONNEL'!$E$13),100,0)
+IF(AND(R65&gt;='TABLEAU PERSONNEL'!$D$14,R65&lt;='TABLEAU PERSONNEL'!$E$14),100,0)
+IF(AND(R65&gt;='TABLEAU PERSONNEL'!$D$15,R65&lt;='TABLEAU PERSONNEL'!$E$15),100,0)
+IF(AND(R65&gt;='TABLEAU PERSONNEL'!$D$16,R65&lt;='TABLEAU PERSONNEL'!$E$16),100,0)
+IF(AND(R65&gt;='TABLEAU PERSONNEL'!$D$17,R65&lt;='TABLEAU PERSONNEL'!$E$17),100,0)
+IF(AND(R65&gt;='TABLEAU PERSONNEL'!$D$18,R65&lt;='TABLEAU PERSONNEL'!$E$18),100,0)
+IF(AND(R65&gt;='TABLEAU PERSONNEL'!$D$19,R65&lt;='TABLEAU PERSONNEL'!$E$19),100,0)
+IF(AND(R65&gt;='TABLEAU PERSONNEL'!$D$20,R65&lt;='TABLEAU PERSONNEL'!$E$20),100,0)
+IF(AND(R65&gt;='TABLEAU PERSONNEL'!$D$21,R65&lt;='TABLEAU PERSONNEL'!$E$21),100,0)
+IF(AND(R65&gt;='TABLEAU PERSONNEL'!$D$22,R65&lt;='TABLEAU PERSONNEL'!$E$22),100,0)
+IF(AND(R65&gt;='TABLEAU PERSONNEL'!$D$23,R65&lt;='TABLEAU PERSONNEL'!$E$23),100,0)
+IF(AND(R65&gt;='TABLEAU PERSONNEL'!$D$24,R65&lt;='TABLEAU PERSONNEL'!$E$24),100,0)
+IF(AND(R65&gt;='TABLEAU PERSONNEL'!$D$25,R65&lt;='TABLEAU PERSONNEL'!$E$25),100,0)
+IF(AND(R65&gt;='TABLEAU PERSONNEL'!$D$26,R65&lt;='TABLEAU PERSONNEL'!$E$26),100,0)
+IF(AND(R65&gt;='TABLEAU PERSONNEL'!$D$27,R65&lt;='TABLEAU PERSONNEL'!$E$27),100,0)
+IF(AND(R65&gt;='TABLEAU PERSONNEL'!$D$28,R65&lt;='TABLEAU PERSONNEL'!$E$28),100,0)
+IF(AND(R65&gt;='TABLEAU PERSONNEL'!$D$29,R65&lt;='TABLEAU PERSONNEL'!$E$29),100,0)
+IF(AND(R65&gt;='TABLEAU PERSONNEL'!$D$30,R65&lt;='TABLEAU PERSONNEL'!$E$30),100,0)
+IF(AND(R65&gt;='TABLEAU PERSONNEL'!$D$31,R65&lt;='TABLEAU PERSONNEL'!$E$31),100,0)
+IF(AND(R65&gt;='TABLEAU PERSONNEL'!$D$32,R65&lt;='TABLEAU PERSONNEL'!$E$32),100,0)
+IF(AND(R65&gt;='TABLEAU PERSONNEL'!$D$33,R65&lt;='TABLEAU PERSONNEL'!$E$33),100,0)
+IF(AND(R65&gt;='TABLEAU PERSONNEL'!$D$34,R65&lt;='TABLEAU PERSONNEL'!$E$34),100,0)</f>
        <v>0</v>
      </c>
      <c r="S69" s="50">
        <f>IF(AND(S65&gt;='TABLEAU PERSONNEL'!$D$4,S65&lt;='TABLEAU PERSONNEL'!$E$4),100,0)
+IF(AND(S65&gt;='TABLEAU PERSONNEL'!$D$5,S65&lt;='TABLEAU PERSONNEL'!$E$5),100,0)
+IF(AND(S65&gt;='TABLEAU PERSONNEL'!$D$6,S65&lt;='TABLEAU PERSONNEL'!$E$6),100,0)
+IF(AND(S65&gt;='TABLEAU PERSONNEL'!$D$7,S65&lt;='TABLEAU PERSONNEL'!$E$7),100,0)
+IF(AND(S65&gt;='TABLEAU PERSONNEL'!$D$8,S65&lt;='TABLEAU PERSONNEL'!$E$8),100,0)
+IF(AND(S65&gt;='TABLEAU PERSONNEL'!$D$9,S65&lt;='TABLEAU PERSONNEL'!$E$9),100,0)
+IF(AND(S65&gt;='TABLEAU PERSONNEL'!$D$10,S65&lt;='TABLEAU PERSONNEL'!$E$10),100,0)
+IF(AND(S65&gt;='TABLEAU PERSONNEL'!$D$11,S65&lt;='TABLEAU PERSONNEL'!$E$11),100,0)
+IF(AND(S65&gt;='TABLEAU PERSONNEL'!$D$12,S65&lt;='TABLEAU PERSONNEL'!$E$12),100,0)
+IF(AND(S65&gt;='TABLEAU PERSONNEL'!$D$13,S65&lt;='TABLEAU PERSONNEL'!$E$13),100,0)
+IF(AND(S65&gt;='TABLEAU PERSONNEL'!$D$14,S65&lt;='TABLEAU PERSONNEL'!$E$14),100,0)
+IF(AND(S65&gt;='TABLEAU PERSONNEL'!$D$15,S65&lt;='TABLEAU PERSONNEL'!$E$15),100,0)
+IF(AND(S65&gt;='TABLEAU PERSONNEL'!$D$16,S65&lt;='TABLEAU PERSONNEL'!$E$16),100,0)
+IF(AND(S65&gt;='TABLEAU PERSONNEL'!$D$17,S65&lt;='TABLEAU PERSONNEL'!$E$17),100,0)
+IF(AND(S65&gt;='TABLEAU PERSONNEL'!$D$18,S65&lt;='TABLEAU PERSONNEL'!$E$18),100,0)
+IF(AND(S65&gt;='TABLEAU PERSONNEL'!$D$19,S65&lt;='TABLEAU PERSONNEL'!$E$19),100,0)
+IF(AND(S65&gt;='TABLEAU PERSONNEL'!$D$20,S65&lt;='TABLEAU PERSONNEL'!$E$20),100,0)
+IF(AND(S65&gt;='TABLEAU PERSONNEL'!$D$21,S65&lt;='TABLEAU PERSONNEL'!$E$21),100,0)
+IF(AND(S65&gt;='TABLEAU PERSONNEL'!$D$22,S65&lt;='TABLEAU PERSONNEL'!$E$22),100,0)
+IF(AND(S65&gt;='TABLEAU PERSONNEL'!$D$23,S65&lt;='TABLEAU PERSONNEL'!$E$23),100,0)
+IF(AND(S65&gt;='TABLEAU PERSONNEL'!$D$24,S65&lt;='TABLEAU PERSONNEL'!$E$24),100,0)
+IF(AND(S65&gt;='TABLEAU PERSONNEL'!$D$25,S65&lt;='TABLEAU PERSONNEL'!$E$25),100,0)
+IF(AND(S65&gt;='TABLEAU PERSONNEL'!$D$26,S65&lt;='TABLEAU PERSONNEL'!$E$26),100,0)
+IF(AND(S65&gt;='TABLEAU PERSONNEL'!$D$27,S65&lt;='TABLEAU PERSONNEL'!$E$27),100,0)
+IF(AND(S65&gt;='TABLEAU PERSONNEL'!$D$28,S65&lt;='TABLEAU PERSONNEL'!$E$28),100,0)
+IF(AND(S65&gt;='TABLEAU PERSONNEL'!$D$29,S65&lt;='TABLEAU PERSONNEL'!$E$29),100,0)
+IF(AND(S65&gt;='TABLEAU PERSONNEL'!$D$30,S65&lt;='TABLEAU PERSONNEL'!$E$30),100,0)
+IF(AND(S65&gt;='TABLEAU PERSONNEL'!$D$31,S65&lt;='TABLEAU PERSONNEL'!$E$31),100,0)
+IF(AND(S65&gt;='TABLEAU PERSONNEL'!$D$32,S65&lt;='TABLEAU PERSONNEL'!$E$32),100,0)
+IF(AND(S65&gt;='TABLEAU PERSONNEL'!$D$33,S65&lt;='TABLEAU PERSONNEL'!$E$33),100,0)
+IF(AND(S65&gt;='TABLEAU PERSONNEL'!$D$34,S65&lt;='TABLEAU PERSONNEL'!$E$34),100,0)</f>
        <v>0</v>
      </c>
      <c r="T69" s="50">
        <f>IF(AND(T65&gt;='TABLEAU PERSONNEL'!$D$4,T65&lt;='TABLEAU PERSONNEL'!$E$4),100,0)
+IF(AND(T65&gt;='TABLEAU PERSONNEL'!$D$5,T65&lt;='TABLEAU PERSONNEL'!$E$5),100,0)
+IF(AND(T65&gt;='TABLEAU PERSONNEL'!$D$6,T65&lt;='TABLEAU PERSONNEL'!$E$6),100,0)
+IF(AND(T65&gt;='TABLEAU PERSONNEL'!$D$7,T65&lt;='TABLEAU PERSONNEL'!$E$7),100,0)
+IF(AND(T65&gt;='TABLEAU PERSONNEL'!$D$8,T65&lt;='TABLEAU PERSONNEL'!$E$8),100,0)
+IF(AND(T65&gt;='TABLEAU PERSONNEL'!$D$9,T65&lt;='TABLEAU PERSONNEL'!$E$9),100,0)
+IF(AND(T65&gt;='TABLEAU PERSONNEL'!$D$10,T65&lt;='TABLEAU PERSONNEL'!$E$10),100,0)
+IF(AND(T65&gt;='TABLEAU PERSONNEL'!$D$11,T65&lt;='TABLEAU PERSONNEL'!$E$11),100,0)
+IF(AND(T65&gt;='TABLEAU PERSONNEL'!$D$12,T65&lt;='TABLEAU PERSONNEL'!$E$12),100,0)
+IF(AND(T65&gt;='TABLEAU PERSONNEL'!$D$13,T65&lt;='TABLEAU PERSONNEL'!$E$13),100,0)
+IF(AND(T65&gt;='TABLEAU PERSONNEL'!$D$14,T65&lt;='TABLEAU PERSONNEL'!$E$14),100,0)
+IF(AND(T65&gt;='TABLEAU PERSONNEL'!$D$15,T65&lt;='TABLEAU PERSONNEL'!$E$15),100,0)
+IF(AND(T65&gt;='TABLEAU PERSONNEL'!$D$16,T65&lt;='TABLEAU PERSONNEL'!$E$16),100,0)
+IF(AND(T65&gt;='TABLEAU PERSONNEL'!$D$17,T65&lt;='TABLEAU PERSONNEL'!$E$17),100,0)
+IF(AND(T65&gt;='TABLEAU PERSONNEL'!$D$18,T65&lt;='TABLEAU PERSONNEL'!$E$18),100,0)
+IF(AND(T65&gt;='TABLEAU PERSONNEL'!$D$19,T65&lt;='TABLEAU PERSONNEL'!$E$19),100,0)
+IF(AND(T65&gt;='TABLEAU PERSONNEL'!$D$20,T65&lt;='TABLEAU PERSONNEL'!$E$20),100,0)
+IF(AND(T65&gt;='TABLEAU PERSONNEL'!$D$21,T65&lt;='TABLEAU PERSONNEL'!$E$21),100,0)
+IF(AND(T65&gt;='TABLEAU PERSONNEL'!$D$22,T65&lt;='TABLEAU PERSONNEL'!$E$22),100,0)
+IF(AND(T65&gt;='TABLEAU PERSONNEL'!$D$23,T65&lt;='TABLEAU PERSONNEL'!$E$23),100,0)
+IF(AND(T65&gt;='TABLEAU PERSONNEL'!$D$24,T65&lt;='TABLEAU PERSONNEL'!$E$24),100,0)
+IF(AND(T65&gt;='TABLEAU PERSONNEL'!$D$25,T65&lt;='TABLEAU PERSONNEL'!$E$25),100,0)
+IF(AND(T65&gt;='TABLEAU PERSONNEL'!$D$26,T65&lt;='TABLEAU PERSONNEL'!$E$26),100,0)
+IF(AND(T65&gt;='TABLEAU PERSONNEL'!$D$27,T65&lt;='TABLEAU PERSONNEL'!$E$27),100,0)
+IF(AND(T65&gt;='TABLEAU PERSONNEL'!$D$28,T65&lt;='TABLEAU PERSONNEL'!$E$28),100,0)
+IF(AND(T65&gt;='TABLEAU PERSONNEL'!$D$29,T65&lt;='TABLEAU PERSONNEL'!$E$29),100,0)
+IF(AND(T65&gt;='TABLEAU PERSONNEL'!$D$30,T65&lt;='TABLEAU PERSONNEL'!$E$30),100,0)
+IF(AND(T65&gt;='TABLEAU PERSONNEL'!$D$31,T65&lt;='TABLEAU PERSONNEL'!$E$31),100,0)
+IF(AND(T65&gt;='TABLEAU PERSONNEL'!$D$32,T65&lt;='TABLEAU PERSONNEL'!$E$32),100,0)
+IF(AND(T65&gt;='TABLEAU PERSONNEL'!$D$33,T65&lt;='TABLEAU PERSONNEL'!$E$33),100,0)
+IF(AND(T65&gt;='TABLEAU PERSONNEL'!$D$34,T65&lt;='TABLEAU PERSONNEL'!$E$34),100,0)</f>
        <v>0</v>
      </c>
      <c r="U69" s="50">
        <f>IF(AND(U65&gt;='TABLEAU PERSONNEL'!$D$4,U65&lt;='TABLEAU PERSONNEL'!$E$4),100,0)
+IF(AND(U65&gt;='TABLEAU PERSONNEL'!$D$5,U65&lt;='TABLEAU PERSONNEL'!$E$5),100,0)
+IF(AND(U65&gt;='TABLEAU PERSONNEL'!$D$6,U65&lt;='TABLEAU PERSONNEL'!$E$6),100,0)
+IF(AND(U65&gt;='TABLEAU PERSONNEL'!$D$7,U65&lt;='TABLEAU PERSONNEL'!$E$7),100,0)
+IF(AND(U65&gt;='TABLEAU PERSONNEL'!$D$8,U65&lt;='TABLEAU PERSONNEL'!$E$8),100,0)
+IF(AND(U65&gt;='TABLEAU PERSONNEL'!$D$9,U65&lt;='TABLEAU PERSONNEL'!$E$9),100,0)
+IF(AND(U65&gt;='TABLEAU PERSONNEL'!$D$10,U65&lt;='TABLEAU PERSONNEL'!$E$10),100,0)
+IF(AND(U65&gt;='TABLEAU PERSONNEL'!$D$11,U65&lt;='TABLEAU PERSONNEL'!$E$11),100,0)
+IF(AND(U65&gt;='TABLEAU PERSONNEL'!$D$12,U65&lt;='TABLEAU PERSONNEL'!$E$12),100,0)
+IF(AND(U65&gt;='TABLEAU PERSONNEL'!$D$13,U65&lt;='TABLEAU PERSONNEL'!$E$13),100,0)
+IF(AND(U65&gt;='TABLEAU PERSONNEL'!$D$14,U65&lt;='TABLEAU PERSONNEL'!$E$14),100,0)
+IF(AND(U65&gt;='TABLEAU PERSONNEL'!$D$15,U65&lt;='TABLEAU PERSONNEL'!$E$15),100,0)
+IF(AND(U65&gt;='TABLEAU PERSONNEL'!$D$16,U65&lt;='TABLEAU PERSONNEL'!$E$16),100,0)
+IF(AND(U65&gt;='TABLEAU PERSONNEL'!$D$17,U65&lt;='TABLEAU PERSONNEL'!$E$17),100,0)
+IF(AND(U65&gt;='TABLEAU PERSONNEL'!$D$18,U65&lt;='TABLEAU PERSONNEL'!$E$18),100,0)
+IF(AND(U65&gt;='TABLEAU PERSONNEL'!$D$19,U65&lt;='TABLEAU PERSONNEL'!$E$19),100,0)
+IF(AND(U65&gt;='TABLEAU PERSONNEL'!$D$20,U65&lt;='TABLEAU PERSONNEL'!$E$20),100,0)
+IF(AND(U65&gt;='TABLEAU PERSONNEL'!$D$21,U65&lt;='TABLEAU PERSONNEL'!$E$21),100,0)
+IF(AND(U65&gt;='TABLEAU PERSONNEL'!$D$22,U65&lt;='TABLEAU PERSONNEL'!$E$22),100,0)
+IF(AND(U65&gt;='TABLEAU PERSONNEL'!$D$23,U65&lt;='TABLEAU PERSONNEL'!$E$23),100,0)
+IF(AND(U65&gt;='TABLEAU PERSONNEL'!$D$24,U65&lt;='TABLEAU PERSONNEL'!$E$24),100,0)
+IF(AND(U65&gt;='TABLEAU PERSONNEL'!$D$25,U65&lt;='TABLEAU PERSONNEL'!$E$25),100,0)
+IF(AND(U65&gt;='TABLEAU PERSONNEL'!$D$26,U65&lt;='TABLEAU PERSONNEL'!$E$26),100,0)
+IF(AND(U65&gt;='TABLEAU PERSONNEL'!$D$27,U65&lt;='TABLEAU PERSONNEL'!$E$27),100,0)
+IF(AND(U65&gt;='TABLEAU PERSONNEL'!$D$28,U65&lt;='TABLEAU PERSONNEL'!$E$28),100,0)
+IF(AND(U65&gt;='TABLEAU PERSONNEL'!$D$29,U65&lt;='TABLEAU PERSONNEL'!$E$29),100,0)
+IF(AND(U65&gt;='TABLEAU PERSONNEL'!$D$30,U65&lt;='TABLEAU PERSONNEL'!$E$30),100,0)
+IF(AND(U65&gt;='TABLEAU PERSONNEL'!$D$31,U65&lt;='TABLEAU PERSONNEL'!$E$31),100,0)
+IF(AND(U65&gt;='TABLEAU PERSONNEL'!$D$32,U65&lt;='TABLEAU PERSONNEL'!$E$32),100,0)
+IF(AND(U65&gt;='TABLEAU PERSONNEL'!$D$33,U65&lt;='TABLEAU PERSONNEL'!$E$33),100,0)
+IF(AND(U65&gt;='TABLEAU PERSONNEL'!$D$34,U65&lt;='TABLEAU PERSONNEL'!$E$34),100,0)</f>
        <v>0</v>
      </c>
      <c r="V69" s="50">
        <f>IF(AND(V65&gt;='TABLEAU PERSONNEL'!$D$4,V65&lt;='TABLEAU PERSONNEL'!$E$4),100,0)
+IF(AND(V65&gt;='TABLEAU PERSONNEL'!$D$5,V65&lt;='TABLEAU PERSONNEL'!$E$5),100,0)
+IF(AND(V65&gt;='TABLEAU PERSONNEL'!$D$6,V65&lt;='TABLEAU PERSONNEL'!$E$6),100,0)
+IF(AND(V65&gt;='TABLEAU PERSONNEL'!$D$7,V65&lt;='TABLEAU PERSONNEL'!$E$7),100,0)
+IF(AND(V65&gt;='TABLEAU PERSONNEL'!$D$8,V65&lt;='TABLEAU PERSONNEL'!$E$8),100,0)
+IF(AND(V65&gt;='TABLEAU PERSONNEL'!$D$9,V65&lt;='TABLEAU PERSONNEL'!$E$9),100,0)
+IF(AND(V65&gt;='TABLEAU PERSONNEL'!$D$10,V65&lt;='TABLEAU PERSONNEL'!$E$10),100,0)
+IF(AND(V65&gt;='TABLEAU PERSONNEL'!$D$11,V65&lt;='TABLEAU PERSONNEL'!$E$11),100,0)
+IF(AND(V65&gt;='TABLEAU PERSONNEL'!$D$12,V65&lt;='TABLEAU PERSONNEL'!$E$12),100,0)
+IF(AND(V65&gt;='TABLEAU PERSONNEL'!$D$13,V65&lt;='TABLEAU PERSONNEL'!$E$13),100,0)
+IF(AND(V65&gt;='TABLEAU PERSONNEL'!$D$14,V65&lt;='TABLEAU PERSONNEL'!$E$14),100,0)
+IF(AND(V65&gt;='TABLEAU PERSONNEL'!$D$15,V65&lt;='TABLEAU PERSONNEL'!$E$15),100,0)
+IF(AND(V65&gt;='TABLEAU PERSONNEL'!$D$16,V65&lt;='TABLEAU PERSONNEL'!$E$16),100,0)
+IF(AND(V65&gt;='TABLEAU PERSONNEL'!$D$17,V65&lt;='TABLEAU PERSONNEL'!$E$17),100,0)
+IF(AND(V65&gt;='TABLEAU PERSONNEL'!$D$18,V65&lt;='TABLEAU PERSONNEL'!$E$18),100,0)
+IF(AND(V65&gt;='TABLEAU PERSONNEL'!$D$19,V65&lt;='TABLEAU PERSONNEL'!$E$19),100,0)
+IF(AND(V65&gt;='TABLEAU PERSONNEL'!$D$20,V65&lt;='TABLEAU PERSONNEL'!$E$20),100,0)
+IF(AND(V65&gt;='TABLEAU PERSONNEL'!$D$21,V65&lt;='TABLEAU PERSONNEL'!$E$21),100,0)
+IF(AND(V65&gt;='TABLEAU PERSONNEL'!$D$22,V65&lt;='TABLEAU PERSONNEL'!$E$22),100,0)
+IF(AND(V65&gt;='TABLEAU PERSONNEL'!$D$23,V65&lt;='TABLEAU PERSONNEL'!$E$23),100,0)
+IF(AND(V65&gt;='TABLEAU PERSONNEL'!$D$24,V65&lt;='TABLEAU PERSONNEL'!$E$24),100,0)
+IF(AND(V65&gt;='TABLEAU PERSONNEL'!$D$25,V65&lt;='TABLEAU PERSONNEL'!$E$25),100,0)
+IF(AND(V65&gt;='TABLEAU PERSONNEL'!$D$26,V65&lt;='TABLEAU PERSONNEL'!$E$26),100,0)
+IF(AND(V65&gt;='TABLEAU PERSONNEL'!$D$27,V65&lt;='TABLEAU PERSONNEL'!$E$27),100,0)
+IF(AND(V65&gt;='TABLEAU PERSONNEL'!$D$28,V65&lt;='TABLEAU PERSONNEL'!$E$28),100,0)
+IF(AND(V65&gt;='TABLEAU PERSONNEL'!$D$29,V65&lt;='TABLEAU PERSONNEL'!$E$29),100,0)
+IF(AND(V65&gt;='TABLEAU PERSONNEL'!$D$30,V65&lt;='TABLEAU PERSONNEL'!$E$30),100,0)
+IF(AND(V65&gt;='TABLEAU PERSONNEL'!$D$31,V65&lt;='TABLEAU PERSONNEL'!$E$31),100,0)
+IF(AND(V65&gt;='TABLEAU PERSONNEL'!$D$32,V65&lt;='TABLEAU PERSONNEL'!$E$32),100,0)
+IF(AND(V65&gt;='TABLEAU PERSONNEL'!$D$33,V65&lt;='TABLEAU PERSONNEL'!$E$33),100,0)
+IF(AND(V65&gt;='TABLEAU PERSONNEL'!$D$34,V65&lt;='TABLEAU PERSONNEL'!$E$34),100,0)</f>
        <v>0</v>
      </c>
      <c r="W69" s="50">
        <f>IF(AND(W65&gt;='TABLEAU PERSONNEL'!$D$4,W65&lt;='TABLEAU PERSONNEL'!$E$4),100,0)
+IF(AND(W65&gt;='TABLEAU PERSONNEL'!$D$5,W65&lt;='TABLEAU PERSONNEL'!$E$5),100,0)
+IF(AND(W65&gt;='TABLEAU PERSONNEL'!$D$6,W65&lt;='TABLEAU PERSONNEL'!$E$6),100,0)
+IF(AND(W65&gt;='TABLEAU PERSONNEL'!$D$7,W65&lt;='TABLEAU PERSONNEL'!$E$7),100,0)
+IF(AND(W65&gt;='TABLEAU PERSONNEL'!$D$8,W65&lt;='TABLEAU PERSONNEL'!$E$8),100,0)
+IF(AND(W65&gt;='TABLEAU PERSONNEL'!$D$9,W65&lt;='TABLEAU PERSONNEL'!$E$9),100,0)
+IF(AND(W65&gt;='TABLEAU PERSONNEL'!$D$10,W65&lt;='TABLEAU PERSONNEL'!$E$10),100,0)
+IF(AND(W65&gt;='TABLEAU PERSONNEL'!$D$11,W65&lt;='TABLEAU PERSONNEL'!$E$11),100,0)
+IF(AND(W65&gt;='TABLEAU PERSONNEL'!$D$12,W65&lt;='TABLEAU PERSONNEL'!$E$12),100,0)
+IF(AND(W65&gt;='TABLEAU PERSONNEL'!$D$13,W65&lt;='TABLEAU PERSONNEL'!$E$13),100,0)
+IF(AND(W65&gt;='TABLEAU PERSONNEL'!$D$14,W65&lt;='TABLEAU PERSONNEL'!$E$14),100,0)
+IF(AND(W65&gt;='TABLEAU PERSONNEL'!$D$15,W65&lt;='TABLEAU PERSONNEL'!$E$15),100,0)
+IF(AND(W65&gt;='TABLEAU PERSONNEL'!$D$16,W65&lt;='TABLEAU PERSONNEL'!$E$16),100,0)
+IF(AND(W65&gt;='TABLEAU PERSONNEL'!$D$17,W65&lt;='TABLEAU PERSONNEL'!$E$17),100,0)
+IF(AND(W65&gt;='TABLEAU PERSONNEL'!$D$18,W65&lt;='TABLEAU PERSONNEL'!$E$18),100,0)
+IF(AND(W65&gt;='TABLEAU PERSONNEL'!$D$19,W65&lt;='TABLEAU PERSONNEL'!$E$19),100,0)
+IF(AND(W65&gt;='TABLEAU PERSONNEL'!$D$20,W65&lt;='TABLEAU PERSONNEL'!$E$20),100,0)
+IF(AND(W65&gt;='TABLEAU PERSONNEL'!$D$21,W65&lt;='TABLEAU PERSONNEL'!$E$21),100,0)
+IF(AND(W65&gt;='TABLEAU PERSONNEL'!$D$22,W65&lt;='TABLEAU PERSONNEL'!$E$22),100,0)
+IF(AND(W65&gt;='TABLEAU PERSONNEL'!$D$23,W65&lt;='TABLEAU PERSONNEL'!$E$23),100,0)
+IF(AND(W65&gt;='TABLEAU PERSONNEL'!$D$24,W65&lt;='TABLEAU PERSONNEL'!$E$24),100,0)
+IF(AND(W65&gt;='TABLEAU PERSONNEL'!$D$25,W65&lt;='TABLEAU PERSONNEL'!$E$25),100,0)
+IF(AND(W65&gt;='TABLEAU PERSONNEL'!$D$26,W65&lt;='TABLEAU PERSONNEL'!$E$26),100,0)
+IF(AND(W65&gt;='TABLEAU PERSONNEL'!$D$27,W65&lt;='TABLEAU PERSONNEL'!$E$27),100,0)
+IF(AND(W65&gt;='TABLEAU PERSONNEL'!$D$28,W65&lt;='TABLEAU PERSONNEL'!$E$28),100,0)
+IF(AND(W65&gt;='TABLEAU PERSONNEL'!$D$29,W65&lt;='TABLEAU PERSONNEL'!$E$29),100,0)
+IF(AND(W65&gt;='TABLEAU PERSONNEL'!$D$30,W65&lt;='TABLEAU PERSONNEL'!$E$30),100,0)
+IF(AND(W65&gt;='TABLEAU PERSONNEL'!$D$31,W65&lt;='TABLEAU PERSONNEL'!$E$31),100,0)
+IF(AND(W65&gt;='TABLEAU PERSONNEL'!$D$32,W65&lt;='TABLEAU PERSONNEL'!$E$32),100,0)
+IF(AND(W65&gt;='TABLEAU PERSONNEL'!$D$33,W65&lt;='TABLEAU PERSONNEL'!$E$33),100,0)
+IF(AND(W65&gt;='TABLEAU PERSONNEL'!$D$34,W65&lt;='TABLEAU PERSONNEL'!$E$34),100,0)</f>
        <v>0</v>
      </c>
      <c r="X69" s="50">
        <f>IF(AND(X65&gt;='TABLEAU PERSONNEL'!$D$4,X65&lt;='TABLEAU PERSONNEL'!$E$4),100,0)
+IF(AND(X65&gt;='TABLEAU PERSONNEL'!$D$5,X65&lt;='TABLEAU PERSONNEL'!$E$5),100,0)
+IF(AND(X65&gt;='TABLEAU PERSONNEL'!$D$6,X65&lt;='TABLEAU PERSONNEL'!$E$6),100,0)
+IF(AND(X65&gt;='TABLEAU PERSONNEL'!$D$7,X65&lt;='TABLEAU PERSONNEL'!$E$7),100,0)
+IF(AND(X65&gt;='TABLEAU PERSONNEL'!$D$8,X65&lt;='TABLEAU PERSONNEL'!$E$8),100,0)
+IF(AND(X65&gt;='TABLEAU PERSONNEL'!$D$9,X65&lt;='TABLEAU PERSONNEL'!$E$9),100,0)
+IF(AND(X65&gt;='TABLEAU PERSONNEL'!$D$10,X65&lt;='TABLEAU PERSONNEL'!$E$10),100,0)
+IF(AND(X65&gt;='TABLEAU PERSONNEL'!$D$11,X65&lt;='TABLEAU PERSONNEL'!$E$11),100,0)
+IF(AND(X65&gt;='TABLEAU PERSONNEL'!$D$12,X65&lt;='TABLEAU PERSONNEL'!$E$12),100,0)
+IF(AND(X65&gt;='TABLEAU PERSONNEL'!$D$13,X65&lt;='TABLEAU PERSONNEL'!$E$13),100,0)
+IF(AND(X65&gt;='TABLEAU PERSONNEL'!$D$14,X65&lt;='TABLEAU PERSONNEL'!$E$14),100,0)
+IF(AND(X65&gt;='TABLEAU PERSONNEL'!$D$15,X65&lt;='TABLEAU PERSONNEL'!$E$15),100,0)
+IF(AND(X65&gt;='TABLEAU PERSONNEL'!$D$16,X65&lt;='TABLEAU PERSONNEL'!$E$16),100,0)
+IF(AND(X65&gt;='TABLEAU PERSONNEL'!$D$17,X65&lt;='TABLEAU PERSONNEL'!$E$17),100,0)
+IF(AND(X65&gt;='TABLEAU PERSONNEL'!$D$18,X65&lt;='TABLEAU PERSONNEL'!$E$18),100,0)
+IF(AND(X65&gt;='TABLEAU PERSONNEL'!$D$19,X65&lt;='TABLEAU PERSONNEL'!$E$19),100,0)
+IF(AND(X65&gt;='TABLEAU PERSONNEL'!$D$20,X65&lt;='TABLEAU PERSONNEL'!$E$20),100,0)
+IF(AND(X65&gt;='TABLEAU PERSONNEL'!$D$21,X65&lt;='TABLEAU PERSONNEL'!$E$21),100,0)
+IF(AND(X65&gt;='TABLEAU PERSONNEL'!$D$22,X65&lt;='TABLEAU PERSONNEL'!$E$22),100,0)
+IF(AND(X65&gt;='TABLEAU PERSONNEL'!$D$23,X65&lt;='TABLEAU PERSONNEL'!$E$23),100,0)
+IF(AND(X65&gt;='TABLEAU PERSONNEL'!$D$24,X65&lt;='TABLEAU PERSONNEL'!$E$24),100,0)
+IF(AND(X65&gt;='TABLEAU PERSONNEL'!$D$25,X65&lt;='TABLEAU PERSONNEL'!$E$25),100,0)
+IF(AND(X65&gt;='TABLEAU PERSONNEL'!$D$26,X65&lt;='TABLEAU PERSONNEL'!$E$26),100,0)
+IF(AND(X65&gt;='TABLEAU PERSONNEL'!$D$27,X65&lt;='TABLEAU PERSONNEL'!$E$27),100,0)
+IF(AND(X65&gt;='TABLEAU PERSONNEL'!$D$28,X65&lt;='TABLEAU PERSONNEL'!$E$28),100,0)
+IF(AND(X65&gt;='TABLEAU PERSONNEL'!$D$29,X65&lt;='TABLEAU PERSONNEL'!$E$29),100,0)
+IF(AND(X65&gt;='TABLEAU PERSONNEL'!$D$30,X65&lt;='TABLEAU PERSONNEL'!$E$30),100,0)
+IF(AND(X65&gt;='TABLEAU PERSONNEL'!$D$31,X65&lt;='TABLEAU PERSONNEL'!$E$31),100,0)
+IF(AND(X65&gt;='TABLEAU PERSONNEL'!$D$32,X65&lt;='TABLEAU PERSONNEL'!$E$32),100,0)
+IF(AND(X65&gt;='TABLEAU PERSONNEL'!$D$33,X65&lt;='TABLEAU PERSONNEL'!$E$33),100,0)
+IF(AND(X65&gt;='TABLEAU PERSONNEL'!$D$34,X65&lt;='TABLEAU PERSONNEL'!$E$34),100,0)</f>
        <v>0</v>
      </c>
      <c r="Y69" s="50">
        <f>IF(AND(Y65&gt;='TABLEAU PERSONNEL'!$D$4,Y65&lt;='TABLEAU PERSONNEL'!$E$4),100,0)
+IF(AND(Y65&gt;='TABLEAU PERSONNEL'!$D$5,Y65&lt;='TABLEAU PERSONNEL'!$E$5),100,0)
+IF(AND(Y65&gt;='TABLEAU PERSONNEL'!$D$6,Y65&lt;='TABLEAU PERSONNEL'!$E$6),100,0)
+IF(AND(Y65&gt;='TABLEAU PERSONNEL'!$D$7,Y65&lt;='TABLEAU PERSONNEL'!$E$7),100,0)
+IF(AND(Y65&gt;='TABLEAU PERSONNEL'!$D$8,Y65&lt;='TABLEAU PERSONNEL'!$E$8),100,0)
+IF(AND(Y65&gt;='TABLEAU PERSONNEL'!$D$9,Y65&lt;='TABLEAU PERSONNEL'!$E$9),100,0)
+IF(AND(Y65&gt;='TABLEAU PERSONNEL'!$D$10,Y65&lt;='TABLEAU PERSONNEL'!$E$10),100,0)
+IF(AND(Y65&gt;='TABLEAU PERSONNEL'!$D$11,Y65&lt;='TABLEAU PERSONNEL'!$E$11),100,0)
+IF(AND(Y65&gt;='TABLEAU PERSONNEL'!$D$12,Y65&lt;='TABLEAU PERSONNEL'!$E$12),100,0)
+IF(AND(Y65&gt;='TABLEAU PERSONNEL'!$D$13,Y65&lt;='TABLEAU PERSONNEL'!$E$13),100,0)
+IF(AND(Y65&gt;='TABLEAU PERSONNEL'!$D$14,Y65&lt;='TABLEAU PERSONNEL'!$E$14),100,0)
+IF(AND(Y65&gt;='TABLEAU PERSONNEL'!$D$15,Y65&lt;='TABLEAU PERSONNEL'!$E$15),100,0)
+IF(AND(Y65&gt;='TABLEAU PERSONNEL'!$D$16,Y65&lt;='TABLEAU PERSONNEL'!$E$16),100,0)
+IF(AND(Y65&gt;='TABLEAU PERSONNEL'!$D$17,Y65&lt;='TABLEAU PERSONNEL'!$E$17),100,0)
+IF(AND(Y65&gt;='TABLEAU PERSONNEL'!$D$18,Y65&lt;='TABLEAU PERSONNEL'!$E$18),100,0)
+IF(AND(Y65&gt;='TABLEAU PERSONNEL'!$D$19,Y65&lt;='TABLEAU PERSONNEL'!$E$19),100,0)
+IF(AND(Y65&gt;='TABLEAU PERSONNEL'!$D$20,Y65&lt;='TABLEAU PERSONNEL'!$E$20),100,0)
+IF(AND(Y65&gt;='TABLEAU PERSONNEL'!$D$21,Y65&lt;='TABLEAU PERSONNEL'!$E$21),100,0)
+IF(AND(Y65&gt;='TABLEAU PERSONNEL'!$D$22,Y65&lt;='TABLEAU PERSONNEL'!$E$22),100,0)
+IF(AND(Y65&gt;='TABLEAU PERSONNEL'!$D$23,Y65&lt;='TABLEAU PERSONNEL'!$E$23),100,0)
+IF(AND(Y65&gt;='TABLEAU PERSONNEL'!$D$24,Y65&lt;='TABLEAU PERSONNEL'!$E$24),100,0)
+IF(AND(Y65&gt;='TABLEAU PERSONNEL'!$D$25,Y65&lt;='TABLEAU PERSONNEL'!$E$25),100,0)
+IF(AND(Y65&gt;='TABLEAU PERSONNEL'!$D$26,Y65&lt;='TABLEAU PERSONNEL'!$E$26),100,0)
+IF(AND(Y65&gt;='TABLEAU PERSONNEL'!$D$27,Y65&lt;='TABLEAU PERSONNEL'!$E$27),100,0)
+IF(AND(Y65&gt;='TABLEAU PERSONNEL'!$D$28,Y65&lt;='TABLEAU PERSONNEL'!$E$28),100,0)
+IF(AND(Y65&gt;='TABLEAU PERSONNEL'!$D$29,Y65&lt;='TABLEAU PERSONNEL'!$E$29),100,0)
+IF(AND(Y65&gt;='TABLEAU PERSONNEL'!$D$30,Y65&lt;='TABLEAU PERSONNEL'!$E$30),100,0)
+IF(AND(Y65&gt;='TABLEAU PERSONNEL'!$D$31,Y65&lt;='TABLEAU PERSONNEL'!$E$31),100,0)
+IF(AND(Y65&gt;='TABLEAU PERSONNEL'!$D$32,Y65&lt;='TABLEAU PERSONNEL'!$E$32),100,0)
+IF(AND(Y65&gt;='TABLEAU PERSONNEL'!$D$33,Y65&lt;='TABLEAU PERSONNEL'!$E$33),100,0)
+IF(AND(Y65&gt;='TABLEAU PERSONNEL'!$D$34,Y65&lt;='TABLEAU PERSONNEL'!$E$34),100,0)</f>
        <v>0</v>
      </c>
      <c r="Z69" s="50">
        <f>IF(AND(Z65&gt;='TABLEAU PERSONNEL'!$D$4,Z65&lt;='TABLEAU PERSONNEL'!$E$4),100,0)
+IF(AND(Z65&gt;='TABLEAU PERSONNEL'!$D$5,Z65&lt;='TABLEAU PERSONNEL'!$E$5),100,0)
+IF(AND(Z65&gt;='TABLEAU PERSONNEL'!$D$6,Z65&lt;='TABLEAU PERSONNEL'!$E$6),100,0)
+IF(AND(Z65&gt;='TABLEAU PERSONNEL'!$D$7,Z65&lt;='TABLEAU PERSONNEL'!$E$7),100,0)
+IF(AND(Z65&gt;='TABLEAU PERSONNEL'!$D$8,Z65&lt;='TABLEAU PERSONNEL'!$E$8),100,0)
+IF(AND(Z65&gt;='TABLEAU PERSONNEL'!$D$9,Z65&lt;='TABLEAU PERSONNEL'!$E$9),100,0)
+IF(AND(Z65&gt;='TABLEAU PERSONNEL'!$D$10,Z65&lt;='TABLEAU PERSONNEL'!$E$10),100,0)
+IF(AND(Z65&gt;='TABLEAU PERSONNEL'!$D$11,Z65&lt;='TABLEAU PERSONNEL'!$E$11),100,0)
+IF(AND(Z65&gt;='TABLEAU PERSONNEL'!$D$12,Z65&lt;='TABLEAU PERSONNEL'!$E$12),100,0)
+IF(AND(Z65&gt;='TABLEAU PERSONNEL'!$D$13,Z65&lt;='TABLEAU PERSONNEL'!$E$13),100,0)
+IF(AND(Z65&gt;='TABLEAU PERSONNEL'!$D$14,Z65&lt;='TABLEAU PERSONNEL'!$E$14),100,0)
+IF(AND(Z65&gt;='TABLEAU PERSONNEL'!$D$15,Z65&lt;='TABLEAU PERSONNEL'!$E$15),100,0)
+IF(AND(Z65&gt;='TABLEAU PERSONNEL'!$D$16,Z65&lt;='TABLEAU PERSONNEL'!$E$16),100,0)
+IF(AND(Z65&gt;='TABLEAU PERSONNEL'!$D$17,Z65&lt;='TABLEAU PERSONNEL'!$E$17),100,0)
+IF(AND(Z65&gt;='TABLEAU PERSONNEL'!$D$18,Z65&lt;='TABLEAU PERSONNEL'!$E$18),100,0)
+IF(AND(Z65&gt;='TABLEAU PERSONNEL'!$D$19,Z65&lt;='TABLEAU PERSONNEL'!$E$19),100,0)
+IF(AND(Z65&gt;='TABLEAU PERSONNEL'!$D$20,Z65&lt;='TABLEAU PERSONNEL'!$E$20),100,0)
+IF(AND(Z65&gt;='TABLEAU PERSONNEL'!$D$21,Z65&lt;='TABLEAU PERSONNEL'!$E$21),100,0)
+IF(AND(Z65&gt;='TABLEAU PERSONNEL'!$D$22,Z65&lt;='TABLEAU PERSONNEL'!$E$22),100,0)
+IF(AND(Z65&gt;='TABLEAU PERSONNEL'!$D$23,Z65&lt;='TABLEAU PERSONNEL'!$E$23),100,0)
+IF(AND(Z65&gt;='TABLEAU PERSONNEL'!$D$24,Z65&lt;='TABLEAU PERSONNEL'!$E$24),100,0)
+IF(AND(Z65&gt;='TABLEAU PERSONNEL'!$D$25,Z65&lt;='TABLEAU PERSONNEL'!$E$25),100,0)
+IF(AND(Z65&gt;='TABLEAU PERSONNEL'!$D$26,Z65&lt;='TABLEAU PERSONNEL'!$E$26),100,0)
+IF(AND(Z65&gt;='TABLEAU PERSONNEL'!$D$27,Z65&lt;='TABLEAU PERSONNEL'!$E$27),100,0)
+IF(AND(Z65&gt;='TABLEAU PERSONNEL'!$D$28,Z65&lt;='TABLEAU PERSONNEL'!$E$28),100,0)
+IF(AND(Z65&gt;='TABLEAU PERSONNEL'!$D$29,Z65&lt;='TABLEAU PERSONNEL'!$E$29),100,0)
+IF(AND(Z65&gt;='TABLEAU PERSONNEL'!$D$30,Z65&lt;='TABLEAU PERSONNEL'!$E$30),100,0)
+IF(AND(Z65&gt;='TABLEAU PERSONNEL'!$D$31,Z65&lt;='TABLEAU PERSONNEL'!$E$31),100,0)
+IF(AND(Z65&gt;='TABLEAU PERSONNEL'!$D$32,Z65&lt;='TABLEAU PERSONNEL'!$E$32),100,0)
+IF(AND(Z65&gt;='TABLEAU PERSONNEL'!$D$33,Z65&lt;='TABLEAU PERSONNEL'!$E$33),100,0)
+IF(AND(Z65&gt;='TABLEAU PERSONNEL'!$D$34,Z65&lt;='TABLEAU PERSONNEL'!$E$34),100,0)</f>
        <v>0</v>
      </c>
      <c r="AA69" s="50">
        <f>IF(AND(AA65&gt;='TABLEAU PERSONNEL'!$D$4,AA65&lt;='TABLEAU PERSONNEL'!$E$4),100,0)
+IF(AND(AA65&gt;='TABLEAU PERSONNEL'!$D$5,AA65&lt;='TABLEAU PERSONNEL'!$E$5),100,0)
+IF(AND(AA65&gt;='TABLEAU PERSONNEL'!$D$6,AA65&lt;='TABLEAU PERSONNEL'!$E$6),100,0)
+IF(AND(AA65&gt;='TABLEAU PERSONNEL'!$D$7,AA65&lt;='TABLEAU PERSONNEL'!$E$7),100,0)
+IF(AND(AA65&gt;='TABLEAU PERSONNEL'!$D$8,AA65&lt;='TABLEAU PERSONNEL'!$E$8),100,0)
+IF(AND(AA65&gt;='TABLEAU PERSONNEL'!$D$9,AA65&lt;='TABLEAU PERSONNEL'!$E$9),100,0)
+IF(AND(AA65&gt;='TABLEAU PERSONNEL'!$D$10,AA65&lt;='TABLEAU PERSONNEL'!$E$10),100,0)
+IF(AND(AA65&gt;='TABLEAU PERSONNEL'!$D$11,AA65&lt;='TABLEAU PERSONNEL'!$E$11),100,0)
+IF(AND(AA65&gt;='TABLEAU PERSONNEL'!$D$12,AA65&lt;='TABLEAU PERSONNEL'!$E$12),100,0)
+IF(AND(AA65&gt;='TABLEAU PERSONNEL'!$D$13,AA65&lt;='TABLEAU PERSONNEL'!$E$13),100,0)
+IF(AND(AA65&gt;='TABLEAU PERSONNEL'!$D$14,AA65&lt;='TABLEAU PERSONNEL'!$E$14),100,0)
+IF(AND(AA65&gt;='TABLEAU PERSONNEL'!$D$15,AA65&lt;='TABLEAU PERSONNEL'!$E$15),100,0)
+IF(AND(AA65&gt;='TABLEAU PERSONNEL'!$D$16,AA65&lt;='TABLEAU PERSONNEL'!$E$16),100,0)
+IF(AND(AA65&gt;='TABLEAU PERSONNEL'!$D$17,AA65&lt;='TABLEAU PERSONNEL'!$E$17),100,0)
+IF(AND(AA65&gt;='TABLEAU PERSONNEL'!$D$18,AA65&lt;='TABLEAU PERSONNEL'!$E$18),100,0)
+IF(AND(AA65&gt;='TABLEAU PERSONNEL'!$D$19,AA65&lt;='TABLEAU PERSONNEL'!$E$19),100,0)
+IF(AND(AA65&gt;='TABLEAU PERSONNEL'!$D$20,AA65&lt;='TABLEAU PERSONNEL'!$E$20),100,0)
+IF(AND(AA65&gt;='TABLEAU PERSONNEL'!$D$21,AA65&lt;='TABLEAU PERSONNEL'!$E$21),100,0)
+IF(AND(AA65&gt;='TABLEAU PERSONNEL'!$D$22,AA65&lt;='TABLEAU PERSONNEL'!$E$22),100,0)
+IF(AND(AA65&gt;='TABLEAU PERSONNEL'!$D$23,AA65&lt;='TABLEAU PERSONNEL'!$E$23),100,0)
+IF(AND(AA65&gt;='TABLEAU PERSONNEL'!$D$24,AA65&lt;='TABLEAU PERSONNEL'!$E$24),100,0)
+IF(AND(AA65&gt;='TABLEAU PERSONNEL'!$D$25,AA65&lt;='TABLEAU PERSONNEL'!$E$25),100,0)
+IF(AND(AA65&gt;='TABLEAU PERSONNEL'!$D$26,AA65&lt;='TABLEAU PERSONNEL'!$E$26),100,0)
+IF(AND(AA65&gt;='TABLEAU PERSONNEL'!$D$27,AA65&lt;='TABLEAU PERSONNEL'!$E$27),100,0)
+IF(AND(AA65&gt;='TABLEAU PERSONNEL'!$D$28,AA65&lt;='TABLEAU PERSONNEL'!$E$28),100,0)
+IF(AND(AA65&gt;='TABLEAU PERSONNEL'!$D$29,AA65&lt;='TABLEAU PERSONNEL'!$E$29),100,0)
+IF(AND(AA65&gt;='TABLEAU PERSONNEL'!$D$30,AA65&lt;='TABLEAU PERSONNEL'!$E$30),100,0)
+IF(AND(AA65&gt;='TABLEAU PERSONNEL'!$D$31,AA65&lt;='TABLEAU PERSONNEL'!$E$31),100,0)
+IF(AND(AA65&gt;='TABLEAU PERSONNEL'!$D$32,AA65&lt;='TABLEAU PERSONNEL'!$E$32),100,0)
+IF(AND(AA65&gt;='TABLEAU PERSONNEL'!$D$33,AA65&lt;='TABLEAU PERSONNEL'!$E$33),100,0)
+IF(AND(AA65&gt;='TABLEAU PERSONNEL'!$D$34,AA65&lt;='TABLEAU PERSONNEL'!$E$34),100,0)</f>
        <v>0</v>
      </c>
      <c r="AB69" s="50">
        <f>IF(AND(AB65&gt;='TABLEAU PERSONNEL'!$D$4,AB65&lt;='TABLEAU PERSONNEL'!$E$4),100,0)
+IF(AND(AB65&gt;='TABLEAU PERSONNEL'!$D$5,AB65&lt;='TABLEAU PERSONNEL'!$E$5),100,0)
+IF(AND(AB65&gt;='TABLEAU PERSONNEL'!$D$6,AB65&lt;='TABLEAU PERSONNEL'!$E$6),100,0)
+IF(AND(AB65&gt;='TABLEAU PERSONNEL'!$D$7,AB65&lt;='TABLEAU PERSONNEL'!$E$7),100,0)
+IF(AND(AB65&gt;='TABLEAU PERSONNEL'!$D$8,AB65&lt;='TABLEAU PERSONNEL'!$E$8),100,0)
+IF(AND(AB65&gt;='TABLEAU PERSONNEL'!$D$9,AB65&lt;='TABLEAU PERSONNEL'!$E$9),100,0)
+IF(AND(AB65&gt;='TABLEAU PERSONNEL'!$D$10,AB65&lt;='TABLEAU PERSONNEL'!$E$10),100,0)
+IF(AND(AB65&gt;='TABLEAU PERSONNEL'!$D$11,AB65&lt;='TABLEAU PERSONNEL'!$E$11),100,0)
+IF(AND(AB65&gt;='TABLEAU PERSONNEL'!$D$12,AB65&lt;='TABLEAU PERSONNEL'!$E$12),100,0)
+IF(AND(AB65&gt;='TABLEAU PERSONNEL'!$D$13,AB65&lt;='TABLEAU PERSONNEL'!$E$13),100,0)
+IF(AND(AB65&gt;='TABLEAU PERSONNEL'!$D$14,AB65&lt;='TABLEAU PERSONNEL'!$E$14),100,0)
+IF(AND(AB65&gt;='TABLEAU PERSONNEL'!$D$15,AB65&lt;='TABLEAU PERSONNEL'!$E$15),100,0)
+IF(AND(AB65&gt;='TABLEAU PERSONNEL'!$D$16,AB65&lt;='TABLEAU PERSONNEL'!$E$16),100,0)
+IF(AND(AB65&gt;='TABLEAU PERSONNEL'!$D$17,AB65&lt;='TABLEAU PERSONNEL'!$E$17),100,0)
+IF(AND(AB65&gt;='TABLEAU PERSONNEL'!$D$18,AB65&lt;='TABLEAU PERSONNEL'!$E$18),100,0)
+IF(AND(AB65&gt;='TABLEAU PERSONNEL'!$D$19,AB65&lt;='TABLEAU PERSONNEL'!$E$19),100,0)
+IF(AND(AB65&gt;='TABLEAU PERSONNEL'!$D$20,AB65&lt;='TABLEAU PERSONNEL'!$E$20),100,0)
+IF(AND(AB65&gt;='TABLEAU PERSONNEL'!$D$21,AB65&lt;='TABLEAU PERSONNEL'!$E$21),100,0)
+IF(AND(AB65&gt;='TABLEAU PERSONNEL'!$D$22,AB65&lt;='TABLEAU PERSONNEL'!$E$22),100,0)
+IF(AND(AB65&gt;='TABLEAU PERSONNEL'!$D$23,AB65&lt;='TABLEAU PERSONNEL'!$E$23),100,0)
+IF(AND(AB65&gt;='TABLEAU PERSONNEL'!$D$24,AB65&lt;='TABLEAU PERSONNEL'!$E$24),100,0)
+IF(AND(AB65&gt;='TABLEAU PERSONNEL'!$D$25,AB65&lt;='TABLEAU PERSONNEL'!$E$25),100,0)
+IF(AND(AB65&gt;='TABLEAU PERSONNEL'!$D$26,AB65&lt;='TABLEAU PERSONNEL'!$E$26),100,0)
+IF(AND(AB65&gt;='TABLEAU PERSONNEL'!$D$27,AB65&lt;='TABLEAU PERSONNEL'!$E$27),100,0)
+IF(AND(AB65&gt;='TABLEAU PERSONNEL'!$D$28,AB65&lt;='TABLEAU PERSONNEL'!$E$28),100,0)
+IF(AND(AB65&gt;='TABLEAU PERSONNEL'!$D$29,AB65&lt;='TABLEAU PERSONNEL'!$E$29),100,0)
+IF(AND(AB65&gt;='TABLEAU PERSONNEL'!$D$30,AB65&lt;='TABLEAU PERSONNEL'!$E$30),100,0)
+IF(AND(AB65&gt;='TABLEAU PERSONNEL'!$D$31,AB65&lt;='TABLEAU PERSONNEL'!$E$31),100,0)
+IF(AND(AB65&gt;='TABLEAU PERSONNEL'!$D$32,AB65&lt;='TABLEAU PERSONNEL'!$E$32),100,0)
+IF(AND(AB65&gt;='TABLEAU PERSONNEL'!$D$33,AB65&lt;='TABLEAU PERSONNEL'!$E$33),100,0)
+IF(AND(AB65&gt;='TABLEAU PERSONNEL'!$D$34,AB65&lt;='TABLEAU PERSONNEL'!$E$34),100,0)</f>
        <v>0</v>
      </c>
      <c r="AC69" s="50">
        <f>IF(AND(AC65&gt;='TABLEAU PERSONNEL'!$D$4,AC65&lt;='TABLEAU PERSONNEL'!$E$4),100,0)
+IF(AND(AC65&gt;='TABLEAU PERSONNEL'!$D$5,AC65&lt;='TABLEAU PERSONNEL'!$E$5),100,0)
+IF(AND(AC65&gt;='TABLEAU PERSONNEL'!$D$6,AC65&lt;='TABLEAU PERSONNEL'!$E$6),100,0)
+IF(AND(AC65&gt;='TABLEAU PERSONNEL'!$D$7,AC65&lt;='TABLEAU PERSONNEL'!$E$7),100,0)
+IF(AND(AC65&gt;='TABLEAU PERSONNEL'!$D$8,AC65&lt;='TABLEAU PERSONNEL'!$E$8),100,0)
+IF(AND(AC65&gt;='TABLEAU PERSONNEL'!$D$9,AC65&lt;='TABLEAU PERSONNEL'!$E$9),100,0)
+IF(AND(AC65&gt;='TABLEAU PERSONNEL'!$D$10,AC65&lt;='TABLEAU PERSONNEL'!$E$10),100,0)
+IF(AND(AC65&gt;='TABLEAU PERSONNEL'!$D$11,AC65&lt;='TABLEAU PERSONNEL'!$E$11),100,0)
+IF(AND(AC65&gt;='TABLEAU PERSONNEL'!$D$12,AC65&lt;='TABLEAU PERSONNEL'!$E$12),100,0)
+IF(AND(AC65&gt;='TABLEAU PERSONNEL'!$D$13,AC65&lt;='TABLEAU PERSONNEL'!$E$13),100,0)
+IF(AND(AC65&gt;='TABLEAU PERSONNEL'!$D$14,AC65&lt;='TABLEAU PERSONNEL'!$E$14),100,0)
+IF(AND(AC65&gt;='TABLEAU PERSONNEL'!$D$15,AC65&lt;='TABLEAU PERSONNEL'!$E$15),100,0)
+IF(AND(AC65&gt;='TABLEAU PERSONNEL'!$D$16,AC65&lt;='TABLEAU PERSONNEL'!$E$16),100,0)
+IF(AND(AC65&gt;='TABLEAU PERSONNEL'!$D$17,AC65&lt;='TABLEAU PERSONNEL'!$E$17),100,0)
+IF(AND(AC65&gt;='TABLEAU PERSONNEL'!$D$18,AC65&lt;='TABLEAU PERSONNEL'!$E$18),100,0)
+IF(AND(AC65&gt;='TABLEAU PERSONNEL'!$D$19,AC65&lt;='TABLEAU PERSONNEL'!$E$19),100,0)
+IF(AND(AC65&gt;='TABLEAU PERSONNEL'!$D$20,AC65&lt;='TABLEAU PERSONNEL'!$E$20),100,0)
+IF(AND(AC65&gt;='TABLEAU PERSONNEL'!$D$21,AC65&lt;='TABLEAU PERSONNEL'!$E$21),100,0)
+IF(AND(AC65&gt;='TABLEAU PERSONNEL'!$D$22,AC65&lt;='TABLEAU PERSONNEL'!$E$22),100,0)
+IF(AND(AC65&gt;='TABLEAU PERSONNEL'!$D$23,AC65&lt;='TABLEAU PERSONNEL'!$E$23),100,0)
+IF(AND(AC65&gt;='TABLEAU PERSONNEL'!$D$24,AC65&lt;='TABLEAU PERSONNEL'!$E$24),100,0)
+IF(AND(AC65&gt;='TABLEAU PERSONNEL'!$D$25,AC65&lt;='TABLEAU PERSONNEL'!$E$25),100,0)
+IF(AND(AC65&gt;='TABLEAU PERSONNEL'!$D$26,AC65&lt;='TABLEAU PERSONNEL'!$E$26),100,0)
+IF(AND(AC65&gt;='TABLEAU PERSONNEL'!$D$27,AC65&lt;='TABLEAU PERSONNEL'!$E$27),100,0)
+IF(AND(AC65&gt;='TABLEAU PERSONNEL'!$D$28,AC65&lt;='TABLEAU PERSONNEL'!$E$28),100,0)
+IF(AND(AC65&gt;='TABLEAU PERSONNEL'!$D$29,AC65&lt;='TABLEAU PERSONNEL'!$E$29),100,0)
+IF(AND(AC65&gt;='TABLEAU PERSONNEL'!$D$30,AC65&lt;='TABLEAU PERSONNEL'!$E$30),100,0)
+IF(AND(AC65&gt;='TABLEAU PERSONNEL'!$D$31,AC65&lt;='TABLEAU PERSONNEL'!$E$31),100,0)
+IF(AND(AC65&gt;='TABLEAU PERSONNEL'!$D$32,AC65&lt;='TABLEAU PERSONNEL'!$E$32),100,0)
+IF(AND(AC65&gt;='TABLEAU PERSONNEL'!$D$33,AC65&lt;='TABLEAU PERSONNEL'!$E$33),100,0)
+IF(AND(AC65&gt;='TABLEAU PERSONNEL'!$D$34,AC65&lt;='TABLEAU PERSONNEL'!$E$34),100,0)</f>
        <v>0</v>
      </c>
      <c r="AD69" s="50">
        <f>IF(AND(AD65&gt;='TABLEAU PERSONNEL'!$D$4,AD65&lt;='TABLEAU PERSONNEL'!$E$4),100,0)
+IF(AND(AD65&gt;='TABLEAU PERSONNEL'!$D$5,AD65&lt;='TABLEAU PERSONNEL'!$E$5),100,0)
+IF(AND(AD65&gt;='TABLEAU PERSONNEL'!$D$6,AD65&lt;='TABLEAU PERSONNEL'!$E$6),100,0)
+IF(AND(AD65&gt;='TABLEAU PERSONNEL'!$D$7,AD65&lt;='TABLEAU PERSONNEL'!$E$7),100,0)
+IF(AND(AD65&gt;='TABLEAU PERSONNEL'!$D$8,AD65&lt;='TABLEAU PERSONNEL'!$E$8),100,0)
+IF(AND(AD65&gt;='TABLEAU PERSONNEL'!$D$9,AD65&lt;='TABLEAU PERSONNEL'!$E$9),100,0)
+IF(AND(AD65&gt;='TABLEAU PERSONNEL'!$D$10,AD65&lt;='TABLEAU PERSONNEL'!$E$10),100,0)
+IF(AND(AD65&gt;='TABLEAU PERSONNEL'!$D$11,AD65&lt;='TABLEAU PERSONNEL'!$E$11),100,0)
+IF(AND(AD65&gt;='TABLEAU PERSONNEL'!$D$12,AD65&lt;='TABLEAU PERSONNEL'!$E$12),100,0)
+IF(AND(AD65&gt;='TABLEAU PERSONNEL'!$D$13,AD65&lt;='TABLEAU PERSONNEL'!$E$13),100,0)
+IF(AND(AD65&gt;='TABLEAU PERSONNEL'!$D$14,AD65&lt;='TABLEAU PERSONNEL'!$E$14),100,0)
+IF(AND(AD65&gt;='TABLEAU PERSONNEL'!$D$15,AD65&lt;='TABLEAU PERSONNEL'!$E$15),100,0)
+IF(AND(AD65&gt;='TABLEAU PERSONNEL'!$D$16,AD65&lt;='TABLEAU PERSONNEL'!$E$16),100,0)
+IF(AND(AD65&gt;='TABLEAU PERSONNEL'!$D$17,AD65&lt;='TABLEAU PERSONNEL'!$E$17),100,0)
+IF(AND(AD65&gt;='TABLEAU PERSONNEL'!$D$18,AD65&lt;='TABLEAU PERSONNEL'!$E$18),100,0)
+IF(AND(AD65&gt;='TABLEAU PERSONNEL'!$D$19,AD65&lt;='TABLEAU PERSONNEL'!$E$19),100,0)
+IF(AND(AD65&gt;='TABLEAU PERSONNEL'!$D$20,AD65&lt;='TABLEAU PERSONNEL'!$E$20),100,0)
+IF(AND(AD65&gt;='TABLEAU PERSONNEL'!$D$21,AD65&lt;='TABLEAU PERSONNEL'!$E$21),100,0)
+IF(AND(AD65&gt;='TABLEAU PERSONNEL'!$D$22,AD65&lt;='TABLEAU PERSONNEL'!$E$22),100,0)
+IF(AND(AD65&gt;='TABLEAU PERSONNEL'!$D$23,AD65&lt;='TABLEAU PERSONNEL'!$E$23),100,0)
+IF(AND(AD65&gt;='TABLEAU PERSONNEL'!$D$24,AD65&lt;='TABLEAU PERSONNEL'!$E$24),100,0)
+IF(AND(AD65&gt;='TABLEAU PERSONNEL'!$D$25,AD65&lt;='TABLEAU PERSONNEL'!$E$25),100,0)
+IF(AND(AD65&gt;='TABLEAU PERSONNEL'!$D$26,AD65&lt;='TABLEAU PERSONNEL'!$E$26),100,0)
+IF(AND(AD65&gt;='TABLEAU PERSONNEL'!$D$27,AD65&lt;='TABLEAU PERSONNEL'!$E$27),100,0)
+IF(AND(AD65&gt;='TABLEAU PERSONNEL'!$D$28,AD65&lt;='TABLEAU PERSONNEL'!$E$28),100,0)
+IF(AND(AD65&gt;='TABLEAU PERSONNEL'!$D$29,AD65&lt;='TABLEAU PERSONNEL'!$E$29),100,0)
+IF(AND(AD65&gt;='TABLEAU PERSONNEL'!$D$30,AD65&lt;='TABLEAU PERSONNEL'!$E$30),100,0)
+IF(AND(AD65&gt;='TABLEAU PERSONNEL'!$D$31,AD65&lt;='TABLEAU PERSONNEL'!$E$31),100,0)
+IF(AND(AD65&gt;='TABLEAU PERSONNEL'!$D$32,AD65&lt;='TABLEAU PERSONNEL'!$E$32),100,0)
+IF(AND(AD65&gt;='TABLEAU PERSONNEL'!$D$33,AD65&lt;='TABLEAU PERSONNEL'!$E$33),100,0)
+IF(AND(AD65&gt;='TABLEAU PERSONNEL'!$D$34,AD65&lt;='TABLEAU PERSONNEL'!$E$34),100,0)</f>
        <v>0</v>
      </c>
      <c r="AE69" s="50">
        <f>IF(AND(AE65&gt;='TABLEAU PERSONNEL'!$D$4,AE65&lt;='TABLEAU PERSONNEL'!$E$4),100,0)
+IF(AND(AE65&gt;='TABLEAU PERSONNEL'!$D$5,AE65&lt;='TABLEAU PERSONNEL'!$E$5),100,0)
+IF(AND(AE65&gt;='TABLEAU PERSONNEL'!$D$6,AE65&lt;='TABLEAU PERSONNEL'!$E$6),100,0)
+IF(AND(AE65&gt;='TABLEAU PERSONNEL'!$D$7,AE65&lt;='TABLEAU PERSONNEL'!$E$7),100,0)
+IF(AND(AE65&gt;='TABLEAU PERSONNEL'!$D$8,AE65&lt;='TABLEAU PERSONNEL'!$E$8),100,0)
+IF(AND(AE65&gt;='TABLEAU PERSONNEL'!$D$9,AE65&lt;='TABLEAU PERSONNEL'!$E$9),100,0)
+IF(AND(AE65&gt;='TABLEAU PERSONNEL'!$D$10,AE65&lt;='TABLEAU PERSONNEL'!$E$10),100,0)
+IF(AND(AE65&gt;='TABLEAU PERSONNEL'!$D$11,AE65&lt;='TABLEAU PERSONNEL'!$E$11),100,0)
+IF(AND(AE65&gt;='TABLEAU PERSONNEL'!$D$12,AE65&lt;='TABLEAU PERSONNEL'!$E$12),100,0)
+IF(AND(AE65&gt;='TABLEAU PERSONNEL'!$D$13,AE65&lt;='TABLEAU PERSONNEL'!$E$13),100,0)
+IF(AND(AE65&gt;='TABLEAU PERSONNEL'!$D$14,AE65&lt;='TABLEAU PERSONNEL'!$E$14),100,0)
+IF(AND(AE65&gt;='TABLEAU PERSONNEL'!$D$15,AE65&lt;='TABLEAU PERSONNEL'!$E$15),100,0)
+IF(AND(AE65&gt;='TABLEAU PERSONNEL'!$D$16,AE65&lt;='TABLEAU PERSONNEL'!$E$16),100,0)
+IF(AND(AE65&gt;='TABLEAU PERSONNEL'!$D$17,AE65&lt;='TABLEAU PERSONNEL'!$E$17),100,0)
+IF(AND(AE65&gt;='TABLEAU PERSONNEL'!$D$18,AE65&lt;='TABLEAU PERSONNEL'!$E$18),100,0)
+IF(AND(AE65&gt;='TABLEAU PERSONNEL'!$D$19,AE65&lt;='TABLEAU PERSONNEL'!$E$19),100,0)
+IF(AND(AE65&gt;='TABLEAU PERSONNEL'!$D$20,AE65&lt;='TABLEAU PERSONNEL'!$E$20),100,0)
+IF(AND(AE65&gt;='TABLEAU PERSONNEL'!$D$21,AE65&lt;='TABLEAU PERSONNEL'!$E$21),100,0)
+IF(AND(AE65&gt;='TABLEAU PERSONNEL'!$D$22,AE65&lt;='TABLEAU PERSONNEL'!$E$22),100,0)
+IF(AND(AE65&gt;='TABLEAU PERSONNEL'!$D$23,AE65&lt;='TABLEAU PERSONNEL'!$E$23),100,0)
+IF(AND(AE65&gt;='TABLEAU PERSONNEL'!$D$24,AE65&lt;='TABLEAU PERSONNEL'!$E$24),100,0)
+IF(AND(AE65&gt;='TABLEAU PERSONNEL'!$D$25,AE65&lt;='TABLEAU PERSONNEL'!$E$25),100,0)
+IF(AND(AE65&gt;='TABLEAU PERSONNEL'!$D$26,AE65&lt;='TABLEAU PERSONNEL'!$E$26),100,0)
+IF(AND(AE65&gt;='TABLEAU PERSONNEL'!$D$27,AE65&lt;='TABLEAU PERSONNEL'!$E$27),100,0)
+IF(AND(AE65&gt;='TABLEAU PERSONNEL'!$D$28,AE65&lt;='TABLEAU PERSONNEL'!$E$28),100,0)
+IF(AND(AE65&gt;='TABLEAU PERSONNEL'!$D$29,AE65&lt;='TABLEAU PERSONNEL'!$E$29),100,0)
+IF(AND(AE65&gt;='TABLEAU PERSONNEL'!$D$30,AE65&lt;='TABLEAU PERSONNEL'!$E$30),100,0)
+IF(AND(AE65&gt;='TABLEAU PERSONNEL'!$D$31,AE65&lt;='TABLEAU PERSONNEL'!$E$31),100,0)
+IF(AND(AE65&gt;='TABLEAU PERSONNEL'!$D$32,AE65&lt;='TABLEAU PERSONNEL'!$E$32),100,0)
+IF(AND(AE65&gt;='TABLEAU PERSONNEL'!$D$33,AE65&lt;='TABLEAU PERSONNEL'!$E$33),100,0)
+IF(AND(AE65&gt;='TABLEAU PERSONNEL'!$D$34,AE65&lt;='TABLEAU PERSONNEL'!$E$34),100,0)</f>
        <v>0</v>
      </c>
      <c r="AF69" s="50">
        <f>IF(AND(AF65&gt;='TABLEAU PERSONNEL'!$D$4,AF65&lt;='TABLEAU PERSONNEL'!$E$4),100,0)
+IF(AND(AF65&gt;='TABLEAU PERSONNEL'!$D$5,AF65&lt;='TABLEAU PERSONNEL'!$E$5),100,0)
+IF(AND(AF65&gt;='TABLEAU PERSONNEL'!$D$6,AF65&lt;='TABLEAU PERSONNEL'!$E$6),100,0)
+IF(AND(AF65&gt;='TABLEAU PERSONNEL'!$D$7,AF65&lt;='TABLEAU PERSONNEL'!$E$7),100,0)
+IF(AND(AF65&gt;='TABLEAU PERSONNEL'!$D$8,AF65&lt;='TABLEAU PERSONNEL'!$E$8),100,0)
+IF(AND(AF65&gt;='TABLEAU PERSONNEL'!$D$9,AF65&lt;='TABLEAU PERSONNEL'!$E$9),100,0)
+IF(AND(AF65&gt;='TABLEAU PERSONNEL'!$D$10,AF65&lt;='TABLEAU PERSONNEL'!$E$10),100,0)
+IF(AND(AF65&gt;='TABLEAU PERSONNEL'!$D$11,AF65&lt;='TABLEAU PERSONNEL'!$E$11),100,0)
+IF(AND(AF65&gt;='TABLEAU PERSONNEL'!$D$12,AF65&lt;='TABLEAU PERSONNEL'!$E$12),100,0)
+IF(AND(AF65&gt;='TABLEAU PERSONNEL'!$D$13,AF65&lt;='TABLEAU PERSONNEL'!$E$13),100,0)
+IF(AND(AF65&gt;='TABLEAU PERSONNEL'!$D$14,AF65&lt;='TABLEAU PERSONNEL'!$E$14),100,0)
+IF(AND(AF65&gt;='TABLEAU PERSONNEL'!$D$15,AF65&lt;='TABLEAU PERSONNEL'!$E$15),100,0)
+IF(AND(AF65&gt;='TABLEAU PERSONNEL'!$D$16,AF65&lt;='TABLEAU PERSONNEL'!$E$16),100,0)
+IF(AND(AF65&gt;='TABLEAU PERSONNEL'!$D$17,AF65&lt;='TABLEAU PERSONNEL'!$E$17),100,0)
+IF(AND(AF65&gt;='TABLEAU PERSONNEL'!$D$18,AF65&lt;='TABLEAU PERSONNEL'!$E$18),100,0)
+IF(AND(AF65&gt;='TABLEAU PERSONNEL'!$D$19,AF65&lt;='TABLEAU PERSONNEL'!$E$19),100,0)
+IF(AND(AF65&gt;='TABLEAU PERSONNEL'!$D$20,AF65&lt;='TABLEAU PERSONNEL'!$E$20),100,0)
+IF(AND(AF65&gt;='TABLEAU PERSONNEL'!$D$21,AF65&lt;='TABLEAU PERSONNEL'!$E$21),100,0)
+IF(AND(AF65&gt;='TABLEAU PERSONNEL'!$D$22,AF65&lt;='TABLEAU PERSONNEL'!$E$22),100,0)
+IF(AND(AF65&gt;='TABLEAU PERSONNEL'!$D$23,AF65&lt;='TABLEAU PERSONNEL'!$E$23),100,0)
+IF(AND(AF65&gt;='TABLEAU PERSONNEL'!$D$24,AF65&lt;='TABLEAU PERSONNEL'!$E$24),100,0)
+IF(AND(AF65&gt;='TABLEAU PERSONNEL'!$D$25,AF65&lt;='TABLEAU PERSONNEL'!$E$25),100,0)
+IF(AND(AF65&gt;='TABLEAU PERSONNEL'!$D$26,AF65&lt;='TABLEAU PERSONNEL'!$E$26),100,0)
+IF(AND(AF65&gt;='TABLEAU PERSONNEL'!$D$27,AF65&lt;='TABLEAU PERSONNEL'!$E$27),100,0)
+IF(AND(AF65&gt;='TABLEAU PERSONNEL'!$D$28,AF65&lt;='TABLEAU PERSONNEL'!$E$28),100,0)
+IF(AND(AF65&gt;='TABLEAU PERSONNEL'!$D$29,AF65&lt;='TABLEAU PERSONNEL'!$E$29),100,0)
+IF(AND(AF65&gt;='TABLEAU PERSONNEL'!$D$30,AF65&lt;='TABLEAU PERSONNEL'!$E$30),100,0)
+IF(AND(AF65&gt;='TABLEAU PERSONNEL'!$D$31,AF65&lt;='TABLEAU PERSONNEL'!$E$31),100,0)
+IF(AND(AF65&gt;='TABLEAU PERSONNEL'!$D$32,AF65&lt;='TABLEAU PERSONNEL'!$E$32),100,0)
+IF(AND(AF65&gt;='TABLEAU PERSONNEL'!$D$33,AF65&lt;='TABLEAU PERSONNEL'!$E$33),100,0)
+IF(AND(AF65&gt;='TABLEAU PERSONNEL'!$D$34,AF65&lt;='TABLEAU PERSONNEL'!$E$34),100,0)</f>
        <v>0</v>
      </c>
      <c r="AG69" s="50">
        <f>IF(AND(AG65&gt;='TABLEAU PERSONNEL'!$D$4,AG65&lt;='TABLEAU PERSONNEL'!$E$4),100,0)
+IF(AND(AG65&gt;='TABLEAU PERSONNEL'!$D$5,AG65&lt;='TABLEAU PERSONNEL'!$E$5),100,0)
+IF(AND(AG65&gt;='TABLEAU PERSONNEL'!$D$6,AG65&lt;='TABLEAU PERSONNEL'!$E$6),100,0)
+IF(AND(AG65&gt;='TABLEAU PERSONNEL'!$D$7,AG65&lt;='TABLEAU PERSONNEL'!$E$7),100,0)
+IF(AND(AG65&gt;='TABLEAU PERSONNEL'!$D$8,AG65&lt;='TABLEAU PERSONNEL'!$E$8),100,0)
+IF(AND(AG65&gt;='TABLEAU PERSONNEL'!$D$9,AG65&lt;='TABLEAU PERSONNEL'!$E$9),100,0)
+IF(AND(AG65&gt;='TABLEAU PERSONNEL'!$D$10,AG65&lt;='TABLEAU PERSONNEL'!$E$10),100,0)
+IF(AND(AG65&gt;='TABLEAU PERSONNEL'!$D$11,AG65&lt;='TABLEAU PERSONNEL'!$E$11),100,0)
+IF(AND(AG65&gt;='TABLEAU PERSONNEL'!$D$12,AG65&lt;='TABLEAU PERSONNEL'!$E$12),100,0)
+IF(AND(AG65&gt;='TABLEAU PERSONNEL'!$D$13,AG65&lt;='TABLEAU PERSONNEL'!$E$13),100,0)
+IF(AND(AG65&gt;='TABLEAU PERSONNEL'!$D$14,AG65&lt;='TABLEAU PERSONNEL'!$E$14),100,0)
+IF(AND(AG65&gt;='TABLEAU PERSONNEL'!$D$15,AG65&lt;='TABLEAU PERSONNEL'!$E$15),100,0)
+IF(AND(AG65&gt;='TABLEAU PERSONNEL'!$D$16,AG65&lt;='TABLEAU PERSONNEL'!$E$16),100,0)
+IF(AND(AG65&gt;='TABLEAU PERSONNEL'!$D$17,AG65&lt;='TABLEAU PERSONNEL'!$E$17),100,0)
+IF(AND(AG65&gt;='TABLEAU PERSONNEL'!$D$18,AG65&lt;='TABLEAU PERSONNEL'!$E$18),100,0)
+IF(AND(AG65&gt;='TABLEAU PERSONNEL'!$D$19,AG65&lt;='TABLEAU PERSONNEL'!$E$19),100,0)
+IF(AND(AG65&gt;='TABLEAU PERSONNEL'!$D$20,AG65&lt;='TABLEAU PERSONNEL'!$E$20),100,0)
+IF(AND(AG65&gt;='TABLEAU PERSONNEL'!$D$21,AG65&lt;='TABLEAU PERSONNEL'!$E$21),100,0)
+IF(AND(AG65&gt;='TABLEAU PERSONNEL'!$D$22,AG65&lt;='TABLEAU PERSONNEL'!$E$22),100,0)
+IF(AND(AG65&gt;='TABLEAU PERSONNEL'!$D$23,AG65&lt;='TABLEAU PERSONNEL'!$E$23),100,0)
+IF(AND(AG65&gt;='TABLEAU PERSONNEL'!$D$24,AG65&lt;='TABLEAU PERSONNEL'!$E$24),100,0)
+IF(AND(AG65&gt;='TABLEAU PERSONNEL'!$D$25,AG65&lt;='TABLEAU PERSONNEL'!$E$25),100,0)
+IF(AND(AG65&gt;='TABLEAU PERSONNEL'!$D$26,AG65&lt;='TABLEAU PERSONNEL'!$E$26),100,0)
+IF(AND(AG65&gt;='TABLEAU PERSONNEL'!$D$27,AG65&lt;='TABLEAU PERSONNEL'!$E$27),100,0)
+IF(AND(AG65&gt;='TABLEAU PERSONNEL'!$D$28,AG65&lt;='TABLEAU PERSONNEL'!$E$28),100,0)
+IF(AND(AG65&gt;='TABLEAU PERSONNEL'!$D$29,AG65&lt;='TABLEAU PERSONNEL'!$E$29),100,0)
+IF(AND(AG65&gt;='TABLEAU PERSONNEL'!$D$30,AG65&lt;='TABLEAU PERSONNEL'!$E$30),100,0)
+IF(AND(AG65&gt;='TABLEAU PERSONNEL'!$D$31,AG65&lt;='TABLEAU PERSONNEL'!$E$31),100,0)
+IF(AND(AG65&gt;='TABLEAU PERSONNEL'!$D$32,AG65&lt;='TABLEAU PERSONNEL'!$E$32),100,0)
+IF(AND(AG65&gt;='TABLEAU PERSONNEL'!$D$33,AG65&lt;='TABLEAU PERSONNEL'!$E$33),100,0)
+IF(AND(AG65&gt;='TABLEAU PERSONNEL'!$D$34,AG65&lt;='TABLEAU PERSONNEL'!$E$34),100,0)</f>
        <v>0</v>
      </c>
      <c r="AH69" s="50">
        <f>IF(AND(AH65&gt;='TABLEAU PERSONNEL'!$D$4,AH65&lt;='TABLEAU PERSONNEL'!$E$4),100,0)
+IF(AND(AH65&gt;='TABLEAU PERSONNEL'!$D$5,AH65&lt;='TABLEAU PERSONNEL'!$E$5),100,0)
+IF(AND(AH65&gt;='TABLEAU PERSONNEL'!$D$6,AH65&lt;='TABLEAU PERSONNEL'!$E$6),100,0)
+IF(AND(AH65&gt;='TABLEAU PERSONNEL'!$D$7,AH65&lt;='TABLEAU PERSONNEL'!$E$7),100,0)
+IF(AND(AH65&gt;='TABLEAU PERSONNEL'!$D$8,AH65&lt;='TABLEAU PERSONNEL'!$E$8),100,0)
+IF(AND(AH65&gt;='TABLEAU PERSONNEL'!$D$9,AH65&lt;='TABLEAU PERSONNEL'!$E$9),100,0)
+IF(AND(AH65&gt;='TABLEAU PERSONNEL'!$D$10,AH65&lt;='TABLEAU PERSONNEL'!$E$10),100,0)
+IF(AND(AH65&gt;='TABLEAU PERSONNEL'!$D$11,AH65&lt;='TABLEAU PERSONNEL'!$E$11),100,0)
+IF(AND(AH65&gt;='TABLEAU PERSONNEL'!$D$12,AH65&lt;='TABLEAU PERSONNEL'!$E$12),100,0)
+IF(AND(AH65&gt;='TABLEAU PERSONNEL'!$D$13,AH65&lt;='TABLEAU PERSONNEL'!$E$13),100,0)
+IF(AND(AH65&gt;='TABLEAU PERSONNEL'!$D$14,AH65&lt;='TABLEAU PERSONNEL'!$E$14),100,0)
+IF(AND(AH65&gt;='TABLEAU PERSONNEL'!$D$15,AH65&lt;='TABLEAU PERSONNEL'!$E$15),100,0)
+IF(AND(AH65&gt;='TABLEAU PERSONNEL'!$D$16,AH65&lt;='TABLEAU PERSONNEL'!$E$16),100,0)
+IF(AND(AH65&gt;='TABLEAU PERSONNEL'!$D$17,AH65&lt;='TABLEAU PERSONNEL'!$E$17),100,0)
+IF(AND(AH65&gt;='TABLEAU PERSONNEL'!$D$18,AH65&lt;='TABLEAU PERSONNEL'!$E$18),100,0)
+IF(AND(AH65&gt;='TABLEAU PERSONNEL'!$D$19,AH65&lt;='TABLEAU PERSONNEL'!$E$19),100,0)
+IF(AND(AH65&gt;='TABLEAU PERSONNEL'!$D$20,AH65&lt;='TABLEAU PERSONNEL'!$E$20),100,0)
+IF(AND(AH65&gt;='TABLEAU PERSONNEL'!$D$21,AH65&lt;='TABLEAU PERSONNEL'!$E$21),100,0)
+IF(AND(AH65&gt;='TABLEAU PERSONNEL'!$D$22,AH65&lt;='TABLEAU PERSONNEL'!$E$22),100,0)
+IF(AND(AH65&gt;='TABLEAU PERSONNEL'!$D$23,AH65&lt;='TABLEAU PERSONNEL'!$E$23),100,0)
+IF(AND(AH65&gt;='TABLEAU PERSONNEL'!$D$24,AH65&lt;='TABLEAU PERSONNEL'!$E$24),100,0)
+IF(AND(AH65&gt;='TABLEAU PERSONNEL'!$D$25,AH65&lt;='TABLEAU PERSONNEL'!$E$25),100,0)
+IF(AND(AH65&gt;='TABLEAU PERSONNEL'!$D$26,AH65&lt;='TABLEAU PERSONNEL'!$E$26),100,0)
+IF(AND(AH65&gt;='TABLEAU PERSONNEL'!$D$27,AH65&lt;='TABLEAU PERSONNEL'!$E$27),100,0)
+IF(AND(AH65&gt;='TABLEAU PERSONNEL'!$D$28,AH65&lt;='TABLEAU PERSONNEL'!$E$28),100,0)
+IF(AND(AH65&gt;='TABLEAU PERSONNEL'!$D$29,AH65&lt;='TABLEAU PERSONNEL'!$E$29),100,0)
+IF(AND(AH65&gt;='TABLEAU PERSONNEL'!$D$30,AH65&lt;='TABLEAU PERSONNEL'!$E$30),100,0)
+IF(AND(AH65&gt;='TABLEAU PERSONNEL'!$D$31,AH65&lt;='TABLEAU PERSONNEL'!$E$31),100,0)
+IF(AND(AH65&gt;='TABLEAU PERSONNEL'!$D$32,AH65&lt;='TABLEAU PERSONNEL'!$E$32),100,0)
+IF(AND(AH65&gt;='TABLEAU PERSONNEL'!$D$33,AH65&lt;='TABLEAU PERSONNEL'!$E$33),100,0)
+IF(AND(AH65&gt;='TABLEAU PERSONNEL'!$D$34,AH65&lt;='TABLEAU PERSONNEL'!$E$34),100,0)</f>
        <v>0</v>
      </c>
      <c r="AI69" s="50">
        <f>IF(AND(AI65&gt;='TABLEAU PERSONNEL'!$D$4,AI65&lt;='TABLEAU PERSONNEL'!$E$4),100,0)
+IF(AND(AI65&gt;='TABLEAU PERSONNEL'!$D$5,AI65&lt;='TABLEAU PERSONNEL'!$E$5),100,0)
+IF(AND(AI65&gt;='TABLEAU PERSONNEL'!$D$6,AI65&lt;='TABLEAU PERSONNEL'!$E$6),100,0)
+IF(AND(AI65&gt;='TABLEAU PERSONNEL'!$D$7,AI65&lt;='TABLEAU PERSONNEL'!$E$7),100,0)
+IF(AND(AI65&gt;='TABLEAU PERSONNEL'!$D$8,AI65&lt;='TABLEAU PERSONNEL'!$E$8),100,0)
+IF(AND(AI65&gt;='TABLEAU PERSONNEL'!$D$9,AI65&lt;='TABLEAU PERSONNEL'!$E$9),100,0)
+IF(AND(AI65&gt;='TABLEAU PERSONNEL'!$D$10,AI65&lt;='TABLEAU PERSONNEL'!$E$10),100,0)
+IF(AND(AI65&gt;='TABLEAU PERSONNEL'!$D$11,AI65&lt;='TABLEAU PERSONNEL'!$E$11),100,0)
+IF(AND(AI65&gt;='TABLEAU PERSONNEL'!$D$12,AI65&lt;='TABLEAU PERSONNEL'!$E$12),100,0)
+IF(AND(AI65&gt;='TABLEAU PERSONNEL'!$D$13,AI65&lt;='TABLEAU PERSONNEL'!$E$13),100,0)
+IF(AND(AI65&gt;='TABLEAU PERSONNEL'!$D$14,AI65&lt;='TABLEAU PERSONNEL'!$E$14),100,0)
+IF(AND(AI65&gt;='TABLEAU PERSONNEL'!$D$15,AI65&lt;='TABLEAU PERSONNEL'!$E$15),100,0)
+IF(AND(AI65&gt;='TABLEAU PERSONNEL'!$D$16,AI65&lt;='TABLEAU PERSONNEL'!$E$16),100,0)
+IF(AND(AI65&gt;='TABLEAU PERSONNEL'!$D$17,AI65&lt;='TABLEAU PERSONNEL'!$E$17),100,0)
+IF(AND(AI65&gt;='TABLEAU PERSONNEL'!$D$18,AI65&lt;='TABLEAU PERSONNEL'!$E$18),100,0)
+IF(AND(AI65&gt;='TABLEAU PERSONNEL'!$D$19,AI65&lt;='TABLEAU PERSONNEL'!$E$19),100,0)
+IF(AND(AI65&gt;='TABLEAU PERSONNEL'!$D$20,AI65&lt;='TABLEAU PERSONNEL'!$E$20),100,0)
+IF(AND(AI65&gt;='TABLEAU PERSONNEL'!$D$21,AI65&lt;='TABLEAU PERSONNEL'!$E$21),100,0)
+IF(AND(AI65&gt;='TABLEAU PERSONNEL'!$D$22,AI65&lt;='TABLEAU PERSONNEL'!$E$22),100,0)
+IF(AND(AI65&gt;='TABLEAU PERSONNEL'!$D$23,AI65&lt;='TABLEAU PERSONNEL'!$E$23),100,0)
+IF(AND(AI65&gt;='TABLEAU PERSONNEL'!$D$24,AI65&lt;='TABLEAU PERSONNEL'!$E$24),100,0)
+IF(AND(AI65&gt;='TABLEAU PERSONNEL'!$D$25,AI65&lt;='TABLEAU PERSONNEL'!$E$25),100,0)
+IF(AND(AI65&gt;='TABLEAU PERSONNEL'!$D$26,AI65&lt;='TABLEAU PERSONNEL'!$E$26),100,0)
+IF(AND(AI65&gt;='TABLEAU PERSONNEL'!$D$27,AI65&lt;='TABLEAU PERSONNEL'!$E$27),100,0)
+IF(AND(AI65&gt;='TABLEAU PERSONNEL'!$D$28,AI65&lt;='TABLEAU PERSONNEL'!$E$28),100,0)
+IF(AND(AI65&gt;='TABLEAU PERSONNEL'!$D$29,AI65&lt;='TABLEAU PERSONNEL'!$E$29),100,0)
+IF(AND(AI65&gt;='TABLEAU PERSONNEL'!$D$30,AI65&lt;='TABLEAU PERSONNEL'!$E$30),100,0)
+IF(AND(AI65&gt;='TABLEAU PERSONNEL'!$D$31,AI65&lt;='TABLEAU PERSONNEL'!$E$31),100,0)
+IF(AND(AI65&gt;='TABLEAU PERSONNEL'!$D$32,AI65&lt;='TABLEAU PERSONNEL'!$E$32),100,0)
+IF(AND(AI65&gt;='TABLEAU PERSONNEL'!$D$33,AI65&lt;='TABLEAU PERSONNEL'!$E$33),100,0)
+IF(AND(AI65&gt;='TABLEAU PERSONNEL'!$D$34,AI65&lt;='TABLEAU PERSONNEL'!$E$34),100,0)</f>
        <v>0</v>
      </c>
      <c r="AJ69" s="50">
        <f>IF(AND(AJ65&gt;='TABLEAU PERSONNEL'!$D$4,AJ65&lt;='TABLEAU PERSONNEL'!$E$4),100,0)
+IF(AND(AJ65&gt;='TABLEAU PERSONNEL'!$D$5,AJ65&lt;='TABLEAU PERSONNEL'!$E$5),100,0)
+IF(AND(AJ65&gt;='TABLEAU PERSONNEL'!$D$6,AJ65&lt;='TABLEAU PERSONNEL'!$E$6),100,0)
+IF(AND(AJ65&gt;='TABLEAU PERSONNEL'!$D$7,AJ65&lt;='TABLEAU PERSONNEL'!$E$7),100,0)
+IF(AND(AJ65&gt;='TABLEAU PERSONNEL'!$D$8,AJ65&lt;='TABLEAU PERSONNEL'!$E$8),100,0)
+IF(AND(AJ65&gt;='TABLEAU PERSONNEL'!$D$9,AJ65&lt;='TABLEAU PERSONNEL'!$E$9),100,0)
+IF(AND(AJ65&gt;='TABLEAU PERSONNEL'!$D$10,AJ65&lt;='TABLEAU PERSONNEL'!$E$10),100,0)
+IF(AND(AJ65&gt;='TABLEAU PERSONNEL'!$D$11,AJ65&lt;='TABLEAU PERSONNEL'!$E$11),100,0)
+IF(AND(AJ65&gt;='TABLEAU PERSONNEL'!$D$12,AJ65&lt;='TABLEAU PERSONNEL'!$E$12),100,0)
+IF(AND(AJ65&gt;='TABLEAU PERSONNEL'!$D$13,AJ65&lt;='TABLEAU PERSONNEL'!$E$13),100,0)
+IF(AND(AJ65&gt;='TABLEAU PERSONNEL'!$D$14,AJ65&lt;='TABLEAU PERSONNEL'!$E$14),100,0)
+IF(AND(AJ65&gt;='TABLEAU PERSONNEL'!$D$15,AJ65&lt;='TABLEAU PERSONNEL'!$E$15),100,0)
+IF(AND(AJ65&gt;='TABLEAU PERSONNEL'!$D$16,AJ65&lt;='TABLEAU PERSONNEL'!$E$16),100,0)
+IF(AND(AJ65&gt;='TABLEAU PERSONNEL'!$D$17,AJ65&lt;='TABLEAU PERSONNEL'!$E$17),100,0)
+IF(AND(AJ65&gt;='TABLEAU PERSONNEL'!$D$18,AJ65&lt;='TABLEAU PERSONNEL'!$E$18),100,0)
+IF(AND(AJ65&gt;='TABLEAU PERSONNEL'!$D$19,AJ65&lt;='TABLEAU PERSONNEL'!$E$19),100,0)
+IF(AND(AJ65&gt;='TABLEAU PERSONNEL'!$D$20,AJ65&lt;='TABLEAU PERSONNEL'!$E$20),100,0)
+IF(AND(AJ65&gt;='TABLEAU PERSONNEL'!$D$21,AJ65&lt;='TABLEAU PERSONNEL'!$E$21),100,0)
+IF(AND(AJ65&gt;='TABLEAU PERSONNEL'!$D$22,AJ65&lt;='TABLEAU PERSONNEL'!$E$22),100,0)
+IF(AND(AJ65&gt;='TABLEAU PERSONNEL'!$D$23,AJ65&lt;='TABLEAU PERSONNEL'!$E$23),100,0)
+IF(AND(AJ65&gt;='TABLEAU PERSONNEL'!$D$24,AJ65&lt;='TABLEAU PERSONNEL'!$E$24),100,0)
+IF(AND(AJ65&gt;='TABLEAU PERSONNEL'!$D$25,AJ65&lt;='TABLEAU PERSONNEL'!$E$25),100,0)
+IF(AND(AJ65&gt;='TABLEAU PERSONNEL'!$D$26,AJ65&lt;='TABLEAU PERSONNEL'!$E$26),100,0)
+IF(AND(AJ65&gt;='TABLEAU PERSONNEL'!$D$27,AJ65&lt;='TABLEAU PERSONNEL'!$E$27),100,0)
+IF(AND(AJ65&gt;='TABLEAU PERSONNEL'!$D$28,AJ65&lt;='TABLEAU PERSONNEL'!$E$28),100,0)
+IF(AND(AJ65&gt;='TABLEAU PERSONNEL'!$D$29,AJ65&lt;='TABLEAU PERSONNEL'!$E$29),100,0)
+IF(AND(AJ65&gt;='TABLEAU PERSONNEL'!$D$30,AJ65&lt;='TABLEAU PERSONNEL'!$E$30),100,0)
+IF(AND(AJ65&gt;='TABLEAU PERSONNEL'!$D$31,AJ65&lt;='TABLEAU PERSONNEL'!$E$31),100,0)
+IF(AND(AJ65&gt;='TABLEAU PERSONNEL'!$D$32,AJ65&lt;='TABLEAU PERSONNEL'!$E$32),100,0)
+IF(AND(AJ65&gt;='TABLEAU PERSONNEL'!$D$33,AJ65&lt;='TABLEAU PERSONNEL'!$E$33),100,0)
+IF(AND(AJ65&gt;='TABLEAU PERSONNEL'!$D$34,AJ65&lt;='TABLEAU PERSONNEL'!$E$34),100,0)</f>
        <v>0</v>
      </c>
      <c r="AK69" s="50">
        <f>IF(AND(AK65&gt;='TABLEAU PERSONNEL'!$D$4,AK65&lt;='TABLEAU PERSONNEL'!$E$4),100,0)
+IF(AND(AK65&gt;='TABLEAU PERSONNEL'!$D$5,AK65&lt;='TABLEAU PERSONNEL'!$E$5),100,0)
+IF(AND(AK65&gt;='TABLEAU PERSONNEL'!$D$6,AK65&lt;='TABLEAU PERSONNEL'!$E$6),100,0)
+IF(AND(AK65&gt;='TABLEAU PERSONNEL'!$D$7,AK65&lt;='TABLEAU PERSONNEL'!$E$7),100,0)
+IF(AND(AK65&gt;='TABLEAU PERSONNEL'!$D$8,AK65&lt;='TABLEAU PERSONNEL'!$E$8),100,0)
+IF(AND(AK65&gt;='TABLEAU PERSONNEL'!$D$9,AK65&lt;='TABLEAU PERSONNEL'!$E$9),100,0)
+IF(AND(AK65&gt;='TABLEAU PERSONNEL'!$D$10,AK65&lt;='TABLEAU PERSONNEL'!$E$10),100,0)
+IF(AND(AK65&gt;='TABLEAU PERSONNEL'!$D$11,AK65&lt;='TABLEAU PERSONNEL'!$E$11),100,0)
+IF(AND(AK65&gt;='TABLEAU PERSONNEL'!$D$12,AK65&lt;='TABLEAU PERSONNEL'!$E$12),100,0)
+IF(AND(AK65&gt;='TABLEAU PERSONNEL'!$D$13,AK65&lt;='TABLEAU PERSONNEL'!$E$13),100,0)
+IF(AND(AK65&gt;='TABLEAU PERSONNEL'!$D$14,AK65&lt;='TABLEAU PERSONNEL'!$E$14),100,0)
+IF(AND(AK65&gt;='TABLEAU PERSONNEL'!$D$15,AK65&lt;='TABLEAU PERSONNEL'!$E$15),100,0)
+IF(AND(AK65&gt;='TABLEAU PERSONNEL'!$D$16,AK65&lt;='TABLEAU PERSONNEL'!$E$16),100,0)
+IF(AND(AK65&gt;='TABLEAU PERSONNEL'!$D$17,AK65&lt;='TABLEAU PERSONNEL'!$E$17),100,0)
+IF(AND(AK65&gt;='TABLEAU PERSONNEL'!$D$18,AK65&lt;='TABLEAU PERSONNEL'!$E$18),100,0)
+IF(AND(AK65&gt;='TABLEAU PERSONNEL'!$D$19,AK65&lt;='TABLEAU PERSONNEL'!$E$19),100,0)
+IF(AND(AK65&gt;='TABLEAU PERSONNEL'!$D$20,AK65&lt;='TABLEAU PERSONNEL'!$E$20),100,0)
+IF(AND(AK65&gt;='TABLEAU PERSONNEL'!$D$21,AK65&lt;='TABLEAU PERSONNEL'!$E$21),100,0)
+IF(AND(AK65&gt;='TABLEAU PERSONNEL'!$D$22,AK65&lt;='TABLEAU PERSONNEL'!$E$22),100,0)
+IF(AND(AK65&gt;='TABLEAU PERSONNEL'!$D$23,AK65&lt;='TABLEAU PERSONNEL'!$E$23),100,0)
+IF(AND(AK65&gt;='TABLEAU PERSONNEL'!$D$24,AK65&lt;='TABLEAU PERSONNEL'!$E$24),100,0)
+IF(AND(AK65&gt;='TABLEAU PERSONNEL'!$D$25,AK65&lt;='TABLEAU PERSONNEL'!$E$25),100,0)
+IF(AND(AK65&gt;='TABLEAU PERSONNEL'!$D$26,AK65&lt;='TABLEAU PERSONNEL'!$E$26),100,0)
+IF(AND(AK65&gt;='TABLEAU PERSONNEL'!$D$27,AK65&lt;='TABLEAU PERSONNEL'!$E$27),100,0)
+IF(AND(AK65&gt;='TABLEAU PERSONNEL'!$D$28,AK65&lt;='TABLEAU PERSONNEL'!$E$28),100,0)
+IF(AND(AK65&gt;='TABLEAU PERSONNEL'!$D$29,AK65&lt;='TABLEAU PERSONNEL'!$E$29),100,0)
+IF(AND(AK65&gt;='TABLEAU PERSONNEL'!$D$30,AK65&lt;='TABLEAU PERSONNEL'!$E$30),100,0)
+IF(AND(AK65&gt;='TABLEAU PERSONNEL'!$D$31,AK65&lt;='TABLEAU PERSONNEL'!$E$31),100,0)
+IF(AND(AK65&gt;='TABLEAU PERSONNEL'!$D$32,AK65&lt;='TABLEAU PERSONNEL'!$E$32),100,0)
+IF(AND(AK65&gt;='TABLEAU PERSONNEL'!$D$33,AK65&lt;='TABLEAU PERSONNEL'!$E$33),100,0)
+IF(AND(AK65&gt;='TABLEAU PERSONNEL'!$D$34,AK65&lt;='TABLEAU PERSONNEL'!$E$34),100,0)</f>
        <v>0</v>
      </c>
      <c r="AL69" s="50">
        <f>IF(AND(AL65&gt;='TABLEAU PERSONNEL'!$D$4,AL65&lt;='TABLEAU PERSONNEL'!$E$4),100,0)
+IF(AND(AL65&gt;='TABLEAU PERSONNEL'!$D$5,AL65&lt;='TABLEAU PERSONNEL'!$E$5),100,0)
+IF(AND(AL65&gt;='TABLEAU PERSONNEL'!$D$6,AL65&lt;='TABLEAU PERSONNEL'!$E$6),100,0)
+IF(AND(AL65&gt;='TABLEAU PERSONNEL'!$D$7,AL65&lt;='TABLEAU PERSONNEL'!$E$7),100,0)
+IF(AND(AL65&gt;='TABLEAU PERSONNEL'!$D$8,AL65&lt;='TABLEAU PERSONNEL'!$E$8),100,0)
+IF(AND(AL65&gt;='TABLEAU PERSONNEL'!$D$9,AL65&lt;='TABLEAU PERSONNEL'!$E$9),100,0)
+IF(AND(AL65&gt;='TABLEAU PERSONNEL'!$D$10,AL65&lt;='TABLEAU PERSONNEL'!$E$10),100,0)
+IF(AND(AL65&gt;='TABLEAU PERSONNEL'!$D$11,AL65&lt;='TABLEAU PERSONNEL'!$E$11),100,0)
+IF(AND(AL65&gt;='TABLEAU PERSONNEL'!$D$12,AL65&lt;='TABLEAU PERSONNEL'!$E$12),100,0)
+IF(AND(AL65&gt;='TABLEAU PERSONNEL'!$D$13,AL65&lt;='TABLEAU PERSONNEL'!$E$13),100,0)
+IF(AND(AL65&gt;='TABLEAU PERSONNEL'!$D$14,AL65&lt;='TABLEAU PERSONNEL'!$E$14),100,0)
+IF(AND(AL65&gt;='TABLEAU PERSONNEL'!$D$15,AL65&lt;='TABLEAU PERSONNEL'!$E$15),100,0)
+IF(AND(AL65&gt;='TABLEAU PERSONNEL'!$D$16,AL65&lt;='TABLEAU PERSONNEL'!$E$16),100,0)
+IF(AND(AL65&gt;='TABLEAU PERSONNEL'!$D$17,AL65&lt;='TABLEAU PERSONNEL'!$E$17),100,0)
+IF(AND(AL65&gt;='TABLEAU PERSONNEL'!$D$18,AL65&lt;='TABLEAU PERSONNEL'!$E$18),100,0)
+IF(AND(AL65&gt;='TABLEAU PERSONNEL'!$D$19,AL65&lt;='TABLEAU PERSONNEL'!$E$19),100,0)
+IF(AND(AL65&gt;='TABLEAU PERSONNEL'!$D$20,AL65&lt;='TABLEAU PERSONNEL'!$E$20),100,0)
+IF(AND(AL65&gt;='TABLEAU PERSONNEL'!$D$21,AL65&lt;='TABLEAU PERSONNEL'!$E$21),100,0)
+IF(AND(AL65&gt;='TABLEAU PERSONNEL'!$D$22,AL65&lt;='TABLEAU PERSONNEL'!$E$22),100,0)
+IF(AND(AL65&gt;='TABLEAU PERSONNEL'!$D$23,AL65&lt;='TABLEAU PERSONNEL'!$E$23),100,0)
+IF(AND(AL65&gt;='TABLEAU PERSONNEL'!$D$24,AL65&lt;='TABLEAU PERSONNEL'!$E$24),100,0)
+IF(AND(AL65&gt;='TABLEAU PERSONNEL'!$D$25,AL65&lt;='TABLEAU PERSONNEL'!$E$25),100,0)
+IF(AND(AL65&gt;='TABLEAU PERSONNEL'!$D$26,AL65&lt;='TABLEAU PERSONNEL'!$E$26),100,0)
+IF(AND(AL65&gt;='TABLEAU PERSONNEL'!$D$27,AL65&lt;='TABLEAU PERSONNEL'!$E$27),100,0)
+IF(AND(AL65&gt;='TABLEAU PERSONNEL'!$D$28,AL65&lt;='TABLEAU PERSONNEL'!$E$28),100,0)
+IF(AND(AL65&gt;='TABLEAU PERSONNEL'!$D$29,AL65&lt;='TABLEAU PERSONNEL'!$E$29),100,0)
+IF(AND(AL65&gt;='TABLEAU PERSONNEL'!$D$30,AL65&lt;='TABLEAU PERSONNEL'!$E$30),100,0)
+IF(AND(AL65&gt;='TABLEAU PERSONNEL'!$D$31,AL65&lt;='TABLEAU PERSONNEL'!$E$31),100,0)
+IF(AND(AL65&gt;='TABLEAU PERSONNEL'!$D$32,AL65&lt;='TABLEAU PERSONNEL'!$E$32),100,0)
+IF(AND(AL65&gt;='TABLEAU PERSONNEL'!$D$33,AL65&lt;='TABLEAU PERSONNEL'!$E$33),100,0)
+IF(AND(AL65&gt;='TABLEAU PERSONNEL'!$D$34,AL65&lt;='TABLEAU PERSONNEL'!$E$34),100,0)</f>
        <v>2700</v>
      </c>
    </row>
    <row r="70" spans="1:38" x14ac:dyDescent="0.25">
      <c r="A70" s="82">
        <f>DATE(CalendarYear,12,1)</f>
        <v>45992</v>
      </c>
      <c r="B70" s="35" t="str">
        <f>IFERROR((WEEKNUM(B71)),"")</f>
        <v/>
      </c>
      <c r="C70" s="35">
        <f t="shared" ref="C70:AL70" si="11">IFERROR((WEEKNUM(C71)),"")</f>
        <v>49</v>
      </c>
      <c r="D70" s="35">
        <f t="shared" si="11"/>
        <v>49</v>
      </c>
      <c r="E70" s="35">
        <f t="shared" si="11"/>
        <v>49</v>
      </c>
      <c r="F70" s="35">
        <f t="shared" si="11"/>
        <v>49</v>
      </c>
      <c r="G70" s="35">
        <f t="shared" si="11"/>
        <v>49</v>
      </c>
      <c r="H70" s="35">
        <f t="shared" si="11"/>
        <v>49</v>
      </c>
      <c r="I70" s="35">
        <f t="shared" si="11"/>
        <v>50</v>
      </c>
      <c r="J70" s="35">
        <f t="shared" si="11"/>
        <v>50</v>
      </c>
      <c r="K70" s="35">
        <f t="shared" si="11"/>
        <v>50</v>
      </c>
      <c r="L70" s="35">
        <f t="shared" si="11"/>
        <v>50</v>
      </c>
      <c r="M70" s="35">
        <f t="shared" si="11"/>
        <v>50</v>
      </c>
      <c r="N70" s="35">
        <f t="shared" si="11"/>
        <v>50</v>
      </c>
      <c r="O70" s="35">
        <f t="shared" si="11"/>
        <v>50</v>
      </c>
      <c r="P70" s="35">
        <f t="shared" si="11"/>
        <v>51</v>
      </c>
      <c r="Q70" s="35">
        <f t="shared" si="11"/>
        <v>51</v>
      </c>
      <c r="R70" s="35">
        <f t="shared" si="11"/>
        <v>51</v>
      </c>
      <c r="S70" s="35">
        <f t="shared" si="11"/>
        <v>51</v>
      </c>
      <c r="T70" s="35">
        <f t="shared" si="11"/>
        <v>51</v>
      </c>
      <c r="U70" s="35">
        <f t="shared" si="11"/>
        <v>51</v>
      </c>
      <c r="V70" s="35">
        <f t="shared" si="11"/>
        <v>51</v>
      </c>
      <c r="W70" s="35">
        <f t="shared" si="11"/>
        <v>52</v>
      </c>
      <c r="X70" s="35">
        <f t="shared" si="11"/>
        <v>52</v>
      </c>
      <c r="Y70" s="35">
        <f t="shared" si="11"/>
        <v>52</v>
      </c>
      <c r="Z70" s="35">
        <f t="shared" si="11"/>
        <v>52</v>
      </c>
      <c r="AA70" s="35">
        <f t="shared" si="11"/>
        <v>52</v>
      </c>
      <c r="AB70" s="35">
        <f t="shared" si="11"/>
        <v>52</v>
      </c>
      <c r="AC70" s="35">
        <f t="shared" si="11"/>
        <v>52</v>
      </c>
      <c r="AD70" s="35">
        <f t="shared" si="11"/>
        <v>53</v>
      </c>
      <c r="AE70" s="35">
        <f t="shared" si="11"/>
        <v>53</v>
      </c>
      <c r="AF70" s="35">
        <f t="shared" si="11"/>
        <v>53</v>
      </c>
      <c r="AG70" s="35">
        <f t="shared" si="11"/>
        <v>53</v>
      </c>
      <c r="AH70" s="35" t="str">
        <f t="shared" si="11"/>
        <v/>
      </c>
      <c r="AI70" s="35" t="str">
        <f t="shared" si="11"/>
        <v/>
      </c>
      <c r="AJ70" s="35" t="str">
        <f t="shared" si="11"/>
        <v/>
      </c>
      <c r="AK70" s="35" t="str">
        <f t="shared" si="11"/>
        <v/>
      </c>
      <c r="AL70" s="35" t="str">
        <f t="shared" si="11"/>
        <v/>
      </c>
    </row>
    <row r="71" spans="1:38" x14ac:dyDescent="0.25">
      <c r="A71" s="82"/>
      <c r="B71" s="17" t="str">
        <f>IF(DAY(DecSun1)=1,"",IF(AND(YEAR(DecSun1+1)=CalendarYear,MONTH(DecSun1+1)=12),DecSun1+1,""))</f>
        <v/>
      </c>
      <c r="C71" s="17">
        <f>IF(DAY(DecSun1)=1,"",IF(AND(YEAR(DecSun1+2)=CalendarYear,MONTH(DecSun1+2)=12),DecSun1+2,""))</f>
        <v>45992</v>
      </c>
      <c r="D71" s="17">
        <f>IF(DAY(DecSun1)=1,"",IF(AND(YEAR(DecSun1+3)=CalendarYear,MONTH(DecSun1+3)=12),DecSun1+3,""))</f>
        <v>45993</v>
      </c>
      <c r="E71" s="17">
        <f>IF(DAY(DecSun1)=1,"",IF(AND(YEAR(DecSun1+4)=CalendarYear,MONTH(DecSun1+4)=12),DecSun1+4,""))</f>
        <v>45994</v>
      </c>
      <c r="F71" s="17">
        <f>IF(DAY(DecSun1)=1,"",IF(AND(YEAR(DecSun1+5)=CalendarYear,MONTH(DecSun1+5)=12),DecSun1+5,""))</f>
        <v>45995</v>
      </c>
      <c r="G71" s="17">
        <f>IF(DAY(DecSun1)=1,"",IF(AND(YEAR(DecSun1+6)=CalendarYear,MONTH(DecSun1+6)=12),DecSun1+6,""))</f>
        <v>45996</v>
      </c>
      <c r="H71" s="17">
        <f>IF(DAY(DecSun1)=1,IF(AND(YEAR(DecSun1)=CalendarYear,MONTH(DecSun1)=12),DecSun1,""),IF(AND(YEAR(DecSun1+7)=CalendarYear,MONTH(DecSun1+7)=12),DecSun1+7,""))</f>
        <v>45997</v>
      </c>
      <c r="I71" s="17">
        <f>IF(DAY(DecSun1)=1,IF(AND(YEAR(DecSun1+1)=CalendarYear,MONTH(DecSun1+1)=12),DecSun1+1,""),IF(AND(YEAR(DecSun1+8)=CalendarYear,MONTH(DecSun1+8)=12),DecSun1+8,""))</f>
        <v>45998</v>
      </c>
      <c r="J71" s="17">
        <f>IF(DAY(DecSun1)=1,IF(AND(YEAR(DecSun1+2)=CalendarYear,MONTH(DecSun1+2)=12),DecSun1+2,""),IF(AND(YEAR(DecSun1+9)=CalendarYear,MONTH(DecSun1+9)=12),DecSun1+9,""))</f>
        <v>45999</v>
      </c>
      <c r="K71" s="17">
        <f>IF(DAY(DecSun1)=1,IF(AND(YEAR(DecSun1+3)=CalendarYear,MONTH(DecSun1+3)=12),DecSun1+3,""),IF(AND(YEAR(DecSun1+10)=CalendarYear,MONTH(DecSun1+10)=12),DecSun1+10,""))</f>
        <v>46000</v>
      </c>
      <c r="L71" s="17">
        <f>IF(DAY(DecSun1)=1,IF(AND(YEAR(DecSun1+4)=CalendarYear,MONTH(DecSun1+4)=12),DecSun1+4,""),IF(AND(YEAR(DecSun1+11)=CalendarYear,MONTH(DecSun1+11)=12),DecSun1+11,""))</f>
        <v>46001</v>
      </c>
      <c r="M71" s="17">
        <f>IF(DAY(DecSun1)=1,IF(AND(YEAR(DecSun1+5)=CalendarYear,MONTH(DecSun1+5)=12),DecSun1+5,""),IF(AND(YEAR(DecSun1+12)=CalendarYear,MONTH(DecSun1+12)=12),DecSun1+12,""))</f>
        <v>46002</v>
      </c>
      <c r="N71" s="17">
        <f>IF(DAY(DecSun1)=1,IF(AND(YEAR(DecSun1+6)=CalendarYear,MONTH(DecSun1+6)=12),DecSun1+6,""),IF(AND(YEAR(DecSun1+13)=CalendarYear,MONTH(DecSun1+13)=12),DecSun1+13,""))</f>
        <v>46003</v>
      </c>
      <c r="O71" s="17">
        <f>IF(DAY(DecSun1)=1,IF(AND(YEAR(DecSun1+7)=CalendarYear,MONTH(DecSun1+7)=12),DecSun1+7,""),IF(AND(YEAR(DecSun1+14)=CalendarYear,MONTH(DecSun1+14)=12),DecSun1+14,""))</f>
        <v>46004</v>
      </c>
      <c r="P71" s="17">
        <f>IF(DAY(DecSun1)=1,IF(AND(YEAR(DecSun1+8)=CalendarYear,MONTH(DecSun1+8)=12),DecSun1+8,""),IF(AND(YEAR(DecSun1+15)=CalendarYear,MONTH(DecSun1+15)=12),DecSun1+15,""))</f>
        <v>46005</v>
      </c>
      <c r="Q71" s="17">
        <f>IF(DAY(DecSun1)=1,IF(AND(YEAR(DecSun1+9)=CalendarYear,MONTH(DecSun1+9)=12),DecSun1+9,""),IF(AND(YEAR(DecSun1+16)=CalendarYear,MONTH(DecSun1+16)=12),DecSun1+16,""))</f>
        <v>46006</v>
      </c>
      <c r="R71" s="17">
        <f>IF(DAY(DecSun1)=1,IF(AND(YEAR(DecSun1+10)=CalendarYear,MONTH(DecSun1+10)=12),DecSun1+10,""),IF(AND(YEAR(DecSun1+17)=CalendarYear,MONTH(DecSun1+17)=12),DecSun1+17,""))</f>
        <v>46007</v>
      </c>
      <c r="S71" s="17">
        <f>IF(DAY(DecSun1)=1,IF(AND(YEAR(DecSun1+11)=CalendarYear,MONTH(DecSun1+11)=12),DecSun1+11,""),IF(AND(YEAR(DecSun1+18)=CalendarYear,MONTH(DecSun1+18)=12),DecSun1+18,""))</f>
        <v>46008</v>
      </c>
      <c r="T71" s="17">
        <f>IF(DAY(DecSun1)=1,IF(AND(YEAR(DecSun1+12)=CalendarYear,MONTH(DecSun1+12)=12),DecSun1+12,""),IF(AND(YEAR(DecSun1+19)=CalendarYear,MONTH(DecSun1+19)=12),DecSun1+19,""))</f>
        <v>46009</v>
      </c>
      <c r="U71" s="17">
        <f>IF(DAY(DecSun1)=1,IF(AND(YEAR(DecSun1+13)=CalendarYear,MONTH(DecSun1+13)=12),DecSun1+13,""),IF(AND(YEAR(DecSun1+20)=CalendarYear,MONTH(DecSun1+20)=12),DecSun1+20,""))</f>
        <v>46010</v>
      </c>
      <c r="V71" s="17">
        <f>IF(DAY(DecSun1)=1,IF(AND(YEAR(DecSun1+14)=CalendarYear,MONTH(DecSun1+14)=12),DecSun1+14,""),IF(AND(YEAR(DecSun1+21)=CalendarYear,MONTH(DecSun1+21)=12),DecSun1+21,""))</f>
        <v>46011</v>
      </c>
      <c r="W71" s="17">
        <f>IF(DAY(DecSun1)=1,IF(AND(YEAR(DecSun1+15)=CalendarYear,MONTH(DecSun1+15)=12),DecSun1+15,""),IF(AND(YEAR(DecSun1+22)=CalendarYear,MONTH(DecSun1+22)=12),DecSun1+22,""))</f>
        <v>46012</v>
      </c>
      <c r="X71" s="17">
        <f>IF(DAY(DecSun1)=1,IF(AND(YEAR(DecSun1+16)=CalendarYear,MONTH(DecSun1+16)=12),DecSun1+16,""),IF(AND(YEAR(DecSun1+23)=CalendarYear,MONTH(DecSun1+23)=12),DecSun1+23,""))</f>
        <v>46013</v>
      </c>
      <c r="Y71" s="17">
        <f>IF(DAY(DecSun1)=1,IF(AND(YEAR(DecSun1+17)=CalendarYear,MONTH(DecSun1+17)=12),DecSun1+17,""),IF(AND(YEAR(DecSun1+24)=CalendarYear,MONTH(DecSun1+24)=12),DecSun1+24,""))</f>
        <v>46014</v>
      </c>
      <c r="Z71" s="17">
        <f>IF(DAY(DecSun1)=1,IF(AND(YEAR(DecSun1+18)=CalendarYear,MONTH(DecSun1+18)=12),DecSun1+18,""),IF(AND(YEAR(DecSun1+25)=CalendarYear,MONTH(DecSun1+25)=12),DecSun1+25,""))</f>
        <v>46015</v>
      </c>
      <c r="AA71" s="17">
        <f>IF(DAY(DecSun1)=1,IF(AND(YEAR(DecSun1+19)=CalendarYear,MONTH(DecSun1+19)=12),DecSun1+19,""),IF(AND(YEAR(DecSun1+26)=CalendarYear,MONTH(DecSun1+26)=12),DecSun1+26,""))</f>
        <v>46016</v>
      </c>
      <c r="AB71" s="17">
        <f>IF(DAY(DecSun1)=1,IF(AND(YEAR(DecSun1+20)=CalendarYear,MONTH(DecSun1+20)=12),DecSun1+20,""),IF(AND(YEAR(DecSun1+27)=CalendarYear,MONTH(DecSun1+27)=12),DecSun1+27,""))</f>
        <v>46017</v>
      </c>
      <c r="AC71" s="17">
        <f>IF(DAY(DecSun1)=1,IF(AND(YEAR(DecSun1+21)=CalendarYear,MONTH(DecSun1+21)=12),DecSun1+21,""),IF(AND(YEAR(DecSun1+28)=CalendarYear,MONTH(DecSun1+28)=12),DecSun1+28,""))</f>
        <v>46018</v>
      </c>
      <c r="AD71" s="17">
        <f>IF(DAY(DecSun1)=1,IF(AND(YEAR(DecSun1+22)=CalendarYear,MONTH(DecSun1+22)=12),DecSun1+22,""),IF(AND(YEAR(DecSun1+29)=CalendarYear,MONTH(DecSun1+29)=12),DecSun1+29,""))</f>
        <v>46019</v>
      </c>
      <c r="AE71" s="17">
        <f>IF(DAY(DecSun1)=1,IF(AND(YEAR(DecSun1+23)=CalendarYear,MONTH(DecSun1+23)=12),DecSun1+23,""),IF(AND(YEAR(DecSun1+30)=CalendarYear,MONTH(DecSun1+30)=12),DecSun1+30,""))</f>
        <v>46020</v>
      </c>
      <c r="AF71" s="17">
        <f>IF(DAY(DecSun1)=1,IF(AND(YEAR(DecSun1+24)=CalendarYear,MONTH(DecSun1+24)=12),DecSun1+24,""),IF(AND(YEAR(DecSun1+31)=CalendarYear,MONTH(DecSun1+31)=12),DecSun1+31,""))</f>
        <v>46021</v>
      </c>
      <c r="AG71" s="17">
        <f>IF(DAY(DecSun1)=1,IF(AND(YEAR(DecSun1+25)=CalendarYear,MONTH(DecSun1+25)=12),DecSun1+25,""),IF(AND(YEAR(DecSun1+32)=CalendarYear,MONTH(DecSun1+32)=12),DecSun1+32,""))</f>
        <v>46022</v>
      </c>
      <c r="AH71" s="17" t="str">
        <f>IF(DAY(DecSun1)=1,IF(AND(YEAR(DecSun1+26)=CalendarYear,MONTH(DecSun1+26)=12),DecSun1+26,""),IF(AND(YEAR(DecSun1+33)=CalendarYear,MONTH(DecSun1+33)=12),DecSun1+33,""))</f>
        <v/>
      </c>
      <c r="AI71" s="17" t="str">
        <f>IF(DAY(DecSun1)=1,IF(AND(YEAR(DecSun1+27)=CalendarYear,MONTH(DecSun1+27)=12),DecSun1+27,""),IF(AND(YEAR(DecSun1+34)=CalendarYear,MONTH(DecSun1+34)=12),DecSun1+34,""))</f>
        <v/>
      </c>
      <c r="AJ71" s="17" t="str">
        <f>IF(DAY(DecSun1)=1,IF(AND(YEAR(DecSun1+28)=CalendarYear,MONTH(DecSun1+28)=12),DecSun1+28,""),IF(AND(YEAR(DecSun1+35)=CalendarYear,MONTH(DecSun1+35)=12),DecSun1+35,""))</f>
        <v/>
      </c>
      <c r="AK71" s="17" t="str">
        <f>IF(DAY(DecSun1)=1,IF(AND(YEAR(DecSun1+29)=CalendarYear,MONTH(DecSun1+29)=12),DecSun1+29,""),IF(AND(YEAR(DecSun1+36)=CalendarYear,MONTH(DecSun1+36)=12),DecSun1+36,""))</f>
        <v/>
      </c>
      <c r="AL71" s="17" t="str">
        <f>IF(DAY(DecSun1)=1,IF(AND(YEAR(DecSun1+30)=CalendarYear,MONTH(DecSun1+30)=12),DecSun1+30,""),IF(AND(YEAR(DecSun1+37)=CalendarYear,MONTH(DecSun1+37)=12),DecSun1+37,""))</f>
        <v/>
      </c>
    </row>
    <row r="72" spans="1:38" x14ac:dyDescent="0.25">
      <c r="A72" s="82"/>
      <c r="B72" s="18" t="s">
        <v>7</v>
      </c>
      <c r="C72" s="18" t="s">
        <v>8</v>
      </c>
      <c r="D72" s="18" t="s">
        <v>9</v>
      </c>
      <c r="E72" s="18" t="s">
        <v>10</v>
      </c>
      <c r="F72" s="18" t="s">
        <v>11</v>
      </c>
      <c r="G72" s="18" t="s">
        <v>12</v>
      </c>
      <c r="H72" s="18" t="s">
        <v>13</v>
      </c>
      <c r="I72" s="18" t="s">
        <v>7</v>
      </c>
      <c r="J72" s="18" t="s">
        <v>8</v>
      </c>
      <c r="K72" s="18" t="s">
        <v>9</v>
      </c>
      <c r="L72" s="18" t="s">
        <v>10</v>
      </c>
      <c r="M72" s="18" t="s">
        <v>11</v>
      </c>
      <c r="N72" s="18" t="s">
        <v>12</v>
      </c>
      <c r="O72" s="18" t="s">
        <v>13</v>
      </c>
      <c r="P72" s="18" t="s">
        <v>7</v>
      </c>
      <c r="Q72" s="18" t="s">
        <v>8</v>
      </c>
      <c r="R72" s="18" t="s">
        <v>9</v>
      </c>
      <c r="S72" s="18" t="s">
        <v>10</v>
      </c>
      <c r="T72" s="18" t="s">
        <v>11</v>
      </c>
      <c r="U72" s="18" t="s">
        <v>12</v>
      </c>
      <c r="V72" s="18" t="s">
        <v>13</v>
      </c>
      <c r="W72" s="18" t="s">
        <v>7</v>
      </c>
      <c r="X72" s="18" t="s">
        <v>8</v>
      </c>
      <c r="Y72" s="18" t="s">
        <v>9</v>
      </c>
      <c r="Z72" s="18" t="s">
        <v>10</v>
      </c>
      <c r="AA72" s="18" t="s">
        <v>11</v>
      </c>
      <c r="AB72" s="18" t="s">
        <v>12</v>
      </c>
      <c r="AC72" s="18" t="s">
        <v>13</v>
      </c>
      <c r="AD72" s="18" t="s">
        <v>7</v>
      </c>
      <c r="AE72" s="18" t="s">
        <v>8</v>
      </c>
      <c r="AF72" s="18" t="s">
        <v>9</v>
      </c>
      <c r="AG72" s="18" t="s">
        <v>10</v>
      </c>
      <c r="AH72" s="18" t="s">
        <v>11</v>
      </c>
      <c r="AI72" s="18" t="s">
        <v>12</v>
      </c>
      <c r="AJ72" s="18" t="s">
        <v>13</v>
      </c>
      <c r="AK72" s="18" t="s">
        <v>7</v>
      </c>
      <c r="AL72" s="18" t="s">
        <v>8</v>
      </c>
    </row>
    <row r="73" spans="1:38" x14ac:dyDescent="0.25">
      <c r="A73" s="27" t="s">
        <v>15</v>
      </c>
      <c r="B73" s="51" t="s">
        <v>14</v>
      </c>
      <c r="C73" s="51" t="s">
        <v>14</v>
      </c>
      <c r="D73" s="51" t="s">
        <v>14</v>
      </c>
      <c r="E73" s="51" t="s">
        <v>14</v>
      </c>
      <c r="F73" s="51" t="s">
        <v>14</v>
      </c>
      <c r="G73" s="51" t="s">
        <v>14</v>
      </c>
      <c r="H73" s="51" t="s">
        <v>14</v>
      </c>
      <c r="I73" s="51" t="s">
        <v>14</v>
      </c>
      <c r="J73" s="51" t="s">
        <v>14</v>
      </c>
      <c r="K73" s="51" t="s">
        <v>14</v>
      </c>
      <c r="L73" s="51" t="s">
        <v>14</v>
      </c>
      <c r="M73" s="51" t="s">
        <v>14</v>
      </c>
      <c r="N73" s="51" t="s">
        <v>14</v>
      </c>
      <c r="O73" s="51" t="s">
        <v>14</v>
      </c>
      <c r="P73" s="51" t="s">
        <v>14</v>
      </c>
      <c r="Q73" s="51" t="s">
        <v>14</v>
      </c>
      <c r="R73" s="51" t="s">
        <v>14</v>
      </c>
      <c r="S73" s="51" t="s">
        <v>14</v>
      </c>
      <c r="T73" s="51" t="s">
        <v>14</v>
      </c>
      <c r="U73" s="51" t="s">
        <v>14</v>
      </c>
      <c r="V73" s="51" t="s">
        <v>14</v>
      </c>
      <c r="W73" s="51" t="s">
        <v>14</v>
      </c>
      <c r="X73" s="51" t="s">
        <v>14</v>
      </c>
      <c r="Y73" s="51" t="s">
        <v>14</v>
      </c>
      <c r="Z73" s="51" t="s">
        <v>14</v>
      </c>
      <c r="AA73" s="51" t="s">
        <v>14</v>
      </c>
      <c r="AB73" s="51" t="s">
        <v>14</v>
      </c>
      <c r="AC73" s="51" t="s">
        <v>14</v>
      </c>
      <c r="AD73" s="51" t="s">
        <v>14</v>
      </c>
      <c r="AE73" s="51" t="s">
        <v>14</v>
      </c>
      <c r="AF73" s="51" t="s">
        <v>14</v>
      </c>
      <c r="AG73" s="51" t="s">
        <v>14</v>
      </c>
      <c r="AH73" s="51" t="s">
        <v>14</v>
      </c>
      <c r="AI73" s="51" t="s">
        <v>14</v>
      </c>
      <c r="AJ73" s="51" t="s">
        <v>14</v>
      </c>
      <c r="AK73" s="51" t="s">
        <v>14</v>
      </c>
      <c r="AL73" s="51" t="s">
        <v>14</v>
      </c>
    </row>
    <row r="74" spans="1:38" x14ac:dyDescent="0.25">
      <c r="A74" s="28" t="s">
        <v>18</v>
      </c>
      <c r="B74" s="50" t="s">
        <v>19</v>
      </c>
      <c r="C74" s="50" t="s">
        <v>19</v>
      </c>
      <c r="D74" s="50" t="s">
        <v>19</v>
      </c>
      <c r="E74" s="50" t="s">
        <v>19</v>
      </c>
      <c r="F74" s="50" t="s">
        <v>19</v>
      </c>
      <c r="G74" s="50" t="s">
        <v>19</v>
      </c>
      <c r="H74" s="50" t="s">
        <v>19</v>
      </c>
      <c r="I74" s="50" t="s">
        <v>19</v>
      </c>
      <c r="J74" s="50" t="s">
        <v>19</v>
      </c>
      <c r="K74" s="50" t="s">
        <v>19</v>
      </c>
      <c r="L74" s="50" t="s">
        <v>19</v>
      </c>
      <c r="M74" s="50" t="s">
        <v>19</v>
      </c>
      <c r="N74" s="50" t="s">
        <v>19</v>
      </c>
      <c r="O74" s="50" t="s">
        <v>19</v>
      </c>
      <c r="P74" s="50" t="s">
        <v>19</v>
      </c>
      <c r="Q74" s="50" t="s">
        <v>19</v>
      </c>
      <c r="R74" s="50" t="s">
        <v>19</v>
      </c>
      <c r="S74" s="50" t="s">
        <v>19</v>
      </c>
      <c r="T74" s="50" t="s">
        <v>19</v>
      </c>
      <c r="U74" s="50" t="s">
        <v>19</v>
      </c>
      <c r="V74" s="50" t="s">
        <v>19</v>
      </c>
      <c r="W74" s="50" t="s">
        <v>19</v>
      </c>
      <c r="X74" s="50" t="s">
        <v>19</v>
      </c>
      <c r="Y74" s="50" t="s">
        <v>19</v>
      </c>
      <c r="Z74" s="50" t="s">
        <v>19</v>
      </c>
      <c r="AA74" s="50" t="s">
        <v>19</v>
      </c>
      <c r="AB74" s="50" t="s">
        <v>19</v>
      </c>
      <c r="AC74" s="50" t="s">
        <v>19</v>
      </c>
      <c r="AD74" s="50" t="s">
        <v>19</v>
      </c>
      <c r="AE74" s="50" t="s">
        <v>19</v>
      </c>
      <c r="AF74" s="50" t="s">
        <v>19</v>
      </c>
      <c r="AG74" s="50" t="s">
        <v>19</v>
      </c>
      <c r="AH74" s="50" t="s">
        <v>19</v>
      </c>
      <c r="AI74" s="50" t="s">
        <v>19</v>
      </c>
      <c r="AJ74" s="50" t="s">
        <v>19</v>
      </c>
      <c r="AK74" s="50" t="s">
        <v>19</v>
      </c>
      <c r="AL74" s="50" t="s">
        <v>19</v>
      </c>
    </row>
    <row r="75" spans="1:38" x14ac:dyDescent="0.25">
      <c r="A75" s="28" t="s">
        <v>20</v>
      </c>
      <c r="B75" s="50">
        <f>IF(AND(B71&gt;='TABLEAU PERSONNEL'!$D$4,B71&lt;='TABLEAU PERSONNEL'!$E$4),100,0)
+IF(AND(B71&gt;='TABLEAU PERSONNEL'!$D$5,B71&lt;='TABLEAU PERSONNEL'!$E$5),100,0)
+IF(AND(B71&gt;='TABLEAU PERSONNEL'!$D$6,B71&lt;='TABLEAU PERSONNEL'!$E$6),100,0)
+IF(AND(B71&gt;='TABLEAU PERSONNEL'!$D$7,B71&lt;='TABLEAU PERSONNEL'!$E$7),100,0)
+IF(AND(B71&gt;='TABLEAU PERSONNEL'!$D$8,B71&lt;='TABLEAU PERSONNEL'!$E$8),100,0)
+IF(AND(B71&gt;='TABLEAU PERSONNEL'!$D$9,B71&lt;='TABLEAU PERSONNEL'!$E$9),100,0)
+IF(AND(B71&gt;='TABLEAU PERSONNEL'!$D$10,B71&lt;='TABLEAU PERSONNEL'!$E$10),100,0)
+IF(AND(B71&gt;='TABLEAU PERSONNEL'!$D$11,B71&lt;='TABLEAU PERSONNEL'!$E$11),100,0)
+IF(AND(B71&gt;='TABLEAU PERSONNEL'!$D$12,B71&lt;='TABLEAU PERSONNEL'!$E$12),100,0)
+IF(AND(B71&gt;='TABLEAU PERSONNEL'!$D$13,B71&lt;='TABLEAU PERSONNEL'!$E$13),100,0)
+IF(AND(B71&gt;='TABLEAU PERSONNEL'!$D$14,B71&lt;='TABLEAU PERSONNEL'!$E$14),100,0)
+IF(AND(B71&gt;='TABLEAU PERSONNEL'!$D$15,B71&lt;='TABLEAU PERSONNEL'!$E$15),100,0)
+IF(AND(B71&gt;='TABLEAU PERSONNEL'!$D$16,B71&lt;='TABLEAU PERSONNEL'!$E$16),100,0)
+IF(AND(B71&gt;='TABLEAU PERSONNEL'!$D$17,B71&lt;='TABLEAU PERSONNEL'!$E$17),100,0)
+IF(AND(B71&gt;='TABLEAU PERSONNEL'!$D$18,B71&lt;='TABLEAU PERSONNEL'!$E$18),100,0)
+IF(AND(B71&gt;='TABLEAU PERSONNEL'!$D$19,B71&lt;='TABLEAU PERSONNEL'!$E$19),100,0)
+IF(AND(B71&gt;='TABLEAU PERSONNEL'!$D$20,B71&lt;='TABLEAU PERSONNEL'!$E$20),100,0)
+IF(AND(B71&gt;='TABLEAU PERSONNEL'!$D$21,B71&lt;='TABLEAU PERSONNEL'!$E$21),100,0)
+IF(AND(B71&gt;='TABLEAU PERSONNEL'!$D$22,B71&lt;='TABLEAU PERSONNEL'!$E$22),100,0)
+IF(AND(B71&gt;='TABLEAU PERSONNEL'!$D$23,B71&lt;='TABLEAU PERSONNEL'!$E$23),100,0)
+IF(AND(B71&gt;='TABLEAU PERSONNEL'!$D$24,B71&lt;='TABLEAU PERSONNEL'!$E$24),100,0)
+IF(AND(B71&gt;='TABLEAU PERSONNEL'!$D$25,B71&lt;='TABLEAU PERSONNEL'!$E$25),100,0)
+IF(AND(B71&gt;='TABLEAU PERSONNEL'!$D$26,B71&lt;='TABLEAU PERSONNEL'!$E$26),100,0)
+IF(AND(B71&gt;='TABLEAU PERSONNEL'!$D$27,B71&lt;='TABLEAU PERSONNEL'!$E$27),100,0)
+IF(AND(B71&gt;='TABLEAU PERSONNEL'!$D$28,B71&lt;='TABLEAU PERSONNEL'!$E$28),100,0)
+IF(AND(B71&gt;='TABLEAU PERSONNEL'!$D$29,B71&lt;='TABLEAU PERSONNEL'!$E$29),100,0)
+IF(AND(B71&gt;='TABLEAU PERSONNEL'!$D$30,B71&lt;='TABLEAU PERSONNEL'!$E$30),100,0)
+IF(AND(B71&gt;='TABLEAU PERSONNEL'!$D$31,B71&lt;='TABLEAU PERSONNEL'!$E$31),100,0)
+IF(AND(B71&gt;='TABLEAU PERSONNEL'!$D$32,B71&lt;='TABLEAU PERSONNEL'!$E$32),100,0)
+IF(AND(B71&gt;='TABLEAU PERSONNEL'!$D$33,B71&lt;='TABLEAU PERSONNEL'!$E$33),100,0)
+IF(AND(B71&gt;='TABLEAU PERSONNEL'!$D$34,B71&lt;='TABLEAU PERSONNEL'!$E$34),100,0)</f>
        <v>2700</v>
      </c>
      <c r="C75" s="50">
        <f>IF(AND(C71&gt;='TABLEAU PERSONNEL'!$D$4,C71&lt;='TABLEAU PERSONNEL'!$E$4),100,0)
+IF(AND(C71&gt;='TABLEAU PERSONNEL'!$D$5,C71&lt;='TABLEAU PERSONNEL'!$E$5),100,0)
+IF(AND(C71&gt;='TABLEAU PERSONNEL'!$D$6,C71&lt;='TABLEAU PERSONNEL'!$E$6),100,0)
+IF(AND(C71&gt;='TABLEAU PERSONNEL'!$D$7,C71&lt;='TABLEAU PERSONNEL'!$E$7),100,0)
+IF(AND(C71&gt;='TABLEAU PERSONNEL'!$D$8,C71&lt;='TABLEAU PERSONNEL'!$E$8),100,0)
+IF(AND(C71&gt;='TABLEAU PERSONNEL'!$D$9,C71&lt;='TABLEAU PERSONNEL'!$E$9),100,0)
+IF(AND(C71&gt;='TABLEAU PERSONNEL'!$D$10,C71&lt;='TABLEAU PERSONNEL'!$E$10),100,0)
+IF(AND(C71&gt;='TABLEAU PERSONNEL'!$D$11,C71&lt;='TABLEAU PERSONNEL'!$E$11),100,0)
+IF(AND(C71&gt;='TABLEAU PERSONNEL'!$D$12,C71&lt;='TABLEAU PERSONNEL'!$E$12),100,0)
+IF(AND(C71&gt;='TABLEAU PERSONNEL'!$D$13,C71&lt;='TABLEAU PERSONNEL'!$E$13),100,0)
+IF(AND(C71&gt;='TABLEAU PERSONNEL'!$D$14,C71&lt;='TABLEAU PERSONNEL'!$E$14),100,0)
+IF(AND(C71&gt;='TABLEAU PERSONNEL'!$D$15,C71&lt;='TABLEAU PERSONNEL'!$E$15),100,0)
+IF(AND(C71&gt;='TABLEAU PERSONNEL'!$D$16,C71&lt;='TABLEAU PERSONNEL'!$E$16),100,0)
+IF(AND(C71&gt;='TABLEAU PERSONNEL'!$D$17,C71&lt;='TABLEAU PERSONNEL'!$E$17),100,0)
+IF(AND(C71&gt;='TABLEAU PERSONNEL'!$D$18,C71&lt;='TABLEAU PERSONNEL'!$E$18),100,0)
+IF(AND(C71&gt;='TABLEAU PERSONNEL'!$D$19,C71&lt;='TABLEAU PERSONNEL'!$E$19),100,0)
+IF(AND(C71&gt;='TABLEAU PERSONNEL'!$D$20,C71&lt;='TABLEAU PERSONNEL'!$E$20),100,0)
+IF(AND(C71&gt;='TABLEAU PERSONNEL'!$D$21,C71&lt;='TABLEAU PERSONNEL'!$E$21),100,0)
+IF(AND(C71&gt;='TABLEAU PERSONNEL'!$D$22,C71&lt;='TABLEAU PERSONNEL'!$E$22),100,0)
+IF(AND(C71&gt;='TABLEAU PERSONNEL'!$D$23,C71&lt;='TABLEAU PERSONNEL'!$E$23),100,0)
+IF(AND(C71&gt;='TABLEAU PERSONNEL'!$D$24,C71&lt;='TABLEAU PERSONNEL'!$E$24),100,0)
+IF(AND(C71&gt;='TABLEAU PERSONNEL'!$D$25,C71&lt;='TABLEAU PERSONNEL'!$E$25),100,0)
+IF(AND(C71&gt;='TABLEAU PERSONNEL'!$D$26,C71&lt;='TABLEAU PERSONNEL'!$E$26),100,0)
+IF(AND(C71&gt;='TABLEAU PERSONNEL'!$D$27,C71&lt;='TABLEAU PERSONNEL'!$E$27),100,0)
+IF(AND(C71&gt;='TABLEAU PERSONNEL'!$D$28,C71&lt;='TABLEAU PERSONNEL'!$E$28),100,0)
+IF(AND(C71&gt;='TABLEAU PERSONNEL'!$D$29,C71&lt;='TABLEAU PERSONNEL'!$E$29),100,0)
+IF(AND(C71&gt;='TABLEAU PERSONNEL'!$D$30,C71&lt;='TABLEAU PERSONNEL'!$E$30),100,0)
+IF(AND(C71&gt;='TABLEAU PERSONNEL'!$D$31,C71&lt;='TABLEAU PERSONNEL'!$E$31),100,0)
+IF(AND(C71&gt;='TABLEAU PERSONNEL'!$D$32,C71&lt;='TABLEAU PERSONNEL'!$E$32),100,0)
+IF(AND(C71&gt;='TABLEAU PERSONNEL'!$D$33,C71&lt;='TABLEAU PERSONNEL'!$E$33),100,0)
+IF(AND(C71&gt;='TABLEAU PERSONNEL'!$D$34,C71&lt;='TABLEAU PERSONNEL'!$E$34),100,0)</f>
        <v>0</v>
      </c>
      <c r="D75" s="50">
        <f>IF(AND(D71&gt;='TABLEAU PERSONNEL'!$D$4,D71&lt;='TABLEAU PERSONNEL'!$E$4),100,0)
+IF(AND(D71&gt;='TABLEAU PERSONNEL'!$D$5,D71&lt;='TABLEAU PERSONNEL'!$E$5),100,0)
+IF(AND(D71&gt;='TABLEAU PERSONNEL'!$D$6,D71&lt;='TABLEAU PERSONNEL'!$E$6),100,0)
+IF(AND(D71&gt;='TABLEAU PERSONNEL'!$D$7,D71&lt;='TABLEAU PERSONNEL'!$E$7),100,0)
+IF(AND(D71&gt;='TABLEAU PERSONNEL'!$D$8,D71&lt;='TABLEAU PERSONNEL'!$E$8),100,0)
+IF(AND(D71&gt;='TABLEAU PERSONNEL'!$D$9,D71&lt;='TABLEAU PERSONNEL'!$E$9),100,0)
+IF(AND(D71&gt;='TABLEAU PERSONNEL'!$D$10,D71&lt;='TABLEAU PERSONNEL'!$E$10),100,0)
+IF(AND(D71&gt;='TABLEAU PERSONNEL'!$D$11,D71&lt;='TABLEAU PERSONNEL'!$E$11),100,0)
+IF(AND(D71&gt;='TABLEAU PERSONNEL'!$D$12,D71&lt;='TABLEAU PERSONNEL'!$E$12),100,0)
+IF(AND(D71&gt;='TABLEAU PERSONNEL'!$D$13,D71&lt;='TABLEAU PERSONNEL'!$E$13),100,0)
+IF(AND(D71&gt;='TABLEAU PERSONNEL'!$D$14,D71&lt;='TABLEAU PERSONNEL'!$E$14),100,0)
+IF(AND(D71&gt;='TABLEAU PERSONNEL'!$D$15,D71&lt;='TABLEAU PERSONNEL'!$E$15),100,0)
+IF(AND(D71&gt;='TABLEAU PERSONNEL'!$D$16,D71&lt;='TABLEAU PERSONNEL'!$E$16),100,0)
+IF(AND(D71&gt;='TABLEAU PERSONNEL'!$D$17,D71&lt;='TABLEAU PERSONNEL'!$E$17),100,0)
+IF(AND(D71&gt;='TABLEAU PERSONNEL'!$D$18,D71&lt;='TABLEAU PERSONNEL'!$E$18),100,0)
+IF(AND(D71&gt;='TABLEAU PERSONNEL'!$D$19,D71&lt;='TABLEAU PERSONNEL'!$E$19),100,0)
+IF(AND(D71&gt;='TABLEAU PERSONNEL'!$D$20,D71&lt;='TABLEAU PERSONNEL'!$E$20),100,0)
+IF(AND(D71&gt;='TABLEAU PERSONNEL'!$D$21,D71&lt;='TABLEAU PERSONNEL'!$E$21),100,0)
+IF(AND(D71&gt;='TABLEAU PERSONNEL'!$D$22,D71&lt;='TABLEAU PERSONNEL'!$E$22),100,0)
+IF(AND(D71&gt;='TABLEAU PERSONNEL'!$D$23,D71&lt;='TABLEAU PERSONNEL'!$E$23),100,0)
+IF(AND(D71&gt;='TABLEAU PERSONNEL'!$D$24,D71&lt;='TABLEAU PERSONNEL'!$E$24),100,0)
+IF(AND(D71&gt;='TABLEAU PERSONNEL'!$D$25,D71&lt;='TABLEAU PERSONNEL'!$E$25),100,0)
+IF(AND(D71&gt;='TABLEAU PERSONNEL'!$D$26,D71&lt;='TABLEAU PERSONNEL'!$E$26),100,0)
+IF(AND(D71&gt;='TABLEAU PERSONNEL'!$D$27,D71&lt;='TABLEAU PERSONNEL'!$E$27),100,0)
+IF(AND(D71&gt;='TABLEAU PERSONNEL'!$D$28,D71&lt;='TABLEAU PERSONNEL'!$E$28),100,0)
+IF(AND(D71&gt;='TABLEAU PERSONNEL'!$D$29,D71&lt;='TABLEAU PERSONNEL'!$E$29),100,0)
+IF(AND(D71&gt;='TABLEAU PERSONNEL'!$D$30,D71&lt;='TABLEAU PERSONNEL'!$E$30),100,0)
+IF(AND(D71&gt;='TABLEAU PERSONNEL'!$D$31,D71&lt;='TABLEAU PERSONNEL'!$E$31),100,0)
+IF(AND(D71&gt;='TABLEAU PERSONNEL'!$D$32,D71&lt;='TABLEAU PERSONNEL'!$E$32),100,0)
+IF(AND(D71&gt;='TABLEAU PERSONNEL'!$D$33,D71&lt;='TABLEAU PERSONNEL'!$E$33),100,0)
+IF(AND(D71&gt;='TABLEAU PERSONNEL'!$D$34,D71&lt;='TABLEAU PERSONNEL'!$E$34),100,0)</f>
        <v>0</v>
      </c>
      <c r="E75" s="50">
        <f>IF(AND(E71&gt;='TABLEAU PERSONNEL'!$D$4,E71&lt;='TABLEAU PERSONNEL'!$E$4),100,0)
+IF(AND(E71&gt;='TABLEAU PERSONNEL'!$D$5,E71&lt;='TABLEAU PERSONNEL'!$E$5),100,0)
+IF(AND(E71&gt;='TABLEAU PERSONNEL'!$D$6,E71&lt;='TABLEAU PERSONNEL'!$E$6),100,0)
+IF(AND(E71&gt;='TABLEAU PERSONNEL'!$D$7,E71&lt;='TABLEAU PERSONNEL'!$E$7),100,0)
+IF(AND(E71&gt;='TABLEAU PERSONNEL'!$D$8,E71&lt;='TABLEAU PERSONNEL'!$E$8),100,0)
+IF(AND(E71&gt;='TABLEAU PERSONNEL'!$D$9,E71&lt;='TABLEAU PERSONNEL'!$E$9),100,0)
+IF(AND(E71&gt;='TABLEAU PERSONNEL'!$D$10,E71&lt;='TABLEAU PERSONNEL'!$E$10),100,0)
+IF(AND(E71&gt;='TABLEAU PERSONNEL'!$D$11,E71&lt;='TABLEAU PERSONNEL'!$E$11),100,0)
+IF(AND(E71&gt;='TABLEAU PERSONNEL'!$D$12,E71&lt;='TABLEAU PERSONNEL'!$E$12),100,0)
+IF(AND(E71&gt;='TABLEAU PERSONNEL'!$D$13,E71&lt;='TABLEAU PERSONNEL'!$E$13),100,0)
+IF(AND(E71&gt;='TABLEAU PERSONNEL'!$D$14,E71&lt;='TABLEAU PERSONNEL'!$E$14),100,0)
+IF(AND(E71&gt;='TABLEAU PERSONNEL'!$D$15,E71&lt;='TABLEAU PERSONNEL'!$E$15),100,0)
+IF(AND(E71&gt;='TABLEAU PERSONNEL'!$D$16,E71&lt;='TABLEAU PERSONNEL'!$E$16),100,0)
+IF(AND(E71&gt;='TABLEAU PERSONNEL'!$D$17,E71&lt;='TABLEAU PERSONNEL'!$E$17),100,0)
+IF(AND(E71&gt;='TABLEAU PERSONNEL'!$D$18,E71&lt;='TABLEAU PERSONNEL'!$E$18),100,0)
+IF(AND(E71&gt;='TABLEAU PERSONNEL'!$D$19,E71&lt;='TABLEAU PERSONNEL'!$E$19),100,0)
+IF(AND(E71&gt;='TABLEAU PERSONNEL'!$D$20,E71&lt;='TABLEAU PERSONNEL'!$E$20),100,0)
+IF(AND(E71&gt;='TABLEAU PERSONNEL'!$D$21,E71&lt;='TABLEAU PERSONNEL'!$E$21),100,0)
+IF(AND(E71&gt;='TABLEAU PERSONNEL'!$D$22,E71&lt;='TABLEAU PERSONNEL'!$E$22),100,0)
+IF(AND(E71&gt;='TABLEAU PERSONNEL'!$D$23,E71&lt;='TABLEAU PERSONNEL'!$E$23),100,0)
+IF(AND(E71&gt;='TABLEAU PERSONNEL'!$D$24,E71&lt;='TABLEAU PERSONNEL'!$E$24),100,0)
+IF(AND(E71&gt;='TABLEAU PERSONNEL'!$D$25,E71&lt;='TABLEAU PERSONNEL'!$E$25),100,0)
+IF(AND(E71&gt;='TABLEAU PERSONNEL'!$D$26,E71&lt;='TABLEAU PERSONNEL'!$E$26),100,0)
+IF(AND(E71&gt;='TABLEAU PERSONNEL'!$D$27,E71&lt;='TABLEAU PERSONNEL'!$E$27),100,0)
+IF(AND(E71&gt;='TABLEAU PERSONNEL'!$D$28,E71&lt;='TABLEAU PERSONNEL'!$E$28),100,0)
+IF(AND(E71&gt;='TABLEAU PERSONNEL'!$D$29,E71&lt;='TABLEAU PERSONNEL'!$E$29),100,0)
+IF(AND(E71&gt;='TABLEAU PERSONNEL'!$D$30,E71&lt;='TABLEAU PERSONNEL'!$E$30),100,0)
+IF(AND(E71&gt;='TABLEAU PERSONNEL'!$D$31,E71&lt;='TABLEAU PERSONNEL'!$E$31),100,0)
+IF(AND(E71&gt;='TABLEAU PERSONNEL'!$D$32,E71&lt;='TABLEAU PERSONNEL'!$E$32),100,0)
+IF(AND(E71&gt;='TABLEAU PERSONNEL'!$D$33,E71&lt;='TABLEAU PERSONNEL'!$E$33),100,0)
+IF(AND(E71&gt;='TABLEAU PERSONNEL'!$D$34,E71&lt;='TABLEAU PERSONNEL'!$E$34),100,0)</f>
        <v>0</v>
      </c>
      <c r="F75" s="50">
        <f>IF(AND(F71&gt;='TABLEAU PERSONNEL'!$D$4,F71&lt;='TABLEAU PERSONNEL'!$E$4),100,0)
+IF(AND(F71&gt;='TABLEAU PERSONNEL'!$D$5,F71&lt;='TABLEAU PERSONNEL'!$E$5),100,0)
+IF(AND(F71&gt;='TABLEAU PERSONNEL'!$D$6,F71&lt;='TABLEAU PERSONNEL'!$E$6),100,0)
+IF(AND(F71&gt;='TABLEAU PERSONNEL'!$D$7,F71&lt;='TABLEAU PERSONNEL'!$E$7),100,0)
+IF(AND(F71&gt;='TABLEAU PERSONNEL'!$D$8,F71&lt;='TABLEAU PERSONNEL'!$E$8),100,0)
+IF(AND(F71&gt;='TABLEAU PERSONNEL'!$D$9,F71&lt;='TABLEAU PERSONNEL'!$E$9),100,0)
+IF(AND(F71&gt;='TABLEAU PERSONNEL'!$D$10,F71&lt;='TABLEAU PERSONNEL'!$E$10),100,0)
+IF(AND(F71&gt;='TABLEAU PERSONNEL'!$D$11,F71&lt;='TABLEAU PERSONNEL'!$E$11),100,0)
+IF(AND(F71&gt;='TABLEAU PERSONNEL'!$D$12,F71&lt;='TABLEAU PERSONNEL'!$E$12),100,0)
+IF(AND(F71&gt;='TABLEAU PERSONNEL'!$D$13,F71&lt;='TABLEAU PERSONNEL'!$E$13),100,0)
+IF(AND(F71&gt;='TABLEAU PERSONNEL'!$D$14,F71&lt;='TABLEAU PERSONNEL'!$E$14),100,0)
+IF(AND(F71&gt;='TABLEAU PERSONNEL'!$D$15,F71&lt;='TABLEAU PERSONNEL'!$E$15),100,0)
+IF(AND(F71&gt;='TABLEAU PERSONNEL'!$D$16,F71&lt;='TABLEAU PERSONNEL'!$E$16),100,0)
+IF(AND(F71&gt;='TABLEAU PERSONNEL'!$D$17,F71&lt;='TABLEAU PERSONNEL'!$E$17),100,0)
+IF(AND(F71&gt;='TABLEAU PERSONNEL'!$D$18,F71&lt;='TABLEAU PERSONNEL'!$E$18),100,0)
+IF(AND(F71&gt;='TABLEAU PERSONNEL'!$D$19,F71&lt;='TABLEAU PERSONNEL'!$E$19),100,0)
+IF(AND(F71&gt;='TABLEAU PERSONNEL'!$D$20,F71&lt;='TABLEAU PERSONNEL'!$E$20),100,0)
+IF(AND(F71&gt;='TABLEAU PERSONNEL'!$D$21,F71&lt;='TABLEAU PERSONNEL'!$E$21),100,0)
+IF(AND(F71&gt;='TABLEAU PERSONNEL'!$D$22,F71&lt;='TABLEAU PERSONNEL'!$E$22),100,0)
+IF(AND(F71&gt;='TABLEAU PERSONNEL'!$D$23,F71&lt;='TABLEAU PERSONNEL'!$E$23),100,0)
+IF(AND(F71&gt;='TABLEAU PERSONNEL'!$D$24,F71&lt;='TABLEAU PERSONNEL'!$E$24),100,0)
+IF(AND(F71&gt;='TABLEAU PERSONNEL'!$D$25,F71&lt;='TABLEAU PERSONNEL'!$E$25),100,0)
+IF(AND(F71&gt;='TABLEAU PERSONNEL'!$D$26,F71&lt;='TABLEAU PERSONNEL'!$E$26),100,0)
+IF(AND(F71&gt;='TABLEAU PERSONNEL'!$D$27,F71&lt;='TABLEAU PERSONNEL'!$E$27),100,0)
+IF(AND(F71&gt;='TABLEAU PERSONNEL'!$D$28,F71&lt;='TABLEAU PERSONNEL'!$E$28),100,0)
+IF(AND(F71&gt;='TABLEAU PERSONNEL'!$D$29,F71&lt;='TABLEAU PERSONNEL'!$E$29),100,0)
+IF(AND(F71&gt;='TABLEAU PERSONNEL'!$D$30,F71&lt;='TABLEAU PERSONNEL'!$E$30),100,0)
+IF(AND(F71&gt;='TABLEAU PERSONNEL'!$D$31,F71&lt;='TABLEAU PERSONNEL'!$E$31),100,0)
+IF(AND(F71&gt;='TABLEAU PERSONNEL'!$D$32,F71&lt;='TABLEAU PERSONNEL'!$E$32),100,0)
+IF(AND(F71&gt;='TABLEAU PERSONNEL'!$D$33,F71&lt;='TABLEAU PERSONNEL'!$E$33),100,0)
+IF(AND(F71&gt;='TABLEAU PERSONNEL'!$D$34,F71&lt;='TABLEAU PERSONNEL'!$E$34),100,0)</f>
        <v>0</v>
      </c>
      <c r="G75" s="50">
        <f>IF(AND(G71&gt;='TABLEAU PERSONNEL'!$D$4,G71&lt;='TABLEAU PERSONNEL'!$E$4),100,0)
+IF(AND(G71&gt;='TABLEAU PERSONNEL'!$D$5,G71&lt;='TABLEAU PERSONNEL'!$E$5),100,0)
+IF(AND(G71&gt;='TABLEAU PERSONNEL'!$D$6,G71&lt;='TABLEAU PERSONNEL'!$E$6),100,0)
+IF(AND(G71&gt;='TABLEAU PERSONNEL'!$D$7,G71&lt;='TABLEAU PERSONNEL'!$E$7),100,0)
+IF(AND(G71&gt;='TABLEAU PERSONNEL'!$D$8,G71&lt;='TABLEAU PERSONNEL'!$E$8),100,0)
+IF(AND(G71&gt;='TABLEAU PERSONNEL'!$D$9,G71&lt;='TABLEAU PERSONNEL'!$E$9),100,0)
+IF(AND(G71&gt;='TABLEAU PERSONNEL'!$D$10,G71&lt;='TABLEAU PERSONNEL'!$E$10),100,0)
+IF(AND(G71&gt;='TABLEAU PERSONNEL'!$D$11,G71&lt;='TABLEAU PERSONNEL'!$E$11),100,0)
+IF(AND(G71&gt;='TABLEAU PERSONNEL'!$D$12,G71&lt;='TABLEAU PERSONNEL'!$E$12),100,0)
+IF(AND(G71&gt;='TABLEAU PERSONNEL'!$D$13,G71&lt;='TABLEAU PERSONNEL'!$E$13),100,0)
+IF(AND(G71&gt;='TABLEAU PERSONNEL'!$D$14,G71&lt;='TABLEAU PERSONNEL'!$E$14),100,0)
+IF(AND(G71&gt;='TABLEAU PERSONNEL'!$D$15,G71&lt;='TABLEAU PERSONNEL'!$E$15),100,0)
+IF(AND(G71&gt;='TABLEAU PERSONNEL'!$D$16,G71&lt;='TABLEAU PERSONNEL'!$E$16),100,0)
+IF(AND(G71&gt;='TABLEAU PERSONNEL'!$D$17,G71&lt;='TABLEAU PERSONNEL'!$E$17),100,0)
+IF(AND(G71&gt;='TABLEAU PERSONNEL'!$D$18,G71&lt;='TABLEAU PERSONNEL'!$E$18),100,0)
+IF(AND(G71&gt;='TABLEAU PERSONNEL'!$D$19,G71&lt;='TABLEAU PERSONNEL'!$E$19),100,0)
+IF(AND(G71&gt;='TABLEAU PERSONNEL'!$D$20,G71&lt;='TABLEAU PERSONNEL'!$E$20),100,0)
+IF(AND(G71&gt;='TABLEAU PERSONNEL'!$D$21,G71&lt;='TABLEAU PERSONNEL'!$E$21),100,0)
+IF(AND(G71&gt;='TABLEAU PERSONNEL'!$D$22,G71&lt;='TABLEAU PERSONNEL'!$E$22),100,0)
+IF(AND(G71&gt;='TABLEAU PERSONNEL'!$D$23,G71&lt;='TABLEAU PERSONNEL'!$E$23),100,0)
+IF(AND(G71&gt;='TABLEAU PERSONNEL'!$D$24,G71&lt;='TABLEAU PERSONNEL'!$E$24),100,0)
+IF(AND(G71&gt;='TABLEAU PERSONNEL'!$D$25,G71&lt;='TABLEAU PERSONNEL'!$E$25),100,0)
+IF(AND(G71&gt;='TABLEAU PERSONNEL'!$D$26,G71&lt;='TABLEAU PERSONNEL'!$E$26),100,0)
+IF(AND(G71&gt;='TABLEAU PERSONNEL'!$D$27,G71&lt;='TABLEAU PERSONNEL'!$E$27),100,0)
+IF(AND(G71&gt;='TABLEAU PERSONNEL'!$D$28,G71&lt;='TABLEAU PERSONNEL'!$E$28),100,0)
+IF(AND(G71&gt;='TABLEAU PERSONNEL'!$D$29,G71&lt;='TABLEAU PERSONNEL'!$E$29),100,0)
+IF(AND(G71&gt;='TABLEAU PERSONNEL'!$D$30,G71&lt;='TABLEAU PERSONNEL'!$E$30),100,0)
+IF(AND(G71&gt;='TABLEAU PERSONNEL'!$D$31,G71&lt;='TABLEAU PERSONNEL'!$E$31),100,0)
+IF(AND(G71&gt;='TABLEAU PERSONNEL'!$D$32,G71&lt;='TABLEAU PERSONNEL'!$E$32),100,0)
+IF(AND(G71&gt;='TABLEAU PERSONNEL'!$D$33,G71&lt;='TABLEAU PERSONNEL'!$E$33),100,0)
+IF(AND(G71&gt;='TABLEAU PERSONNEL'!$D$34,G71&lt;='TABLEAU PERSONNEL'!$E$34),100,0)</f>
        <v>0</v>
      </c>
      <c r="H75" s="50">
        <f>IF(AND(H71&gt;='TABLEAU PERSONNEL'!$D$4,H71&lt;='TABLEAU PERSONNEL'!$E$4),100,0)
+IF(AND(H71&gt;='TABLEAU PERSONNEL'!$D$5,H71&lt;='TABLEAU PERSONNEL'!$E$5),100,0)
+IF(AND(H71&gt;='TABLEAU PERSONNEL'!$D$6,H71&lt;='TABLEAU PERSONNEL'!$E$6),100,0)
+IF(AND(H71&gt;='TABLEAU PERSONNEL'!$D$7,H71&lt;='TABLEAU PERSONNEL'!$E$7),100,0)
+IF(AND(H71&gt;='TABLEAU PERSONNEL'!$D$8,H71&lt;='TABLEAU PERSONNEL'!$E$8),100,0)
+IF(AND(H71&gt;='TABLEAU PERSONNEL'!$D$9,H71&lt;='TABLEAU PERSONNEL'!$E$9),100,0)
+IF(AND(H71&gt;='TABLEAU PERSONNEL'!$D$10,H71&lt;='TABLEAU PERSONNEL'!$E$10),100,0)
+IF(AND(H71&gt;='TABLEAU PERSONNEL'!$D$11,H71&lt;='TABLEAU PERSONNEL'!$E$11),100,0)
+IF(AND(H71&gt;='TABLEAU PERSONNEL'!$D$12,H71&lt;='TABLEAU PERSONNEL'!$E$12),100,0)
+IF(AND(H71&gt;='TABLEAU PERSONNEL'!$D$13,H71&lt;='TABLEAU PERSONNEL'!$E$13),100,0)
+IF(AND(H71&gt;='TABLEAU PERSONNEL'!$D$14,H71&lt;='TABLEAU PERSONNEL'!$E$14),100,0)
+IF(AND(H71&gt;='TABLEAU PERSONNEL'!$D$15,H71&lt;='TABLEAU PERSONNEL'!$E$15),100,0)
+IF(AND(H71&gt;='TABLEAU PERSONNEL'!$D$16,H71&lt;='TABLEAU PERSONNEL'!$E$16),100,0)
+IF(AND(H71&gt;='TABLEAU PERSONNEL'!$D$17,H71&lt;='TABLEAU PERSONNEL'!$E$17),100,0)
+IF(AND(H71&gt;='TABLEAU PERSONNEL'!$D$18,H71&lt;='TABLEAU PERSONNEL'!$E$18),100,0)
+IF(AND(H71&gt;='TABLEAU PERSONNEL'!$D$19,H71&lt;='TABLEAU PERSONNEL'!$E$19),100,0)
+IF(AND(H71&gt;='TABLEAU PERSONNEL'!$D$20,H71&lt;='TABLEAU PERSONNEL'!$E$20),100,0)
+IF(AND(H71&gt;='TABLEAU PERSONNEL'!$D$21,H71&lt;='TABLEAU PERSONNEL'!$E$21),100,0)
+IF(AND(H71&gt;='TABLEAU PERSONNEL'!$D$22,H71&lt;='TABLEAU PERSONNEL'!$E$22),100,0)
+IF(AND(H71&gt;='TABLEAU PERSONNEL'!$D$23,H71&lt;='TABLEAU PERSONNEL'!$E$23),100,0)
+IF(AND(H71&gt;='TABLEAU PERSONNEL'!$D$24,H71&lt;='TABLEAU PERSONNEL'!$E$24),100,0)
+IF(AND(H71&gt;='TABLEAU PERSONNEL'!$D$25,H71&lt;='TABLEAU PERSONNEL'!$E$25),100,0)
+IF(AND(H71&gt;='TABLEAU PERSONNEL'!$D$26,H71&lt;='TABLEAU PERSONNEL'!$E$26),100,0)
+IF(AND(H71&gt;='TABLEAU PERSONNEL'!$D$27,H71&lt;='TABLEAU PERSONNEL'!$E$27),100,0)
+IF(AND(H71&gt;='TABLEAU PERSONNEL'!$D$28,H71&lt;='TABLEAU PERSONNEL'!$E$28),100,0)
+IF(AND(H71&gt;='TABLEAU PERSONNEL'!$D$29,H71&lt;='TABLEAU PERSONNEL'!$E$29),100,0)
+IF(AND(H71&gt;='TABLEAU PERSONNEL'!$D$30,H71&lt;='TABLEAU PERSONNEL'!$E$30),100,0)
+IF(AND(H71&gt;='TABLEAU PERSONNEL'!$D$31,H71&lt;='TABLEAU PERSONNEL'!$E$31),100,0)
+IF(AND(H71&gt;='TABLEAU PERSONNEL'!$D$32,H71&lt;='TABLEAU PERSONNEL'!$E$32),100,0)
+IF(AND(H71&gt;='TABLEAU PERSONNEL'!$D$33,H71&lt;='TABLEAU PERSONNEL'!$E$33),100,0)
+IF(AND(H71&gt;='TABLEAU PERSONNEL'!$D$34,H71&lt;='TABLEAU PERSONNEL'!$E$34),100,0)</f>
        <v>0</v>
      </c>
      <c r="I75" s="50">
        <f>IF(AND(I71&gt;='TABLEAU PERSONNEL'!$D$4,I71&lt;='TABLEAU PERSONNEL'!$E$4),100,0)
+IF(AND(I71&gt;='TABLEAU PERSONNEL'!$D$5,I71&lt;='TABLEAU PERSONNEL'!$E$5),100,0)
+IF(AND(I71&gt;='TABLEAU PERSONNEL'!$D$6,I71&lt;='TABLEAU PERSONNEL'!$E$6),100,0)
+IF(AND(I71&gt;='TABLEAU PERSONNEL'!$D$7,I71&lt;='TABLEAU PERSONNEL'!$E$7),100,0)
+IF(AND(I71&gt;='TABLEAU PERSONNEL'!$D$8,I71&lt;='TABLEAU PERSONNEL'!$E$8),100,0)
+IF(AND(I71&gt;='TABLEAU PERSONNEL'!$D$9,I71&lt;='TABLEAU PERSONNEL'!$E$9),100,0)
+IF(AND(I71&gt;='TABLEAU PERSONNEL'!$D$10,I71&lt;='TABLEAU PERSONNEL'!$E$10),100,0)
+IF(AND(I71&gt;='TABLEAU PERSONNEL'!$D$11,I71&lt;='TABLEAU PERSONNEL'!$E$11),100,0)
+IF(AND(I71&gt;='TABLEAU PERSONNEL'!$D$12,I71&lt;='TABLEAU PERSONNEL'!$E$12),100,0)
+IF(AND(I71&gt;='TABLEAU PERSONNEL'!$D$13,I71&lt;='TABLEAU PERSONNEL'!$E$13),100,0)
+IF(AND(I71&gt;='TABLEAU PERSONNEL'!$D$14,I71&lt;='TABLEAU PERSONNEL'!$E$14),100,0)
+IF(AND(I71&gt;='TABLEAU PERSONNEL'!$D$15,I71&lt;='TABLEAU PERSONNEL'!$E$15),100,0)
+IF(AND(I71&gt;='TABLEAU PERSONNEL'!$D$16,I71&lt;='TABLEAU PERSONNEL'!$E$16),100,0)
+IF(AND(I71&gt;='TABLEAU PERSONNEL'!$D$17,I71&lt;='TABLEAU PERSONNEL'!$E$17),100,0)
+IF(AND(I71&gt;='TABLEAU PERSONNEL'!$D$18,I71&lt;='TABLEAU PERSONNEL'!$E$18),100,0)
+IF(AND(I71&gt;='TABLEAU PERSONNEL'!$D$19,I71&lt;='TABLEAU PERSONNEL'!$E$19),100,0)
+IF(AND(I71&gt;='TABLEAU PERSONNEL'!$D$20,I71&lt;='TABLEAU PERSONNEL'!$E$20),100,0)
+IF(AND(I71&gt;='TABLEAU PERSONNEL'!$D$21,I71&lt;='TABLEAU PERSONNEL'!$E$21),100,0)
+IF(AND(I71&gt;='TABLEAU PERSONNEL'!$D$22,I71&lt;='TABLEAU PERSONNEL'!$E$22),100,0)
+IF(AND(I71&gt;='TABLEAU PERSONNEL'!$D$23,I71&lt;='TABLEAU PERSONNEL'!$E$23),100,0)
+IF(AND(I71&gt;='TABLEAU PERSONNEL'!$D$24,I71&lt;='TABLEAU PERSONNEL'!$E$24),100,0)
+IF(AND(I71&gt;='TABLEAU PERSONNEL'!$D$25,I71&lt;='TABLEAU PERSONNEL'!$E$25),100,0)
+IF(AND(I71&gt;='TABLEAU PERSONNEL'!$D$26,I71&lt;='TABLEAU PERSONNEL'!$E$26),100,0)
+IF(AND(I71&gt;='TABLEAU PERSONNEL'!$D$27,I71&lt;='TABLEAU PERSONNEL'!$E$27),100,0)
+IF(AND(I71&gt;='TABLEAU PERSONNEL'!$D$28,I71&lt;='TABLEAU PERSONNEL'!$E$28),100,0)
+IF(AND(I71&gt;='TABLEAU PERSONNEL'!$D$29,I71&lt;='TABLEAU PERSONNEL'!$E$29),100,0)
+IF(AND(I71&gt;='TABLEAU PERSONNEL'!$D$30,I71&lt;='TABLEAU PERSONNEL'!$E$30),100,0)
+IF(AND(I71&gt;='TABLEAU PERSONNEL'!$D$31,I71&lt;='TABLEAU PERSONNEL'!$E$31),100,0)
+IF(AND(I71&gt;='TABLEAU PERSONNEL'!$D$32,I71&lt;='TABLEAU PERSONNEL'!$E$32),100,0)
+IF(AND(I71&gt;='TABLEAU PERSONNEL'!$D$33,I71&lt;='TABLEAU PERSONNEL'!$E$33),100,0)
+IF(AND(I71&gt;='TABLEAU PERSONNEL'!$D$34,I71&lt;='TABLEAU PERSONNEL'!$E$34),100,0)</f>
        <v>0</v>
      </c>
      <c r="J75" s="50">
        <f>IF(AND(J71&gt;='TABLEAU PERSONNEL'!$D$4,J71&lt;='TABLEAU PERSONNEL'!$E$4),100,0)
+IF(AND(J71&gt;='TABLEAU PERSONNEL'!$D$5,J71&lt;='TABLEAU PERSONNEL'!$E$5),100,0)
+IF(AND(J71&gt;='TABLEAU PERSONNEL'!$D$6,J71&lt;='TABLEAU PERSONNEL'!$E$6),100,0)
+IF(AND(J71&gt;='TABLEAU PERSONNEL'!$D$7,J71&lt;='TABLEAU PERSONNEL'!$E$7),100,0)
+IF(AND(J71&gt;='TABLEAU PERSONNEL'!$D$8,J71&lt;='TABLEAU PERSONNEL'!$E$8),100,0)
+IF(AND(J71&gt;='TABLEAU PERSONNEL'!$D$9,J71&lt;='TABLEAU PERSONNEL'!$E$9),100,0)
+IF(AND(J71&gt;='TABLEAU PERSONNEL'!$D$10,J71&lt;='TABLEAU PERSONNEL'!$E$10),100,0)
+IF(AND(J71&gt;='TABLEAU PERSONNEL'!$D$11,J71&lt;='TABLEAU PERSONNEL'!$E$11),100,0)
+IF(AND(J71&gt;='TABLEAU PERSONNEL'!$D$12,J71&lt;='TABLEAU PERSONNEL'!$E$12),100,0)
+IF(AND(J71&gt;='TABLEAU PERSONNEL'!$D$13,J71&lt;='TABLEAU PERSONNEL'!$E$13),100,0)
+IF(AND(J71&gt;='TABLEAU PERSONNEL'!$D$14,J71&lt;='TABLEAU PERSONNEL'!$E$14),100,0)
+IF(AND(J71&gt;='TABLEAU PERSONNEL'!$D$15,J71&lt;='TABLEAU PERSONNEL'!$E$15),100,0)
+IF(AND(J71&gt;='TABLEAU PERSONNEL'!$D$16,J71&lt;='TABLEAU PERSONNEL'!$E$16),100,0)
+IF(AND(J71&gt;='TABLEAU PERSONNEL'!$D$17,J71&lt;='TABLEAU PERSONNEL'!$E$17),100,0)
+IF(AND(J71&gt;='TABLEAU PERSONNEL'!$D$18,J71&lt;='TABLEAU PERSONNEL'!$E$18),100,0)
+IF(AND(J71&gt;='TABLEAU PERSONNEL'!$D$19,J71&lt;='TABLEAU PERSONNEL'!$E$19),100,0)
+IF(AND(J71&gt;='TABLEAU PERSONNEL'!$D$20,J71&lt;='TABLEAU PERSONNEL'!$E$20),100,0)
+IF(AND(J71&gt;='TABLEAU PERSONNEL'!$D$21,J71&lt;='TABLEAU PERSONNEL'!$E$21),100,0)
+IF(AND(J71&gt;='TABLEAU PERSONNEL'!$D$22,J71&lt;='TABLEAU PERSONNEL'!$E$22),100,0)
+IF(AND(J71&gt;='TABLEAU PERSONNEL'!$D$23,J71&lt;='TABLEAU PERSONNEL'!$E$23),100,0)
+IF(AND(J71&gt;='TABLEAU PERSONNEL'!$D$24,J71&lt;='TABLEAU PERSONNEL'!$E$24),100,0)
+IF(AND(J71&gt;='TABLEAU PERSONNEL'!$D$25,J71&lt;='TABLEAU PERSONNEL'!$E$25),100,0)
+IF(AND(J71&gt;='TABLEAU PERSONNEL'!$D$26,J71&lt;='TABLEAU PERSONNEL'!$E$26),100,0)
+IF(AND(J71&gt;='TABLEAU PERSONNEL'!$D$27,J71&lt;='TABLEAU PERSONNEL'!$E$27),100,0)
+IF(AND(J71&gt;='TABLEAU PERSONNEL'!$D$28,J71&lt;='TABLEAU PERSONNEL'!$E$28),100,0)
+IF(AND(J71&gt;='TABLEAU PERSONNEL'!$D$29,J71&lt;='TABLEAU PERSONNEL'!$E$29),100,0)
+IF(AND(J71&gt;='TABLEAU PERSONNEL'!$D$30,J71&lt;='TABLEAU PERSONNEL'!$E$30),100,0)
+IF(AND(J71&gt;='TABLEAU PERSONNEL'!$D$31,J71&lt;='TABLEAU PERSONNEL'!$E$31),100,0)
+IF(AND(J71&gt;='TABLEAU PERSONNEL'!$D$32,J71&lt;='TABLEAU PERSONNEL'!$E$32),100,0)
+IF(AND(J71&gt;='TABLEAU PERSONNEL'!$D$33,J71&lt;='TABLEAU PERSONNEL'!$E$33),100,0)
+IF(AND(J71&gt;='TABLEAU PERSONNEL'!$D$34,J71&lt;='TABLEAU PERSONNEL'!$E$34),100,0)</f>
        <v>0</v>
      </c>
      <c r="K75" s="50">
        <f>IF(AND(K71&gt;='TABLEAU PERSONNEL'!$D$4,K71&lt;='TABLEAU PERSONNEL'!$E$4),100,0)
+IF(AND(K71&gt;='TABLEAU PERSONNEL'!$D$5,K71&lt;='TABLEAU PERSONNEL'!$E$5),100,0)
+IF(AND(K71&gt;='TABLEAU PERSONNEL'!$D$6,K71&lt;='TABLEAU PERSONNEL'!$E$6),100,0)
+IF(AND(K71&gt;='TABLEAU PERSONNEL'!$D$7,K71&lt;='TABLEAU PERSONNEL'!$E$7),100,0)
+IF(AND(K71&gt;='TABLEAU PERSONNEL'!$D$8,K71&lt;='TABLEAU PERSONNEL'!$E$8),100,0)
+IF(AND(K71&gt;='TABLEAU PERSONNEL'!$D$9,K71&lt;='TABLEAU PERSONNEL'!$E$9),100,0)
+IF(AND(K71&gt;='TABLEAU PERSONNEL'!$D$10,K71&lt;='TABLEAU PERSONNEL'!$E$10),100,0)
+IF(AND(K71&gt;='TABLEAU PERSONNEL'!$D$11,K71&lt;='TABLEAU PERSONNEL'!$E$11),100,0)
+IF(AND(K71&gt;='TABLEAU PERSONNEL'!$D$12,K71&lt;='TABLEAU PERSONNEL'!$E$12),100,0)
+IF(AND(K71&gt;='TABLEAU PERSONNEL'!$D$13,K71&lt;='TABLEAU PERSONNEL'!$E$13),100,0)
+IF(AND(K71&gt;='TABLEAU PERSONNEL'!$D$14,K71&lt;='TABLEAU PERSONNEL'!$E$14),100,0)
+IF(AND(K71&gt;='TABLEAU PERSONNEL'!$D$15,K71&lt;='TABLEAU PERSONNEL'!$E$15),100,0)
+IF(AND(K71&gt;='TABLEAU PERSONNEL'!$D$16,K71&lt;='TABLEAU PERSONNEL'!$E$16),100,0)
+IF(AND(K71&gt;='TABLEAU PERSONNEL'!$D$17,K71&lt;='TABLEAU PERSONNEL'!$E$17),100,0)
+IF(AND(K71&gt;='TABLEAU PERSONNEL'!$D$18,K71&lt;='TABLEAU PERSONNEL'!$E$18),100,0)
+IF(AND(K71&gt;='TABLEAU PERSONNEL'!$D$19,K71&lt;='TABLEAU PERSONNEL'!$E$19),100,0)
+IF(AND(K71&gt;='TABLEAU PERSONNEL'!$D$20,K71&lt;='TABLEAU PERSONNEL'!$E$20),100,0)
+IF(AND(K71&gt;='TABLEAU PERSONNEL'!$D$21,K71&lt;='TABLEAU PERSONNEL'!$E$21),100,0)
+IF(AND(K71&gt;='TABLEAU PERSONNEL'!$D$22,K71&lt;='TABLEAU PERSONNEL'!$E$22),100,0)
+IF(AND(K71&gt;='TABLEAU PERSONNEL'!$D$23,K71&lt;='TABLEAU PERSONNEL'!$E$23),100,0)
+IF(AND(K71&gt;='TABLEAU PERSONNEL'!$D$24,K71&lt;='TABLEAU PERSONNEL'!$E$24),100,0)
+IF(AND(K71&gt;='TABLEAU PERSONNEL'!$D$25,K71&lt;='TABLEAU PERSONNEL'!$E$25),100,0)
+IF(AND(K71&gt;='TABLEAU PERSONNEL'!$D$26,K71&lt;='TABLEAU PERSONNEL'!$E$26),100,0)
+IF(AND(K71&gt;='TABLEAU PERSONNEL'!$D$27,K71&lt;='TABLEAU PERSONNEL'!$E$27),100,0)
+IF(AND(K71&gt;='TABLEAU PERSONNEL'!$D$28,K71&lt;='TABLEAU PERSONNEL'!$E$28),100,0)
+IF(AND(K71&gt;='TABLEAU PERSONNEL'!$D$29,K71&lt;='TABLEAU PERSONNEL'!$E$29),100,0)
+IF(AND(K71&gt;='TABLEAU PERSONNEL'!$D$30,K71&lt;='TABLEAU PERSONNEL'!$E$30),100,0)
+IF(AND(K71&gt;='TABLEAU PERSONNEL'!$D$31,K71&lt;='TABLEAU PERSONNEL'!$E$31),100,0)
+IF(AND(K71&gt;='TABLEAU PERSONNEL'!$D$32,K71&lt;='TABLEAU PERSONNEL'!$E$32),100,0)
+IF(AND(K71&gt;='TABLEAU PERSONNEL'!$D$33,K71&lt;='TABLEAU PERSONNEL'!$E$33),100,0)
+IF(AND(K71&gt;='TABLEAU PERSONNEL'!$D$34,K71&lt;='TABLEAU PERSONNEL'!$E$34),100,0)</f>
        <v>0</v>
      </c>
      <c r="L75" s="50">
        <f>IF(AND(L71&gt;='TABLEAU PERSONNEL'!$D$4,L71&lt;='TABLEAU PERSONNEL'!$E$4),100,0)
+IF(AND(L71&gt;='TABLEAU PERSONNEL'!$D$5,L71&lt;='TABLEAU PERSONNEL'!$E$5),100,0)
+IF(AND(L71&gt;='TABLEAU PERSONNEL'!$D$6,L71&lt;='TABLEAU PERSONNEL'!$E$6),100,0)
+IF(AND(L71&gt;='TABLEAU PERSONNEL'!$D$7,L71&lt;='TABLEAU PERSONNEL'!$E$7),100,0)
+IF(AND(L71&gt;='TABLEAU PERSONNEL'!$D$8,L71&lt;='TABLEAU PERSONNEL'!$E$8),100,0)
+IF(AND(L71&gt;='TABLEAU PERSONNEL'!$D$9,L71&lt;='TABLEAU PERSONNEL'!$E$9),100,0)
+IF(AND(L71&gt;='TABLEAU PERSONNEL'!$D$10,L71&lt;='TABLEAU PERSONNEL'!$E$10),100,0)
+IF(AND(L71&gt;='TABLEAU PERSONNEL'!$D$11,L71&lt;='TABLEAU PERSONNEL'!$E$11),100,0)
+IF(AND(L71&gt;='TABLEAU PERSONNEL'!$D$12,L71&lt;='TABLEAU PERSONNEL'!$E$12),100,0)
+IF(AND(L71&gt;='TABLEAU PERSONNEL'!$D$13,L71&lt;='TABLEAU PERSONNEL'!$E$13),100,0)
+IF(AND(L71&gt;='TABLEAU PERSONNEL'!$D$14,L71&lt;='TABLEAU PERSONNEL'!$E$14),100,0)
+IF(AND(L71&gt;='TABLEAU PERSONNEL'!$D$15,L71&lt;='TABLEAU PERSONNEL'!$E$15),100,0)
+IF(AND(L71&gt;='TABLEAU PERSONNEL'!$D$16,L71&lt;='TABLEAU PERSONNEL'!$E$16),100,0)
+IF(AND(L71&gt;='TABLEAU PERSONNEL'!$D$17,L71&lt;='TABLEAU PERSONNEL'!$E$17),100,0)
+IF(AND(L71&gt;='TABLEAU PERSONNEL'!$D$18,L71&lt;='TABLEAU PERSONNEL'!$E$18),100,0)
+IF(AND(L71&gt;='TABLEAU PERSONNEL'!$D$19,L71&lt;='TABLEAU PERSONNEL'!$E$19),100,0)
+IF(AND(L71&gt;='TABLEAU PERSONNEL'!$D$20,L71&lt;='TABLEAU PERSONNEL'!$E$20),100,0)
+IF(AND(L71&gt;='TABLEAU PERSONNEL'!$D$21,L71&lt;='TABLEAU PERSONNEL'!$E$21),100,0)
+IF(AND(L71&gt;='TABLEAU PERSONNEL'!$D$22,L71&lt;='TABLEAU PERSONNEL'!$E$22),100,0)
+IF(AND(L71&gt;='TABLEAU PERSONNEL'!$D$23,L71&lt;='TABLEAU PERSONNEL'!$E$23),100,0)
+IF(AND(L71&gt;='TABLEAU PERSONNEL'!$D$24,L71&lt;='TABLEAU PERSONNEL'!$E$24),100,0)
+IF(AND(L71&gt;='TABLEAU PERSONNEL'!$D$25,L71&lt;='TABLEAU PERSONNEL'!$E$25),100,0)
+IF(AND(L71&gt;='TABLEAU PERSONNEL'!$D$26,L71&lt;='TABLEAU PERSONNEL'!$E$26),100,0)
+IF(AND(L71&gt;='TABLEAU PERSONNEL'!$D$27,L71&lt;='TABLEAU PERSONNEL'!$E$27),100,0)
+IF(AND(L71&gt;='TABLEAU PERSONNEL'!$D$28,L71&lt;='TABLEAU PERSONNEL'!$E$28),100,0)
+IF(AND(L71&gt;='TABLEAU PERSONNEL'!$D$29,L71&lt;='TABLEAU PERSONNEL'!$E$29),100,0)
+IF(AND(L71&gt;='TABLEAU PERSONNEL'!$D$30,L71&lt;='TABLEAU PERSONNEL'!$E$30),100,0)
+IF(AND(L71&gt;='TABLEAU PERSONNEL'!$D$31,L71&lt;='TABLEAU PERSONNEL'!$E$31),100,0)
+IF(AND(L71&gt;='TABLEAU PERSONNEL'!$D$32,L71&lt;='TABLEAU PERSONNEL'!$E$32),100,0)
+IF(AND(L71&gt;='TABLEAU PERSONNEL'!$D$33,L71&lt;='TABLEAU PERSONNEL'!$E$33),100,0)
+IF(AND(L71&gt;='TABLEAU PERSONNEL'!$D$34,L71&lt;='TABLEAU PERSONNEL'!$E$34),100,0)</f>
        <v>0</v>
      </c>
      <c r="M75" s="50">
        <f>IF(AND(M71&gt;='TABLEAU PERSONNEL'!$D$4,M71&lt;='TABLEAU PERSONNEL'!$E$4),100,0)
+IF(AND(M71&gt;='TABLEAU PERSONNEL'!$D$5,M71&lt;='TABLEAU PERSONNEL'!$E$5),100,0)
+IF(AND(M71&gt;='TABLEAU PERSONNEL'!$D$6,M71&lt;='TABLEAU PERSONNEL'!$E$6),100,0)
+IF(AND(M71&gt;='TABLEAU PERSONNEL'!$D$7,M71&lt;='TABLEAU PERSONNEL'!$E$7),100,0)
+IF(AND(M71&gt;='TABLEAU PERSONNEL'!$D$8,M71&lt;='TABLEAU PERSONNEL'!$E$8),100,0)
+IF(AND(M71&gt;='TABLEAU PERSONNEL'!$D$9,M71&lt;='TABLEAU PERSONNEL'!$E$9),100,0)
+IF(AND(M71&gt;='TABLEAU PERSONNEL'!$D$10,M71&lt;='TABLEAU PERSONNEL'!$E$10),100,0)
+IF(AND(M71&gt;='TABLEAU PERSONNEL'!$D$11,M71&lt;='TABLEAU PERSONNEL'!$E$11),100,0)
+IF(AND(M71&gt;='TABLEAU PERSONNEL'!$D$12,M71&lt;='TABLEAU PERSONNEL'!$E$12),100,0)
+IF(AND(M71&gt;='TABLEAU PERSONNEL'!$D$13,M71&lt;='TABLEAU PERSONNEL'!$E$13),100,0)
+IF(AND(M71&gt;='TABLEAU PERSONNEL'!$D$14,M71&lt;='TABLEAU PERSONNEL'!$E$14),100,0)
+IF(AND(M71&gt;='TABLEAU PERSONNEL'!$D$15,M71&lt;='TABLEAU PERSONNEL'!$E$15),100,0)
+IF(AND(M71&gt;='TABLEAU PERSONNEL'!$D$16,M71&lt;='TABLEAU PERSONNEL'!$E$16),100,0)
+IF(AND(M71&gt;='TABLEAU PERSONNEL'!$D$17,M71&lt;='TABLEAU PERSONNEL'!$E$17),100,0)
+IF(AND(M71&gt;='TABLEAU PERSONNEL'!$D$18,M71&lt;='TABLEAU PERSONNEL'!$E$18),100,0)
+IF(AND(M71&gt;='TABLEAU PERSONNEL'!$D$19,M71&lt;='TABLEAU PERSONNEL'!$E$19),100,0)
+IF(AND(M71&gt;='TABLEAU PERSONNEL'!$D$20,M71&lt;='TABLEAU PERSONNEL'!$E$20),100,0)
+IF(AND(M71&gt;='TABLEAU PERSONNEL'!$D$21,M71&lt;='TABLEAU PERSONNEL'!$E$21),100,0)
+IF(AND(M71&gt;='TABLEAU PERSONNEL'!$D$22,M71&lt;='TABLEAU PERSONNEL'!$E$22),100,0)
+IF(AND(M71&gt;='TABLEAU PERSONNEL'!$D$23,M71&lt;='TABLEAU PERSONNEL'!$E$23),100,0)
+IF(AND(M71&gt;='TABLEAU PERSONNEL'!$D$24,M71&lt;='TABLEAU PERSONNEL'!$E$24),100,0)
+IF(AND(M71&gt;='TABLEAU PERSONNEL'!$D$25,M71&lt;='TABLEAU PERSONNEL'!$E$25),100,0)
+IF(AND(M71&gt;='TABLEAU PERSONNEL'!$D$26,M71&lt;='TABLEAU PERSONNEL'!$E$26),100,0)
+IF(AND(M71&gt;='TABLEAU PERSONNEL'!$D$27,M71&lt;='TABLEAU PERSONNEL'!$E$27),100,0)
+IF(AND(M71&gt;='TABLEAU PERSONNEL'!$D$28,M71&lt;='TABLEAU PERSONNEL'!$E$28),100,0)
+IF(AND(M71&gt;='TABLEAU PERSONNEL'!$D$29,M71&lt;='TABLEAU PERSONNEL'!$E$29),100,0)
+IF(AND(M71&gt;='TABLEAU PERSONNEL'!$D$30,M71&lt;='TABLEAU PERSONNEL'!$E$30),100,0)
+IF(AND(M71&gt;='TABLEAU PERSONNEL'!$D$31,M71&lt;='TABLEAU PERSONNEL'!$E$31),100,0)
+IF(AND(M71&gt;='TABLEAU PERSONNEL'!$D$32,M71&lt;='TABLEAU PERSONNEL'!$E$32),100,0)
+IF(AND(M71&gt;='TABLEAU PERSONNEL'!$D$33,M71&lt;='TABLEAU PERSONNEL'!$E$33),100,0)
+IF(AND(M71&gt;='TABLEAU PERSONNEL'!$D$34,M71&lt;='TABLEAU PERSONNEL'!$E$34),100,0)</f>
        <v>0</v>
      </c>
      <c r="N75" s="50">
        <f>IF(AND(N71&gt;='TABLEAU PERSONNEL'!$D$4,N71&lt;='TABLEAU PERSONNEL'!$E$4),100,0)
+IF(AND(N71&gt;='TABLEAU PERSONNEL'!$D$5,N71&lt;='TABLEAU PERSONNEL'!$E$5),100,0)
+IF(AND(N71&gt;='TABLEAU PERSONNEL'!$D$6,N71&lt;='TABLEAU PERSONNEL'!$E$6),100,0)
+IF(AND(N71&gt;='TABLEAU PERSONNEL'!$D$7,N71&lt;='TABLEAU PERSONNEL'!$E$7),100,0)
+IF(AND(N71&gt;='TABLEAU PERSONNEL'!$D$8,N71&lt;='TABLEAU PERSONNEL'!$E$8),100,0)
+IF(AND(N71&gt;='TABLEAU PERSONNEL'!$D$9,N71&lt;='TABLEAU PERSONNEL'!$E$9),100,0)
+IF(AND(N71&gt;='TABLEAU PERSONNEL'!$D$10,N71&lt;='TABLEAU PERSONNEL'!$E$10),100,0)
+IF(AND(N71&gt;='TABLEAU PERSONNEL'!$D$11,N71&lt;='TABLEAU PERSONNEL'!$E$11),100,0)
+IF(AND(N71&gt;='TABLEAU PERSONNEL'!$D$12,N71&lt;='TABLEAU PERSONNEL'!$E$12),100,0)
+IF(AND(N71&gt;='TABLEAU PERSONNEL'!$D$13,N71&lt;='TABLEAU PERSONNEL'!$E$13),100,0)
+IF(AND(N71&gt;='TABLEAU PERSONNEL'!$D$14,N71&lt;='TABLEAU PERSONNEL'!$E$14),100,0)
+IF(AND(N71&gt;='TABLEAU PERSONNEL'!$D$15,N71&lt;='TABLEAU PERSONNEL'!$E$15),100,0)
+IF(AND(N71&gt;='TABLEAU PERSONNEL'!$D$16,N71&lt;='TABLEAU PERSONNEL'!$E$16),100,0)
+IF(AND(N71&gt;='TABLEAU PERSONNEL'!$D$17,N71&lt;='TABLEAU PERSONNEL'!$E$17),100,0)
+IF(AND(N71&gt;='TABLEAU PERSONNEL'!$D$18,N71&lt;='TABLEAU PERSONNEL'!$E$18),100,0)
+IF(AND(N71&gt;='TABLEAU PERSONNEL'!$D$19,N71&lt;='TABLEAU PERSONNEL'!$E$19),100,0)
+IF(AND(N71&gt;='TABLEAU PERSONNEL'!$D$20,N71&lt;='TABLEAU PERSONNEL'!$E$20),100,0)
+IF(AND(N71&gt;='TABLEAU PERSONNEL'!$D$21,N71&lt;='TABLEAU PERSONNEL'!$E$21),100,0)
+IF(AND(N71&gt;='TABLEAU PERSONNEL'!$D$22,N71&lt;='TABLEAU PERSONNEL'!$E$22),100,0)
+IF(AND(N71&gt;='TABLEAU PERSONNEL'!$D$23,N71&lt;='TABLEAU PERSONNEL'!$E$23),100,0)
+IF(AND(N71&gt;='TABLEAU PERSONNEL'!$D$24,N71&lt;='TABLEAU PERSONNEL'!$E$24),100,0)
+IF(AND(N71&gt;='TABLEAU PERSONNEL'!$D$25,N71&lt;='TABLEAU PERSONNEL'!$E$25),100,0)
+IF(AND(N71&gt;='TABLEAU PERSONNEL'!$D$26,N71&lt;='TABLEAU PERSONNEL'!$E$26),100,0)
+IF(AND(N71&gt;='TABLEAU PERSONNEL'!$D$27,N71&lt;='TABLEAU PERSONNEL'!$E$27),100,0)
+IF(AND(N71&gt;='TABLEAU PERSONNEL'!$D$28,N71&lt;='TABLEAU PERSONNEL'!$E$28),100,0)
+IF(AND(N71&gt;='TABLEAU PERSONNEL'!$D$29,N71&lt;='TABLEAU PERSONNEL'!$E$29),100,0)
+IF(AND(N71&gt;='TABLEAU PERSONNEL'!$D$30,N71&lt;='TABLEAU PERSONNEL'!$E$30),100,0)
+IF(AND(N71&gt;='TABLEAU PERSONNEL'!$D$31,N71&lt;='TABLEAU PERSONNEL'!$E$31),100,0)
+IF(AND(N71&gt;='TABLEAU PERSONNEL'!$D$32,N71&lt;='TABLEAU PERSONNEL'!$E$32),100,0)
+IF(AND(N71&gt;='TABLEAU PERSONNEL'!$D$33,N71&lt;='TABLEAU PERSONNEL'!$E$33),100,0)
+IF(AND(N71&gt;='TABLEAU PERSONNEL'!$D$34,N71&lt;='TABLEAU PERSONNEL'!$E$34),100,0)</f>
        <v>0</v>
      </c>
      <c r="O75" s="50">
        <f>IF(AND(O71&gt;='TABLEAU PERSONNEL'!$D$4,O71&lt;='TABLEAU PERSONNEL'!$E$4),100,0)
+IF(AND(O71&gt;='TABLEAU PERSONNEL'!$D$5,O71&lt;='TABLEAU PERSONNEL'!$E$5),100,0)
+IF(AND(O71&gt;='TABLEAU PERSONNEL'!$D$6,O71&lt;='TABLEAU PERSONNEL'!$E$6),100,0)
+IF(AND(O71&gt;='TABLEAU PERSONNEL'!$D$7,O71&lt;='TABLEAU PERSONNEL'!$E$7),100,0)
+IF(AND(O71&gt;='TABLEAU PERSONNEL'!$D$8,O71&lt;='TABLEAU PERSONNEL'!$E$8),100,0)
+IF(AND(O71&gt;='TABLEAU PERSONNEL'!$D$9,O71&lt;='TABLEAU PERSONNEL'!$E$9),100,0)
+IF(AND(O71&gt;='TABLEAU PERSONNEL'!$D$10,O71&lt;='TABLEAU PERSONNEL'!$E$10),100,0)
+IF(AND(O71&gt;='TABLEAU PERSONNEL'!$D$11,O71&lt;='TABLEAU PERSONNEL'!$E$11),100,0)
+IF(AND(O71&gt;='TABLEAU PERSONNEL'!$D$12,O71&lt;='TABLEAU PERSONNEL'!$E$12),100,0)
+IF(AND(O71&gt;='TABLEAU PERSONNEL'!$D$13,O71&lt;='TABLEAU PERSONNEL'!$E$13),100,0)
+IF(AND(O71&gt;='TABLEAU PERSONNEL'!$D$14,O71&lt;='TABLEAU PERSONNEL'!$E$14),100,0)
+IF(AND(O71&gt;='TABLEAU PERSONNEL'!$D$15,O71&lt;='TABLEAU PERSONNEL'!$E$15),100,0)
+IF(AND(O71&gt;='TABLEAU PERSONNEL'!$D$16,O71&lt;='TABLEAU PERSONNEL'!$E$16),100,0)
+IF(AND(O71&gt;='TABLEAU PERSONNEL'!$D$17,O71&lt;='TABLEAU PERSONNEL'!$E$17),100,0)
+IF(AND(O71&gt;='TABLEAU PERSONNEL'!$D$18,O71&lt;='TABLEAU PERSONNEL'!$E$18),100,0)
+IF(AND(O71&gt;='TABLEAU PERSONNEL'!$D$19,O71&lt;='TABLEAU PERSONNEL'!$E$19),100,0)
+IF(AND(O71&gt;='TABLEAU PERSONNEL'!$D$20,O71&lt;='TABLEAU PERSONNEL'!$E$20),100,0)
+IF(AND(O71&gt;='TABLEAU PERSONNEL'!$D$21,O71&lt;='TABLEAU PERSONNEL'!$E$21),100,0)
+IF(AND(O71&gt;='TABLEAU PERSONNEL'!$D$22,O71&lt;='TABLEAU PERSONNEL'!$E$22),100,0)
+IF(AND(O71&gt;='TABLEAU PERSONNEL'!$D$23,O71&lt;='TABLEAU PERSONNEL'!$E$23),100,0)
+IF(AND(O71&gt;='TABLEAU PERSONNEL'!$D$24,O71&lt;='TABLEAU PERSONNEL'!$E$24),100,0)
+IF(AND(O71&gt;='TABLEAU PERSONNEL'!$D$25,O71&lt;='TABLEAU PERSONNEL'!$E$25),100,0)
+IF(AND(O71&gt;='TABLEAU PERSONNEL'!$D$26,O71&lt;='TABLEAU PERSONNEL'!$E$26),100,0)
+IF(AND(O71&gt;='TABLEAU PERSONNEL'!$D$27,O71&lt;='TABLEAU PERSONNEL'!$E$27),100,0)
+IF(AND(O71&gt;='TABLEAU PERSONNEL'!$D$28,O71&lt;='TABLEAU PERSONNEL'!$E$28),100,0)
+IF(AND(O71&gt;='TABLEAU PERSONNEL'!$D$29,O71&lt;='TABLEAU PERSONNEL'!$E$29),100,0)
+IF(AND(O71&gt;='TABLEAU PERSONNEL'!$D$30,O71&lt;='TABLEAU PERSONNEL'!$E$30),100,0)
+IF(AND(O71&gt;='TABLEAU PERSONNEL'!$D$31,O71&lt;='TABLEAU PERSONNEL'!$E$31),100,0)
+IF(AND(O71&gt;='TABLEAU PERSONNEL'!$D$32,O71&lt;='TABLEAU PERSONNEL'!$E$32),100,0)
+IF(AND(O71&gt;='TABLEAU PERSONNEL'!$D$33,O71&lt;='TABLEAU PERSONNEL'!$E$33),100,0)
+IF(AND(O71&gt;='TABLEAU PERSONNEL'!$D$34,O71&lt;='TABLEAU PERSONNEL'!$E$34),100,0)</f>
        <v>0</v>
      </c>
      <c r="P75" s="50">
        <f>IF(AND(P71&gt;='TABLEAU PERSONNEL'!$D$4,P71&lt;='TABLEAU PERSONNEL'!$E$4),100,0)
+IF(AND(P71&gt;='TABLEAU PERSONNEL'!$D$5,P71&lt;='TABLEAU PERSONNEL'!$E$5),100,0)
+IF(AND(P71&gt;='TABLEAU PERSONNEL'!$D$6,P71&lt;='TABLEAU PERSONNEL'!$E$6),100,0)
+IF(AND(P71&gt;='TABLEAU PERSONNEL'!$D$7,P71&lt;='TABLEAU PERSONNEL'!$E$7),100,0)
+IF(AND(P71&gt;='TABLEAU PERSONNEL'!$D$8,P71&lt;='TABLEAU PERSONNEL'!$E$8),100,0)
+IF(AND(P71&gt;='TABLEAU PERSONNEL'!$D$9,P71&lt;='TABLEAU PERSONNEL'!$E$9),100,0)
+IF(AND(P71&gt;='TABLEAU PERSONNEL'!$D$10,P71&lt;='TABLEAU PERSONNEL'!$E$10),100,0)
+IF(AND(P71&gt;='TABLEAU PERSONNEL'!$D$11,P71&lt;='TABLEAU PERSONNEL'!$E$11),100,0)
+IF(AND(P71&gt;='TABLEAU PERSONNEL'!$D$12,P71&lt;='TABLEAU PERSONNEL'!$E$12),100,0)
+IF(AND(P71&gt;='TABLEAU PERSONNEL'!$D$13,P71&lt;='TABLEAU PERSONNEL'!$E$13),100,0)
+IF(AND(P71&gt;='TABLEAU PERSONNEL'!$D$14,P71&lt;='TABLEAU PERSONNEL'!$E$14),100,0)
+IF(AND(P71&gt;='TABLEAU PERSONNEL'!$D$15,P71&lt;='TABLEAU PERSONNEL'!$E$15),100,0)
+IF(AND(P71&gt;='TABLEAU PERSONNEL'!$D$16,P71&lt;='TABLEAU PERSONNEL'!$E$16),100,0)
+IF(AND(P71&gt;='TABLEAU PERSONNEL'!$D$17,P71&lt;='TABLEAU PERSONNEL'!$E$17),100,0)
+IF(AND(P71&gt;='TABLEAU PERSONNEL'!$D$18,P71&lt;='TABLEAU PERSONNEL'!$E$18),100,0)
+IF(AND(P71&gt;='TABLEAU PERSONNEL'!$D$19,P71&lt;='TABLEAU PERSONNEL'!$E$19),100,0)
+IF(AND(P71&gt;='TABLEAU PERSONNEL'!$D$20,P71&lt;='TABLEAU PERSONNEL'!$E$20),100,0)
+IF(AND(P71&gt;='TABLEAU PERSONNEL'!$D$21,P71&lt;='TABLEAU PERSONNEL'!$E$21),100,0)
+IF(AND(P71&gt;='TABLEAU PERSONNEL'!$D$22,P71&lt;='TABLEAU PERSONNEL'!$E$22),100,0)
+IF(AND(P71&gt;='TABLEAU PERSONNEL'!$D$23,P71&lt;='TABLEAU PERSONNEL'!$E$23),100,0)
+IF(AND(P71&gt;='TABLEAU PERSONNEL'!$D$24,P71&lt;='TABLEAU PERSONNEL'!$E$24),100,0)
+IF(AND(P71&gt;='TABLEAU PERSONNEL'!$D$25,P71&lt;='TABLEAU PERSONNEL'!$E$25),100,0)
+IF(AND(P71&gt;='TABLEAU PERSONNEL'!$D$26,P71&lt;='TABLEAU PERSONNEL'!$E$26),100,0)
+IF(AND(P71&gt;='TABLEAU PERSONNEL'!$D$27,P71&lt;='TABLEAU PERSONNEL'!$E$27),100,0)
+IF(AND(P71&gt;='TABLEAU PERSONNEL'!$D$28,P71&lt;='TABLEAU PERSONNEL'!$E$28),100,0)
+IF(AND(P71&gt;='TABLEAU PERSONNEL'!$D$29,P71&lt;='TABLEAU PERSONNEL'!$E$29),100,0)
+IF(AND(P71&gt;='TABLEAU PERSONNEL'!$D$30,P71&lt;='TABLEAU PERSONNEL'!$E$30),100,0)
+IF(AND(P71&gt;='TABLEAU PERSONNEL'!$D$31,P71&lt;='TABLEAU PERSONNEL'!$E$31),100,0)
+IF(AND(P71&gt;='TABLEAU PERSONNEL'!$D$32,P71&lt;='TABLEAU PERSONNEL'!$E$32),100,0)
+IF(AND(P71&gt;='TABLEAU PERSONNEL'!$D$33,P71&lt;='TABLEAU PERSONNEL'!$E$33),100,0)
+IF(AND(P71&gt;='TABLEAU PERSONNEL'!$D$34,P71&lt;='TABLEAU PERSONNEL'!$E$34),100,0)</f>
        <v>0</v>
      </c>
      <c r="Q75" s="50">
        <f>IF(AND(Q71&gt;='TABLEAU PERSONNEL'!$D$4,Q71&lt;='TABLEAU PERSONNEL'!$E$4),100,0)
+IF(AND(Q71&gt;='TABLEAU PERSONNEL'!$D$5,Q71&lt;='TABLEAU PERSONNEL'!$E$5),100,0)
+IF(AND(Q71&gt;='TABLEAU PERSONNEL'!$D$6,Q71&lt;='TABLEAU PERSONNEL'!$E$6),100,0)
+IF(AND(Q71&gt;='TABLEAU PERSONNEL'!$D$7,Q71&lt;='TABLEAU PERSONNEL'!$E$7),100,0)
+IF(AND(Q71&gt;='TABLEAU PERSONNEL'!$D$8,Q71&lt;='TABLEAU PERSONNEL'!$E$8),100,0)
+IF(AND(Q71&gt;='TABLEAU PERSONNEL'!$D$9,Q71&lt;='TABLEAU PERSONNEL'!$E$9),100,0)
+IF(AND(Q71&gt;='TABLEAU PERSONNEL'!$D$10,Q71&lt;='TABLEAU PERSONNEL'!$E$10),100,0)
+IF(AND(Q71&gt;='TABLEAU PERSONNEL'!$D$11,Q71&lt;='TABLEAU PERSONNEL'!$E$11),100,0)
+IF(AND(Q71&gt;='TABLEAU PERSONNEL'!$D$12,Q71&lt;='TABLEAU PERSONNEL'!$E$12),100,0)
+IF(AND(Q71&gt;='TABLEAU PERSONNEL'!$D$13,Q71&lt;='TABLEAU PERSONNEL'!$E$13),100,0)
+IF(AND(Q71&gt;='TABLEAU PERSONNEL'!$D$14,Q71&lt;='TABLEAU PERSONNEL'!$E$14),100,0)
+IF(AND(Q71&gt;='TABLEAU PERSONNEL'!$D$15,Q71&lt;='TABLEAU PERSONNEL'!$E$15),100,0)
+IF(AND(Q71&gt;='TABLEAU PERSONNEL'!$D$16,Q71&lt;='TABLEAU PERSONNEL'!$E$16),100,0)
+IF(AND(Q71&gt;='TABLEAU PERSONNEL'!$D$17,Q71&lt;='TABLEAU PERSONNEL'!$E$17),100,0)
+IF(AND(Q71&gt;='TABLEAU PERSONNEL'!$D$18,Q71&lt;='TABLEAU PERSONNEL'!$E$18),100,0)
+IF(AND(Q71&gt;='TABLEAU PERSONNEL'!$D$19,Q71&lt;='TABLEAU PERSONNEL'!$E$19),100,0)
+IF(AND(Q71&gt;='TABLEAU PERSONNEL'!$D$20,Q71&lt;='TABLEAU PERSONNEL'!$E$20),100,0)
+IF(AND(Q71&gt;='TABLEAU PERSONNEL'!$D$21,Q71&lt;='TABLEAU PERSONNEL'!$E$21),100,0)
+IF(AND(Q71&gt;='TABLEAU PERSONNEL'!$D$22,Q71&lt;='TABLEAU PERSONNEL'!$E$22),100,0)
+IF(AND(Q71&gt;='TABLEAU PERSONNEL'!$D$23,Q71&lt;='TABLEAU PERSONNEL'!$E$23),100,0)
+IF(AND(Q71&gt;='TABLEAU PERSONNEL'!$D$24,Q71&lt;='TABLEAU PERSONNEL'!$E$24),100,0)
+IF(AND(Q71&gt;='TABLEAU PERSONNEL'!$D$25,Q71&lt;='TABLEAU PERSONNEL'!$E$25),100,0)
+IF(AND(Q71&gt;='TABLEAU PERSONNEL'!$D$26,Q71&lt;='TABLEAU PERSONNEL'!$E$26),100,0)
+IF(AND(Q71&gt;='TABLEAU PERSONNEL'!$D$27,Q71&lt;='TABLEAU PERSONNEL'!$E$27),100,0)
+IF(AND(Q71&gt;='TABLEAU PERSONNEL'!$D$28,Q71&lt;='TABLEAU PERSONNEL'!$E$28),100,0)
+IF(AND(Q71&gt;='TABLEAU PERSONNEL'!$D$29,Q71&lt;='TABLEAU PERSONNEL'!$E$29),100,0)
+IF(AND(Q71&gt;='TABLEAU PERSONNEL'!$D$30,Q71&lt;='TABLEAU PERSONNEL'!$E$30),100,0)
+IF(AND(Q71&gt;='TABLEAU PERSONNEL'!$D$31,Q71&lt;='TABLEAU PERSONNEL'!$E$31),100,0)
+IF(AND(Q71&gt;='TABLEAU PERSONNEL'!$D$32,Q71&lt;='TABLEAU PERSONNEL'!$E$32),100,0)
+IF(AND(Q71&gt;='TABLEAU PERSONNEL'!$D$33,Q71&lt;='TABLEAU PERSONNEL'!$E$33),100,0)
+IF(AND(Q71&gt;='TABLEAU PERSONNEL'!$D$34,Q71&lt;='TABLEAU PERSONNEL'!$E$34),100,0)</f>
        <v>0</v>
      </c>
      <c r="R75" s="50">
        <f>IF(AND(R71&gt;='TABLEAU PERSONNEL'!$D$4,R71&lt;='TABLEAU PERSONNEL'!$E$4),100,0)
+IF(AND(R71&gt;='TABLEAU PERSONNEL'!$D$5,R71&lt;='TABLEAU PERSONNEL'!$E$5),100,0)
+IF(AND(R71&gt;='TABLEAU PERSONNEL'!$D$6,R71&lt;='TABLEAU PERSONNEL'!$E$6),100,0)
+IF(AND(R71&gt;='TABLEAU PERSONNEL'!$D$7,R71&lt;='TABLEAU PERSONNEL'!$E$7),100,0)
+IF(AND(R71&gt;='TABLEAU PERSONNEL'!$D$8,R71&lt;='TABLEAU PERSONNEL'!$E$8),100,0)
+IF(AND(R71&gt;='TABLEAU PERSONNEL'!$D$9,R71&lt;='TABLEAU PERSONNEL'!$E$9),100,0)
+IF(AND(R71&gt;='TABLEAU PERSONNEL'!$D$10,R71&lt;='TABLEAU PERSONNEL'!$E$10),100,0)
+IF(AND(R71&gt;='TABLEAU PERSONNEL'!$D$11,R71&lt;='TABLEAU PERSONNEL'!$E$11),100,0)
+IF(AND(R71&gt;='TABLEAU PERSONNEL'!$D$12,R71&lt;='TABLEAU PERSONNEL'!$E$12),100,0)
+IF(AND(R71&gt;='TABLEAU PERSONNEL'!$D$13,R71&lt;='TABLEAU PERSONNEL'!$E$13),100,0)
+IF(AND(R71&gt;='TABLEAU PERSONNEL'!$D$14,R71&lt;='TABLEAU PERSONNEL'!$E$14),100,0)
+IF(AND(R71&gt;='TABLEAU PERSONNEL'!$D$15,R71&lt;='TABLEAU PERSONNEL'!$E$15),100,0)
+IF(AND(R71&gt;='TABLEAU PERSONNEL'!$D$16,R71&lt;='TABLEAU PERSONNEL'!$E$16),100,0)
+IF(AND(R71&gt;='TABLEAU PERSONNEL'!$D$17,R71&lt;='TABLEAU PERSONNEL'!$E$17),100,0)
+IF(AND(R71&gt;='TABLEAU PERSONNEL'!$D$18,R71&lt;='TABLEAU PERSONNEL'!$E$18),100,0)
+IF(AND(R71&gt;='TABLEAU PERSONNEL'!$D$19,R71&lt;='TABLEAU PERSONNEL'!$E$19),100,0)
+IF(AND(R71&gt;='TABLEAU PERSONNEL'!$D$20,R71&lt;='TABLEAU PERSONNEL'!$E$20),100,0)
+IF(AND(R71&gt;='TABLEAU PERSONNEL'!$D$21,R71&lt;='TABLEAU PERSONNEL'!$E$21),100,0)
+IF(AND(R71&gt;='TABLEAU PERSONNEL'!$D$22,R71&lt;='TABLEAU PERSONNEL'!$E$22),100,0)
+IF(AND(R71&gt;='TABLEAU PERSONNEL'!$D$23,R71&lt;='TABLEAU PERSONNEL'!$E$23),100,0)
+IF(AND(R71&gt;='TABLEAU PERSONNEL'!$D$24,R71&lt;='TABLEAU PERSONNEL'!$E$24),100,0)
+IF(AND(R71&gt;='TABLEAU PERSONNEL'!$D$25,R71&lt;='TABLEAU PERSONNEL'!$E$25),100,0)
+IF(AND(R71&gt;='TABLEAU PERSONNEL'!$D$26,R71&lt;='TABLEAU PERSONNEL'!$E$26),100,0)
+IF(AND(R71&gt;='TABLEAU PERSONNEL'!$D$27,R71&lt;='TABLEAU PERSONNEL'!$E$27),100,0)
+IF(AND(R71&gt;='TABLEAU PERSONNEL'!$D$28,R71&lt;='TABLEAU PERSONNEL'!$E$28),100,0)
+IF(AND(R71&gt;='TABLEAU PERSONNEL'!$D$29,R71&lt;='TABLEAU PERSONNEL'!$E$29),100,0)
+IF(AND(R71&gt;='TABLEAU PERSONNEL'!$D$30,R71&lt;='TABLEAU PERSONNEL'!$E$30),100,0)
+IF(AND(R71&gt;='TABLEAU PERSONNEL'!$D$31,R71&lt;='TABLEAU PERSONNEL'!$E$31),100,0)
+IF(AND(R71&gt;='TABLEAU PERSONNEL'!$D$32,R71&lt;='TABLEAU PERSONNEL'!$E$32),100,0)
+IF(AND(R71&gt;='TABLEAU PERSONNEL'!$D$33,R71&lt;='TABLEAU PERSONNEL'!$E$33),100,0)
+IF(AND(R71&gt;='TABLEAU PERSONNEL'!$D$34,R71&lt;='TABLEAU PERSONNEL'!$E$34),100,0)</f>
        <v>0</v>
      </c>
      <c r="S75" s="50">
        <f>IF(AND(S71&gt;='TABLEAU PERSONNEL'!$D$4,S71&lt;='TABLEAU PERSONNEL'!$E$4),100,0)
+IF(AND(S71&gt;='TABLEAU PERSONNEL'!$D$5,S71&lt;='TABLEAU PERSONNEL'!$E$5),100,0)
+IF(AND(S71&gt;='TABLEAU PERSONNEL'!$D$6,S71&lt;='TABLEAU PERSONNEL'!$E$6),100,0)
+IF(AND(S71&gt;='TABLEAU PERSONNEL'!$D$7,S71&lt;='TABLEAU PERSONNEL'!$E$7),100,0)
+IF(AND(S71&gt;='TABLEAU PERSONNEL'!$D$8,S71&lt;='TABLEAU PERSONNEL'!$E$8),100,0)
+IF(AND(S71&gt;='TABLEAU PERSONNEL'!$D$9,S71&lt;='TABLEAU PERSONNEL'!$E$9),100,0)
+IF(AND(S71&gt;='TABLEAU PERSONNEL'!$D$10,S71&lt;='TABLEAU PERSONNEL'!$E$10),100,0)
+IF(AND(S71&gt;='TABLEAU PERSONNEL'!$D$11,S71&lt;='TABLEAU PERSONNEL'!$E$11),100,0)
+IF(AND(S71&gt;='TABLEAU PERSONNEL'!$D$12,S71&lt;='TABLEAU PERSONNEL'!$E$12),100,0)
+IF(AND(S71&gt;='TABLEAU PERSONNEL'!$D$13,S71&lt;='TABLEAU PERSONNEL'!$E$13),100,0)
+IF(AND(S71&gt;='TABLEAU PERSONNEL'!$D$14,S71&lt;='TABLEAU PERSONNEL'!$E$14),100,0)
+IF(AND(S71&gt;='TABLEAU PERSONNEL'!$D$15,S71&lt;='TABLEAU PERSONNEL'!$E$15),100,0)
+IF(AND(S71&gt;='TABLEAU PERSONNEL'!$D$16,S71&lt;='TABLEAU PERSONNEL'!$E$16),100,0)
+IF(AND(S71&gt;='TABLEAU PERSONNEL'!$D$17,S71&lt;='TABLEAU PERSONNEL'!$E$17),100,0)
+IF(AND(S71&gt;='TABLEAU PERSONNEL'!$D$18,S71&lt;='TABLEAU PERSONNEL'!$E$18),100,0)
+IF(AND(S71&gt;='TABLEAU PERSONNEL'!$D$19,S71&lt;='TABLEAU PERSONNEL'!$E$19),100,0)
+IF(AND(S71&gt;='TABLEAU PERSONNEL'!$D$20,S71&lt;='TABLEAU PERSONNEL'!$E$20),100,0)
+IF(AND(S71&gt;='TABLEAU PERSONNEL'!$D$21,S71&lt;='TABLEAU PERSONNEL'!$E$21),100,0)
+IF(AND(S71&gt;='TABLEAU PERSONNEL'!$D$22,S71&lt;='TABLEAU PERSONNEL'!$E$22),100,0)
+IF(AND(S71&gt;='TABLEAU PERSONNEL'!$D$23,S71&lt;='TABLEAU PERSONNEL'!$E$23),100,0)
+IF(AND(S71&gt;='TABLEAU PERSONNEL'!$D$24,S71&lt;='TABLEAU PERSONNEL'!$E$24),100,0)
+IF(AND(S71&gt;='TABLEAU PERSONNEL'!$D$25,S71&lt;='TABLEAU PERSONNEL'!$E$25),100,0)
+IF(AND(S71&gt;='TABLEAU PERSONNEL'!$D$26,S71&lt;='TABLEAU PERSONNEL'!$E$26),100,0)
+IF(AND(S71&gt;='TABLEAU PERSONNEL'!$D$27,S71&lt;='TABLEAU PERSONNEL'!$E$27),100,0)
+IF(AND(S71&gt;='TABLEAU PERSONNEL'!$D$28,S71&lt;='TABLEAU PERSONNEL'!$E$28),100,0)
+IF(AND(S71&gt;='TABLEAU PERSONNEL'!$D$29,S71&lt;='TABLEAU PERSONNEL'!$E$29),100,0)
+IF(AND(S71&gt;='TABLEAU PERSONNEL'!$D$30,S71&lt;='TABLEAU PERSONNEL'!$E$30),100,0)
+IF(AND(S71&gt;='TABLEAU PERSONNEL'!$D$31,S71&lt;='TABLEAU PERSONNEL'!$E$31),100,0)
+IF(AND(S71&gt;='TABLEAU PERSONNEL'!$D$32,S71&lt;='TABLEAU PERSONNEL'!$E$32),100,0)
+IF(AND(S71&gt;='TABLEAU PERSONNEL'!$D$33,S71&lt;='TABLEAU PERSONNEL'!$E$33),100,0)
+IF(AND(S71&gt;='TABLEAU PERSONNEL'!$D$34,S71&lt;='TABLEAU PERSONNEL'!$E$34),100,0)</f>
        <v>0</v>
      </c>
      <c r="T75" s="50">
        <f>IF(AND(T71&gt;='TABLEAU PERSONNEL'!$D$4,T71&lt;='TABLEAU PERSONNEL'!$E$4),100,0)
+IF(AND(T71&gt;='TABLEAU PERSONNEL'!$D$5,T71&lt;='TABLEAU PERSONNEL'!$E$5),100,0)
+IF(AND(T71&gt;='TABLEAU PERSONNEL'!$D$6,T71&lt;='TABLEAU PERSONNEL'!$E$6),100,0)
+IF(AND(T71&gt;='TABLEAU PERSONNEL'!$D$7,T71&lt;='TABLEAU PERSONNEL'!$E$7),100,0)
+IF(AND(T71&gt;='TABLEAU PERSONNEL'!$D$8,T71&lt;='TABLEAU PERSONNEL'!$E$8),100,0)
+IF(AND(T71&gt;='TABLEAU PERSONNEL'!$D$9,T71&lt;='TABLEAU PERSONNEL'!$E$9),100,0)
+IF(AND(T71&gt;='TABLEAU PERSONNEL'!$D$10,T71&lt;='TABLEAU PERSONNEL'!$E$10),100,0)
+IF(AND(T71&gt;='TABLEAU PERSONNEL'!$D$11,T71&lt;='TABLEAU PERSONNEL'!$E$11),100,0)
+IF(AND(T71&gt;='TABLEAU PERSONNEL'!$D$12,T71&lt;='TABLEAU PERSONNEL'!$E$12),100,0)
+IF(AND(T71&gt;='TABLEAU PERSONNEL'!$D$13,T71&lt;='TABLEAU PERSONNEL'!$E$13),100,0)
+IF(AND(T71&gt;='TABLEAU PERSONNEL'!$D$14,T71&lt;='TABLEAU PERSONNEL'!$E$14),100,0)
+IF(AND(T71&gt;='TABLEAU PERSONNEL'!$D$15,T71&lt;='TABLEAU PERSONNEL'!$E$15),100,0)
+IF(AND(T71&gt;='TABLEAU PERSONNEL'!$D$16,T71&lt;='TABLEAU PERSONNEL'!$E$16),100,0)
+IF(AND(T71&gt;='TABLEAU PERSONNEL'!$D$17,T71&lt;='TABLEAU PERSONNEL'!$E$17),100,0)
+IF(AND(T71&gt;='TABLEAU PERSONNEL'!$D$18,T71&lt;='TABLEAU PERSONNEL'!$E$18),100,0)
+IF(AND(T71&gt;='TABLEAU PERSONNEL'!$D$19,T71&lt;='TABLEAU PERSONNEL'!$E$19),100,0)
+IF(AND(T71&gt;='TABLEAU PERSONNEL'!$D$20,T71&lt;='TABLEAU PERSONNEL'!$E$20),100,0)
+IF(AND(T71&gt;='TABLEAU PERSONNEL'!$D$21,T71&lt;='TABLEAU PERSONNEL'!$E$21),100,0)
+IF(AND(T71&gt;='TABLEAU PERSONNEL'!$D$22,T71&lt;='TABLEAU PERSONNEL'!$E$22),100,0)
+IF(AND(T71&gt;='TABLEAU PERSONNEL'!$D$23,T71&lt;='TABLEAU PERSONNEL'!$E$23),100,0)
+IF(AND(T71&gt;='TABLEAU PERSONNEL'!$D$24,T71&lt;='TABLEAU PERSONNEL'!$E$24),100,0)
+IF(AND(T71&gt;='TABLEAU PERSONNEL'!$D$25,T71&lt;='TABLEAU PERSONNEL'!$E$25),100,0)
+IF(AND(T71&gt;='TABLEAU PERSONNEL'!$D$26,T71&lt;='TABLEAU PERSONNEL'!$E$26),100,0)
+IF(AND(T71&gt;='TABLEAU PERSONNEL'!$D$27,T71&lt;='TABLEAU PERSONNEL'!$E$27),100,0)
+IF(AND(T71&gt;='TABLEAU PERSONNEL'!$D$28,T71&lt;='TABLEAU PERSONNEL'!$E$28),100,0)
+IF(AND(T71&gt;='TABLEAU PERSONNEL'!$D$29,T71&lt;='TABLEAU PERSONNEL'!$E$29),100,0)
+IF(AND(T71&gt;='TABLEAU PERSONNEL'!$D$30,T71&lt;='TABLEAU PERSONNEL'!$E$30),100,0)
+IF(AND(T71&gt;='TABLEAU PERSONNEL'!$D$31,T71&lt;='TABLEAU PERSONNEL'!$E$31),100,0)
+IF(AND(T71&gt;='TABLEAU PERSONNEL'!$D$32,T71&lt;='TABLEAU PERSONNEL'!$E$32),100,0)
+IF(AND(T71&gt;='TABLEAU PERSONNEL'!$D$33,T71&lt;='TABLEAU PERSONNEL'!$E$33),100,0)
+IF(AND(T71&gt;='TABLEAU PERSONNEL'!$D$34,T71&lt;='TABLEAU PERSONNEL'!$E$34),100,0)</f>
        <v>0</v>
      </c>
      <c r="U75" s="50">
        <f>IF(AND(U71&gt;='TABLEAU PERSONNEL'!$D$4,U71&lt;='TABLEAU PERSONNEL'!$E$4),100,0)
+IF(AND(U71&gt;='TABLEAU PERSONNEL'!$D$5,U71&lt;='TABLEAU PERSONNEL'!$E$5),100,0)
+IF(AND(U71&gt;='TABLEAU PERSONNEL'!$D$6,U71&lt;='TABLEAU PERSONNEL'!$E$6),100,0)
+IF(AND(U71&gt;='TABLEAU PERSONNEL'!$D$7,U71&lt;='TABLEAU PERSONNEL'!$E$7),100,0)
+IF(AND(U71&gt;='TABLEAU PERSONNEL'!$D$8,U71&lt;='TABLEAU PERSONNEL'!$E$8),100,0)
+IF(AND(U71&gt;='TABLEAU PERSONNEL'!$D$9,U71&lt;='TABLEAU PERSONNEL'!$E$9),100,0)
+IF(AND(U71&gt;='TABLEAU PERSONNEL'!$D$10,U71&lt;='TABLEAU PERSONNEL'!$E$10),100,0)
+IF(AND(U71&gt;='TABLEAU PERSONNEL'!$D$11,U71&lt;='TABLEAU PERSONNEL'!$E$11),100,0)
+IF(AND(U71&gt;='TABLEAU PERSONNEL'!$D$12,U71&lt;='TABLEAU PERSONNEL'!$E$12),100,0)
+IF(AND(U71&gt;='TABLEAU PERSONNEL'!$D$13,U71&lt;='TABLEAU PERSONNEL'!$E$13),100,0)
+IF(AND(U71&gt;='TABLEAU PERSONNEL'!$D$14,U71&lt;='TABLEAU PERSONNEL'!$E$14),100,0)
+IF(AND(U71&gt;='TABLEAU PERSONNEL'!$D$15,U71&lt;='TABLEAU PERSONNEL'!$E$15),100,0)
+IF(AND(U71&gt;='TABLEAU PERSONNEL'!$D$16,U71&lt;='TABLEAU PERSONNEL'!$E$16),100,0)
+IF(AND(U71&gt;='TABLEAU PERSONNEL'!$D$17,U71&lt;='TABLEAU PERSONNEL'!$E$17),100,0)
+IF(AND(U71&gt;='TABLEAU PERSONNEL'!$D$18,U71&lt;='TABLEAU PERSONNEL'!$E$18),100,0)
+IF(AND(U71&gt;='TABLEAU PERSONNEL'!$D$19,U71&lt;='TABLEAU PERSONNEL'!$E$19),100,0)
+IF(AND(U71&gt;='TABLEAU PERSONNEL'!$D$20,U71&lt;='TABLEAU PERSONNEL'!$E$20),100,0)
+IF(AND(U71&gt;='TABLEAU PERSONNEL'!$D$21,U71&lt;='TABLEAU PERSONNEL'!$E$21),100,0)
+IF(AND(U71&gt;='TABLEAU PERSONNEL'!$D$22,U71&lt;='TABLEAU PERSONNEL'!$E$22),100,0)
+IF(AND(U71&gt;='TABLEAU PERSONNEL'!$D$23,U71&lt;='TABLEAU PERSONNEL'!$E$23),100,0)
+IF(AND(U71&gt;='TABLEAU PERSONNEL'!$D$24,U71&lt;='TABLEAU PERSONNEL'!$E$24),100,0)
+IF(AND(U71&gt;='TABLEAU PERSONNEL'!$D$25,U71&lt;='TABLEAU PERSONNEL'!$E$25),100,0)
+IF(AND(U71&gt;='TABLEAU PERSONNEL'!$D$26,U71&lt;='TABLEAU PERSONNEL'!$E$26),100,0)
+IF(AND(U71&gt;='TABLEAU PERSONNEL'!$D$27,U71&lt;='TABLEAU PERSONNEL'!$E$27),100,0)
+IF(AND(U71&gt;='TABLEAU PERSONNEL'!$D$28,U71&lt;='TABLEAU PERSONNEL'!$E$28),100,0)
+IF(AND(U71&gt;='TABLEAU PERSONNEL'!$D$29,U71&lt;='TABLEAU PERSONNEL'!$E$29),100,0)
+IF(AND(U71&gt;='TABLEAU PERSONNEL'!$D$30,U71&lt;='TABLEAU PERSONNEL'!$E$30),100,0)
+IF(AND(U71&gt;='TABLEAU PERSONNEL'!$D$31,U71&lt;='TABLEAU PERSONNEL'!$E$31),100,0)
+IF(AND(U71&gt;='TABLEAU PERSONNEL'!$D$32,U71&lt;='TABLEAU PERSONNEL'!$E$32),100,0)
+IF(AND(U71&gt;='TABLEAU PERSONNEL'!$D$33,U71&lt;='TABLEAU PERSONNEL'!$E$33),100,0)
+IF(AND(U71&gt;='TABLEAU PERSONNEL'!$D$34,U71&lt;='TABLEAU PERSONNEL'!$E$34),100,0)</f>
        <v>0</v>
      </c>
      <c r="V75" s="50">
        <f>IF(AND(V71&gt;='TABLEAU PERSONNEL'!$D$4,V71&lt;='TABLEAU PERSONNEL'!$E$4),100,0)
+IF(AND(V71&gt;='TABLEAU PERSONNEL'!$D$5,V71&lt;='TABLEAU PERSONNEL'!$E$5),100,0)
+IF(AND(V71&gt;='TABLEAU PERSONNEL'!$D$6,V71&lt;='TABLEAU PERSONNEL'!$E$6),100,0)
+IF(AND(V71&gt;='TABLEAU PERSONNEL'!$D$7,V71&lt;='TABLEAU PERSONNEL'!$E$7),100,0)
+IF(AND(V71&gt;='TABLEAU PERSONNEL'!$D$8,V71&lt;='TABLEAU PERSONNEL'!$E$8),100,0)
+IF(AND(V71&gt;='TABLEAU PERSONNEL'!$D$9,V71&lt;='TABLEAU PERSONNEL'!$E$9),100,0)
+IF(AND(V71&gt;='TABLEAU PERSONNEL'!$D$10,V71&lt;='TABLEAU PERSONNEL'!$E$10),100,0)
+IF(AND(V71&gt;='TABLEAU PERSONNEL'!$D$11,V71&lt;='TABLEAU PERSONNEL'!$E$11),100,0)
+IF(AND(V71&gt;='TABLEAU PERSONNEL'!$D$12,V71&lt;='TABLEAU PERSONNEL'!$E$12),100,0)
+IF(AND(V71&gt;='TABLEAU PERSONNEL'!$D$13,V71&lt;='TABLEAU PERSONNEL'!$E$13),100,0)
+IF(AND(V71&gt;='TABLEAU PERSONNEL'!$D$14,V71&lt;='TABLEAU PERSONNEL'!$E$14),100,0)
+IF(AND(V71&gt;='TABLEAU PERSONNEL'!$D$15,V71&lt;='TABLEAU PERSONNEL'!$E$15),100,0)
+IF(AND(V71&gt;='TABLEAU PERSONNEL'!$D$16,V71&lt;='TABLEAU PERSONNEL'!$E$16),100,0)
+IF(AND(V71&gt;='TABLEAU PERSONNEL'!$D$17,V71&lt;='TABLEAU PERSONNEL'!$E$17),100,0)
+IF(AND(V71&gt;='TABLEAU PERSONNEL'!$D$18,V71&lt;='TABLEAU PERSONNEL'!$E$18),100,0)
+IF(AND(V71&gt;='TABLEAU PERSONNEL'!$D$19,V71&lt;='TABLEAU PERSONNEL'!$E$19),100,0)
+IF(AND(V71&gt;='TABLEAU PERSONNEL'!$D$20,V71&lt;='TABLEAU PERSONNEL'!$E$20),100,0)
+IF(AND(V71&gt;='TABLEAU PERSONNEL'!$D$21,V71&lt;='TABLEAU PERSONNEL'!$E$21),100,0)
+IF(AND(V71&gt;='TABLEAU PERSONNEL'!$D$22,V71&lt;='TABLEAU PERSONNEL'!$E$22),100,0)
+IF(AND(V71&gt;='TABLEAU PERSONNEL'!$D$23,V71&lt;='TABLEAU PERSONNEL'!$E$23),100,0)
+IF(AND(V71&gt;='TABLEAU PERSONNEL'!$D$24,V71&lt;='TABLEAU PERSONNEL'!$E$24),100,0)
+IF(AND(V71&gt;='TABLEAU PERSONNEL'!$D$25,V71&lt;='TABLEAU PERSONNEL'!$E$25),100,0)
+IF(AND(V71&gt;='TABLEAU PERSONNEL'!$D$26,V71&lt;='TABLEAU PERSONNEL'!$E$26),100,0)
+IF(AND(V71&gt;='TABLEAU PERSONNEL'!$D$27,V71&lt;='TABLEAU PERSONNEL'!$E$27),100,0)
+IF(AND(V71&gt;='TABLEAU PERSONNEL'!$D$28,V71&lt;='TABLEAU PERSONNEL'!$E$28),100,0)
+IF(AND(V71&gt;='TABLEAU PERSONNEL'!$D$29,V71&lt;='TABLEAU PERSONNEL'!$E$29),100,0)
+IF(AND(V71&gt;='TABLEAU PERSONNEL'!$D$30,V71&lt;='TABLEAU PERSONNEL'!$E$30),100,0)
+IF(AND(V71&gt;='TABLEAU PERSONNEL'!$D$31,V71&lt;='TABLEAU PERSONNEL'!$E$31),100,0)
+IF(AND(V71&gt;='TABLEAU PERSONNEL'!$D$32,V71&lt;='TABLEAU PERSONNEL'!$E$32),100,0)
+IF(AND(V71&gt;='TABLEAU PERSONNEL'!$D$33,V71&lt;='TABLEAU PERSONNEL'!$E$33),100,0)
+IF(AND(V71&gt;='TABLEAU PERSONNEL'!$D$34,V71&lt;='TABLEAU PERSONNEL'!$E$34),100,0)</f>
        <v>0</v>
      </c>
      <c r="W75" s="50">
        <f>IF(AND(W71&gt;='TABLEAU PERSONNEL'!$D$4,W71&lt;='TABLEAU PERSONNEL'!$E$4),100,0)
+IF(AND(W71&gt;='TABLEAU PERSONNEL'!$D$5,W71&lt;='TABLEAU PERSONNEL'!$E$5),100,0)
+IF(AND(W71&gt;='TABLEAU PERSONNEL'!$D$6,W71&lt;='TABLEAU PERSONNEL'!$E$6),100,0)
+IF(AND(W71&gt;='TABLEAU PERSONNEL'!$D$7,W71&lt;='TABLEAU PERSONNEL'!$E$7),100,0)
+IF(AND(W71&gt;='TABLEAU PERSONNEL'!$D$8,W71&lt;='TABLEAU PERSONNEL'!$E$8),100,0)
+IF(AND(W71&gt;='TABLEAU PERSONNEL'!$D$9,W71&lt;='TABLEAU PERSONNEL'!$E$9),100,0)
+IF(AND(W71&gt;='TABLEAU PERSONNEL'!$D$10,W71&lt;='TABLEAU PERSONNEL'!$E$10),100,0)
+IF(AND(W71&gt;='TABLEAU PERSONNEL'!$D$11,W71&lt;='TABLEAU PERSONNEL'!$E$11),100,0)
+IF(AND(W71&gt;='TABLEAU PERSONNEL'!$D$12,W71&lt;='TABLEAU PERSONNEL'!$E$12),100,0)
+IF(AND(W71&gt;='TABLEAU PERSONNEL'!$D$13,W71&lt;='TABLEAU PERSONNEL'!$E$13),100,0)
+IF(AND(W71&gt;='TABLEAU PERSONNEL'!$D$14,W71&lt;='TABLEAU PERSONNEL'!$E$14),100,0)
+IF(AND(W71&gt;='TABLEAU PERSONNEL'!$D$15,W71&lt;='TABLEAU PERSONNEL'!$E$15),100,0)
+IF(AND(W71&gt;='TABLEAU PERSONNEL'!$D$16,W71&lt;='TABLEAU PERSONNEL'!$E$16),100,0)
+IF(AND(W71&gt;='TABLEAU PERSONNEL'!$D$17,W71&lt;='TABLEAU PERSONNEL'!$E$17),100,0)
+IF(AND(W71&gt;='TABLEAU PERSONNEL'!$D$18,W71&lt;='TABLEAU PERSONNEL'!$E$18),100,0)
+IF(AND(W71&gt;='TABLEAU PERSONNEL'!$D$19,W71&lt;='TABLEAU PERSONNEL'!$E$19),100,0)
+IF(AND(W71&gt;='TABLEAU PERSONNEL'!$D$20,W71&lt;='TABLEAU PERSONNEL'!$E$20),100,0)
+IF(AND(W71&gt;='TABLEAU PERSONNEL'!$D$21,W71&lt;='TABLEAU PERSONNEL'!$E$21),100,0)
+IF(AND(W71&gt;='TABLEAU PERSONNEL'!$D$22,W71&lt;='TABLEAU PERSONNEL'!$E$22),100,0)
+IF(AND(W71&gt;='TABLEAU PERSONNEL'!$D$23,W71&lt;='TABLEAU PERSONNEL'!$E$23),100,0)
+IF(AND(W71&gt;='TABLEAU PERSONNEL'!$D$24,W71&lt;='TABLEAU PERSONNEL'!$E$24),100,0)
+IF(AND(W71&gt;='TABLEAU PERSONNEL'!$D$25,W71&lt;='TABLEAU PERSONNEL'!$E$25),100,0)
+IF(AND(W71&gt;='TABLEAU PERSONNEL'!$D$26,W71&lt;='TABLEAU PERSONNEL'!$E$26),100,0)
+IF(AND(W71&gt;='TABLEAU PERSONNEL'!$D$27,W71&lt;='TABLEAU PERSONNEL'!$E$27),100,0)
+IF(AND(W71&gt;='TABLEAU PERSONNEL'!$D$28,W71&lt;='TABLEAU PERSONNEL'!$E$28),100,0)
+IF(AND(W71&gt;='TABLEAU PERSONNEL'!$D$29,W71&lt;='TABLEAU PERSONNEL'!$E$29),100,0)
+IF(AND(W71&gt;='TABLEAU PERSONNEL'!$D$30,W71&lt;='TABLEAU PERSONNEL'!$E$30),100,0)
+IF(AND(W71&gt;='TABLEAU PERSONNEL'!$D$31,W71&lt;='TABLEAU PERSONNEL'!$E$31),100,0)
+IF(AND(W71&gt;='TABLEAU PERSONNEL'!$D$32,W71&lt;='TABLEAU PERSONNEL'!$E$32),100,0)
+IF(AND(W71&gt;='TABLEAU PERSONNEL'!$D$33,W71&lt;='TABLEAU PERSONNEL'!$E$33),100,0)
+IF(AND(W71&gt;='TABLEAU PERSONNEL'!$D$34,W71&lt;='TABLEAU PERSONNEL'!$E$34),100,0)</f>
        <v>0</v>
      </c>
      <c r="X75" s="50">
        <f>IF(AND(X71&gt;='TABLEAU PERSONNEL'!$D$4,X71&lt;='TABLEAU PERSONNEL'!$E$4),100,0)
+IF(AND(X71&gt;='TABLEAU PERSONNEL'!$D$5,X71&lt;='TABLEAU PERSONNEL'!$E$5),100,0)
+IF(AND(X71&gt;='TABLEAU PERSONNEL'!$D$6,X71&lt;='TABLEAU PERSONNEL'!$E$6),100,0)
+IF(AND(X71&gt;='TABLEAU PERSONNEL'!$D$7,X71&lt;='TABLEAU PERSONNEL'!$E$7),100,0)
+IF(AND(X71&gt;='TABLEAU PERSONNEL'!$D$8,X71&lt;='TABLEAU PERSONNEL'!$E$8),100,0)
+IF(AND(X71&gt;='TABLEAU PERSONNEL'!$D$9,X71&lt;='TABLEAU PERSONNEL'!$E$9),100,0)
+IF(AND(X71&gt;='TABLEAU PERSONNEL'!$D$10,X71&lt;='TABLEAU PERSONNEL'!$E$10),100,0)
+IF(AND(X71&gt;='TABLEAU PERSONNEL'!$D$11,X71&lt;='TABLEAU PERSONNEL'!$E$11),100,0)
+IF(AND(X71&gt;='TABLEAU PERSONNEL'!$D$12,X71&lt;='TABLEAU PERSONNEL'!$E$12),100,0)
+IF(AND(X71&gt;='TABLEAU PERSONNEL'!$D$13,X71&lt;='TABLEAU PERSONNEL'!$E$13),100,0)
+IF(AND(X71&gt;='TABLEAU PERSONNEL'!$D$14,X71&lt;='TABLEAU PERSONNEL'!$E$14),100,0)
+IF(AND(X71&gt;='TABLEAU PERSONNEL'!$D$15,X71&lt;='TABLEAU PERSONNEL'!$E$15),100,0)
+IF(AND(X71&gt;='TABLEAU PERSONNEL'!$D$16,X71&lt;='TABLEAU PERSONNEL'!$E$16),100,0)
+IF(AND(X71&gt;='TABLEAU PERSONNEL'!$D$17,X71&lt;='TABLEAU PERSONNEL'!$E$17),100,0)
+IF(AND(X71&gt;='TABLEAU PERSONNEL'!$D$18,X71&lt;='TABLEAU PERSONNEL'!$E$18),100,0)
+IF(AND(X71&gt;='TABLEAU PERSONNEL'!$D$19,X71&lt;='TABLEAU PERSONNEL'!$E$19),100,0)
+IF(AND(X71&gt;='TABLEAU PERSONNEL'!$D$20,X71&lt;='TABLEAU PERSONNEL'!$E$20),100,0)
+IF(AND(X71&gt;='TABLEAU PERSONNEL'!$D$21,X71&lt;='TABLEAU PERSONNEL'!$E$21),100,0)
+IF(AND(X71&gt;='TABLEAU PERSONNEL'!$D$22,X71&lt;='TABLEAU PERSONNEL'!$E$22),100,0)
+IF(AND(X71&gt;='TABLEAU PERSONNEL'!$D$23,X71&lt;='TABLEAU PERSONNEL'!$E$23),100,0)
+IF(AND(X71&gt;='TABLEAU PERSONNEL'!$D$24,X71&lt;='TABLEAU PERSONNEL'!$E$24),100,0)
+IF(AND(X71&gt;='TABLEAU PERSONNEL'!$D$25,X71&lt;='TABLEAU PERSONNEL'!$E$25),100,0)
+IF(AND(X71&gt;='TABLEAU PERSONNEL'!$D$26,X71&lt;='TABLEAU PERSONNEL'!$E$26),100,0)
+IF(AND(X71&gt;='TABLEAU PERSONNEL'!$D$27,X71&lt;='TABLEAU PERSONNEL'!$E$27),100,0)
+IF(AND(X71&gt;='TABLEAU PERSONNEL'!$D$28,X71&lt;='TABLEAU PERSONNEL'!$E$28),100,0)
+IF(AND(X71&gt;='TABLEAU PERSONNEL'!$D$29,X71&lt;='TABLEAU PERSONNEL'!$E$29),100,0)
+IF(AND(X71&gt;='TABLEAU PERSONNEL'!$D$30,X71&lt;='TABLEAU PERSONNEL'!$E$30),100,0)
+IF(AND(X71&gt;='TABLEAU PERSONNEL'!$D$31,X71&lt;='TABLEAU PERSONNEL'!$E$31),100,0)
+IF(AND(X71&gt;='TABLEAU PERSONNEL'!$D$32,X71&lt;='TABLEAU PERSONNEL'!$E$32),100,0)
+IF(AND(X71&gt;='TABLEAU PERSONNEL'!$D$33,X71&lt;='TABLEAU PERSONNEL'!$E$33),100,0)
+IF(AND(X71&gt;='TABLEAU PERSONNEL'!$D$34,X71&lt;='TABLEAU PERSONNEL'!$E$34),100,0)</f>
        <v>0</v>
      </c>
      <c r="Y75" s="50">
        <f>IF(AND(Y71&gt;='TABLEAU PERSONNEL'!$D$4,Y71&lt;='TABLEAU PERSONNEL'!$E$4),100,0)
+IF(AND(Y71&gt;='TABLEAU PERSONNEL'!$D$5,Y71&lt;='TABLEAU PERSONNEL'!$E$5),100,0)
+IF(AND(Y71&gt;='TABLEAU PERSONNEL'!$D$6,Y71&lt;='TABLEAU PERSONNEL'!$E$6),100,0)
+IF(AND(Y71&gt;='TABLEAU PERSONNEL'!$D$7,Y71&lt;='TABLEAU PERSONNEL'!$E$7),100,0)
+IF(AND(Y71&gt;='TABLEAU PERSONNEL'!$D$8,Y71&lt;='TABLEAU PERSONNEL'!$E$8),100,0)
+IF(AND(Y71&gt;='TABLEAU PERSONNEL'!$D$9,Y71&lt;='TABLEAU PERSONNEL'!$E$9),100,0)
+IF(AND(Y71&gt;='TABLEAU PERSONNEL'!$D$10,Y71&lt;='TABLEAU PERSONNEL'!$E$10),100,0)
+IF(AND(Y71&gt;='TABLEAU PERSONNEL'!$D$11,Y71&lt;='TABLEAU PERSONNEL'!$E$11),100,0)
+IF(AND(Y71&gt;='TABLEAU PERSONNEL'!$D$12,Y71&lt;='TABLEAU PERSONNEL'!$E$12),100,0)
+IF(AND(Y71&gt;='TABLEAU PERSONNEL'!$D$13,Y71&lt;='TABLEAU PERSONNEL'!$E$13),100,0)
+IF(AND(Y71&gt;='TABLEAU PERSONNEL'!$D$14,Y71&lt;='TABLEAU PERSONNEL'!$E$14),100,0)
+IF(AND(Y71&gt;='TABLEAU PERSONNEL'!$D$15,Y71&lt;='TABLEAU PERSONNEL'!$E$15),100,0)
+IF(AND(Y71&gt;='TABLEAU PERSONNEL'!$D$16,Y71&lt;='TABLEAU PERSONNEL'!$E$16),100,0)
+IF(AND(Y71&gt;='TABLEAU PERSONNEL'!$D$17,Y71&lt;='TABLEAU PERSONNEL'!$E$17),100,0)
+IF(AND(Y71&gt;='TABLEAU PERSONNEL'!$D$18,Y71&lt;='TABLEAU PERSONNEL'!$E$18),100,0)
+IF(AND(Y71&gt;='TABLEAU PERSONNEL'!$D$19,Y71&lt;='TABLEAU PERSONNEL'!$E$19),100,0)
+IF(AND(Y71&gt;='TABLEAU PERSONNEL'!$D$20,Y71&lt;='TABLEAU PERSONNEL'!$E$20),100,0)
+IF(AND(Y71&gt;='TABLEAU PERSONNEL'!$D$21,Y71&lt;='TABLEAU PERSONNEL'!$E$21),100,0)
+IF(AND(Y71&gt;='TABLEAU PERSONNEL'!$D$22,Y71&lt;='TABLEAU PERSONNEL'!$E$22),100,0)
+IF(AND(Y71&gt;='TABLEAU PERSONNEL'!$D$23,Y71&lt;='TABLEAU PERSONNEL'!$E$23),100,0)
+IF(AND(Y71&gt;='TABLEAU PERSONNEL'!$D$24,Y71&lt;='TABLEAU PERSONNEL'!$E$24),100,0)
+IF(AND(Y71&gt;='TABLEAU PERSONNEL'!$D$25,Y71&lt;='TABLEAU PERSONNEL'!$E$25),100,0)
+IF(AND(Y71&gt;='TABLEAU PERSONNEL'!$D$26,Y71&lt;='TABLEAU PERSONNEL'!$E$26),100,0)
+IF(AND(Y71&gt;='TABLEAU PERSONNEL'!$D$27,Y71&lt;='TABLEAU PERSONNEL'!$E$27),100,0)
+IF(AND(Y71&gt;='TABLEAU PERSONNEL'!$D$28,Y71&lt;='TABLEAU PERSONNEL'!$E$28),100,0)
+IF(AND(Y71&gt;='TABLEAU PERSONNEL'!$D$29,Y71&lt;='TABLEAU PERSONNEL'!$E$29),100,0)
+IF(AND(Y71&gt;='TABLEAU PERSONNEL'!$D$30,Y71&lt;='TABLEAU PERSONNEL'!$E$30),100,0)
+IF(AND(Y71&gt;='TABLEAU PERSONNEL'!$D$31,Y71&lt;='TABLEAU PERSONNEL'!$E$31),100,0)
+IF(AND(Y71&gt;='TABLEAU PERSONNEL'!$D$32,Y71&lt;='TABLEAU PERSONNEL'!$E$32),100,0)
+IF(AND(Y71&gt;='TABLEAU PERSONNEL'!$D$33,Y71&lt;='TABLEAU PERSONNEL'!$E$33),100,0)
+IF(AND(Y71&gt;='TABLEAU PERSONNEL'!$D$34,Y71&lt;='TABLEAU PERSONNEL'!$E$34),100,0)</f>
        <v>0</v>
      </c>
      <c r="Z75" s="50">
        <f>IF(AND(Z71&gt;='TABLEAU PERSONNEL'!$D$4,Z71&lt;='TABLEAU PERSONNEL'!$E$4),100,0)
+IF(AND(Z71&gt;='TABLEAU PERSONNEL'!$D$5,Z71&lt;='TABLEAU PERSONNEL'!$E$5),100,0)
+IF(AND(Z71&gt;='TABLEAU PERSONNEL'!$D$6,Z71&lt;='TABLEAU PERSONNEL'!$E$6),100,0)
+IF(AND(Z71&gt;='TABLEAU PERSONNEL'!$D$7,Z71&lt;='TABLEAU PERSONNEL'!$E$7),100,0)
+IF(AND(Z71&gt;='TABLEAU PERSONNEL'!$D$8,Z71&lt;='TABLEAU PERSONNEL'!$E$8),100,0)
+IF(AND(Z71&gt;='TABLEAU PERSONNEL'!$D$9,Z71&lt;='TABLEAU PERSONNEL'!$E$9),100,0)
+IF(AND(Z71&gt;='TABLEAU PERSONNEL'!$D$10,Z71&lt;='TABLEAU PERSONNEL'!$E$10),100,0)
+IF(AND(Z71&gt;='TABLEAU PERSONNEL'!$D$11,Z71&lt;='TABLEAU PERSONNEL'!$E$11),100,0)
+IF(AND(Z71&gt;='TABLEAU PERSONNEL'!$D$12,Z71&lt;='TABLEAU PERSONNEL'!$E$12),100,0)
+IF(AND(Z71&gt;='TABLEAU PERSONNEL'!$D$13,Z71&lt;='TABLEAU PERSONNEL'!$E$13),100,0)
+IF(AND(Z71&gt;='TABLEAU PERSONNEL'!$D$14,Z71&lt;='TABLEAU PERSONNEL'!$E$14),100,0)
+IF(AND(Z71&gt;='TABLEAU PERSONNEL'!$D$15,Z71&lt;='TABLEAU PERSONNEL'!$E$15),100,0)
+IF(AND(Z71&gt;='TABLEAU PERSONNEL'!$D$16,Z71&lt;='TABLEAU PERSONNEL'!$E$16),100,0)
+IF(AND(Z71&gt;='TABLEAU PERSONNEL'!$D$17,Z71&lt;='TABLEAU PERSONNEL'!$E$17),100,0)
+IF(AND(Z71&gt;='TABLEAU PERSONNEL'!$D$18,Z71&lt;='TABLEAU PERSONNEL'!$E$18),100,0)
+IF(AND(Z71&gt;='TABLEAU PERSONNEL'!$D$19,Z71&lt;='TABLEAU PERSONNEL'!$E$19),100,0)
+IF(AND(Z71&gt;='TABLEAU PERSONNEL'!$D$20,Z71&lt;='TABLEAU PERSONNEL'!$E$20),100,0)
+IF(AND(Z71&gt;='TABLEAU PERSONNEL'!$D$21,Z71&lt;='TABLEAU PERSONNEL'!$E$21),100,0)
+IF(AND(Z71&gt;='TABLEAU PERSONNEL'!$D$22,Z71&lt;='TABLEAU PERSONNEL'!$E$22),100,0)
+IF(AND(Z71&gt;='TABLEAU PERSONNEL'!$D$23,Z71&lt;='TABLEAU PERSONNEL'!$E$23),100,0)
+IF(AND(Z71&gt;='TABLEAU PERSONNEL'!$D$24,Z71&lt;='TABLEAU PERSONNEL'!$E$24),100,0)
+IF(AND(Z71&gt;='TABLEAU PERSONNEL'!$D$25,Z71&lt;='TABLEAU PERSONNEL'!$E$25),100,0)
+IF(AND(Z71&gt;='TABLEAU PERSONNEL'!$D$26,Z71&lt;='TABLEAU PERSONNEL'!$E$26),100,0)
+IF(AND(Z71&gt;='TABLEAU PERSONNEL'!$D$27,Z71&lt;='TABLEAU PERSONNEL'!$E$27),100,0)
+IF(AND(Z71&gt;='TABLEAU PERSONNEL'!$D$28,Z71&lt;='TABLEAU PERSONNEL'!$E$28),100,0)
+IF(AND(Z71&gt;='TABLEAU PERSONNEL'!$D$29,Z71&lt;='TABLEAU PERSONNEL'!$E$29),100,0)
+IF(AND(Z71&gt;='TABLEAU PERSONNEL'!$D$30,Z71&lt;='TABLEAU PERSONNEL'!$E$30),100,0)
+IF(AND(Z71&gt;='TABLEAU PERSONNEL'!$D$31,Z71&lt;='TABLEAU PERSONNEL'!$E$31),100,0)
+IF(AND(Z71&gt;='TABLEAU PERSONNEL'!$D$32,Z71&lt;='TABLEAU PERSONNEL'!$E$32),100,0)
+IF(AND(Z71&gt;='TABLEAU PERSONNEL'!$D$33,Z71&lt;='TABLEAU PERSONNEL'!$E$33),100,0)
+IF(AND(Z71&gt;='TABLEAU PERSONNEL'!$D$34,Z71&lt;='TABLEAU PERSONNEL'!$E$34),100,0)</f>
        <v>0</v>
      </c>
      <c r="AA75" s="50">
        <f>IF(AND(AA71&gt;='TABLEAU PERSONNEL'!$D$4,AA71&lt;='TABLEAU PERSONNEL'!$E$4),100,0)
+IF(AND(AA71&gt;='TABLEAU PERSONNEL'!$D$5,AA71&lt;='TABLEAU PERSONNEL'!$E$5),100,0)
+IF(AND(AA71&gt;='TABLEAU PERSONNEL'!$D$6,AA71&lt;='TABLEAU PERSONNEL'!$E$6),100,0)
+IF(AND(AA71&gt;='TABLEAU PERSONNEL'!$D$7,AA71&lt;='TABLEAU PERSONNEL'!$E$7),100,0)
+IF(AND(AA71&gt;='TABLEAU PERSONNEL'!$D$8,AA71&lt;='TABLEAU PERSONNEL'!$E$8),100,0)
+IF(AND(AA71&gt;='TABLEAU PERSONNEL'!$D$9,AA71&lt;='TABLEAU PERSONNEL'!$E$9),100,0)
+IF(AND(AA71&gt;='TABLEAU PERSONNEL'!$D$10,AA71&lt;='TABLEAU PERSONNEL'!$E$10),100,0)
+IF(AND(AA71&gt;='TABLEAU PERSONNEL'!$D$11,AA71&lt;='TABLEAU PERSONNEL'!$E$11),100,0)
+IF(AND(AA71&gt;='TABLEAU PERSONNEL'!$D$12,AA71&lt;='TABLEAU PERSONNEL'!$E$12),100,0)
+IF(AND(AA71&gt;='TABLEAU PERSONNEL'!$D$13,AA71&lt;='TABLEAU PERSONNEL'!$E$13),100,0)
+IF(AND(AA71&gt;='TABLEAU PERSONNEL'!$D$14,AA71&lt;='TABLEAU PERSONNEL'!$E$14),100,0)
+IF(AND(AA71&gt;='TABLEAU PERSONNEL'!$D$15,AA71&lt;='TABLEAU PERSONNEL'!$E$15),100,0)
+IF(AND(AA71&gt;='TABLEAU PERSONNEL'!$D$16,AA71&lt;='TABLEAU PERSONNEL'!$E$16),100,0)
+IF(AND(AA71&gt;='TABLEAU PERSONNEL'!$D$17,AA71&lt;='TABLEAU PERSONNEL'!$E$17),100,0)
+IF(AND(AA71&gt;='TABLEAU PERSONNEL'!$D$18,AA71&lt;='TABLEAU PERSONNEL'!$E$18),100,0)
+IF(AND(AA71&gt;='TABLEAU PERSONNEL'!$D$19,AA71&lt;='TABLEAU PERSONNEL'!$E$19),100,0)
+IF(AND(AA71&gt;='TABLEAU PERSONNEL'!$D$20,AA71&lt;='TABLEAU PERSONNEL'!$E$20),100,0)
+IF(AND(AA71&gt;='TABLEAU PERSONNEL'!$D$21,AA71&lt;='TABLEAU PERSONNEL'!$E$21),100,0)
+IF(AND(AA71&gt;='TABLEAU PERSONNEL'!$D$22,AA71&lt;='TABLEAU PERSONNEL'!$E$22),100,0)
+IF(AND(AA71&gt;='TABLEAU PERSONNEL'!$D$23,AA71&lt;='TABLEAU PERSONNEL'!$E$23),100,0)
+IF(AND(AA71&gt;='TABLEAU PERSONNEL'!$D$24,AA71&lt;='TABLEAU PERSONNEL'!$E$24),100,0)
+IF(AND(AA71&gt;='TABLEAU PERSONNEL'!$D$25,AA71&lt;='TABLEAU PERSONNEL'!$E$25),100,0)
+IF(AND(AA71&gt;='TABLEAU PERSONNEL'!$D$26,AA71&lt;='TABLEAU PERSONNEL'!$E$26),100,0)
+IF(AND(AA71&gt;='TABLEAU PERSONNEL'!$D$27,AA71&lt;='TABLEAU PERSONNEL'!$E$27),100,0)
+IF(AND(AA71&gt;='TABLEAU PERSONNEL'!$D$28,AA71&lt;='TABLEAU PERSONNEL'!$E$28),100,0)
+IF(AND(AA71&gt;='TABLEAU PERSONNEL'!$D$29,AA71&lt;='TABLEAU PERSONNEL'!$E$29),100,0)
+IF(AND(AA71&gt;='TABLEAU PERSONNEL'!$D$30,AA71&lt;='TABLEAU PERSONNEL'!$E$30),100,0)
+IF(AND(AA71&gt;='TABLEAU PERSONNEL'!$D$31,AA71&lt;='TABLEAU PERSONNEL'!$E$31),100,0)
+IF(AND(AA71&gt;='TABLEAU PERSONNEL'!$D$32,AA71&lt;='TABLEAU PERSONNEL'!$E$32),100,0)
+IF(AND(AA71&gt;='TABLEAU PERSONNEL'!$D$33,AA71&lt;='TABLEAU PERSONNEL'!$E$33),100,0)
+IF(AND(AA71&gt;='TABLEAU PERSONNEL'!$D$34,AA71&lt;='TABLEAU PERSONNEL'!$E$34),100,0)</f>
        <v>0</v>
      </c>
      <c r="AB75" s="50">
        <f>IF(AND(AB71&gt;='TABLEAU PERSONNEL'!$D$4,AB71&lt;='TABLEAU PERSONNEL'!$E$4),100,0)
+IF(AND(AB71&gt;='TABLEAU PERSONNEL'!$D$5,AB71&lt;='TABLEAU PERSONNEL'!$E$5),100,0)
+IF(AND(AB71&gt;='TABLEAU PERSONNEL'!$D$6,AB71&lt;='TABLEAU PERSONNEL'!$E$6),100,0)
+IF(AND(AB71&gt;='TABLEAU PERSONNEL'!$D$7,AB71&lt;='TABLEAU PERSONNEL'!$E$7),100,0)
+IF(AND(AB71&gt;='TABLEAU PERSONNEL'!$D$8,AB71&lt;='TABLEAU PERSONNEL'!$E$8),100,0)
+IF(AND(AB71&gt;='TABLEAU PERSONNEL'!$D$9,AB71&lt;='TABLEAU PERSONNEL'!$E$9),100,0)
+IF(AND(AB71&gt;='TABLEAU PERSONNEL'!$D$10,AB71&lt;='TABLEAU PERSONNEL'!$E$10),100,0)
+IF(AND(AB71&gt;='TABLEAU PERSONNEL'!$D$11,AB71&lt;='TABLEAU PERSONNEL'!$E$11),100,0)
+IF(AND(AB71&gt;='TABLEAU PERSONNEL'!$D$12,AB71&lt;='TABLEAU PERSONNEL'!$E$12),100,0)
+IF(AND(AB71&gt;='TABLEAU PERSONNEL'!$D$13,AB71&lt;='TABLEAU PERSONNEL'!$E$13),100,0)
+IF(AND(AB71&gt;='TABLEAU PERSONNEL'!$D$14,AB71&lt;='TABLEAU PERSONNEL'!$E$14),100,0)
+IF(AND(AB71&gt;='TABLEAU PERSONNEL'!$D$15,AB71&lt;='TABLEAU PERSONNEL'!$E$15),100,0)
+IF(AND(AB71&gt;='TABLEAU PERSONNEL'!$D$16,AB71&lt;='TABLEAU PERSONNEL'!$E$16),100,0)
+IF(AND(AB71&gt;='TABLEAU PERSONNEL'!$D$17,AB71&lt;='TABLEAU PERSONNEL'!$E$17),100,0)
+IF(AND(AB71&gt;='TABLEAU PERSONNEL'!$D$18,AB71&lt;='TABLEAU PERSONNEL'!$E$18),100,0)
+IF(AND(AB71&gt;='TABLEAU PERSONNEL'!$D$19,AB71&lt;='TABLEAU PERSONNEL'!$E$19),100,0)
+IF(AND(AB71&gt;='TABLEAU PERSONNEL'!$D$20,AB71&lt;='TABLEAU PERSONNEL'!$E$20),100,0)
+IF(AND(AB71&gt;='TABLEAU PERSONNEL'!$D$21,AB71&lt;='TABLEAU PERSONNEL'!$E$21),100,0)
+IF(AND(AB71&gt;='TABLEAU PERSONNEL'!$D$22,AB71&lt;='TABLEAU PERSONNEL'!$E$22),100,0)
+IF(AND(AB71&gt;='TABLEAU PERSONNEL'!$D$23,AB71&lt;='TABLEAU PERSONNEL'!$E$23),100,0)
+IF(AND(AB71&gt;='TABLEAU PERSONNEL'!$D$24,AB71&lt;='TABLEAU PERSONNEL'!$E$24),100,0)
+IF(AND(AB71&gt;='TABLEAU PERSONNEL'!$D$25,AB71&lt;='TABLEAU PERSONNEL'!$E$25),100,0)
+IF(AND(AB71&gt;='TABLEAU PERSONNEL'!$D$26,AB71&lt;='TABLEAU PERSONNEL'!$E$26),100,0)
+IF(AND(AB71&gt;='TABLEAU PERSONNEL'!$D$27,AB71&lt;='TABLEAU PERSONNEL'!$E$27),100,0)
+IF(AND(AB71&gt;='TABLEAU PERSONNEL'!$D$28,AB71&lt;='TABLEAU PERSONNEL'!$E$28),100,0)
+IF(AND(AB71&gt;='TABLEAU PERSONNEL'!$D$29,AB71&lt;='TABLEAU PERSONNEL'!$E$29),100,0)
+IF(AND(AB71&gt;='TABLEAU PERSONNEL'!$D$30,AB71&lt;='TABLEAU PERSONNEL'!$E$30),100,0)
+IF(AND(AB71&gt;='TABLEAU PERSONNEL'!$D$31,AB71&lt;='TABLEAU PERSONNEL'!$E$31),100,0)
+IF(AND(AB71&gt;='TABLEAU PERSONNEL'!$D$32,AB71&lt;='TABLEAU PERSONNEL'!$E$32),100,0)
+IF(AND(AB71&gt;='TABLEAU PERSONNEL'!$D$33,AB71&lt;='TABLEAU PERSONNEL'!$E$33),100,0)
+IF(AND(AB71&gt;='TABLEAU PERSONNEL'!$D$34,AB71&lt;='TABLEAU PERSONNEL'!$E$34),100,0)</f>
        <v>0</v>
      </c>
      <c r="AC75" s="50">
        <f>IF(AND(AC71&gt;='TABLEAU PERSONNEL'!$D$4,AC71&lt;='TABLEAU PERSONNEL'!$E$4),100,0)
+IF(AND(AC71&gt;='TABLEAU PERSONNEL'!$D$5,AC71&lt;='TABLEAU PERSONNEL'!$E$5),100,0)
+IF(AND(AC71&gt;='TABLEAU PERSONNEL'!$D$6,AC71&lt;='TABLEAU PERSONNEL'!$E$6),100,0)
+IF(AND(AC71&gt;='TABLEAU PERSONNEL'!$D$7,AC71&lt;='TABLEAU PERSONNEL'!$E$7),100,0)
+IF(AND(AC71&gt;='TABLEAU PERSONNEL'!$D$8,AC71&lt;='TABLEAU PERSONNEL'!$E$8),100,0)
+IF(AND(AC71&gt;='TABLEAU PERSONNEL'!$D$9,AC71&lt;='TABLEAU PERSONNEL'!$E$9),100,0)
+IF(AND(AC71&gt;='TABLEAU PERSONNEL'!$D$10,AC71&lt;='TABLEAU PERSONNEL'!$E$10),100,0)
+IF(AND(AC71&gt;='TABLEAU PERSONNEL'!$D$11,AC71&lt;='TABLEAU PERSONNEL'!$E$11),100,0)
+IF(AND(AC71&gt;='TABLEAU PERSONNEL'!$D$12,AC71&lt;='TABLEAU PERSONNEL'!$E$12),100,0)
+IF(AND(AC71&gt;='TABLEAU PERSONNEL'!$D$13,AC71&lt;='TABLEAU PERSONNEL'!$E$13),100,0)
+IF(AND(AC71&gt;='TABLEAU PERSONNEL'!$D$14,AC71&lt;='TABLEAU PERSONNEL'!$E$14),100,0)
+IF(AND(AC71&gt;='TABLEAU PERSONNEL'!$D$15,AC71&lt;='TABLEAU PERSONNEL'!$E$15),100,0)
+IF(AND(AC71&gt;='TABLEAU PERSONNEL'!$D$16,AC71&lt;='TABLEAU PERSONNEL'!$E$16),100,0)
+IF(AND(AC71&gt;='TABLEAU PERSONNEL'!$D$17,AC71&lt;='TABLEAU PERSONNEL'!$E$17),100,0)
+IF(AND(AC71&gt;='TABLEAU PERSONNEL'!$D$18,AC71&lt;='TABLEAU PERSONNEL'!$E$18),100,0)
+IF(AND(AC71&gt;='TABLEAU PERSONNEL'!$D$19,AC71&lt;='TABLEAU PERSONNEL'!$E$19),100,0)
+IF(AND(AC71&gt;='TABLEAU PERSONNEL'!$D$20,AC71&lt;='TABLEAU PERSONNEL'!$E$20),100,0)
+IF(AND(AC71&gt;='TABLEAU PERSONNEL'!$D$21,AC71&lt;='TABLEAU PERSONNEL'!$E$21),100,0)
+IF(AND(AC71&gt;='TABLEAU PERSONNEL'!$D$22,AC71&lt;='TABLEAU PERSONNEL'!$E$22),100,0)
+IF(AND(AC71&gt;='TABLEAU PERSONNEL'!$D$23,AC71&lt;='TABLEAU PERSONNEL'!$E$23),100,0)
+IF(AND(AC71&gt;='TABLEAU PERSONNEL'!$D$24,AC71&lt;='TABLEAU PERSONNEL'!$E$24),100,0)
+IF(AND(AC71&gt;='TABLEAU PERSONNEL'!$D$25,AC71&lt;='TABLEAU PERSONNEL'!$E$25),100,0)
+IF(AND(AC71&gt;='TABLEAU PERSONNEL'!$D$26,AC71&lt;='TABLEAU PERSONNEL'!$E$26),100,0)
+IF(AND(AC71&gt;='TABLEAU PERSONNEL'!$D$27,AC71&lt;='TABLEAU PERSONNEL'!$E$27),100,0)
+IF(AND(AC71&gt;='TABLEAU PERSONNEL'!$D$28,AC71&lt;='TABLEAU PERSONNEL'!$E$28),100,0)
+IF(AND(AC71&gt;='TABLEAU PERSONNEL'!$D$29,AC71&lt;='TABLEAU PERSONNEL'!$E$29),100,0)
+IF(AND(AC71&gt;='TABLEAU PERSONNEL'!$D$30,AC71&lt;='TABLEAU PERSONNEL'!$E$30),100,0)
+IF(AND(AC71&gt;='TABLEAU PERSONNEL'!$D$31,AC71&lt;='TABLEAU PERSONNEL'!$E$31),100,0)
+IF(AND(AC71&gt;='TABLEAU PERSONNEL'!$D$32,AC71&lt;='TABLEAU PERSONNEL'!$E$32),100,0)
+IF(AND(AC71&gt;='TABLEAU PERSONNEL'!$D$33,AC71&lt;='TABLEAU PERSONNEL'!$E$33),100,0)
+IF(AND(AC71&gt;='TABLEAU PERSONNEL'!$D$34,AC71&lt;='TABLEAU PERSONNEL'!$E$34),100,0)</f>
        <v>0</v>
      </c>
      <c r="AD75" s="50">
        <f>IF(AND(AD71&gt;='TABLEAU PERSONNEL'!$D$4,AD71&lt;='TABLEAU PERSONNEL'!$E$4),100,0)
+IF(AND(AD71&gt;='TABLEAU PERSONNEL'!$D$5,AD71&lt;='TABLEAU PERSONNEL'!$E$5),100,0)
+IF(AND(AD71&gt;='TABLEAU PERSONNEL'!$D$6,AD71&lt;='TABLEAU PERSONNEL'!$E$6),100,0)
+IF(AND(AD71&gt;='TABLEAU PERSONNEL'!$D$7,AD71&lt;='TABLEAU PERSONNEL'!$E$7),100,0)
+IF(AND(AD71&gt;='TABLEAU PERSONNEL'!$D$8,AD71&lt;='TABLEAU PERSONNEL'!$E$8),100,0)
+IF(AND(AD71&gt;='TABLEAU PERSONNEL'!$D$9,AD71&lt;='TABLEAU PERSONNEL'!$E$9),100,0)
+IF(AND(AD71&gt;='TABLEAU PERSONNEL'!$D$10,AD71&lt;='TABLEAU PERSONNEL'!$E$10),100,0)
+IF(AND(AD71&gt;='TABLEAU PERSONNEL'!$D$11,AD71&lt;='TABLEAU PERSONNEL'!$E$11),100,0)
+IF(AND(AD71&gt;='TABLEAU PERSONNEL'!$D$12,AD71&lt;='TABLEAU PERSONNEL'!$E$12),100,0)
+IF(AND(AD71&gt;='TABLEAU PERSONNEL'!$D$13,AD71&lt;='TABLEAU PERSONNEL'!$E$13),100,0)
+IF(AND(AD71&gt;='TABLEAU PERSONNEL'!$D$14,AD71&lt;='TABLEAU PERSONNEL'!$E$14),100,0)
+IF(AND(AD71&gt;='TABLEAU PERSONNEL'!$D$15,AD71&lt;='TABLEAU PERSONNEL'!$E$15),100,0)
+IF(AND(AD71&gt;='TABLEAU PERSONNEL'!$D$16,AD71&lt;='TABLEAU PERSONNEL'!$E$16),100,0)
+IF(AND(AD71&gt;='TABLEAU PERSONNEL'!$D$17,AD71&lt;='TABLEAU PERSONNEL'!$E$17),100,0)
+IF(AND(AD71&gt;='TABLEAU PERSONNEL'!$D$18,AD71&lt;='TABLEAU PERSONNEL'!$E$18),100,0)
+IF(AND(AD71&gt;='TABLEAU PERSONNEL'!$D$19,AD71&lt;='TABLEAU PERSONNEL'!$E$19),100,0)
+IF(AND(AD71&gt;='TABLEAU PERSONNEL'!$D$20,AD71&lt;='TABLEAU PERSONNEL'!$E$20),100,0)
+IF(AND(AD71&gt;='TABLEAU PERSONNEL'!$D$21,AD71&lt;='TABLEAU PERSONNEL'!$E$21),100,0)
+IF(AND(AD71&gt;='TABLEAU PERSONNEL'!$D$22,AD71&lt;='TABLEAU PERSONNEL'!$E$22),100,0)
+IF(AND(AD71&gt;='TABLEAU PERSONNEL'!$D$23,AD71&lt;='TABLEAU PERSONNEL'!$E$23),100,0)
+IF(AND(AD71&gt;='TABLEAU PERSONNEL'!$D$24,AD71&lt;='TABLEAU PERSONNEL'!$E$24),100,0)
+IF(AND(AD71&gt;='TABLEAU PERSONNEL'!$D$25,AD71&lt;='TABLEAU PERSONNEL'!$E$25),100,0)
+IF(AND(AD71&gt;='TABLEAU PERSONNEL'!$D$26,AD71&lt;='TABLEAU PERSONNEL'!$E$26),100,0)
+IF(AND(AD71&gt;='TABLEAU PERSONNEL'!$D$27,AD71&lt;='TABLEAU PERSONNEL'!$E$27),100,0)
+IF(AND(AD71&gt;='TABLEAU PERSONNEL'!$D$28,AD71&lt;='TABLEAU PERSONNEL'!$E$28),100,0)
+IF(AND(AD71&gt;='TABLEAU PERSONNEL'!$D$29,AD71&lt;='TABLEAU PERSONNEL'!$E$29),100,0)
+IF(AND(AD71&gt;='TABLEAU PERSONNEL'!$D$30,AD71&lt;='TABLEAU PERSONNEL'!$E$30),100,0)
+IF(AND(AD71&gt;='TABLEAU PERSONNEL'!$D$31,AD71&lt;='TABLEAU PERSONNEL'!$E$31),100,0)
+IF(AND(AD71&gt;='TABLEAU PERSONNEL'!$D$32,AD71&lt;='TABLEAU PERSONNEL'!$E$32),100,0)
+IF(AND(AD71&gt;='TABLEAU PERSONNEL'!$D$33,AD71&lt;='TABLEAU PERSONNEL'!$E$33),100,0)
+IF(AND(AD71&gt;='TABLEAU PERSONNEL'!$D$34,AD71&lt;='TABLEAU PERSONNEL'!$E$34),100,0)</f>
        <v>0</v>
      </c>
      <c r="AE75" s="50">
        <f>IF(AND(AE71&gt;='TABLEAU PERSONNEL'!$D$4,AE71&lt;='TABLEAU PERSONNEL'!$E$4),100,0)
+IF(AND(AE71&gt;='TABLEAU PERSONNEL'!$D$5,AE71&lt;='TABLEAU PERSONNEL'!$E$5),100,0)
+IF(AND(AE71&gt;='TABLEAU PERSONNEL'!$D$6,AE71&lt;='TABLEAU PERSONNEL'!$E$6),100,0)
+IF(AND(AE71&gt;='TABLEAU PERSONNEL'!$D$7,AE71&lt;='TABLEAU PERSONNEL'!$E$7),100,0)
+IF(AND(AE71&gt;='TABLEAU PERSONNEL'!$D$8,AE71&lt;='TABLEAU PERSONNEL'!$E$8),100,0)
+IF(AND(AE71&gt;='TABLEAU PERSONNEL'!$D$9,AE71&lt;='TABLEAU PERSONNEL'!$E$9),100,0)
+IF(AND(AE71&gt;='TABLEAU PERSONNEL'!$D$10,AE71&lt;='TABLEAU PERSONNEL'!$E$10),100,0)
+IF(AND(AE71&gt;='TABLEAU PERSONNEL'!$D$11,AE71&lt;='TABLEAU PERSONNEL'!$E$11),100,0)
+IF(AND(AE71&gt;='TABLEAU PERSONNEL'!$D$12,AE71&lt;='TABLEAU PERSONNEL'!$E$12),100,0)
+IF(AND(AE71&gt;='TABLEAU PERSONNEL'!$D$13,AE71&lt;='TABLEAU PERSONNEL'!$E$13),100,0)
+IF(AND(AE71&gt;='TABLEAU PERSONNEL'!$D$14,AE71&lt;='TABLEAU PERSONNEL'!$E$14),100,0)
+IF(AND(AE71&gt;='TABLEAU PERSONNEL'!$D$15,AE71&lt;='TABLEAU PERSONNEL'!$E$15),100,0)
+IF(AND(AE71&gt;='TABLEAU PERSONNEL'!$D$16,AE71&lt;='TABLEAU PERSONNEL'!$E$16),100,0)
+IF(AND(AE71&gt;='TABLEAU PERSONNEL'!$D$17,AE71&lt;='TABLEAU PERSONNEL'!$E$17),100,0)
+IF(AND(AE71&gt;='TABLEAU PERSONNEL'!$D$18,AE71&lt;='TABLEAU PERSONNEL'!$E$18),100,0)
+IF(AND(AE71&gt;='TABLEAU PERSONNEL'!$D$19,AE71&lt;='TABLEAU PERSONNEL'!$E$19),100,0)
+IF(AND(AE71&gt;='TABLEAU PERSONNEL'!$D$20,AE71&lt;='TABLEAU PERSONNEL'!$E$20),100,0)
+IF(AND(AE71&gt;='TABLEAU PERSONNEL'!$D$21,AE71&lt;='TABLEAU PERSONNEL'!$E$21),100,0)
+IF(AND(AE71&gt;='TABLEAU PERSONNEL'!$D$22,AE71&lt;='TABLEAU PERSONNEL'!$E$22),100,0)
+IF(AND(AE71&gt;='TABLEAU PERSONNEL'!$D$23,AE71&lt;='TABLEAU PERSONNEL'!$E$23),100,0)
+IF(AND(AE71&gt;='TABLEAU PERSONNEL'!$D$24,AE71&lt;='TABLEAU PERSONNEL'!$E$24),100,0)
+IF(AND(AE71&gt;='TABLEAU PERSONNEL'!$D$25,AE71&lt;='TABLEAU PERSONNEL'!$E$25),100,0)
+IF(AND(AE71&gt;='TABLEAU PERSONNEL'!$D$26,AE71&lt;='TABLEAU PERSONNEL'!$E$26),100,0)
+IF(AND(AE71&gt;='TABLEAU PERSONNEL'!$D$27,AE71&lt;='TABLEAU PERSONNEL'!$E$27),100,0)
+IF(AND(AE71&gt;='TABLEAU PERSONNEL'!$D$28,AE71&lt;='TABLEAU PERSONNEL'!$E$28),100,0)
+IF(AND(AE71&gt;='TABLEAU PERSONNEL'!$D$29,AE71&lt;='TABLEAU PERSONNEL'!$E$29),100,0)
+IF(AND(AE71&gt;='TABLEAU PERSONNEL'!$D$30,AE71&lt;='TABLEAU PERSONNEL'!$E$30),100,0)
+IF(AND(AE71&gt;='TABLEAU PERSONNEL'!$D$31,AE71&lt;='TABLEAU PERSONNEL'!$E$31),100,0)
+IF(AND(AE71&gt;='TABLEAU PERSONNEL'!$D$32,AE71&lt;='TABLEAU PERSONNEL'!$E$32),100,0)
+IF(AND(AE71&gt;='TABLEAU PERSONNEL'!$D$33,AE71&lt;='TABLEAU PERSONNEL'!$E$33),100,0)
+IF(AND(AE71&gt;='TABLEAU PERSONNEL'!$D$34,AE71&lt;='TABLEAU PERSONNEL'!$E$34),100,0)</f>
        <v>0</v>
      </c>
      <c r="AF75" s="50">
        <f>IF(AND(AF71&gt;='TABLEAU PERSONNEL'!$D$4,AF71&lt;='TABLEAU PERSONNEL'!$E$4),100,0)
+IF(AND(AF71&gt;='TABLEAU PERSONNEL'!$D$5,AF71&lt;='TABLEAU PERSONNEL'!$E$5),100,0)
+IF(AND(AF71&gt;='TABLEAU PERSONNEL'!$D$6,AF71&lt;='TABLEAU PERSONNEL'!$E$6),100,0)
+IF(AND(AF71&gt;='TABLEAU PERSONNEL'!$D$7,AF71&lt;='TABLEAU PERSONNEL'!$E$7),100,0)
+IF(AND(AF71&gt;='TABLEAU PERSONNEL'!$D$8,AF71&lt;='TABLEAU PERSONNEL'!$E$8),100,0)
+IF(AND(AF71&gt;='TABLEAU PERSONNEL'!$D$9,AF71&lt;='TABLEAU PERSONNEL'!$E$9),100,0)
+IF(AND(AF71&gt;='TABLEAU PERSONNEL'!$D$10,AF71&lt;='TABLEAU PERSONNEL'!$E$10),100,0)
+IF(AND(AF71&gt;='TABLEAU PERSONNEL'!$D$11,AF71&lt;='TABLEAU PERSONNEL'!$E$11),100,0)
+IF(AND(AF71&gt;='TABLEAU PERSONNEL'!$D$12,AF71&lt;='TABLEAU PERSONNEL'!$E$12),100,0)
+IF(AND(AF71&gt;='TABLEAU PERSONNEL'!$D$13,AF71&lt;='TABLEAU PERSONNEL'!$E$13),100,0)
+IF(AND(AF71&gt;='TABLEAU PERSONNEL'!$D$14,AF71&lt;='TABLEAU PERSONNEL'!$E$14),100,0)
+IF(AND(AF71&gt;='TABLEAU PERSONNEL'!$D$15,AF71&lt;='TABLEAU PERSONNEL'!$E$15),100,0)
+IF(AND(AF71&gt;='TABLEAU PERSONNEL'!$D$16,AF71&lt;='TABLEAU PERSONNEL'!$E$16),100,0)
+IF(AND(AF71&gt;='TABLEAU PERSONNEL'!$D$17,AF71&lt;='TABLEAU PERSONNEL'!$E$17),100,0)
+IF(AND(AF71&gt;='TABLEAU PERSONNEL'!$D$18,AF71&lt;='TABLEAU PERSONNEL'!$E$18),100,0)
+IF(AND(AF71&gt;='TABLEAU PERSONNEL'!$D$19,AF71&lt;='TABLEAU PERSONNEL'!$E$19),100,0)
+IF(AND(AF71&gt;='TABLEAU PERSONNEL'!$D$20,AF71&lt;='TABLEAU PERSONNEL'!$E$20),100,0)
+IF(AND(AF71&gt;='TABLEAU PERSONNEL'!$D$21,AF71&lt;='TABLEAU PERSONNEL'!$E$21),100,0)
+IF(AND(AF71&gt;='TABLEAU PERSONNEL'!$D$22,AF71&lt;='TABLEAU PERSONNEL'!$E$22),100,0)
+IF(AND(AF71&gt;='TABLEAU PERSONNEL'!$D$23,AF71&lt;='TABLEAU PERSONNEL'!$E$23),100,0)
+IF(AND(AF71&gt;='TABLEAU PERSONNEL'!$D$24,AF71&lt;='TABLEAU PERSONNEL'!$E$24),100,0)
+IF(AND(AF71&gt;='TABLEAU PERSONNEL'!$D$25,AF71&lt;='TABLEAU PERSONNEL'!$E$25),100,0)
+IF(AND(AF71&gt;='TABLEAU PERSONNEL'!$D$26,AF71&lt;='TABLEAU PERSONNEL'!$E$26),100,0)
+IF(AND(AF71&gt;='TABLEAU PERSONNEL'!$D$27,AF71&lt;='TABLEAU PERSONNEL'!$E$27),100,0)
+IF(AND(AF71&gt;='TABLEAU PERSONNEL'!$D$28,AF71&lt;='TABLEAU PERSONNEL'!$E$28),100,0)
+IF(AND(AF71&gt;='TABLEAU PERSONNEL'!$D$29,AF71&lt;='TABLEAU PERSONNEL'!$E$29),100,0)
+IF(AND(AF71&gt;='TABLEAU PERSONNEL'!$D$30,AF71&lt;='TABLEAU PERSONNEL'!$E$30),100,0)
+IF(AND(AF71&gt;='TABLEAU PERSONNEL'!$D$31,AF71&lt;='TABLEAU PERSONNEL'!$E$31),100,0)
+IF(AND(AF71&gt;='TABLEAU PERSONNEL'!$D$32,AF71&lt;='TABLEAU PERSONNEL'!$E$32),100,0)
+IF(AND(AF71&gt;='TABLEAU PERSONNEL'!$D$33,AF71&lt;='TABLEAU PERSONNEL'!$E$33),100,0)
+IF(AND(AF71&gt;='TABLEAU PERSONNEL'!$D$34,AF71&lt;='TABLEAU PERSONNEL'!$E$34),100,0)</f>
        <v>0</v>
      </c>
      <c r="AG75" s="50">
        <f>IF(AND(AG71&gt;='TABLEAU PERSONNEL'!$D$4,AG71&lt;='TABLEAU PERSONNEL'!$E$4),100,0)
+IF(AND(AG71&gt;='TABLEAU PERSONNEL'!$D$5,AG71&lt;='TABLEAU PERSONNEL'!$E$5),100,0)
+IF(AND(AG71&gt;='TABLEAU PERSONNEL'!$D$6,AG71&lt;='TABLEAU PERSONNEL'!$E$6),100,0)
+IF(AND(AG71&gt;='TABLEAU PERSONNEL'!$D$7,AG71&lt;='TABLEAU PERSONNEL'!$E$7),100,0)
+IF(AND(AG71&gt;='TABLEAU PERSONNEL'!$D$8,AG71&lt;='TABLEAU PERSONNEL'!$E$8),100,0)
+IF(AND(AG71&gt;='TABLEAU PERSONNEL'!$D$9,AG71&lt;='TABLEAU PERSONNEL'!$E$9),100,0)
+IF(AND(AG71&gt;='TABLEAU PERSONNEL'!$D$10,AG71&lt;='TABLEAU PERSONNEL'!$E$10),100,0)
+IF(AND(AG71&gt;='TABLEAU PERSONNEL'!$D$11,AG71&lt;='TABLEAU PERSONNEL'!$E$11),100,0)
+IF(AND(AG71&gt;='TABLEAU PERSONNEL'!$D$12,AG71&lt;='TABLEAU PERSONNEL'!$E$12),100,0)
+IF(AND(AG71&gt;='TABLEAU PERSONNEL'!$D$13,AG71&lt;='TABLEAU PERSONNEL'!$E$13),100,0)
+IF(AND(AG71&gt;='TABLEAU PERSONNEL'!$D$14,AG71&lt;='TABLEAU PERSONNEL'!$E$14),100,0)
+IF(AND(AG71&gt;='TABLEAU PERSONNEL'!$D$15,AG71&lt;='TABLEAU PERSONNEL'!$E$15),100,0)
+IF(AND(AG71&gt;='TABLEAU PERSONNEL'!$D$16,AG71&lt;='TABLEAU PERSONNEL'!$E$16),100,0)
+IF(AND(AG71&gt;='TABLEAU PERSONNEL'!$D$17,AG71&lt;='TABLEAU PERSONNEL'!$E$17),100,0)
+IF(AND(AG71&gt;='TABLEAU PERSONNEL'!$D$18,AG71&lt;='TABLEAU PERSONNEL'!$E$18),100,0)
+IF(AND(AG71&gt;='TABLEAU PERSONNEL'!$D$19,AG71&lt;='TABLEAU PERSONNEL'!$E$19),100,0)
+IF(AND(AG71&gt;='TABLEAU PERSONNEL'!$D$20,AG71&lt;='TABLEAU PERSONNEL'!$E$20),100,0)
+IF(AND(AG71&gt;='TABLEAU PERSONNEL'!$D$21,AG71&lt;='TABLEAU PERSONNEL'!$E$21),100,0)
+IF(AND(AG71&gt;='TABLEAU PERSONNEL'!$D$22,AG71&lt;='TABLEAU PERSONNEL'!$E$22),100,0)
+IF(AND(AG71&gt;='TABLEAU PERSONNEL'!$D$23,AG71&lt;='TABLEAU PERSONNEL'!$E$23),100,0)
+IF(AND(AG71&gt;='TABLEAU PERSONNEL'!$D$24,AG71&lt;='TABLEAU PERSONNEL'!$E$24),100,0)
+IF(AND(AG71&gt;='TABLEAU PERSONNEL'!$D$25,AG71&lt;='TABLEAU PERSONNEL'!$E$25),100,0)
+IF(AND(AG71&gt;='TABLEAU PERSONNEL'!$D$26,AG71&lt;='TABLEAU PERSONNEL'!$E$26),100,0)
+IF(AND(AG71&gt;='TABLEAU PERSONNEL'!$D$27,AG71&lt;='TABLEAU PERSONNEL'!$E$27),100,0)
+IF(AND(AG71&gt;='TABLEAU PERSONNEL'!$D$28,AG71&lt;='TABLEAU PERSONNEL'!$E$28),100,0)
+IF(AND(AG71&gt;='TABLEAU PERSONNEL'!$D$29,AG71&lt;='TABLEAU PERSONNEL'!$E$29),100,0)
+IF(AND(AG71&gt;='TABLEAU PERSONNEL'!$D$30,AG71&lt;='TABLEAU PERSONNEL'!$E$30),100,0)
+IF(AND(AG71&gt;='TABLEAU PERSONNEL'!$D$31,AG71&lt;='TABLEAU PERSONNEL'!$E$31),100,0)
+IF(AND(AG71&gt;='TABLEAU PERSONNEL'!$D$32,AG71&lt;='TABLEAU PERSONNEL'!$E$32),100,0)
+IF(AND(AG71&gt;='TABLEAU PERSONNEL'!$D$33,AG71&lt;='TABLEAU PERSONNEL'!$E$33),100,0)
+IF(AND(AG71&gt;='TABLEAU PERSONNEL'!$D$34,AG71&lt;='TABLEAU PERSONNEL'!$E$34),100,0)</f>
        <v>0</v>
      </c>
      <c r="AH75" s="50">
        <f>IF(AND(AH71&gt;='TABLEAU PERSONNEL'!$D$4,AH71&lt;='TABLEAU PERSONNEL'!$E$4),100,0)
+IF(AND(AH71&gt;='TABLEAU PERSONNEL'!$D$5,AH71&lt;='TABLEAU PERSONNEL'!$E$5),100,0)
+IF(AND(AH71&gt;='TABLEAU PERSONNEL'!$D$6,AH71&lt;='TABLEAU PERSONNEL'!$E$6),100,0)
+IF(AND(AH71&gt;='TABLEAU PERSONNEL'!$D$7,AH71&lt;='TABLEAU PERSONNEL'!$E$7),100,0)
+IF(AND(AH71&gt;='TABLEAU PERSONNEL'!$D$8,AH71&lt;='TABLEAU PERSONNEL'!$E$8),100,0)
+IF(AND(AH71&gt;='TABLEAU PERSONNEL'!$D$9,AH71&lt;='TABLEAU PERSONNEL'!$E$9),100,0)
+IF(AND(AH71&gt;='TABLEAU PERSONNEL'!$D$10,AH71&lt;='TABLEAU PERSONNEL'!$E$10),100,0)
+IF(AND(AH71&gt;='TABLEAU PERSONNEL'!$D$11,AH71&lt;='TABLEAU PERSONNEL'!$E$11),100,0)
+IF(AND(AH71&gt;='TABLEAU PERSONNEL'!$D$12,AH71&lt;='TABLEAU PERSONNEL'!$E$12),100,0)
+IF(AND(AH71&gt;='TABLEAU PERSONNEL'!$D$13,AH71&lt;='TABLEAU PERSONNEL'!$E$13),100,0)
+IF(AND(AH71&gt;='TABLEAU PERSONNEL'!$D$14,AH71&lt;='TABLEAU PERSONNEL'!$E$14),100,0)
+IF(AND(AH71&gt;='TABLEAU PERSONNEL'!$D$15,AH71&lt;='TABLEAU PERSONNEL'!$E$15),100,0)
+IF(AND(AH71&gt;='TABLEAU PERSONNEL'!$D$16,AH71&lt;='TABLEAU PERSONNEL'!$E$16),100,0)
+IF(AND(AH71&gt;='TABLEAU PERSONNEL'!$D$17,AH71&lt;='TABLEAU PERSONNEL'!$E$17),100,0)
+IF(AND(AH71&gt;='TABLEAU PERSONNEL'!$D$18,AH71&lt;='TABLEAU PERSONNEL'!$E$18),100,0)
+IF(AND(AH71&gt;='TABLEAU PERSONNEL'!$D$19,AH71&lt;='TABLEAU PERSONNEL'!$E$19),100,0)
+IF(AND(AH71&gt;='TABLEAU PERSONNEL'!$D$20,AH71&lt;='TABLEAU PERSONNEL'!$E$20),100,0)
+IF(AND(AH71&gt;='TABLEAU PERSONNEL'!$D$21,AH71&lt;='TABLEAU PERSONNEL'!$E$21),100,0)
+IF(AND(AH71&gt;='TABLEAU PERSONNEL'!$D$22,AH71&lt;='TABLEAU PERSONNEL'!$E$22),100,0)
+IF(AND(AH71&gt;='TABLEAU PERSONNEL'!$D$23,AH71&lt;='TABLEAU PERSONNEL'!$E$23),100,0)
+IF(AND(AH71&gt;='TABLEAU PERSONNEL'!$D$24,AH71&lt;='TABLEAU PERSONNEL'!$E$24),100,0)
+IF(AND(AH71&gt;='TABLEAU PERSONNEL'!$D$25,AH71&lt;='TABLEAU PERSONNEL'!$E$25),100,0)
+IF(AND(AH71&gt;='TABLEAU PERSONNEL'!$D$26,AH71&lt;='TABLEAU PERSONNEL'!$E$26),100,0)
+IF(AND(AH71&gt;='TABLEAU PERSONNEL'!$D$27,AH71&lt;='TABLEAU PERSONNEL'!$E$27),100,0)
+IF(AND(AH71&gt;='TABLEAU PERSONNEL'!$D$28,AH71&lt;='TABLEAU PERSONNEL'!$E$28),100,0)
+IF(AND(AH71&gt;='TABLEAU PERSONNEL'!$D$29,AH71&lt;='TABLEAU PERSONNEL'!$E$29),100,0)
+IF(AND(AH71&gt;='TABLEAU PERSONNEL'!$D$30,AH71&lt;='TABLEAU PERSONNEL'!$E$30),100,0)
+IF(AND(AH71&gt;='TABLEAU PERSONNEL'!$D$31,AH71&lt;='TABLEAU PERSONNEL'!$E$31),100,0)
+IF(AND(AH71&gt;='TABLEAU PERSONNEL'!$D$32,AH71&lt;='TABLEAU PERSONNEL'!$E$32),100,0)
+IF(AND(AH71&gt;='TABLEAU PERSONNEL'!$D$33,AH71&lt;='TABLEAU PERSONNEL'!$E$33),100,0)
+IF(AND(AH71&gt;='TABLEAU PERSONNEL'!$D$34,AH71&lt;='TABLEAU PERSONNEL'!$E$34),100,0)</f>
        <v>2700</v>
      </c>
      <c r="AI75" s="50">
        <f>IF(AND(AI71&gt;='TABLEAU PERSONNEL'!$D$4,AI71&lt;='TABLEAU PERSONNEL'!$E$4),100,0)
+IF(AND(AI71&gt;='TABLEAU PERSONNEL'!$D$5,AI71&lt;='TABLEAU PERSONNEL'!$E$5),100,0)
+IF(AND(AI71&gt;='TABLEAU PERSONNEL'!$D$6,AI71&lt;='TABLEAU PERSONNEL'!$E$6),100,0)
+IF(AND(AI71&gt;='TABLEAU PERSONNEL'!$D$7,AI71&lt;='TABLEAU PERSONNEL'!$E$7),100,0)
+IF(AND(AI71&gt;='TABLEAU PERSONNEL'!$D$8,AI71&lt;='TABLEAU PERSONNEL'!$E$8),100,0)
+IF(AND(AI71&gt;='TABLEAU PERSONNEL'!$D$9,AI71&lt;='TABLEAU PERSONNEL'!$E$9),100,0)
+IF(AND(AI71&gt;='TABLEAU PERSONNEL'!$D$10,AI71&lt;='TABLEAU PERSONNEL'!$E$10),100,0)
+IF(AND(AI71&gt;='TABLEAU PERSONNEL'!$D$11,AI71&lt;='TABLEAU PERSONNEL'!$E$11),100,0)
+IF(AND(AI71&gt;='TABLEAU PERSONNEL'!$D$12,AI71&lt;='TABLEAU PERSONNEL'!$E$12),100,0)
+IF(AND(AI71&gt;='TABLEAU PERSONNEL'!$D$13,AI71&lt;='TABLEAU PERSONNEL'!$E$13),100,0)
+IF(AND(AI71&gt;='TABLEAU PERSONNEL'!$D$14,AI71&lt;='TABLEAU PERSONNEL'!$E$14),100,0)
+IF(AND(AI71&gt;='TABLEAU PERSONNEL'!$D$15,AI71&lt;='TABLEAU PERSONNEL'!$E$15),100,0)
+IF(AND(AI71&gt;='TABLEAU PERSONNEL'!$D$16,AI71&lt;='TABLEAU PERSONNEL'!$E$16),100,0)
+IF(AND(AI71&gt;='TABLEAU PERSONNEL'!$D$17,AI71&lt;='TABLEAU PERSONNEL'!$E$17),100,0)
+IF(AND(AI71&gt;='TABLEAU PERSONNEL'!$D$18,AI71&lt;='TABLEAU PERSONNEL'!$E$18),100,0)
+IF(AND(AI71&gt;='TABLEAU PERSONNEL'!$D$19,AI71&lt;='TABLEAU PERSONNEL'!$E$19),100,0)
+IF(AND(AI71&gt;='TABLEAU PERSONNEL'!$D$20,AI71&lt;='TABLEAU PERSONNEL'!$E$20),100,0)
+IF(AND(AI71&gt;='TABLEAU PERSONNEL'!$D$21,AI71&lt;='TABLEAU PERSONNEL'!$E$21),100,0)
+IF(AND(AI71&gt;='TABLEAU PERSONNEL'!$D$22,AI71&lt;='TABLEAU PERSONNEL'!$E$22),100,0)
+IF(AND(AI71&gt;='TABLEAU PERSONNEL'!$D$23,AI71&lt;='TABLEAU PERSONNEL'!$E$23),100,0)
+IF(AND(AI71&gt;='TABLEAU PERSONNEL'!$D$24,AI71&lt;='TABLEAU PERSONNEL'!$E$24),100,0)
+IF(AND(AI71&gt;='TABLEAU PERSONNEL'!$D$25,AI71&lt;='TABLEAU PERSONNEL'!$E$25),100,0)
+IF(AND(AI71&gt;='TABLEAU PERSONNEL'!$D$26,AI71&lt;='TABLEAU PERSONNEL'!$E$26),100,0)
+IF(AND(AI71&gt;='TABLEAU PERSONNEL'!$D$27,AI71&lt;='TABLEAU PERSONNEL'!$E$27),100,0)
+IF(AND(AI71&gt;='TABLEAU PERSONNEL'!$D$28,AI71&lt;='TABLEAU PERSONNEL'!$E$28),100,0)
+IF(AND(AI71&gt;='TABLEAU PERSONNEL'!$D$29,AI71&lt;='TABLEAU PERSONNEL'!$E$29),100,0)
+IF(AND(AI71&gt;='TABLEAU PERSONNEL'!$D$30,AI71&lt;='TABLEAU PERSONNEL'!$E$30),100,0)
+IF(AND(AI71&gt;='TABLEAU PERSONNEL'!$D$31,AI71&lt;='TABLEAU PERSONNEL'!$E$31),100,0)
+IF(AND(AI71&gt;='TABLEAU PERSONNEL'!$D$32,AI71&lt;='TABLEAU PERSONNEL'!$E$32),100,0)
+IF(AND(AI71&gt;='TABLEAU PERSONNEL'!$D$33,AI71&lt;='TABLEAU PERSONNEL'!$E$33),100,0)
+IF(AND(AI71&gt;='TABLEAU PERSONNEL'!$D$34,AI71&lt;='TABLEAU PERSONNEL'!$E$34),100,0)</f>
        <v>2700</v>
      </c>
      <c r="AJ75" s="50">
        <f>IF(AND(AJ71&gt;='TABLEAU PERSONNEL'!$D$4,AJ71&lt;='TABLEAU PERSONNEL'!$E$4),100,0)
+IF(AND(AJ71&gt;='TABLEAU PERSONNEL'!$D$5,AJ71&lt;='TABLEAU PERSONNEL'!$E$5),100,0)
+IF(AND(AJ71&gt;='TABLEAU PERSONNEL'!$D$6,AJ71&lt;='TABLEAU PERSONNEL'!$E$6),100,0)
+IF(AND(AJ71&gt;='TABLEAU PERSONNEL'!$D$7,AJ71&lt;='TABLEAU PERSONNEL'!$E$7),100,0)
+IF(AND(AJ71&gt;='TABLEAU PERSONNEL'!$D$8,AJ71&lt;='TABLEAU PERSONNEL'!$E$8),100,0)
+IF(AND(AJ71&gt;='TABLEAU PERSONNEL'!$D$9,AJ71&lt;='TABLEAU PERSONNEL'!$E$9),100,0)
+IF(AND(AJ71&gt;='TABLEAU PERSONNEL'!$D$10,AJ71&lt;='TABLEAU PERSONNEL'!$E$10),100,0)
+IF(AND(AJ71&gt;='TABLEAU PERSONNEL'!$D$11,AJ71&lt;='TABLEAU PERSONNEL'!$E$11),100,0)
+IF(AND(AJ71&gt;='TABLEAU PERSONNEL'!$D$12,AJ71&lt;='TABLEAU PERSONNEL'!$E$12),100,0)
+IF(AND(AJ71&gt;='TABLEAU PERSONNEL'!$D$13,AJ71&lt;='TABLEAU PERSONNEL'!$E$13),100,0)
+IF(AND(AJ71&gt;='TABLEAU PERSONNEL'!$D$14,AJ71&lt;='TABLEAU PERSONNEL'!$E$14),100,0)
+IF(AND(AJ71&gt;='TABLEAU PERSONNEL'!$D$15,AJ71&lt;='TABLEAU PERSONNEL'!$E$15),100,0)
+IF(AND(AJ71&gt;='TABLEAU PERSONNEL'!$D$16,AJ71&lt;='TABLEAU PERSONNEL'!$E$16),100,0)
+IF(AND(AJ71&gt;='TABLEAU PERSONNEL'!$D$17,AJ71&lt;='TABLEAU PERSONNEL'!$E$17),100,0)
+IF(AND(AJ71&gt;='TABLEAU PERSONNEL'!$D$18,AJ71&lt;='TABLEAU PERSONNEL'!$E$18),100,0)
+IF(AND(AJ71&gt;='TABLEAU PERSONNEL'!$D$19,AJ71&lt;='TABLEAU PERSONNEL'!$E$19),100,0)
+IF(AND(AJ71&gt;='TABLEAU PERSONNEL'!$D$20,AJ71&lt;='TABLEAU PERSONNEL'!$E$20),100,0)
+IF(AND(AJ71&gt;='TABLEAU PERSONNEL'!$D$21,AJ71&lt;='TABLEAU PERSONNEL'!$E$21),100,0)
+IF(AND(AJ71&gt;='TABLEAU PERSONNEL'!$D$22,AJ71&lt;='TABLEAU PERSONNEL'!$E$22),100,0)
+IF(AND(AJ71&gt;='TABLEAU PERSONNEL'!$D$23,AJ71&lt;='TABLEAU PERSONNEL'!$E$23),100,0)
+IF(AND(AJ71&gt;='TABLEAU PERSONNEL'!$D$24,AJ71&lt;='TABLEAU PERSONNEL'!$E$24),100,0)
+IF(AND(AJ71&gt;='TABLEAU PERSONNEL'!$D$25,AJ71&lt;='TABLEAU PERSONNEL'!$E$25),100,0)
+IF(AND(AJ71&gt;='TABLEAU PERSONNEL'!$D$26,AJ71&lt;='TABLEAU PERSONNEL'!$E$26),100,0)
+IF(AND(AJ71&gt;='TABLEAU PERSONNEL'!$D$27,AJ71&lt;='TABLEAU PERSONNEL'!$E$27),100,0)
+IF(AND(AJ71&gt;='TABLEAU PERSONNEL'!$D$28,AJ71&lt;='TABLEAU PERSONNEL'!$E$28),100,0)
+IF(AND(AJ71&gt;='TABLEAU PERSONNEL'!$D$29,AJ71&lt;='TABLEAU PERSONNEL'!$E$29),100,0)
+IF(AND(AJ71&gt;='TABLEAU PERSONNEL'!$D$30,AJ71&lt;='TABLEAU PERSONNEL'!$E$30),100,0)
+IF(AND(AJ71&gt;='TABLEAU PERSONNEL'!$D$31,AJ71&lt;='TABLEAU PERSONNEL'!$E$31),100,0)
+IF(AND(AJ71&gt;='TABLEAU PERSONNEL'!$D$32,AJ71&lt;='TABLEAU PERSONNEL'!$E$32),100,0)
+IF(AND(AJ71&gt;='TABLEAU PERSONNEL'!$D$33,AJ71&lt;='TABLEAU PERSONNEL'!$E$33),100,0)
+IF(AND(AJ71&gt;='TABLEAU PERSONNEL'!$D$34,AJ71&lt;='TABLEAU PERSONNEL'!$E$34),100,0)</f>
        <v>2700</v>
      </c>
      <c r="AK75" s="50">
        <f>IF(AND(AK71&gt;='TABLEAU PERSONNEL'!$D$4,AK71&lt;='TABLEAU PERSONNEL'!$E$4),100,0)
+IF(AND(AK71&gt;='TABLEAU PERSONNEL'!$D$5,AK71&lt;='TABLEAU PERSONNEL'!$E$5),100,0)
+IF(AND(AK71&gt;='TABLEAU PERSONNEL'!$D$6,AK71&lt;='TABLEAU PERSONNEL'!$E$6),100,0)
+IF(AND(AK71&gt;='TABLEAU PERSONNEL'!$D$7,AK71&lt;='TABLEAU PERSONNEL'!$E$7),100,0)
+IF(AND(AK71&gt;='TABLEAU PERSONNEL'!$D$8,AK71&lt;='TABLEAU PERSONNEL'!$E$8),100,0)
+IF(AND(AK71&gt;='TABLEAU PERSONNEL'!$D$9,AK71&lt;='TABLEAU PERSONNEL'!$E$9),100,0)
+IF(AND(AK71&gt;='TABLEAU PERSONNEL'!$D$10,AK71&lt;='TABLEAU PERSONNEL'!$E$10),100,0)
+IF(AND(AK71&gt;='TABLEAU PERSONNEL'!$D$11,AK71&lt;='TABLEAU PERSONNEL'!$E$11),100,0)
+IF(AND(AK71&gt;='TABLEAU PERSONNEL'!$D$12,AK71&lt;='TABLEAU PERSONNEL'!$E$12),100,0)
+IF(AND(AK71&gt;='TABLEAU PERSONNEL'!$D$13,AK71&lt;='TABLEAU PERSONNEL'!$E$13),100,0)
+IF(AND(AK71&gt;='TABLEAU PERSONNEL'!$D$14,AK71&lt;='TABLEAU PERSONNEL'!$E$14),100,0)
+IF(AND(AK71&gt;='TABLEAU PERSONNEL'!$D$15,AK71&lt;='TABLEAU PERSONNEL'!$E$15),100,0)
+IF(AND(AK71&gt;='TABLEAU PERSONNEL'!$D$16,AK71&lt;='TABLEAU PERSONNEL'!$E$16),100,0)
+IF(AND(AK71&gt;='TABLEAU PERSONNEL'!$D$17,AK71&lt;='TABLEAU PERSONNEL'!$E$17),100,0)
+IF(AND(AK71&gt;='TABLEAU PERSONNEL'!$D$18,AK71&lt;='TABLEAU PERSONNEL'!$E$18),100,0)
+IF(AND(AK71&gt;='TABLEAU PERSONNEL'!$D$19,AK71&lt;='TABLEAU PERSONNEL'!$E$19),100,0)
+IF(AND(AK71&gt;='TABLEAU PERSONNEL'!$D$20,AK71&lt;='TABLEAU PERSONNEL'!$E$20),100,0)
+IF(AND(AK71&gt;='TABLEAU PERSONNEL'!$D$21,AK71&lt;='TABLEAU PERSONNEL'!$E$21),100,0)
+IF(AND(AK71&gt;='TABLEAU PERSONNEL'!$D$22,AK71&lt;='TABLEAU PERSONNEL'!$E$22),100,0)
+IF(AND(AK71&gt;='TABLEAU PERSONNEL'!$D$23,AK71&lt;='TABLEAU PERSONNEL'!$E$23),100,0)
+IF(AND(AK71&gt;='TABLEAU PERSONNEL'!$D$24,AK71&lt;='TABLEAU PERSONNEL'!$E$24),100,0)
+IF(AND(AK71&gt;='TABLEAU PERSONNEL'!$D$25,AK71&lt;='TABLEAU PERSONNEL'!$E$25),100,0)
+IF(AND(AK71&gt;='TABLEAU PERSONNEL'!$D$26,AK71&lt;='TABLEAU PERSONNEL'!$E$26),100,0)
+IF(AND(AK71&gt;='TABLEAU PERSONNEL'!$D$27,AK71&lt;='TABLEAU PERSONNEL'!$E$27),100,0)
+IF(AND(AK71&gt;='TABLEAU PERSONNEL'!$D$28,AK71&lt;='TABLEAU PERSONNEL'!$E$28),100,0)
+IF(AND(AK71&gt;='TABLEAU PERSONNEL'!$D$29,AK71&lt;='TABLEAU PERSONNEL'!$E$29),100,0)
+IF(AND(AK71&gt;='TABLEAU PERSONNEL'!$D$30,AK71&lt;='TABLEAU PERSONNEL'!$E$30),100,0)
+IF(AND(AK71&gt;='TABLEAU PERSONNEL'!$D$31,AK71&lt;='TABLEAU PERSONNEL'!$E$31),100,0)
+IF(AND(AK71&gt;='TABLEAU PERSONNEL'!$D$32,AK71&lt;='TABLEAU PERSONNEL'!$E$32),100,0)
+IF(AND(AK71&gt;='TABLEAU PERSONNEL'!$D$33,AK71&lt;='TABLEAU PERSONNEL'!$E$33),100,0)
+IF(AND(AK71&gt;='TABLEAU PERSONNEL'!$D$34,AK71&lt;='TABLEAU PERSONNEL'!$E$34),100,0)</f>
        <v>2700</v>
      </c>
      <c r="AL75" s="50">
        <f>IF(AND(AL71&gt;='TABLEAU PERSONNEL'!$D$4,AL71&lt;='TABLEAU PERSONNEL'!$E$4),100,0)
+IF(AND(AL71&gt;='TABLEAU PERSONNEL'!$D$5,AL71&lt;='TABLEAU PERSONNEL'!$E$5),100,0)
+IF(AND(AL71&gt;='TABLEAU PERSONNEL'!$D$6,AL71&lt;='TABLEAU PERSONNEL'!$E$6),100,0)
+IF(AND(AL71&gt;='TABLEAU PERSONNEL'!$D$7,AL71&lt;='TABLEAU PERSONNEL'!$E$7),100,0)
+IF(AND(AL71&gt;='TABLEAU PERSONNEL'!$D$8,AL71&lt;='TABLEAU PERSONNEL'!$E$8),100,0)
+IF(AND(AL71&gt;='TABLEAU PERSONNEL'!$D$9,AL71&lt;='TABLEAU PERSONNEL'!$E$9),100,0)
+IF(AND(AL71&gt;='TABLEAU PERSONNEL'!$D$10,AL71&lt;='TABLEAU PERSONNEL'!$E$10),100,0)
+IF(AND(AL71&gt;='TABLEAU PERSONNEL'!$D$11,AL71&lt;='TABLEAU PERSONNEL'!$E$11),100,0)
+IF(AND(AL71&gt;='TABLEAU PERSONNEL'!$D$12,AL71&lt;='TABLEAU PERSONNEL'!$E$12),100,0)
+IF(AND(AL71&gt;='TABLEAU PERSONNEL'!$D$13,AL71&lt;='TABLEAU PERSONNEL'!$E$13),100,0)
+IF(AND(AL71&gt;='TABLEAU PERSONNEL'!$D$14,AL71&lt;='TABLEAU PERSONNEL'!$E$14),100,0)
+IF(AND(AL71&gt;='TABLEAU PERSONNEL'!$D$15,AL71&lt;='TABLEAU PERSONNEL'!$E$15),100,0)
+IF(AND(AL71&gt;='TABLEAU PERSONNEL'!$D$16,AL71&lt;='TABLEAU PERSONNEL'!$E$16),100,0)
+IF(AND(AL71&gt;='TABLEAU PERSONNEL'!$D$17,AL71&lt;='TABLEAU PERSONNEL'!$E$17),100,0)
+IF(AND(AL71&gt;='TABLEAU PERSONNEL'!$D$18,AL71&lt;='TABLEAU PERSONNEL'!$E$18),100,0)
+IF(AND(AL71&gt;='TABLEAU PERSONNEL'!$D$19,AL71&lt;='TABLEAU PERSONNEL'!$E$19),100,0)
+IF(AND(AL71&gt;='TABLEAU PERSONNEL'!$D$20,AL71&lt;='TABLEAU PERSONNEL'!$E$20),100,0)
+IF(AND(AL71&gt;='TABLEAU PERSONNEL'!$D$21,AL71&lt;='TABLEAU PERSONNEL'!$E$21),100,0)
+IF(AND(AL71&gt;='TABLEAU PERSONNEL'!$D$22,AL71&lt;='TABLEAU PERSONNEL'!$E$22),100,0)
+IF(AND(AL71&gt;='TABLEAU PERSONNEL'!$D$23,AL71&lt;='TABLEAU PERSONNEL'!$E$23),100,0)
+IF(AND(AL71&gt;='TABLEAU PERSONNEL'!$D$24,AL71&lt;='TABLEAU PERSONNEL'!$E$24),100,0)
+IF(AND(AL71&gt;='TABLEAU PERSONNEL'!$D$25,AL71&lt;='TABLEAU PERSONNEL'!$E$25),100,0)
+IF(AND(AL71&gt;='TABLEAU PERSONNEL'!$D$26,AL71&lt;='TABLEAU PERSONNEL'!$E$26),100,0)
+IF(AND(AL71&gt;='TABLEAU PERSONNEL'!$D$27,AL71&lt;='TABLEAU PERSONNEL'!$E$27),100,0)
+IF(AND(AL71&gt;='TABLEAU PERSONNEL'!$D$28,AL71&lt;='TABLEAU PERSONNEL'!$E$28),100,0)
+IF(AND(AL71&gt;='TABLEAU PERSONNEL'!$D$29,AL71&lt;='TABLEAU PERSONNEL'!$E$29),100,0)
+IF(AND(AL71&gt;='TABLEAU PERSONNEL'!$D$30,AL71&lt;='TABLEAU PERSONNEL'!$E$30),100,0)
+IF(AND(AL71&gt;='TABLEAU PERSONNEL'!$D$31,AL71&lt;='TABLEAU PERSONNEL'!$E$31),100,0)
+IF(AND(AL71&gt;='TABLEAU PERSONNEL'!$D$32,AL71&lt;='TABLEAU PERSONNEL'!$E$32),100,0)
+IF(AND(AL71&gt;='TABLEAU PERSONNEL'!$D$33,AL71&lt;='TABLEAU PERSONNEL'!$E$33),100,0)
+IF(AND(AL71&gt;='TABLEAU PERSONNEL'!$D$34,AL71&lt;='TABLEAU PERSONNEL'!$E$34),100,0)</f>
        <v>2700</v>
      </c>
    </row>
  </sheetData>
  <sheetProtection formatCells="0" formatColumns="0" formatRows="0" insertColumns="0" insertRows="0" insertHyperlinks="0" deleteColumns="0" deleteRows="0" sort="0" autoFilter="0" pivotTables="0"/>
  <mergeCells count="13">
    <mergeCell ref="A70:A72"/>
    <mergeCell ref="AG1:AH1"/>
    <mergeCell ref="A34:A36"/>
    <mergeCell ref="A40:A42"/>
    <mergeCell ref="A46:A48"/>
    <mergeCell ref="A52:A54"/>
    <mergeCell ref="A58:A60"/>
    <mergeCell ref="A64:A66"/>
    <mergeCell ref="A4:A6"/>
    <mergeCell ref="A10:A12"/>
    <mergeCell ref="A16:A18"/>
    <mergeCell ref="A22:A24"/>
    <mergeCell ref="A28:A30"/>
  </mergeCells>
  <dataValidations disablePrompts="1" count="1">
    <dataValidation allowBlank="1" showInputMessage="1" showErrorMessage="1" prompt="Tapez l'année dans cette cellule." sqref="AG1 AI1:AL1" xr:uid="{17A4ABB6-D7BA-4630-9D85-8498A378AC5C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PLANNING GLOBAL</vt:lpstr>
      <vt:lpstr>TABLEAU MACHINE</vt:lpstr>
      <vt:lpstr>TABLEAU PERSONNEL</vt:lpstr>
      <vt:lpstr>TABLEAU PERSONNEL D ETAT</vt:lpstr>
      <vt:lpstr>CalendarYear</vt:lpstr>
      <vt:lpstr>'PLANNING GLOBAL'!Print_Area</vt:lpstr>
      <vt:lpstr>'TABLEAU MACHINE'!Print_Area</vt:lpstr>
      <vt:lpstr>'TABLEAU PERSONNEL'!Print_Area</vt:lpstr>
    </vt:vector>
  </TitlesOfParts>
  <Company>Smartsheet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Ragazhinskaya</dc:creator>
  <cp:lastModifiedBy>Alexandre Lejeune</cp:lastModifiedBy>
  <cp:lastPrinted>2025-01-15T09:20:47Z</cp:lastPrinted>
  <dcterms:created xsi:type="dcterms:W3CDTF">2015-02-24T20:54:23Z</dcterms:created>
  <dcterms:modified xsi:type="dcterms:W3CDTF">2025-01-15T10:54:15Z</dcterms:modified>
</cp:coreProperties>
</file>