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124\Desktop\"/>
    </mc:Choice>
  </mc:AlternateContent>
  <xr:revisionPtr revIDLastSave="0" documentId="13_ncr:1_{0AF41EB6-CCAF-40F6-A519-BF2D645E6F15}" xr6:coauthVersionLast="47" xr6:coauthVersionMax="47" xr10:uidLastSave="{00000000-0000-0000-0000-000000000000}"/>
  <bookViews>
    <workbookView xWindow="0" yWindow="0" windowWidth="23040" windowHeight="12360" activeTab="3" xr2:uid="{5A8DA5D5-16F0-43A8-902C-C5179768FF71}"/>
  </bookViews>
  <sheets>
    <sheet name="Jan" sheetId="7" r:id="rId1"/>
    <sheet name="Fev" sheetId="6" r:id="rId2"/>
    <sheet name="Mars" sheetId="3" r:id="rId3"/>
    <sheet name="T1" sheetId="2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0" i="3" l="1"/>
  <c r="M50" i="3"/>
  <c r="I50" i="3"/>
  <c r="G50" i="3"/>
  <c r="O49" i="3"/>
  <c r="M49" i="3"/>
  <c r="I49" i="3"/>
  <c r="G49" i="3"/>
  <c r="D49" i="3"/>
  <c r="M48" i="3"/>
  <c r="G48" i="3"/>
  <c r="D48" i="3"/>
  <c r="O47" i="3"/>
  <c r="K47" i="3"/>
  <c r="I48" i="3" s="1"/>
  <c r="P51" i="3" s="1"/>
  <c r="O46" i="3"/>
  <c r="M46" i="3"/>
  <c r="G46" i="3"/>
  <c r="O50" i="6"/>
  <c r="M50" i="6"/>
  <c r="G50" i="6"/>
  <c r="O49" i="6"/>
  <c r="I50" i="6" s="1"/>
  <c r="M49" i="6"/>
  <c r="I49" i="6"/>
  <c r="G49" i="6"/>
  <c r="D49" i="6"/>
  <c r="M48" i="6"/>
  <c r="G48" i="6"/>
  <c r="G16" i="24" s="1"/>
  <c r="D48" i="6"/>
  <c r="O47" i="6"/>
  <c r="K47" i="6"/>
  <c r="I48" i="6" s="1"/>
  <c r="P51" i="6" s="1"/>
  <c r="O46" i="6"/>
  <c r="M46" i="6"/>
  <c r="G46" i="6"/>
  <c r="G15" i="24"/>
  <c r="G13" i="24"/>
  <c r="R9" i="3"/>
  <c r="C6" i="24"/>
  <c r="H13" i="24" s="1"/>
  <c r="C12" i="24"/>
  <c r="D48" i="7"/>
  <c r="P7" i="3"/>
  <c r="K7" i="3"/>
  <c r="R7" i="3" s="1"/>
  <c r="AC6" i="3"/>
  <c r="P6" i="3"/>
  <c r="K6" i="3"/>
  <c r="R6" i="3" s="1"/>
  <c r="AC5" i="3"/>
  <c r="P5" i="3"/>
  <c r="K5" i="3"/>
  <c r="R5" i="3" s="1"/>
  <c r="B44" i="7"/>
  <c r="B44" i="6"/>
  <c r="P10" i="6"/>
  <c r="K10" i="6"/>
  <c r="R10" i="6" s="1"/>
  <c r="AC9" i="6"/>
  <c r="P9" i="6"/>
  <c r="K9" i="6"/>
  <c r="R9" i="6" s="1"/>
  <c r="AC8" i="6"/>
  <c r="P8" i="6"/>
  <c r="K8" i="6"/>
  <c r="R8" i="6" s="1"/>
  <c r="V44" i="3"/>
  <c r="U44" i="3"/>
  <c r="S44" i="3"/>
  <c r="Q44" i="3"/>
  <c r="O44" i="3"/>
  <c r="N44" i="3"/>
  <c r="J44" i="3"/>
  <c r="I44" i="3"/>
  <c r="B44" i="3"/>
  <c r="R43" i="3"/>
  <c r="P43" i="3"/>
  <c r="K43" i="3"/>
  <c r="P42" i="3"/>
  <c r="K42" i="3"/>
  <c r="R42" i="3" s="1"/>
  <c r="P41" i="3"/>
  <c r="K41" i="3"/>
  <c r="R41" i="3" s="1"/>
  <c r="R40" i="3"/>
  <c r="P40" i="3"/>
  <c r="K40" i="3"/>
  <c r="R39" i="3"/>
  <c r="P39" i="3"/>
  <c r="K39" i="3"/>
  <c r="P38" i="3"/>
  <c r="K38" i="3"/>
  <c r="R38" i="3" s="1"/>
  <c r="P37" i="3"/>
  <c r="K37" i="3"/>
  <c r="R37" i="3" s="1"/>
  <c r="R36" i="3"/>
  <c r="P36" i="3"/>
  <c r="K36" i="3"/>
  <c r="R35" i="3"/>
  <c r="P35" i="3"/>
  <c r="K35" i="3"/>
  <c r="P34" i="3"/>
  <c r="K34" i="3"/>
  <c r="R34" i="3" s="1"/>
  <c r="P33" i="3"/>
  <c r="K33" i="3"/>
  <c r="R33" i="3" s="1"/>
  <c r="R32" i="3"/>
  <c r="P32" i="3"/>
  <c r="K32" i="3"/>
  <c r="P31" i="3"/>
  <c r="K31" i="3"/>
  <c r="R31" i="3" s="1"/>
  <c r="P30" i="3"/>
  <c r="K30" i="3"/>
  <c r="R30" i="3" s="1"/>
  <c r="P29" i="3"/>
  <c r="K29" i="3"/>
  <c r="R29" i="3" s="1"/>
  <c r="P28" i="3"/>
  <c r="K28" i="3"/>
  <c r="R28" i="3" s="1"/>
  <c r="R27" i="3"/>
  <c r="P27" i="3"/>
  <c r="K27" i="3"/>
  <c r="P26" i="3"/>
  <c r="K26" i="3"/>
  <c r="R26" i="3" s="1"/>
  <c r="V24" i="3"/>
  <c r="U24" i="3"/>
  <c r="T24" i="3"/>
  <c r="S24" i="3"/>
  <c r="Q24" i="3"/>
  <c r="O24" i="3"/>
  <c r="N24" i="3"/>
  <c r="M24" i="3"/>
  <c r="L24" i="3"/>
  <c r="J24" i="3"/>
  <c r="I24" i="3"/>
  <c r="B24" i="3"/>
  <c r="A24" i="3"/>
  <c r="P23" i="3"/>
  <c r="K23" i="3"/>
  <c r="R23" i="3" s="1"/>
  <c r="R22" i="3"/>
  <c r="P22" i="3"/>
  <c r="K22" i="3"/>
  <c r="R21" i="3"/>
  <c r="P21" i="3"/>
  <c r="K21" i="3"/>
  <c r="P20" i="3"/>
  <c r="K20" i="3"/>
  <c r="R20" i="3" s="1"/>
  <c r="P19" i="3"/>
  <c r="K19" i="3"/>
  <c r="R19" i="3" s="1"/>
  <c r="R18" i="3"/>
  <c r="P18" i="3"/>
  <c r="K18" i="3"/>
  <c r="R17" i="3"/>
  <c r="P17" i="3"/>
  <c r="K17" i="3"/>
  <c r="P16" i="3"/>
  <c r="K16" i="3"/>
  <c r="R16" i="3" s="1"/>
  <c r="P15" i="3"/>
  <c r="K15" i="3"/>
  <c r="R15" i="3" s="1"/>
  <c r="R14" i="3"/>
  <c r="P14" i="3"/>
  <c r="K14" i="3"/>
  <c r="R13" i="3"/>
  <c r="P13" i="3"/>
  <c r="K13" i="3"/>
  <c r="P12" i="3"/>
  <c r="K12" i="3"/>
  <c r="R12" i="3" s="1"/>
  <c r="P11" i="3"/>
  <c r="K11" i="3"/>
  <c r="R11" i="3" s="1"/>
  <c r="P10" i="3"/>
  <c r="K10" i="3"/>
  <c r="R10" i="3" s="1"/>
  <c r="P9" i="3"/>
  <c r="K9" i="3"/>
  <c r="R8" i="3"/>
  <c r="P8" i="3"/>
  <c r="K8" i="3"/>
  <c r="P24" i="3"/>
  <c r="P4" i="3"/>
  <c r="K4" i="3"/>
  <c r="R4" i="3" s="1"/>
  <c r="P3" i="3"/>
  <c r="K3" i="3"/>
  <c r="K24" i="3" s="1"/>
  <c r="F1" i="3"/>
  <c r="V44" i="6"/>
  <c r="U44" i="6"/>
  <c r="S44" i="6"/>
  <c r="Q44" i="6"/>
  <c r="O44" i="6"/>
  <c r="N44" i="6"/>
  <c r="J44" i="6"/>
  <c r="I44" i="6"/>
  <c r="R43" i="6"/>
  <c r="P43" i="6"/>
  <c r="K43" i="6"/>
  <c r="P42" i="6"/>
  <c r="K42" i="6"/>
  <c r="R42" i="6" s="1"/>
  <c r="P41" i="6"/>
  <c r="K41" i="6"/>
  <c r="R41" i="6" s="1"/>
  <c r="R40" i="6"/>
  <c r="P40" i="6"/>
  <c r="K40" i="6"/>
  <c r="R39" i="6"/>
  <c r="P39" i="6"/>
  <c r="K39" i="6"/>
  <c r="P38" i="6"/>
  <c r="K38" i="6"/>
  <c r="R38" i="6" s="1"/>
  <c r="P37" i="6"/>
  <c r="K37" i="6"/>
  <c r="R37" i="6" s="1"/>
  <c r="R36" i="6"/>
  <c r="P36" i="6"/>
  <c r="K36" i="6"/>
  <c r="R35" i="6"/>
  <c r="P35" i="6"/>
  <c r="K35" i="6"/>
  <c r="P34" i="6"/>
  <c r="K34" i="6"/>
  <c r="R34" i="6" s="1"/>
  <c r="P33" i="6"/>
  <c r="K33" i="6"/>
  <c r="R33" i="6" s="1"/>
  <c r="R32" i="6"/>
  <c r="P32" i="6"/>
  <c r="K32" i="6"/>
  <c r="P31" i="6"/>
  <c r="K31" i="6"/>
  <c r="R31" i="6" s="1"/>
  <c r="P30" i="6"/>
  <c r="K30" i="6"/>
  <c r="R30" i="6" s="1"/>
  <c r="P29" i="6"/>
  <c r="K29" i="6"/>
  <c r="R29" i="6" s="1"/>
  <c r="P28" i="6"/>
  <c r="K28" i="6"/>
  <c r="R28" i="6" s="1"/>
  <c r="P27" i="6"/>
  <c r="K27" i="6"/>
  <c r="R27" i="6" s="1"/>
  <c r="P26" i="6"/>
  <c r="P44" i="6" s="1"/>
  <c r="K26" i="6"/>
  <c r="R26" i="6" s="1"/>
  <c r="V24" i="6"/>
  <c r="U24" i="6"/>
  <c r="T24" i="6"/>
  <c r="S24" i="6"/>
  <c r="Q24" i="6"/>
  <c r="O24" i="6"/>
  <c r="N24" i="6"/>
  <c r="M24" i="6"/>
  <c r="L24" i="6"/>
  <c r="J24" i="6"/>
  <c r="I24" i="6"/>
  <c r="B24" i="6"/>
  <c r="A24" i="6"/>
  <c r="P23" i="6"/>
  <c r="K23" i="6"/>
  <c r="R23" i="6" s="1"/>
  <c r="R22" i="6"/>
  <c r="P22" i="6"/>
  <c r="K22" i="6"/>
  <c r="R21" i="6"/>
  <c r="P21" i="6"/>
  <c r="K21" i="6"/>
  <c r="P20" i="6"/>
  <c r="K20" i="6"/>
  <c r="R20" i="6" s="1"/>
  <c r="P19" i="6"/>
  <c r="K19" i="6"/>
  <c r="R19" i="6" s="1"/>
  <c r="R18" i="6"/>
  <c r="P18" i="6"/>
  <c r="K18" i="6"/>
  <c r="R17" i="6"/>
  <c r="P17" i="6"/>
  <c r="K17" i="6"/>
  <c r="P16" i="6"/>
  <c r="K16" i="6"/>
  <c r="R16" i="6" s="1"/>
  <c r="P15" i="6"/>
  <c r="K15" i="6"/>
  <c r="R15" i="6" s="1"/>
  <c r="R14" i="6"/>
  <c r="P14" i="6"/>
  <c r="K14" i="6"/>
  <c r="R13" i="6"/>
  <c r="P13" i="6"/>
  <c r="K13" i="6"/>
  <c r="P12" i="6"/>
  <c r="K12" i="6"/>
  <c r="R12" i="6" s="1"/>
  <c r="P11" i="6"/>
  <c r="K11" i="6"/>
  <c r="R11" i="6" s="1"/>
  <c r="R7" i="6"/>
  <c r="P7" i="6"/>
  <c r="K7" i="6"/>
  <c r="P6" i="6"/>
  <c r="K6" i="6"/>
  <c r="R6" i="6" s="1"/>
  <c r="P5" i="6"/>
  <c r="K5" i="6"/>
  <c r="R5" i="6" s="1"/>
  <c r="P4" i="6"/>
  <c r="K4" i="6"/>
  <c r="R4" i="6" s="1"/>
  <c r="P3" i="6"/>
  <c r="K3" i="6"/>
  <c r="F1" i="6"/>
  <c r="R26" i="7"/>
  <c r="R30" i="7"/>
  <c r="R32" i="7"/>
  <c r="R33" i="7"/>
  <c r="R34" i="7"/>
  <c r="R35" i="7"/>
  <c r="R36" i="7"/>
  <c r="R37" i="7"/>
  <c r="R38" i="7"/>
  <c r="R39" i="7"/>
  <c r="R41" i="7"/>
  <c r="R42" i="7"/>
  <c r="R43" i="7"/>
  <c r="R40" i="7"/>
  <c r="R22" i="7"/>
  <c r="R11" i="7"/>
  <c r="R12" i="7"/>
  <c r="R13" i="7"/>
  <c r="R14" i="7"/>
  <c r="R15" i="7"/>
  <c r="R16" i="7"/>
  <c r="R17" i="7"/>
  <c r="R18" i="7"/>
  <c r="R19" i="7"/>
  <c r="R23" i="7"/>
  <c r="R3" i="7"/>
  <c r="R5" i="7"/>
  <c r="K9" i="7"/>
  <c r="R9" i="7" s="1"/>
  <c r="K10" i="7"/>
  <c r="R10" i="7" s="1"/>
  <c r="K11" i="7"/>
  <c r="K12" i="7"/>
  <c r="K13" i="7"/>
  <c r="K14" i="7"/>
  <c r="K15" i="7"/>
  <c r="K16" i="7"/>
  <c r="K7" i="7"/>
  <c r="R7" i="7" s="1"/>
  <c r="K8" i="7"/>
  <c r="R8" i="7" s="1"/>
  <c r="D49" i="7"/>
  <c r="G48" i="7"/>
  <c r="K47" i="7"/>
  <c r="V44" i="7"/>
  <c r="M50" i="7" s="1"/>
  <c r="U44" i="7"/>
  <c r="S44" i="7"/>
  <c r="Q44" i="7"/>
  <c r="O44" i="7"/>
  <c r="N44" i="7"/>
  <c r="J44" i="7"/>
  <c r="I44" i="7"/>
  <c r="P43" i="7"/>
  <c r="K43" i="7"/>
  <c r="P42" i="7"/>
  <c r="K42" i="7"/>
  <c r="P41" i="7"/>
  <c r="K41" i="7"/>
  <c r="P40" i="7"/>
  <c r="K40" i="7"/>
  <c r="P39" i="7"/>
  <c r="K39" i="7"/>
  <c r="P38" i="7"/>
  <c r="K38" i="7"/>
  <c r="P37" i="7"/>
  <c r="K37" i="7"/>
  <c r="P36" i="7"/>
  <c r="K36" i="7"/>
  <c r="P35" i="7"/>
  <c r="K35" i="7"/>
  <c r="P34" i="7"/>
  <c r="K34" i="7"/>
  <c r="P33" i="7"/>
  <c r="K33" i="7"/>
  <c r="P32" i="7"/>
  <c r="K32" i="7"/>
  <c r="P31" i="7"/>
  <c r="K31" i="7"/>
  <c r="R31" i="7" s="1"/>
  <c r="P30" i="7"/>
  <c r="K30" i="7"/>
  <c r="P29" i="7"/>
  <c r="K29" i="7"/>
  <c r="R29" i="7" s="1"/>
  <c r="P28" i="7"/>
  <c r="K28" i="7"/>
  <c r="R28" i="7" s="1"/>
  <c r="P27" i="7"/>
  <c r="K27" i="7"/>
  <c r="R27" i="7" s="1"/>
  <c r="P26" i="7"/>
  <c r="K26" i="7"/>
  <c r="V24" i="7"/>
  <c r="U24" i="7"/>
  <c r="T24" i="7"/>
  <c r="S24" i="7"/>
  <c r="O50" i="7" s="1"/>
  <c r="Q24" i="7"/>
  <c r="O49" i="7" s="1"/>
  <c r="O24" i="7"/>
  <c r="N24" i="7"/>
  <c r="M24" i="7"/>
  <c r="L24" i="7"/>
  <c r="J24" i="7"/>
  <c r="I24" i="7"/>
  <c r="B24" i="7"/>
  <c r="AC8" i="7" s="1"/>
  <c r="A24" i="7"/>
  <c r="G46" i="7" s="1"/>
  <c r="P23" i="7"/>
  <c r="K23" i="7"/>
  <c r="P22" i="7"/>
  <c r="K22" i="7"/>
  <c r="P21" i="7"/>
  <c r="K21" i="7"/>
  <c r="R21" i="7" s="1"/>
  <c r="P20" i="7"/>
  <c r="K20" i="7"/>
  <c r="R20" i="7" s="1"/>
  <c r="P19" i="7"/>
  <c r="K19" i="7"/>
  <c r="P18" i="7"/>
  <c r="K18" i="7"/>
  <c r="P17" i="7"/>
  <c r="K17" i="7"/>
  <c r="P16" i="7"/>
  <c r="P15" i="7"/>
  <c r="P14" i="7"/>
  <c r="P13" i="7"/>
  <c r="P12" i="7"/>
  <c r="P11" i="7"/>
  <c r="P10" i="7"/>
  <c r="P9" i="7"/>
  <c r="P8" i="7"/>
  <c r="P7" i="7"/>
  <c r="P6" i="7"/>
  <c r="K6" i="7"/>
  <c r="R6" i="7" s="1"/>
  <c r="P5" i="7"/>
  <c r="K5" i="7"/>
  <c r="P4" i="7"/>
  <c r="P24" i="7" s="1"/>
  <c r="K4" i="7"/>
  <c r="R4" i="7" s="1"/>
  <c r="P3" i="7"/>
  <c r="K3" i="7"/>
  <c r="F1" i="7"/>
  <c r="C13" i="24"/>
  <c r="D13" i="24" s="1"/>
  <c r="C9" i="24"/>
  <c r="H15" i="24" s="1"/>
  <c r="D30" i="24"/>
  <c r="D29" i="24"/>
  <c r="B11" i="24"/>
  <c r="B10" i="24"/>
  <c r="B9" i="24"/>
  <c r="B3" i="24"/>
  <c r="D9" i="24" l="1"/>
  <c r="G14" i="24"/>
  <c r="I48" i="7"/>
  <c r="AC3" i="6"/>
  <c r="C17" i="24"/>
  <c r="P24" i="6"/>
  <c r="K24" i="6"/>
  <c r="P44" i="3"/>
  <c r="AC8" i="3"/>
  <c r="C15" i="24"/>
  <c r="AC3" i="3"/>
  <c r="P44" i="7"/>
  <c r="G49" i="7" s="1"/>
  <c r="O47" i="7"/>
  <c r="R44" i="3"/>
  <c r="K44" i="3"/>
  <c r="R3" i="3"/>
  <c r="R24" i="3" s="1"/>
  <c r="R44" i="6"/>
  <c r="K44" i="6"/>
  <c r="AC4" i="6" s="1"/>
  <c r="R3" i="6"/>
  <c r="R24" i="6" s="1"/>
  <c r="C19" i="24"/>
  <c r="AC3" i="7"/>
  <c r="R44" i="7"/>
  <c r="M46" i="7"/>
  <c r="K24" i="7"/>
  <c r="O46" i="7" s="1"/>
  <c r="K44" i="7"/>
  <c r="R24" i="7"/>
  <c r="D6" i="24" l="1"/>
  <c r="D12" i="24"/>
  <c r="AC4" i="3"/>
  <c r="AC7" i="6"/>
  <c r="G50" i="7"/>
  <c r="P51" i="7" s="1"/>
  <c r="M49" i="7"/>
  <c r="I50" i="7" s="1"/>
  <c r="AC4" i="7"/>
  <c r="I49" i="7"/>
  <c r="M48" i="7"/>
  <c r="AC7" i="7"/>
  <c r="C18" i="24" l="1"/>
  <c r="D19" i="24" s="1"/>
  <c r="C14" i="24" l="1"/>
  <c r="C20" i="24" s="1"/>
  <c r="C22" i="24" l="1"/>
  <c r="C25" i="24"/>
  <c r="C32" i="24" s="1"/>
  <c r="C31" i="24"/>
  <c r="D31" i="24" s="1"/>
</calcChain>
</file>

<file path=xl/sharedStrings.xml><?xml version="1.0" encoding="utf-8"?>
<sst xmlns="http://schemas.openxmlformats.org/spreadsheetml/2006/main" count="234" uniqueCount="107">
  <si>
    <t>COMMISSIONS</t>
  </si>
  <si>
    <t>FINANCEMENT VW Bank</t>
  </si>
  <si>
    <t>nbr VN</t>
  </si>
  <si>
    <t>nbr VD</t>
  </si>
  <si>
    <t>N° VN-VD</t>
  </si>
  <si>
    <t>Date de cde</t>
  </si>
  <si>
    <t>Date de livraison</t>
  </si>
  <si>
    <t>Nom du client</t>
  </si>
  <si>
    <t>Véhicule</t>
  </si>
  <si>
    <t>Forfait VD OU LOUEUR</t>
  </si>
  <si>
    <t>Prime exceptionnelle</t>
  </si>
  <si>
    <t>Nbr de dossier</t>
  </si>
  <si>
    <t>type crédit</t>
  </si>
  <si>
    <t xml:space="preserve">Barême  </t>
  </si>
  <si>
    <t xml:space="preserve">Montant du financement </t>
  </si>
  <si>
    <t>1er loyer</t>
  </si>
  <si>
    <t>Montant Eligible</t>
  </si>
  <si>
    <t>Assurances</t>
  </si>
  <si>
    <t>Forfait</t>
  </si>
  <si>
    <t>Montant Accessoires P.clt HT</t>
  </si>
  <si>
    <t>SEAT CONNECT</t>
  </si>
  <si>
    <t>Kit de Livraison</t>
  </si>
  <si>
    <t>ass vw bank</t>
  </si>
  <si>
    <t>pénétration FI</t>
  </si>
  <si>
    <t>nbr VO</t>
  </si>
  <si>
    <t>VO</t>
  </si>
  <si>
    <t>Récapitulatif Mensuel</t>
  </si>
  <si>
    <t>Nbre de Livraisons VN</t>
  </si>
  <si>
    <t>Montant Eligible VN-VD</t>
  </si>
  <si>
    <t>Pénétration VN-VD</t>
  </si>
  <si>
    <t>Signature Responsable</t>
  </si>
  <si>
    <t>TOTAL</t>
  </si>
  <si>
    <t>Pénétration % VO</t>
  </si>
  <si>
    <t>Liv VO</t>
  </si>
  <si>
    <t>Montant eligible VO</t>
  </si>
  <si>
    <t>Dossier VW VO</t>
  </si>
  <si>
    <t>Dossiers VW FI VN</t>
  </si>
  <si>
    <t>Ass VW FI VN</t>
  </si>
  <si>
    <t>Total Forfait Dossiers VW Bank VN-VO-VD</t>
  </si>
  <si>
    <t>% Assurance VN</t>
  </si>
  <si>
    <t xml:space="preserve">TOTAL </t>
  </si>
  <si>
    <t>COMMISSIONS TRIMESTRIELLES</t>
  </si>
  <si>
    <t>Vendeur:</t>
  </si>
  <si>
    <t>Rémunération Volume Trimestriel</t>
  </si>
  <si>
    <t>Rémunération Financement</t>
  </si>
  <si>
    <t>Réalisation</t>
  </si>
  <si>
    <t>Prime</t>
  </si>
  <si>
    <t>Barême 100</t>
  </si>
  <si>
    <t>Barême 75</t>
  </si>
  <si>
    <t>Barême 50</t>
  </si>
  <si>
    <t>Barême 25</t>
  </si>
  <si>
    <t>Barême 0</t>
  </si>
  <si>
    <t>Nbr Livraison VN</t>
  </si>
  <si>
    <t>RECAPITULATIF FINANCEMENT</t>
  </si>
  <si>
    <t>Total montant Eligible VN-VD</t>
  </si>
  <si>
    <t>Pénétration %</t>
  </si>
  <si>
    <t>REMUNERATION FINANCEMENT</t>
  </si>
  <si>
    <t>PRIME QUALITE TRIMESTRIELLE</t>
  </si>
  <si>
    <t>BEV</t>
  </si>
  <si>
    <t>NOM</t>
  </si>
  <si>
    <t>CUMUL</t>
  </si>
  <si>
    <t>Cde BEV</t>
  </si>
  <si>
    <t>Date :</t>
  </si>
  <si>
    <t>&lt;= à 40%= x0,15% &lt; à 145 000€</t>
  </si>
  <si>
    <t>&gt;= à 45%= x0,20% &lt; à 145 000€</t>
  </si>
  <si>
    <t>&gt;= à 50%= x 0,35% &lt; à 145 000€</t>
  </si>
  <si>
    <t>&lt;= à 40%= x0,20% &gt; à 145 001€</t>
  </si>
  <si>
    <t>&gt;= à 45%= x0,35% &gt; à 145 001€</t>
  </si>
  <si>
    <t>&gt;= à 50%= x 0,55% &gt; à 145 001€</t>
  </si>
  <si>
    <t>Traqueurs MSO</t>
  </si>
  <si>
    <t>Signature Vendeur</t>
  </si>
  <si>
    <t>Comm ACC</t>
  </si>
  <si>
    <t xml:space="preserve"> Forfait VD-Loueur+KIT</t>
  </si>
  <si>
    <t xml:space="preserve">LIVRAISON </t>
  </si>
  <si>
    <t>Champs à compléter</t>
  </si>
  <si>
    <t>Objectif Prise d'ordre</t>
  </si>
  <si>
    <t>*</t>
  </si>
  <si>
    <t>Hors BEV</t>
  </si>
  <si>
    <t xml:space="preserve">Total Assurances </t>
  </si>
  <si>
    <t>Total Livraison Trimestrielle</t>
  </si>
  <si>
    <t>S+C</t>
  </si>
  <si>
    <t>O1</t>
  </si>
  <si>
    <t>R</t>
  </si>
  <si>
    <t>O2</t>
  </si>
  <si>
    <t>O3</t>
  </si>
  <si>
    <t>15XN</t>
  </si>
  <si>
    <t>400+15XN</t>
  </si>
  <si>
    <t>Cdes S</t>
  </si>
  <si>
    <t>Palier S</t>
  </si>
  <si>
    <t>Cdes C</t>
  </si>
  <si>
    <t>Palier C</t>
  </si>
  <si>
    <t>FINANCEMENT V</t>
  </si>
  <si>
    <t>% S</t>
  </si>
  <si>
    <t>c</t>
  </si>
  <si>
    <t>S</t>
  </si>
  <si>
    <t>Palier 1 S</t>
  </si>
  <si>
    <t>Palier 2 S</t>
  </si>
  <si>
    <t>Palier 3 S</t>
  </si>
  <si>
    <t>Palier 1 C</t>
  </si>
  <si>
    <t>Palier 2 C</t>
  </si>
  <si>
    <t>Palier 3 C</t>
  </si>
  <si>
    <t>Total dossiers V</t>
  </si>
  <si>
    <r>
      <t>S</t>
    </r>
    <r>
      <rPr>
        <b/>
        <sz val="11"/>
        <color rgb="FFFF0000"/>
        <rFont val="Calibri"/>
        <family val="2"/>
      </rPr>
      <t>≥ 0 4,85</t>
    </r>
  </si>
  <si>
    <r>
      <t xml:space="preserve">C </t>
    </r>
    <r>
      <rPr>
        <b/>
        <sz val="11"/>
        <color rgb="FFFF0000"/>
        <rFont val="Calibri"/>
        <family val="2"/>
      </rPr>
      <t>≥ à 4,85</t>
    </r>
  </si>
  <si>
    <r>
      <t xml:space="preserve">COT </t>
    </r>
    <r>
      <rPr>
        <b/>
        <sz val="11"/>
        <color rgb="FFFF0000"/>
        <rFont val="Calibri"/>
        <family val="2"/>
      </rPr>
      <t>≥ à 80%</t>
    </r>
  </si>
  <si>
    <t>CDE S</t>
  </si>
  <si>
    <t>cde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</si>
</sst>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/m/yy;@"/>
    <numFmt numFmtId="165" formatCode="#,##0.00\ &quot;€&quot;"/>
    <numFmt numFmtId="166" formatCode="#,##0\ &quot;€&quot;"/>
  </numFmts>
  <fonts count="27" x14ac:knownFonts="1"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b/>
      <u/>
      <sz val="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 tint="-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i/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6"/>
      <color rgb="FF525B6B"/>
      <name val="Courie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63A4F7"/>
        <bgColor indexed="64"/>
      </patternFill>
    </fill>
    <fill>
      <patternFill patternType="solid">
        <fgColor theme="5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23" fillId="0" borderId="0" applyFont="0" applyFill="0" applyBorder="0" applyAlignment="0" applyProtection="0"/>
  </cellStyleXfs>
  <cellXfs count="275">
    <xf numFmtId="0" fontId="0" fillId="0" borderId="0" xfId="0"/>
    <xf numFmtId="0" fontId="1" fillId="0" borderId="1" xfId="0" applyFont="1" applyBorder="1" applyProtection="1"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1" fillId="0" borderId="2" xfId="0" applyFont="1" applyBorder="1" applyProtection="1">
      <protection locked="0"/>
    </xf>
    <xf numFmtId="0" fontId="3" fillId="0" borderId="0" xfId="0" applyFont="1"/>
    <xf numFmtId="0" fontId="4" fillId="3" borderId="5" xfId="0" applyFont="1" applyFill="1" applyBorder="1" applyAlignment="1" applyProtection="1">
      <alignment textRotation="90"/>
      <protection hidden="1"/>
    </xf>
    <xf numFmtId="0" fontId="0" fillId="0" borderId="0" xfId="0" applyProtection="1">
      <protection hidden="1"/>
    </xf>
    <xf numFmtId="0" fontId="3" fillId="0" borderId="0" xfId="0" applyFont="1" applyProtection="1">
      <protection hidden="1"/>
    </xf>
    <xf numFmtId="0" fontId="1" fillId="0" borderId="7" xfId="0" applyFont="1" applyBorder="1" applyProtection="1">
      <protection locked="0"/>
    </xf>
    <xf numFmtId="164" fontId="1" fillId="0" borderId="8" xfId="0" applyNumberFormat="1" applyFont="1" applyBorder="1" applyProtection="1">
      <protection locked="0"/>
    </xf>
    <xf numFmtId="0" fontId="1" fillId="0" borderId="8" xfId="0" applyFont="1" applyBorder="1" applyProtection="1">
      <protection locked="0"/>
    </xf>
    <xf numFmtId="0" fontId="1" fillId="0" borderId="9" xfId="0" applyFont="1" applyBorder="1" applyProtection="1">
      <protection locked="0"/>
    </xf>
    <xf numFmtId="9" fontId="1" fillId="0" borderId="8" xfId="0" applyNumberFormat="1" applyFont="1" applyBorder="1" applyProtection="1">
      <protection locked="0"/>
    </xf>
    <xf numFmtId="165" fontId="1" fillId="0" borderId="8" xfId="0" applyNumberFormat="1" applyFont="1" applyBorder="1" applyProtection="1">
      <protection locked="0"/>
    </xf>
    <xf numFmtId="165" fontId="1" fillId="0" borderId="8" xfId="0" applyNumberFormat="1" applyFont="1" applyBorder="1" applyProtection="1">
      <protection hidden="1"/>
    </xf>
    <xf numFmtId="6" fontId="1" fillId="0" borderId="11" xfId="0" applyNumberFormat="1" applyFont="1" applyBorder="1" applyProtection="1">
      <protection locked="0"/>
    </xf>
    <xf numFmtId="0" fontId="1" fillId="0" borderId="12" xfId="0" applyFont="1" applyBorder="1" applyProtection="1">
      <protection locked="0"/>
    </xf>
    <xf numFmtId="164" fontId="1" fillId="0" borderId="9" xfId="0" applyNumberFormat="1" applyFont="1" applyBorder="1" applyProtection="1">
      <protection locked="0"/>
    </xf>
    <xf numFmtId="9" fontId="1" fillId="0" borderId="9" xfId="0" applyNumberFormat="1" applyFont="1" applyBorder="1" applyProtection="1">
      <protection locked="0"/>
    </xf>
    <xf numFmtId="165" fontId="1" fillId="0" borderId="9" xfId="0" applyNumberFormat="1" applyFont="1" applyBorder="1" applyProtection="1">
      <protection locked="0"/>
    </xf>
    <xf numFmtId="165" fontId="1" fillId="0" borderId="9" xfId="0" applyNumberFormat="1" applyFont="1" applyBorder="1" applyProtection="1">
      <protection hidden="1"/>
    </xf>
    <xf numFmtId="166" fontId="1" fillId="4" borderId="9" xfId="0" applyNumberFormat="1" applyFont="1" applyFill="1" applyBorder="1" applyProtection="1">
      <protection hidden="1"/>
    </xf>
    <xf numFmtId="165" fontId="1" fillId="0" borderId="16" xfId="0" applyNumberFormat="1" applyFont="1" applyBorder="1" applyProtection="1">
      <protection hidden="1"/>
    </xf>
    <xf numFmtId="0" fontId="1" fillId="0" borderId="19" xfId="0" applyFont="1" applyBorder="1" applyProtection="1">
      <protection locked="0"/>
    </xf>
    <xf numFmtId="14" fontId="1" fillId="0" borderId="19" xfId="0" applyNumberFormat="1" applyFont="1" applyBorder="1" applyProtection="1">
      <protection locked="0"/>
    </xf>
    <xf numFmtId="166" fontId="1" fillId="0" borderId="19" xfId="0" applyNumberFormat="1" applyFont="1" applyBorder="1" applyProtection="1">
      <protection hidden="1"/>
    </xf>
    <xf numFmtId="0" fontId="1" fillId="6" borderId="20" xfId="0" applyFont="1" applyFill="1" applyBorder="1" applyProtection="1">
      <protection locked="0"/>
    </xf>
    <xf numFmtId="0" fontId="1" fillId="0" borderId="21" xfId="0" applyFont="1" applyBorder="1" applyProtection="1">
      <protection locked="0"/>
    </xf>
    <xf numFmtId="0" fontId="1" fillId="6" borderId="13" xfId="0" applyFont="1" applyFill="1" applyBorder="1" applyProtection="1">
      <protection locked="0"/>
    </xf>
    <xf numFmtId="0" fontId="1" fillId="0" borderId="5" xfId="0" applyFont="1" applyBorder="1" applyProtection="1">
      <protection locked="0"/>
    </xf>
    <xf numFmtId="0" fontId="1" fillId="4" borderId="0" xfId="0" applyFont="1" applyFill="1" applyProtection="1">
      <protection locked="0"/>
    </xf>
    <xf numFmtId="0" fontId="0" fillId="4" borderId="0" xfId="0" applyFill="1"/>
    <xf numFmtId="0" fontId="3" fillId="4" borderId="0" xfId="0" applyFont="1" applyFill="1"/>
    <xf numFmtId="0" fontId="1" fillId="0" borderId="0" xfId="0" applyFont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8" fillId="3" borderId="1" xfId="0" applyFont="1" applyFill="1" applyBorder="1" applyAlignment="1" applyProtection="1">
      <alignment horizontal="center" vertical="center"/>
      <protection hidden="1"/>
    </xf>
    <xf numFmtId="0" fontId="4" fillId="3" borderId="5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vertical="center"/>
      <protection hidden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2" xfId="0" applyFont="1" applyFill="1" applyBorder="1" applyAlignment="1" applyProtection="1">
      <alignment vertical="center"/>
      <protection hidden="1"/>
    </xf>
    <xf numFmtId="0" fontId="4" fillId="3" borderId="3" xfId="0" applyFont="1" applyFill="1" applyBorder="1" applyAlignment="1" applyProtection="1">
      <alignment vertical="center"/>
      <protection hidden="1"/>
    </xf>
    <xf numFmtId="165" fontId="4" fillId="3" borderId="1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locked="0"/>
    </xf>
    <xf numFmtId="0" fontId="1" fillId="0" borderId="0" xfId="0" applyFont="1"/>
    <xf numFmtId="3" fontId="1" fillId="0" borderId="10" xfId="0" applyNumberFormat="1" applyFont="1" applyBorder="1" applyProtection="1">
      <protection locked="0"/>
    </xf>
    <xf numFmtId="3" fontId="1" fillId="0" borderId="13" xfId="0" applyNumberFormat="1" applyFont="1" applyBorder="1" applyProtection="1">
      <protection locked="0"/>
    </xf>
    <xf numFmtId="0" fontId="13" fillId="0" borderId="0" xfId="0" applyFont="1" applyProtection="1">
      <protection hidden="1"/>
    </xf>
    <xf numFmtId="0" fontId="0" fillId="0" borderId="7" xfId="0" applyBorder="1" applyAlignment="1" applyProtection="1">
      <alignment horizontal="center"/>
      <protection hidden="1"/>
    </xf>
    <xf numFmtId="9" fontId="0" fillId="3" borderId="27" xfId="0" applyNumberFormat="1" applyFill="1" applyBorder="1" applyProtection="1"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13" fillId="0" borderId="0" xfId="0" applyFont="1" applyAlignment="1" applyProtection="1">
      <alignment horizontal="center" vertical="center"/>
      <protection hidden="1"/>
    </xf>
    <xf numFmtId="9" fontId="15" fillId="3" borderId="28" xfId="0" applyNumberFormat="1" applyFont="1" applyFill="1" applyBorder="1" applyProtection="1">
      <protection hidden="1"/>
    </xf>
    <xf numFmtId="1" fontId="16" fillId="4" borderId="29" xfId="0" applyNumberFormat="1" applyFont="1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1" fontId="0" fillId="4" borderId="1" xfId="0" applyNumberFormat="1" applyFill="1" applyBorder="1" applyAlignment="1" applyProtection="1">
      <alignment horizontal="center" vertical="center"/>
      <protection hidden="1"/>
    </xf>
    <xf numFmtId="0" fontId="7" fillId="3" borderId="24" xfId="0" applyFont="1" applyFill="1" applyBorder="1" applyProtection="1">
      <protection hidden="1"/>
    </xf>
    <xf numFmtId="0" fontId="7" fillId="3" borderId="23" xfId="0" applyFont="1" applyFill="1" applyBorder="1" applyProtection="1">
      <protection hidden="1"/>
    </xf>
    <xf numFmtId="0" fontId="0" fillId="0" borderId="25" xfId="0" applyBorder="1" applyProtection="1">
      <protection hidden="1"/>
    </xf>
    <xf numFmtId="0" fontId="7" fillId="3" borderId="27" xfId="0" applyFont="1" applyFill="1" applyBorder="1" applyProtection="1">
      <protection hidden="1"/>
    </xf>
    <xf numFmtId="0" fontId="7" fillId="3" borderId="25" xfId="0" applyFont="1" applyFill="1" applyBorder="1" applyProtection="1">
      <protection hidden="1"/>
    </xf>
    <xf numFmtId="0" fontId="7" fillId="3" borderId="30" xfId="0" applyFont="1" applyFill="1" applyBorder="1" applyProtection="1">
      <protection hidden="1"/>
    </xf>
    <xf numFmtId="0" fontId="7" fillId="3" borderId="26" xfId="0" applyFont="1" applyFill="1" applyBorder="1" applyProtection="1">
      <protection hidden="1"/>
    </xf>
    <xf numFmtId="0" fontId="0" fillId="0" borderId="27" xfId="0" applyBorder="1" applyProtection="1">
      <protection hidden="1"/>
    </xf>
    <xf numFmtId="0" fontId="0" fillId="0" borderId="30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26" xfId="0" applyBorder="1" applyProtection="1">
      <protection hidden="1"/>
    </xf>
    <xf numFmtId="0" fontId="13" fillId="0" borderId="0" xfId="0" applyFont="1"/>
    <xf numFmtId="0" fontId="13" fillId="0" borderId="0" xfId="0" applyFont="1" applyAlignment="1" applyProtection="1">
      <alignment horizontal="center"/>
      <protection hidden="1"/>
    </xf>
    <xf numFmtId="166" fontId="13" fillId="0" borderId="0" xfId="0" applyNumberFormat="1" applyFont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/>
      <protection locked="0"/>
    </xf>
    <xf numFmtId="9" fontId="0" fillId="3" borderId="24" xfId="0" applyNumberFormat="1" applyFill="1" applyBorder="1" applyProtection="1">
      <protection hidden="1"/>
    </xf>
    <xf numFmtId="0" fontId="7" fillId="0" borderId="22" xfId="0" applyFont="1" applyBorder="1" applyAlignment="1" applyProtection="1">
      <alignment horizontal="center" vertical="center"/>
      <protection hidden="1"/>
    </xf>
    <xf numFmtId="9" fontId="0" fillId="3" borderId="30" xfId="0" applyNumberFormat="1" applyFill="1" applyBorder="1" applyProtection="1">
      <protection hidden="1"/>
    </xf>
    <xf numFmtId="0" fontId="7" fillId="0" borderId="4" xfId="0" applyFont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vertical="center"/>
      <protection hidden="1"/>
    </xf>
    <xf numFmtId="14" fontId="1" fillId="0" borderId="8" xfId="0" applyNumberFormat="1" applyFont="1" applyBorder="1" applyProtection="1">
      <protection locked="0"/>
    </xf>
    <xf numFmtId="14" fontId="1" fillId="0" borderId="9" xfId="0" applyNumberFormat="1" applyFont="1" applyBorder="1" applyProtection="1">
      <protection locked="0"/>
    </xf>
    <xf numFmtId="14" fontId="1" fillId="0" borderId="0" xfId="0" applyNumberFormat="1" applyFont="1"/>
    <xf numFmtId="0" fontId="21" fillId="0" borderId="8" xfId="0" applyFont="1" applyBorder="1" applyProtection="1">
      <protection locked="0"/>
    </xf>
    <xf numFmtId="0" fontId="21" fillId="0" borderId="9" xfId="0" applyFont="1" applyBorder="1" applyProtection="1">
      <protection locked="0"/>
    </xf>
    <xf numFmtId="0" fontId="7" fillId="0" borderId="23" xfId="0" applyFont="1" applyBorder="1" applyAlignment="1" applyProtection="1">
      <alignment horizontal="center" vertical="center"/>
      <protection hidden="1"/>
    </xf>
    <xf numFmtId="0" fontId="7" fillId="0" borderId="25" xfId="0" applyFont="1" applyBorder="1" applyAlignment="1" applyProtection="1">
      <alignment horizontal="center" vertical="center"/>
      <protection hidden="1"/>
    </xf>
    <xf numFmtId="0" fontId="7" fillId="0" borderId="26" xfId="0" applyFont="1" applyBorder="1" applyAlignment="1" applyProtection="1">
      <alignment horizontal="center" vertical="center"/>
      <protection hidden="1"/>
    </xf>
    <xf numFmtId="6" fontId="1" fillId="0" borderId="9" xfId="0" applyNumberFormat="1" applyFont="1" applyBorder="1" applyProtection="1">
      <protection locked="0"/>
    </xf>
    <xf numFmtId="0" fontId="5" fillId="3" borderId="31" xfId="0" applyFont="1" applyFill="1" applyBorder="1" applyAlignment="1" applyProtection="1">
      <alignment horizontal="center" vertical="center" wrapText="1"/>
      <protection hidden="1"/>
    </xf>
    <xf numFmtId="14" fontId="5" fillId="3" borderId="31" xfId="0" applyNumberFormat="1" applyFont="1" applyFill="1" applyBorder="1" applyAlignment="1" applyProtection="1">
      <alignment horizontal="center" vertical="center" wrapText="1"/>
      <protection hidden="1"/>
    </xf>
    <xf numFmtId="0" fontId="5" fillId="3" borderId="31" xfId="0" applyFont="1" applyFill="1" applyBorder="1" applyAlignment="1" applyProtection="1">
      <alignment horizontal="center" vertical="center"/>
      <protection hidden="1"/>
    </xf>
    <xf numFmtId="0" fontId="5" fillId="3" borderId="29" xfId="0" applyFont="1" applyFill="1" applyBorder="1" applyAlignment="1" applyProtection="1">
      <alignment horizontal="center" vertical="center" wrapText="1"/>
      <protection hidden="1"/>
    </xf>
    <xf numFmtId="0" fontId="5" fillId="3" borderId="32" xfId="0" applyFont="1" applyFill="1" applyBorder="1" applyAlignment="1" applyProtection="1">
      <alignment horizontal="center" vertical="center" wrapText="1"/>
      <protection hidden="1"/>
    </xf>
    <xf numFmtId="6" fontId="1" fillId="0" borderId="8" xfId="0" applyNumberFormat="1" applyFont="1" applyBorder="1" applyProtection="1">
      <protection locked="0"/>
    </xf>
    <xf numFmtId="6" fontId="1" fillId="0" borderId="14" xfId="0" applyNumberFormat="1" applyFont="1" applyBorder="1" applyProtection="1">
      <protection locked="0"/>
    </xf>
    <xf numFmtId="164" fontId="1" fillId="0" borderId="16" xfId="0" applyNumberFormat="1" applyFont="1" applyBorder="1" applyProtection="1">
      <protection locked="0"/>
    </xf>
    <xf numFmtId="14" fontId="1" fillId="0" borderId="16" xfId="0" applyNumberFormat="1" applyFont="1" applyBorder="1" applyProtection="1">
      <protection locked="0"/>
    </xf>
    <xf numFmtId="0" fontId="21" fillId="0" borderId="16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16" xfId="0" applyFont="1" applyBorder="1" applyProtection="1">
      <protection locked="0"/>
    </xf>
    <xf numFmtId="9" fontId="1" fillId="0" borderId="16" xfId="0" applyNumberFormat="1" applyFont="1" applyBorder="1" applyProtection="1">
      <protection locked="0"/>
    </xf>
    <xf numFmtId="165" fontId="1" fillId="0" borderId="16" xfId="0" applyNumberFormat="1" applyFont="1" applyBorder="1" applyProtection="1">
      <protection locked="0"/>
    </xf>
    <xf numFmtId="3" fontId="1" fillId="0" borderId="17" xfId="0" applyNumberFormat="1" applyFont="1" applyBorder="1" applyProtection="1">
      <protection locked="0"/>
    </xf>
    <xf numFmtId="6" fontId="1" fillId="0" borderId="16" xfId="0" applyNumberFormat="1" applyFont="1" applyBorder="1" applyProtection="1">
      <protection locked="0"/>
    </xf>
    <xf numFmtId="0" fontId="1" fillId="0" borderId="18" xfId="0" applyFont="1" applyBorder="1" applyProtection="1">
      <protection locked="0"/>
    </xf>
    <xf numFmtId="164" fontId="1" fillId="0" borderId="31" xfId="0" applyNumberFormat="1" applyFont="1" applyBorder="1" applyProtection="1">
      <protection hidden="1"/>
    </xf>
    <xf numFmtId="14" fontId="1" fillId="0" borderId="31" xfId="0" applyNumberFormat="1" applyFont="1" applyBorder="1" applyProtection="1">
      <protection hidden="1"/>
    </xf>
    <xf numFmtId="0" fontId="1" fillId="0" borderId="31" xfId="0" applyFont="1" applyBorder="1" applyProtection="1">
      <protection hidden="1"/>
    </xf>
    <xf numFmtId="166" fontId="1" fillId="0" borderId="31" xfId="0" applyNumberFormat="1" applyFont="1" applyBorder="1" applyProtection="1">
      <protection hidden="1"/>
    </xf>
    <xf numFmtId="9" fontId="6" fillId="0" borderId="31" xfId="0" applyNumberFormat="1" applyFont="1" applyBorder="1" applyProtection="1">
      <protection hidden="1"/>
    </xf>
    <xf numFmtId="165" fontId="1" fillId="0" borderId="31" xfId="0" applyNumberFormat="1" applyFont="1" applyBorder="1" applyProtection="1">
      <protection hidden="1"/>
    </xf>
    <xf numFmtId="166" fontId="1" fillId="4" borderId="31" xfId="0" applyNumberFormat="1" applyFont="1" applyFill="1" applyBorder="1" applyProtection="1">
      <protection hidden="1"/>
    </xf>
    <xf numFmtId="0" fontId="1" fillId="0" borderId="29" xfId="0" applyFont="1" applyBorder="1" applyProtection="1">
      <protection hidden="1"/>
    </xf>
    <xf numFmtId="166" fontId="1" fillId="0" borderId="32" xfId="0" applyNumberFormat="1" applyFont="1" applyBorder="1" applyProtection="1">
      <protection hidden="1"/>
    </xf>
    <xf numFmtId="0" fontId="1" fillId="6" borderId="17" xfId="0" applyFont="1" applyFill="1" applyBorder="1" applyProtection="1">
      <protection locked="0"/>
    </xf>
    <xf numFmtId="0" fontId="1" fillId="0" borderId="31" xfId="0" applyFont="1" applyBorder="1" applyProtection="1">
      <protection locked="0"/>
    </xf>
    <xf numFmtId="14" fontId="1" fillId="0" borderId="31" xfId="0" applyNumberFormat="1" applyFont="1" applyBorder="1" applyProtection="1">
      <protection locked="0"/>
    </xf>
    <xf numFmtId="165" fontId="1" fillId="0" borderId="31" xfId="0" applyNumberFormat="1" applyFont="1" applyBorder="1" applyProtection="1">
      <protection locked="0"/>
    </xf>
    <xf numFmtId="0" fontId="1" fillId="6" borderId="29" xfId="0" applyFont="1" applyFill="1" applyBorder="1" applyProtection="1">
      <protection locked="0"/>
    </xf>
    <xf numFmtId="166" fontId="1" fillId="0" borderId="32" xfId="0" applyNumberFormat="1" applyFont="1" applyBorder="1" applyAlignment="1" applyProtection="1">
      <alignment horizontal="center"/>
      <protection locked="0"/>
    </xf>
    <xf numFmtId="165" fontId="4" fillId="4" borderId="30" xfId="0" applyNumberFormat="1" applyFont="1" applyFill="1" applyBorder="1" applyAlignment="1" applyProtection="1">
      <alignment horizontal="center" vertical="center"/>
      <protection hidden="1"/>
    </xf>
    <xf numFmtId="166" fontId="5" fillId="0" borderId="27" xfId="0" applyNumberFormat="1" applyFont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10" fontId="8" fillId="0" borderId="0" xfId="0" applyNumberFormat="1" applyFont="1" applyAlignment="1" applyProtection="1">
      <alignment horizontal="center" vertical="center"/>
      <protection hidden="1"/>
    </xf>
    <xf numFmtId="0" fontId="4" fillId="0" borderId="27" xfId="0" applyFont="1" applyBorder="1" applyAlignment="1" applyProtection="1">
      <alignment vertical="center"/>
      <protection hidden="1"/>
    </xf>
    <xf numFmtId="0" fontId="4" fillId="0" borderId="27" xfId="0" applyFont="1" applyBorder="1" applyAlignment="1" applyProtection="1">
      <alignment horizontal="center" vertical="center"/>
      <protection hidden="1"/>
    </xf>
    <xf numFmtId="0" fontId="1" fillId="0" borderId="20" xfId="0" applyFont="1" applyBorder="1" applyProtection="1">
      <protection locked="0"/>
    </xf>
    <xf numFmtId="10" fontId="18" fillId="0" borderId="25" xfId="0" applyNumberFormat="1" applyFont="1" applyBorder="1" applyProtection="1">
      <protection hidden="1"/>
    </xf>
    <xf numFmtId="165" fontId="1" fillId="8" borderId="5" xfId="0" applyNumberFormat="1" applyFont="1" applyFill="1" applyBorder="1" applyAlignment="1" applyProtection="1">
      <alignment horizontal="center" vertical="center"/>
      <protection hidden="1"/>
    </xf>
    <xf numFmtId="9" fontId="1" fillId="8" borderId="1" xfId="0" applyNumberFormat="1" applyFont="1" applyFill="1" applyBorder="1" applyAlignment="1" applyProtection="1">
      <alignment horizontal="center" vertical="center"/>
      <protection hidden="1"/>
    </xf>
    <xf numFmtId="10" fontId="8" fillId="8" borderId="1" xfId="0" applyNumberFormat="1" applyFont="1" applyFill="1" applyBorder="1" applyAlignment="1" applyProtection="1">
      <alignment horizontal="center" vertical="center"/>
      <protection hidden="1"/>
    </xf>
    <xf numFmtId="10" fontId="8" fillId="8" borderId="5" xfId="0" applyNumberFormat="1" applyFont="1" applyFill="1" applyBorder="1" applyAlignment="1" applyProtection="1">
      <alignment vertical="center"/>
      <protection hidden="1"/>
    </xf>
    <xf numFmtId="0" fontId="8" fillId="8" borderId="5" xfId="0" applyFont="1" applyFill="1" applyBorder="1" applyAlignment="1" applyProtection="1">
      <alignment horizontal="center" vertical="center"/>
      <protection hidden="1"/>
    </xf>
    <xf numFmtId="166" fontId="5" fillId="8" borderId="5" xfId="0" applyNumberFormat="1" applyFont="1" applyFill="1" applyBorder="1" applyAlignment="1" applyProtection="1">
      <alignment horizontal="center" vertical="center"/>
      <protection hidden="1"/>
    </xf>
    <xf numFmtId="0" fontId="8" fillId="8" borderId="1" xfId="0" applyFont="1" applyFill="1" applyBorder="1" applyAlignment="1" applyProtection="1">
      <alignment horizontal="center" vertical="center"/>
      <protection hidden="1"/>
    </xf>
    <xf numFmtId="165" fontId="5" fillId="8" borderId="1" xfId="0" applyNumberFormat="1" applyFont="1" applyFill="1" applyBorder="1" applyAlignment="1" applyProtection="1">
      <alignment vertical="center"/>
      <protection hidden="1"/>
    </xf>
    <xf numFmtId="10" fontId="8" fillId="8" borderId="5" xfId="0" applyNumberFormat="1" applyFont="1" applyFill="1" applyBorder="1" applyAlignment="1" applyProtection="1">
      <alignment horizontal="center" vertical="center"/>
      <protection hidden="1"/>
    </xf>
    <xf numFmtId="0" fontId="1" fillId="9" borderId="9" xfId="0" applyFont="1" applyFill="1" applyBorder="1"/>
    <xf numFmtId="10" fontId="13" fillId="0" borderId="0" xfId="0" applyNumberFormat="1" applyFont="1" applyProtection="1">
      <protection hidden="1"/>
    </xf>
    <xf numFmtId="0" fontId="26" fillId="0" borderId="0" xfId="0" applyFont="1"/>
    <xf numFmtId="0" fontId="0" fillId="0" borderId="1" xfId="0" applyBorder="1" applyAlignment="1" applyProtection="1">
      <alignment horizontal="center" vertical="center"/>
      <protection hidden="1"/>
    </xf>
    <xf numFmtId="44" fontId="0" fillId="4" borderId="5" xfId="1" applyFont="1" applyFill="1" applyBorder="1" applyAlignment="1" applyProtection="1">
      <alignment horizontal="center"/>
      <protection hidden="1"/>
    </xf>
    <xf numFmtId="0" fontId="0" fillId="3" borderId="15" xfId="0" applyFill="1" applyBorder="1" applyProtection="1">
      <protection hidden="1"/>
    </xf>
    <xf numFmtId="165" fontId="0" fillId="0" borderId="24" xfId="0" applyNumberFormat="1" applyBorder="1" applyProtection="1">
      <protection hidden="1"/>
    </xf>
    <xf numFmtId="165" fontId="0" fillId="0" borderId="23" xfId="0" applyNumberFormat="1" applyBorder="1" applyProtection="1">
      <protection hidden="1"/>
    </xf>
    <xf numFmtId="10" fontId="18" fillId="0" borderId="30" xfId="0" applyNumberFormat="1" applyFont="1" applyBorder="1" applyProtection="1">
      <protection hidden="1"/>
    </xf>
    <xf numFmtId="0" fontId="24" fillId="0" borderId="0" xfId="0" applyFont="1"/>
    <xf numFmtId="14" fontId="0" fillId="4" borderId="0" xfId="0" applyNumberFormat="1" applyFill="1" applyProtection="1">
      <protection hidden="1"/>
    </xf>
    <xf numFmtId="166" fontId="7" fillId="0" borderId="5" xfId="0" quotePrefix="1" applyNumberFormat="1" applyFont="1" applyBorder="1" applyAlignment="1" applyProtection="1">
      <alignment vertical="center"/>
      <protection hidden="1"/>
    </xf>
    <xf numFmtId="166" fontId="7" fillId="3" borderId="12" xfId="0" applyNumberFormat="1" applyFont="1" applyFill="1" applyBorder="1" applyAlignment="1" applyProtection="1">
      <alignment horizontal="center" vertical="center"/>
      <protection hidden="1"/>
    </xf>
    <xf numFmtId="9" fontId="16" fillId="4" borderId="5" xfId="0" applyNumberFormat="1" applyFont="1" applyFill="1" applyBorder="1" applyAlignment="1" applyProtection="1">
      <alignment horizontal="center"/>
      <protection hidden="1"/>
    </xf>
    <xf numFmtId="2" fontId="16" fillId="4" borderId="5" xfId="0" applyNumberFormat="1" applyFont="1" applyFill="1" applyBorder="1" applyAlignment="1" applyProtection="1">
      <alignment horizontal="center"/>
      <protection hidden="1"/>
    </xf>
    <xf numFmtId="0" fontId="13" fillId="4" borderId="3" xfId="0" applyFont="1" applyFill="1" applyBorder="1" applyAlignment="1" applyProtection="1">
      <alignment horizontal="center"/>
      <protection hidden="1"/>
    </xf>
    <xf numFmtId="0" fontId="1" fillId="0" borderId="40" xfId="0" applyFont="1" applyBorder="1"/>
    <xf numFmtId="0" fontId="1" fillId="0" borderId="9" xfId="0" applyFont="1" applyBorder="1"/>
    <xf numFmtId="0" fontId="1" fillId="0" borderId="19" xfId="0" applyFont="1" applyBorder="1"/>
    <xf numFmtId="0" fontId="4" fillId="3" borderId="24" xfId="0" applyFont="1" applyFill="1" applyBorder="1" applyAlignment="1" applyProtection="1">
      <alignment vertical="center"/>
      <protection hidden="1"/>
    </xf>
    <xf numFmtId="0" fontId="4" fillId="3" borderId="23" xfId="0" applyFont="1" applyFill="1" applyBorder="1" applyAlignment="1" applyProtection="1">
      <alignment vertical="center"/>
      <protection hidden="1"/>
    </xf>
    <xf numFmtId="14" fontId="4" fillId="3" borderId="3" xfId="0" applyNumberFormat="1" applyFont="1" applyFill="1" applyBorder="1" applyAlignment="1" applyProtection="1">
      <alignment vertical="center"/>
      <protection hidden="1"/>
    </xf>
    <xf numFmtId="166" fontId="4" fillId="3" borderId="1" xfId="0" applyNumberFormat="1" applyFont="1" applyFill="1" applyBorder="1" applyAlignment="1" applyProtection="1">
      <alignment horizontal="center" vertical="center"/>
      <protection hidden="1"/>
    </xf>
    <xf numFmtId="166" fontId="5" fillId="3" borderId="5" xfId="0" applyNumberFormat="1" applyFont="1" applyFill="1" applyBorder="1" applyAlignment="1" applyProtection="1">
      <alignment horizontal="center" vertical="center"/>
      <protection hidden="1"/>
    </xf>
    <xf numFmtId="0" fontId="1" fillId="0" borderId="25" xfId="0" applyFont="1" applyBorder="1" applyAlignment="1" applyProtection="1">
      <alignment horizontal="center" vertical="center"/>
      <protection hidden="1"/>
    </xf>
    <xf numFmtId="14" fontId="10" fillId="3" borderId="3" xfId="0" applyNumberFormat="1" applyFont="1" applyFill="1" applyBorder="1" applyAlignment="1" applyProtection="1">
      <alignment horizontal="center" vertical="center" wrapText="1"/>
      <protection hidden="1"/>
    </xf>
    <xf numFmtId="166" fontId="4" fillId="3" borderId="5" xfId="0" applyNumberFormat="1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1" fillId="0" borderId="26" xfId="0" applyFont="1" applyBorder="1" applyAlignment="1" applyProtection="1">
      <alignment horizontal="center" vertical="center"/>
      <protection hidden="1"/>
    </xf>
    <xf numFmtId="0" fontId="1" fillId="3" borderId="2" xfId="0" applyFont="1" applyFill="1" applyBorder="1" applyProtection="1">
      <protection hidden="1"/>
    </xf>
    <xf numFmtId="0" fontId="1" fillId="3" borderId="3" xfId="0" applyFont="1" applyFill="1" applyBorder="1" applyProtection="1">
      <protection hidden="1"/>
    </xf>
    <xf numFmtId="1" fontId="5" fillId="8" borderId="5" xfId="0" applyNumberFormat="1" applyFont="1" applyFill="1" applyBorder="1" applyAlignment="1" applyProtection="1">
      <alignment horizontal="center" vertical="center"/>
      <protection hidden="1"/>
    </xf>
    <xf numFmtId="1" fontId="1" fillId="0" borderId="5" xfId="0" applyNumberFormat="1" applyFont="1" applyBorder="1" applyProtection="1">
      <protection hidden="1"/>
    </xf>
    <xf numFmtId="1" fontId="0" fillId="4" borderId="1" xfId="0" applyNumberFormat="1" applyFill="1" applyBorder="1" applyAlignment="1" applyProtection="1">
      <alignment horizontal="center"/>
      <protection hidden="1"/>
    </xf>
    <xf numFmtId="0" fontId="5" fillId="9" borderId="5" xfId="0" applyFont="1" applyFill="1" applyBorder="1" applyAlignment="1" applyProtection="1">
      <alignment horizontal="center" vertical="center"/>
      <protection locked="0"/>
    </xf>
    <xf numFmtId="0" fontId="8" fillId="9" borderId="5" xfId="0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/>
      <protection locked="0"/>
    </xf>
    <xf numFmtId="0" fontId="2" fillId="9" borderId="3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hidden="1"/>
    </xf>
    <xf numFmtId="0" fontId="4" fillId="3" borderId="2" xfId="0" applyFont="1" applyFill="1" applyBorder="1" applyAlignment="1" applyProtection="1">
      <alignment horizontal="center" vertical="center" wrapText="1"/>
      <protection hidden="1"/>
    </xf>
    <xf numFmtId="0" fontId="4" fillId="3" borderId="3" xfId="0" applyFont="1" applyFill="1" applyBorder="1" applyAlignment="1" applyProtection="1">
      <alignment horizontal="center" vertical="center" wrapText="1"/>
      <protection hidden="1"/>
    </xf>
    <xf numFmtId="0" fontId="11" fillId="3" borderId="1" xfId="0" applyFont="1" applyFill="1" applyBorder="1" applyAlignment="1" applyProtection="1">
      <alignment horizontal="center"/>
      <protection hidden="1"/>
    </xf>
    <xf numFmtId="0" fontId="11" fillId="3" borderId="2" xfId="0" applyFont="1" applyFill="1" applyBorder="1" applyAlignment="1" applyProtection="1">
      <alignment horizontal="center"/>
      <protection hidden="1"/>
    </xf>
    <xf numFmtId="0" fontId="11" fillId="3" borderId="3" xfId="0" applyFont="1" applyFill="1" applyBorder="1" applyAlignment="1" applyProtection="1">
      <alignment horizontal="center"/>
      <protection hidden="1"/>
    </xf>
    <xf numFmtId="165" fontId="12" fillId="8" borderId="1" xfId="0" applyNumberFormat="1" applyFont="1" applyFill="1" applyBorder="1" applyAlignment="1" applyProtection="1">
      <alignment horizontal="center"/>
      <protection hidden="1"/>
    </xf>
    <xf numFmtId="0" fontId="12" fillId="8" borderId="26" xfId="0" applyFont="1" applyFill="1" applyBorder="1" applyAlignment="1" applyProtection="1">
      <alignment horizontal="center"/>
      <protection hidden="1"/>
    </xf>
    <xf numFmtId="0" fontId="8" fillId="9" borderId="24" xfId="0" applyFont="1" applyFill="1" applyBorder="1" applyAlignment="1" applyProtection="1">
      <alignment horizontal="center" vertical="center"/>
      <protection locked="0"/>
    </xf>
    <xf numFmtId="0" fontId="8" fillId="9" borderId="23" xfId="0" applyFont="1" applyFill="1" applyBorder="1" applyAlignment="1" applyProtection="1">
      <alignment horizontal="center" vertical="center"/>
      <protection locked="0"/>
    </xf>
    <xf numFmtId="1" fontId="8" fillId="8" borderId="2" xfId="0" applyNumberFormat="1" applyFont="1" applyFill="1" applyBorder="1" applyAlignment="1" applyProtection="1">
      <alignment horizontal="center" vertical="center"/>
      <protection hidden="1"/>
    </xf>
    <xf numFmtId="1" fontId="8" fillId="8" borderId="3" xfId="0" applyNumberFormat="1" applyFont="1" applyFill="1" applyBorder="1" applyAlignment="1" applyProtection="1">
      <alignment horizontal="center" vertical="center"/>
      <protection hidden="1"/>
    </xf>
    <xf numFmtId="166" fontId="8" fillId="8" borderId="1" xfId="0" applyNumberFormat="1" applyFont="1" applyFill="1" applyBorder="1" applyAlignment="1" applyProtection="1">
      <alignment horizontal="center" vertical="center"/>
      <protection hidden="1"/>
    </xf>
    <xf numFmtId="166" fontId="8" fillId="8" borderId="3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8" fillId="8" borderId="30" xfId="0" applyFont="1" applyFill="1" applyBorder="1" applyAlignment="1" applyProtection="1">
      <alignment horizontal="center" vertical="center"/>
      <protection hidden="1"/>
    </xf>
    <xf numFmtId="0" fontId="8" fillId="8" borderId="26" xfId="0" applyFont="1" applyFill="1" applyBorder="1" applyAlignment="1" applyProtection="1">
      <alignment horizontal="center" vertical="center"/>
      <protection hidden="1"/>
    </xf>
    <xf numFmtId="0" fontId="4" fillId="3" borderId="24" xfId="0" applyFont="1" applyFill="1" applyBorder="1" applyAlignment="1" applyProtection="1">
      <alignment horizontal="center" vertical="center"/>
      <protection hidden="1"/>
    </xf>
    <xf numFmtId="0" fontId="4" fillId="3" borderId="22" xfId="0" applyFont="1" applyFill="1" applyBorder="1" applyAlignment="1" applyProtection="1">
      <alignment horizontal="center" vertical="center"/>
      <protection hidden="1"/>
    </xf>
    <xf numFmtId="0" fontId="4" fillId="3" borderId="23" xfId="0" applyFont="1" applyFill="1" applyBorder="1" applyAlignment="1" applyProtection="1">
      <alignment horizontal="center" vertical="center"/>
      <protection hidden="1"/>
    </xf>
    <xf numFmtId="0" fontId="9" fillId="0" borderId="24" xfId="0" applyFont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0" fontId="1" fillId="0" borderId="36" xfId="0" applyFont="1" applyBorder="1" applyAlignment="1" applyProtection="1">
      <alignment horizontal="center"/>
      <protection locked="0"/>
    </xf>
    <xf numFmtId="0" fontId="1" fillId="0" borderId="37" xfId="0" applyFont="1" applyBorder="1" applyAlignment="1" applyProtection="1">
      <alignment horizontal="center"/>
      <protection locked="0"/>
    </xf>
    <xf numFmtId="0" fontId="1" fillId="0" borderId="34" xfId="0" applyFont="1" applyBorder="1" applyAlignment="1" applyProtection="1">
      <alignment horizontal="center"/>
      <protection locked="0"/>
    </xf>
    <xf numFmtId="0" fontId="1" fillId="0" borderId="35" xfId="0" applyFont="1" applyBorder="1" applyAlignment="1" applyProtection="1">
      <alignment horizontal="center"/>
      <protection locked="0"/>
    </xf>
    <xf numFmtId="0" fontId="9" fillId="4" borderId="22" xfId="0" applyFont="1" applyFill="1" applyBorder="1" applyAlignment="1" applyProtection="1">
      <alignment horizontal="center" vertical="center"/>
      <protection hidden="1"/>
    </xf>
    <xf numFmtId="0" fontId="9" fillId="4" borderId="23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33" xfId="0" applyFont="1" applyBorder="1" applyAlignment="1" applyProtection="1">
      <alignment horizontal="center"/>
      <protection locked="0"/>
    </xf>
    <xf numFmtId="0" fontId="7" fillId="3" borderId="22" xfId="0" applyFont="1" applyFill="1" applyBorder="1" applyAlignment="1" applyProtection="1">
      <alignment horizontal="center"/>
      <protection hidden="1"/>
    </xf>
    <xf numFmtId="0" fontId="7" fillId="3" borderId="23" xfId="0" applyFont="1" applyFill="1" applyBorder="1" applyAlignment="1" applyProtection="1">
      <alignment horizontal="center"/>
      <protection hidden="1"/>
    </xf>
    <xf numFmtId="0" fontId="1" fillId="5" borderId="7" xfId="0" applyFont="1" applyFill="1" applyBorder="1" applyAlignment="1" applyProtection="1">
      <alignment horizontal="center"/>
      <protection locked="0"/>
    </xf>
    <xf numFmtId="0" fontId="1" fillId="5" borderId="12" xfId="0" applyFont="1" applyFill="1" applyBorder="1" applyAlignment="1" applyProtection="1">
      <alignment horizontal="center"/>
      <protection locked="0"/>
    </xf>
    <xf numFmtId="0" fontId="1" fillId="5" borderId="15" xfId="0" applyFont="1" applyFill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33" xfId="0" applyFont="1" applyBorder="1" applyAlignment="1" applyProtection="1">
      <alignment horizontal="center"/>
      <protection hidden="1"/>
    </xf>
    <xf numFmtId="0" fontId="25" fillId="0" borderId="1" xfId="0" applyFont="1" applyBorder="1" applyAlignment="1" applyProtection="1">
      <alignment horizontal="center"/>
      <protection locked="0"/>
    </xf>
    <xf numFmtId="0" fontId="25" fillId="0" borderId="2" xfId="0" applyFont="1" applyBorder="1" applyAlignment="1" applyProtection="1">
      <alignment horizontal="center"/>
      <protection locked="0"/>
    </xf>
    <xf numFmtId="0" fontId="25" fillId="0" borderId="3" xfId="0" applyFont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33" xfId="0" applyFont="1" applyFill="1" applyBorder="1" applyAlignment="1" applyProtection="1">
      <alignment horizontal="center" vertical="center"/>
      <protection hidden="1"/>
    </xf>
    <xf numFmtId="0" fontId="24" fillId="0" borderId="0" xfId="0" applyFont="1" applyAlignment="1">
      <alignment horizontal="center"/>
    </xf>
    <xf numFmtId="0" fontId="2" fillId="0" borderId="2" xfId="0" applyFont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1" fillId="0" borderId="38" xfId="0" applyFont="1" applyBorder="1" applyAlignment="1" applyProtection="1">
      <alignment horizontal="center"/>
      <protection locked="0"/>
    </xf>
    <xf numFmtId="0" fontId="1" fillId="0" borderId="39" xfId="0" applyFont="1" applyBorder="1" applyAlignment="1" applyProtection="1">
      <alignment horizontal="center"/>
      <protection locked="0"/>
    </xf>
    <xf numFmtId="0" fontId="20" fillId="4" borderId="1" xfId="0" applyFont="1" applyFill="1" applyBorder="1" applyAlignment="1" applyProtection="1">
      <alignment horizontal="center"/>
      <protection hidden="1"/>
    </xf>
    <xf numFmtId="0" fontId="20" fillId="4" borderId="2" xfId="0" applyFont="1" applyFill="1" applyBorder="1" applyAlignment="1" applyProtection="1">
      <alignment horizontal="center"/>
      <protection hidden="1"/>
    </xf>
    <xf numFmtId="0" fontId="20" fillId="4" borderId="3" xfId="0" applyFont="1" applyFill="1" applyBorder="1" applyAlignment="1" applyProtection="1">
      <alignment horizontal="center"/>
      <protection hidden="1"/>
    </xf>
    <xf numFmtId="0" fontId="18" fillId="7" borderId="1" xfId="0" applyFont="1" applyFill="1" applyBorder="1" applyAlignment="1" applyProtection="1">
      <alignment horizontal="center" vertical="center"/>
      <protection hidden="1"/>
    </xf>
    <xf numFmtId="0" fontId="18" fillId="7" borderId="2" xfId="0" applyFont="1" applyFill="1" applyBorder="1" applyAlignment="1" applyProtection="1">
      <alignment horizontal="center" vertical="center"/>
      <protection hidden="1"/>
    </xf>
    <xf numFmtId="0" fontId="18" fillId="7" borderId="3" xfId="0" applyFont="1" applyFill="1" applyBorder="1" applyAlignment="1" applyProtection="1">
      <alignment horizontal="center" vertical="center"/>
      <protection hidden="1"/>
    </xf>
    <xf numFmtId="0" fontId="18" fillId="7" borderId="1" xfId="0" applyFont="1" applyFill="1" applyBorder="1" applyAlignment="1" applyProtection="1">
      <alignment horizontal="center"/>
      <protection hidden="1"/>
    </xf>
    <xf numFmtId="0" fontId="18" fillId="7" borderId="2" xfId="0" applyFont="1" applyFill="1" applyBorder="1" applyAlignment="1" applyProtection="1">
      <alignment horizontal="center"/>
      <protection hidden="1"/>
    </xf>
    <xf numFmtId="0" fontId="18" fillId="7" borderId="3" xfId="0" applyFont="1" applyFill="1" applyBorder="1" applyAlignment="1" applyProtection="1">
      <alignment horizontal="center"/>
      <protection hidden="1"/>
    </xf>
    <xf numFmtId="0" fontId="20" fillId="3" borderId="1" xfId="0" applyFont="1" applyFill="1" applyBorder="1" applyAlignment="1" applyProtection="1">
      <alignment horizontal="center"/>
      <protection hidden="1"/>
    </xf>
    <xf numFmtId="0" fontId="20" fillId="3" borderId="3" xfId="0" applyFont="1" applyFill="1" applyBorder="1" applyAlignment="1" applyProtection="1">
      <alignment horizontal="center"/>
      <protection hidden="1"/>
    </xf>
    <xf numFmtId="165" fontId="20" fillId="0" borderId="1" xfId="0" applyNumberFormat="1" applyFont="1" applyBorder="1" applyAlignment="1" applyProtection="1">
      <alignment horizontal="center"/>
      <protection hidden="1"/>
    </xf>
    <xf numFmtId="165" fontId="20" fillId="0" borderId="3" xfId="0" applyNumberFormat="1" applyFont="1" applyBorder="1" applyAlignment="1" applyProtection="1">
      <alignment horizontal="center"/>
      <protection hidden="1"/>
    </xf>
    <xf numFmtId="0" fontId="16" fillId="0" borderId="0" xfId="0" applyFont="1" applyAlignment="1" applyProtection="1">
      <alignment horizontal="center"/>
      <protection hidden="1"/>
    </xf>
    <xf numFmtId="0" fontId="14" fillId="0" borderId="24" xfId="0" applyFont="1" applyBorder="1" applyAlignment="1" applyProtection="1">
      <alignment horizontal="center"/>
      <protection hidden="1"/>
    </xf>
    <xf numFmtId="0" fontId="14" fillId="0" borderId="23" xfId="0" applyFont="1" applyBorder="1" applyAlignment="1" applyProtection="1">
      <alignment horizontal="center"/>
      <protection hidden="1"/>
    </xf>
    <xf numFmtId="9" fontId="22" fillId="3" borderId="1" xfId="0" applyNumberFormat="1" applyFont="1" applyFill="1" applyBorder="1" applyAlignment="1" applyProtection="1">
      <alignment horizontal="left"/>
      <protection hidden="1"/>
    </xf>
    <xf numFmtId="9" fontId="22" fillId="3" borderId="3" xfId="0" applyNumberFormat="1" applyFont="1" applyFill="1" applyBorder="1" applyAlignment="1" applyProtection="1">
      <alignment horizontal="left"/>
      <protection hidden="1"/>
    </xf>
    <xf numFmtId="9" fontId="17" fillId="3" borderId="1" xfId="0" applyNumberFormat="1" applyFont="1" applyFill="1" applyBorder="1" applyAlignment="1" applyProtection="1">
      <alignment horizontal="center"/>
      <protection hidden="1"/>
    </xf>
    <xf numFmtId="9" fontId="17" fillId="3" borderId="2" xfId="0" applyNumberFormat="1" applyFont="1" applyFill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3" borderId="2" xfId="0" applyFill="1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166" fontId="7" fillId="0" borderId="7" xfId="0" quotePrefix="1" applyNumberFormat="1" applyFont="1" applyBorder="1" applyAlignment="1" applyProtection="1">
      <alignment horizontal="center" vertical="center"/>
      <protection hidden="1"/>
    </xf>
    <xf numFmtId="166" fontId="7" fillId="0" borderId="12" xfId="0" quotePrefix="1" applyNumberFormat="1" applyFont="1" applyBorder="1" applyAlignment="1" applyProtection="1">
      <alignment horizontal="center" vertical="center"/>
      <protection hidden="1"/>
    </xf>
    <xf numFmtId="166" fontId="7" fillId="0" borderId="15" xfId="0" quotePrefix="1" applyNumberFormat="1" applyFont="1" applyBorder="1" applyAlignment="1" applyProtection="1">
      <alignment horizontal="center" vertical="center"/>
      <protection hidden="1"/>
    </xf>
    <xf numFmtId="0" fontId="13" fillId="0" borderId="27" xfId="0" applyFont="1" applyBorder="1" applyAlignment="1" applyProtection="1">
      <alignment horizontal="center" vertical="center"/>
      <protection hidden="1"/>
    </xf>
    <xf numFmtId="165" fontId="16" fillId="0" borderId="24" xfId="0" applyNumberFormat="1" applyFont="1" applyBorder="1" applyAlignment="1" applyProtection="1">
      <alignment horizontal="center" vertical="center"/>
      <protection hidden="1"/>
    </xf>
    <xf numFmtId="165" fontId="16" fillId="0" borderId="23" xfId="0" applyNumberFormat="1" applyFont="1" applyBorder="1" applyAlignment="1" applyProtection="1">
      <alignment horizontal="center" vertical="center"/>
      <protection hidden="1"/>
    </xf>
    <xf numFmtId="165" fontId="16" fillId="0" borderId="27" xfId="0" applyNumberFormat="1" applyFont="1" applyBorder="1" applyAlignment="1" applyProtection="1">
      <alignment horizontal="center" vertical="center"/>
      <protection hidden="1"/>
    </xf>
    <xf numFmtId="165" fontId="16" fillId="0" borderId="25" xfId="0" applyNumberFormat="1" applyFont="1" applyBorder="1" applyAlignment="1" applyProtection="1">
      <alignment horizontal="center" vertical="center"/>
      <protection hidden="1"/>
    </xf>
    <xf numFmtId="165" fontId="16" fillId="0" borderId="30" xfId="0" applyNumberFormat="1" applyFont="1" applyBorder="1" applyAlignment="1" applyProtection="1">
      <alignment horizontal="center" vertical="center"/>
      <protection hidden="1"/>
    </xf>
    <xf numFmtId="165" fontId="16" fillId="0" borderId="26" xfId="0" applyNumberFormat="1" applyFont="1" applyBorder="1" applyAlignment="1" applyProtection="1">
      <alignment horizontal="center" vertical="center"/>
      <protection hidden="1"/>
    </xf>
    <xf numFmtId="0" fontId="18" fillId="3" borderId="1" xfId="0" applyFont="1" applyFill="1" applyBorder="1" applyAlignment="1" applyProtection="1">
      <alignment horizontal="center"/>
      <protection hidden="1"/>
    </xf>
    <xf numFmtId="0" fontId="18" fillId="3" borderId="2" xfId="0" applyFont="1" applyFill="1" applyBorder="1" applyAlignment="1" applyProtection="1">
      <alignment horizontal="center"/>
      <protection hidden="1"/>
    </xf>
    <xf numFmtId="0" fontId="18" fillId="3" borderId="3" xfId="0" applyFont="1" applyFill="1" applyBorder="1" applyAlignment="1" applyProtection="1">
      <alignment horizontal="center"/>
      <protection hidden="1"/>
    </xf>
    <xf numFmtId="0" fontId="18" fillId="7" borderId="30" xfId="0" applyFont="1" applyFill="1" applyBorder="1" applyAlignment="1" applyProtection="1">
      <alignment horizontal="center"/>
      <protection hidden="1"/>
    </xf>
    <xf numFmtId="0" fontId="18" fillId="7" borderId="4" xfId="0" applyFont="1" applyFill="1" applyBorder="1" applyAlignment="1" applyProtection="1">
      <alignment horizontal="center"/>
      <protection hidden="1"/>
    </xf>
    <xf numFmtId="0" fontId="18" fillId="7" borderId="26" xfId="0" applyFont="1" applyFill="1" applyBorder="1" applyAlignment="1" applyProtection="1">
      <alignment horizontal="center"/>
      <protection hidden="1"/>
    </xf>
  </cellXfs>
  <cellStyles count="2">
    <cellStyle name="Monétaire" xfId="1" builtinId="4"/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ont>
        <color theme="0"/>
      </font>
    </dxf>
    <dxf>
      <fill>
        <patternFill>
          <fgColor theme="1"/>
          <bgColor theme="1" tint="0.24994659260841701"/>
        </patternFill>
      </fill>
    </dxf>
  </dxfs>
  <tableStyles count="0" defaultTableStyle="TableStyleMedium2" defaultPivotStyle="PivotStyleLight16"/>
  <colors>
    <mruColors>
      <color rgb="FFFFCC99"/>
      <color rgb="FFFF5050"/>
      <color rgb="FFB2B2B2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D407AC77-D445-40CF-B5D5-444A7841D2EE}"/>
            </a:ext>
          </a:extLst>
        </xdr:cNvPr>
        <xdr:cNvCxnSpPr/>
      </xdr:nvCxnSpPr>
      <xdr:spPr>
        <a:xfrm>
          <a:off x="10797253" y="8610169"/>
          <a:ext cx="14377" cy="112287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1AE34155-35A7-4E13-9C48-21F8AB80F2E9}"/>
            </a:ext>
          </a:extLst>
        </xdr:cNvPr>
        <xdr:cNvCxnSpPr/>
      </xdr:nvCxnSpPr>
      <xdr:spPr>
        <a:xfrm>
          <a:off x="10797253" y="8610169"/>
          <a:ext cx="14377" cy="112287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FBD40D4B-7972-4CCB-94C3-031AF368D674}"/>
            </a:ext>
          </a:extLst>
        </xdr:cNvPr>
        <xdr:cNvCxnSpPr/>
      </xdr:nvCxnSpPr>
      <xdr:spPr>
        <a:xfrm>
          <a:off x="10797253" y="8610169"/>
          <a:ext cx="14377" cy="112287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2F6B366D-3B12-5FE6-DC92-FB33BD624686}"/>
            </a:ext>
          </a:extLst>
        </xdr:cNvPr>
        <xdr:cNvCxnSpPr/>
      </xdr:nvCxnSpPr>
      <xdr:spPr>
        <a:xfrm>
          <a:off x="10783019" y="8669547"/>
          <a:ext cx="14377" cy="1128623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6EDC32E3-6111-43AE-A192-BAA8A199ECA6}"/>
            </a:ext>
          </a:extLst>
        </xdr:cNvPr>
        <xdr:cNvCxnSpPr/>
      </xdr:nvCxnSpPr>
      <xdr:spPr>
        <a:xfrm>
          <a:off x="10797253" y="8610169"/>
          <a:ext cx="14377" cy="112287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258793</xdr:colOff>
      <xdr:row>45</xdr:row>
      <xdr:rowOff>7189</xdr:rowOff>
    </xdr:from>
    <xdr:to>
      <xdr:col>18</xdr:col>
      <xdr:colOff>273170</xdr:colOff>
      <xdr:row>49</xdr:row>
      <xdr:rowOff>215661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910F29EA-A6CE-4F03-ADE2-056752F4AE27}"/>
            </a:ext>
          </a:extLst>
        </xdr:cNvPr>
        <xdr:cNvCxnSpPr/>
      </xdr:nvCxnSpPr>
      <xdr:spPr>
        <a:xfrm>
          <a:off x="10797253" y="8610169"/>
          <a:ext cx="14377" cy="1122872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DF18C1-681B-4785-BA38-1DEB58ED13A8}">
  <sheetPr codeName="Feuil1"/>
  <dimension ref="A1:AC55"/>
  <sheetViews>
    <sheetView zoomScale="106" zoomScaleNormal="106" workbookViewId="0">
      <pane ySplit="2" topLeftCell="A42" activePane="bottomLeft" state="frozen"/>
      <selection activeCell="I47" sqref="I47"/>
      <selection pane="bottomLeft" activeCell="B45" sqref="B45:V51"/>
    </sheetView>
  </sheetViews>
  <sheetFormatPr baseColWidth="10" defaultRowHeight="14.4" x14ac:dyDescent="0.3"/>
  <cols>
    <col min="1" max="1" width="3" style="48" customWidth="1"/>
    <col min="2" max="2" width="3.21875" style="48" customWidth="1"/>
    <col min="3" max="3" width="5.6640625" style="48" customWidth="1"/>
    <col min="4" max="4" width="3" style="48" customWidth="1"/>
    <col min="5" max="5" width="12.109375" style="48" customWidth="1"/>
    <col min="6" max="6" width="11.109375" style="82" customWidth="1"/>
    <col min="7" max="7" width="16.5546875" style="48" customWidth="1"/>
    <col min="8" max="8" width="11" style="48" customWidth="1"/>
    <col min="9" max="9" width="9.44140625" style="48" customWidth="1"/>
    <col min="10" max="10" width="7.33203125" style="48" customWidth="1"/>
    <col min="11" max="11" width="5.6640625" style="48" customWidth="1"/>
    <col min="12" max="12" width="5.33203125" style="48" customWidth="1"/>
    <col min="13" max="13" width="9.6640625" style="48" customWidth="1"/>
    <col min="14" max="14" width="13.6640625" style="48" customWidth="1"/>
    <col min="15" max="15" width="9.5546875" style="48" customWidth="1"/>
    <col min="16" max="16" width="11" style="48" customWidth="1"/>
    <col min="17" max="17" width="9" style="48" customWidth="1"/>
    <col min="18" max="18" width="7.33203125" style="48" customWidth="1"/>
    <col min="19" max="19" width="10.109375" style="48" customWidth="1"/>
    <col min="20" max="21" width="7.88671875" style="48" customWidth="1"/>
    <col min="22" max="22" width="7.44140625" style="48" customWidth="1"/>
    <col min="29" max="29" width="11.5546875" style="4"/>
  </cols>
  <sheetData>
    <row r="1" spans="1:29" ht="15" thickBot="1" x14ac:dyDescent="0.35">
      <c r="A1" s="1"/>
      <c r="B1" s="1"/>
      <c r="C1" s="3"/>
      <c r="D1" s="228" t="s">
        <v>0</v>
      </c>
      <c r="E1" s="228"/>
      <c r="F1" s="228" t="str">
        <f>IF(F8="","",(TEXT(F8,"MMMM")))</f>
        <v/>
      </c>
      <c r="G1" s="228"/>
      <c r="H1" s="176" t="s">
        <v>59</v>
      </c>
      <c r="I1" s="177"/>
      <c r="J1" s="2"/>
      <c r="K1" s="229" t="s">
        <v>91</v>
      </c>
      <c r="L1" s="230"/>
      <c r="M1" s="230"/>
      <c r="N1" s="230"/>
      <c r="O1" s="230"/>
      <c r="P1" s="230"/>
      <c r="Q1" s="230"/>
      <c r="R1" s="231"/>
      <c r="S1" s="222" t="s">
        <v>73</v>
      </c>
      <c r="T1" s="223"/>
      <c r="U1" s="223"/>
      <c r="V1" s="224"/>
    </row>
    <row r="2" spans="1:29" s="6" customFormat="1" ht="36.6" thickBot="1" x14ac:dyDescent="0.35">
      <c r="A2" s="5" t="s">
        <v>2</v>
      </c>
      <c r="B2" s="5" t="s">
        <v>3</v>
      </c>
      <c r="C2" s="225" t="s">
        <v>4</v>
      </c>
      <c r="D2" s="226"/>
      <c r="E2" s="89" t="s">
        <v>5</v>
      </c>
      <c r="F2" s="90" t="s">
        <v>6</v>
      </c>
      <c r="G2" s="91" t="s">
        <v>7</v>
      </c>
      <c r="H2" s="91" t="s">
        <v>8</v>
      </c>
      <c r="I2" s="89" t="s">
        <v>9</v>
      </c>
      <c r="J2" s="89" t="s">
        <v>10</v>
      </c>
      <c r="K2" s="89" t="s">
        <v>11</v>
      </c>
      <c r="L2" s="89" t="s">
        <v>12</v>
      </c>
      <c r="M2" s="91" t="s">
        <v>13</v>
      </c>
      <c r="N2" s="89" t="s">
        <v>14</v>
      </c>
      <c r="O2" s="89" t="s">
        <v>15</v>
      </c>
      <c r="P2" s="89" t="s">
        <v>16</v>
      </c>
      <c r="Q2" s="89" t="s">
        <v>17</v>
      </c>
      <c r="R2" s="91" t="s">
        <v>18</v>
      </c>
      <c r="S2" s="89" t="s">
        <v>19</v>
      </c>
      <c r="T2" s="92" t="s">
        <v>20</v>
      </c>
      <c r="U2" s="93" t="s">
        <v>21</v>
      </c>
      <c r="V2" s="93" t="s">
        <v>69</v>
      </c>
      <c r="AC2" s="7" t="s">
        <v>22</v>
      </c>
    </row>
    <row r="3" spans="1:29" x14ac:dyDescent="0.3">
      <c r="A3" s="8"/>
      <c r="B3" s="8"/>
      <c r="C3" s="232"/>
      <c r="D3" s="233"/>
      <c r="E3" s="9"/>
      <c r="F3" s="80"/>
      <c r="G3" s="83"/>
      <c r="H3" s="10"/>
      <c r="I3" s="10"/>
      <c r="J3" s="10"/>
      <c r="K3" s="155" t="str">
        <f>IF(L3="","",COUNTA(L3))</f>
        <v/>
      </c>
      <c r="L3" s="10"/>
      <c r="M3" s="12"/>
      <c r="N3" s="13"/>
      <c r="O3" s="13"/>
      <c r="P3" s="14">
        <f>IF(L3="CC",SUM((N3-O3)*M3))+IF(L3="LOA",SUM((N3-O3)/1.2*M3))+IF(L3="CB",SUM((N3-O3)/1.2*M3))+IF(L3="LLD",SUM((N3-O3)/1.2*M3))</f>
        <v>0</v>
      </c>
      <c r="Q3" s="10"/>
      <c r="R3" s="21">
        <f>IF(AND(K3=1,M3=25%,Q3=0),'T1'!$J$6)+IF(AND(K3=1,M3=25%,Q3=1),'T1'!$J$7)+IF(AND(K3=1,M3=25%,Q3=2),'T1'!$J$8)+IF(AND(K3=1,M3=25%,Q3=3),'T1'!$J$9)+IF(AND(K3=1,M3=50%,Q3=0),'T1'!$I$6)+IF(AND(K3=1,M3=50%,Q3=1),'T1'!$I$7)+IF(AND(K3=1,M3=50%,Q3=2),'T1'!$I$8)+IF(AND(K3=1,M3=50%,Q3=3),'T1'!$I$9)+IF(AND(K3=1,M3=75%,Q3=0),'T1'!$H$6)+IF(AND(K3=1,M3=75%,Q3=1),'T1'!$H$7)+IF(AND(K3=1,M3=75%,Q3=2),'T1'!$H$8)+IF(AND(K3=1,M3=75%,Q3=3),'T1'!$H$9)+IF(AND(K3=1,M3=100%,Q3=0),'T1'!$G$6)+IF(AND(K3=1,M3=100%,Q3=1),'T1'!$G$7)+IF(AND(K3=1,M3=100%,Q3=2),'T1'!$G$8)+IF(AND(K3=1,M3=100%,Q3=3),'T1'!$G$9)</f>
        <v>0</v>
      </c>
      <c r="S3" s="13"/>
      <c r="T3" s="49"/>
      <c r="U3" s="94"/>
      <c r="V3" s="15"/>
      <c r="AC3" s="4">
        <f>SUM(Q24+Q44)</f>
        <v>0</v>
      </c>
    </row>
    <row r="4" spans="1:29" x14ac:dyDescent="0.3">
      <c r="A4" s="16"/>
      <c r="B4" s="16"/>
      <c r="C4" s="202"/>
      <c r="D4" s="203"/>
      <c r="E4" s="17"/>
      <c r="F4" s="81"/>
      <c r="G4" s="84"/>
      <c r="H4" s="23"/>
      <c r="I4" s="11"/>
      <c r="J4" s="11"/>
      <c r="K4" s="156" t="str">
        <f t="shared" ref="K4:K22" si="0">IF(L4="","",COUNTA(L4))</f>
        <v/>
      </c>
      <c r="L4" s="11"/>
      <c r="M4" s="18"/>
      <c r="N4" s="19"/>
      <c r="O4" s="19"/>
      <c r="P4" s="20">
        <f t="shared" ref="P4:P23" si="1">IF(L4="CC",SUM((N4-O4)*M4))+IF(L4="LOA",SUM((N4-O4)/1.2*M4))+IF(L4="CB",SUM((N4-O4)/1.2*M4))+IF(L4="LLD",SUM((N4-O4)/1.2*M4))</f>
        <v>0</v>
      </c>
      <c r="Q4" s="11"/>
      <c r="R4" s="21">
        <f>IF(AND(K4=1,M4=25%,Q4=0),'T1'!$J$6)+IF(AND(K4=1,M4=25%,Q4=1),'T1'!$J$7)+IF(AND(K4=1,M4=25%,Q4=2),'T1'!$J$8)+IF(AND(K4=1,M4=25%,Q4=3),'T1'!$J$9)+IF(AND(K4=1,M4=50%,Q4=0),'T1'!$I$6)+IF(AND(K4=1,M4=50%,Q4=1),'T1'!$I$7)+IF(AND(K4=1,M4=50%,Q4=2),'T1'!$I$8)+IF(AND(K4=1,M4=50%,Q4=3),'T1'!$I$9)+IF(AND(K4=1,M4=75%,Q4=0),'T1'!$H$6)+IF(AND(K4=1,M4=75%,Q4=1),'T1'!$H$7)+IF(AND(K4=1,M4=75%,Q4=2),'T1'!$H$8)+IF(AND(K4=1,M4=75%,Q4=3),'T1'!$H$9)+IF(AND(K4=1,M4=100%,Q4=0),'T1'!$G$6)+IF(AND(K4=1,M4=100%,Q4=1),'T1'!$G$7)+IF(AND(K4=1,M4=100%,Q4=2),'T1'!$G$8)+IF(AND(K4=1,M4=100%,Q4=3),'T1'!$G$9)</f>
        <v>0</v>
      </c>
      <c r="S4" s="19"/>
      <c r="T4" s="50"/>
      <c r="U4" s="88"/>
      <c r="V4" s="95"/>
      <c r="AC4" s="4">
        <f>SUM(K24+K44)</f>
        <v>0</v>
      </c>
    </row>
    <row r="5" spans="1:29" x14ac:dyDescent="0.3">
      <c r="A5" s="16"/>
      <c r="B5" s="16"/>
      <c r="C5" s="202"/>
      <c r="D5" s="203"/>
      <c r="E5" s="17"/>
      <c r="F5" s="81"/>
      <c r="G5" s="84"/>
      <c r="H5" s="23"/>
      <c r="I5" s="11"/>
      <c r="J5" s="11"/>
      <c r="K5" s="156" t="str">
        <f t="shared" si="0"/>
        <v/>
      </c>
      <c r="L5" s="11"/>
      <c r="M5" s="18"/>
      <c r="N5" s="19"/>
      <c r="O5" s="19"/>
      <c r="P5" s="20">
        <f t="shared" si="1"/>
        <v>0</v>
      </c>
      <c r="Q5" s="11"/>
      <c r="R5" s="21">
        <f>IF(AND(K5=1,M5=25%,Q5=0),'T1'!$J$6)+IF(AND(K5=1,M5=25%,Q5=1),'T1'!$J$7)+IF(AND(K5=1,M5=25%,Q5=2),'T1'!$J$8)+IF(AND(K5=1,M5=25%,Q5=3),'T1'!$J$9)+IF(AND(K5=1,M5=50%,Q5=0),'T1'!$I$6)+IF(AND(K5=1,M5=50%,Q5=1),'T1'!$I$7)+IF(AND(K5=1,M5=50%,Q5=2),'T1'!$I$8)+IF(AND(K5=1,M5=50%,Q5=3),'T1'!$I$9)+IF(AND(K5=1,M5=75%,Q5=0),'T1'!$H$6)+IF(AND(K5=1,M5=75%,Q5=1),'T1'!$H$7)+IF(AND(K5=1,M5=75%,Q5=2),'T1'!$H$8)+IF(AND(K5=1,M5=75%,Q5=3),'T1'!$H$9)+IF(AND(K5=1,M5=100%,Q5=0),'T1'!$G$6)+IF(AND(K5=1,M5=100%,Q5=1),'T1'!$G$7)+IF(AND(K5=1,M5=100%,Q5=2),'T1'!$G$8)+IF(AND(K5=1,M5=100%,Q5=3),'T1'!$G$9)</f>
        <v>0</v>
      </c>
      <c r="S5" s="19"/>
      <c r="T5" s="50"/>
      <c r="U5" s="88"/>
      <c r="V5" s="95"/>
    </row>
    <row r="6" spans="1:29" x14ac:dyDescent="0.3">
      <c r="A6" s="16"/>
      <c r="B6" s="16"/>
      <c r="C6" s="202"/>
      <c r="D6" s="203"/>
      <c r="E6" s="17"/>
      <c r="F6" s="81"/>
      <c r="G6" s="84"/>
      <c r="H6" s="23"/>
      <c r="I6" s="11"/>
      <c r="J6" s="11"/>
      <c r="K6" s="156" t="str">
        <f t="shared" si="0"/>
        <v/>
      </c>
      <c r="L6" s="11"/>
      <c r="M6" s="18"/>
      <c r="N6" s="19"/>
      <c r="O6" s="19"/>
      <c r="P6" s="20">
        <f t="shared" si="1"/>
        <v>0</v>
      </c>
      <c r="Q6" s="11"/>
      <c r="R6" s="21">
        <f>IF(AND(K6=1,M6=25%,Q6=0),'T1'!$J$6)+IF(AND(K6=1,M6=25%,Q6=1),'T1'!$J$7)+IF(AND(K6=1,M6=25%,Q6=2),'T1'!$J$8)+IF(AND(K6=1,M6=25%,Q6=3),'T1'!$J$9)+IF(AND(K6=1,M6=50%,Q6=0),'T1'!$I$6)+IF(AND(K6=1,M6=50%,Q6=1),'T1'!$I$7)+IF(AND(K6=1,M6=50%,Q6=2),'T1'!$I$8)+IF(AND(K6=1,M6=50%,Q6=3),'T1'!$I$9)+IF(AND(K6=1,M6=75%,Q6=0),'T1'!$H$6)+IF(AND(K6=1,M6=75%,Q6=1),'T1'!$H$7)+IF(AND(K6=1,M6=75%,Q6=2),'T1'!$H$8)+IF(AND(K6=1,M6=75%,Q6=3),'T1'!$H$9)+IF(AND(K6=1,M6=100%,Q6=0),'T1'!$G$6)+IF(AND(K6=1,M6=100%,Q6=1),'T1'!$G$7)+IF(AND(K6=1,M6=100%,Q6=2),'T1'!$G$8)+IF(AND(K6=1,M6=100%,Q6=3),'T1'!$G$9)</f>
        <v>0</v>
      </c>
      <c r="S6" s="19"/>
      <c r="T6" s="50"/>
      <c r="U6" s="88"/>
      <c r="V6" s="95"/>
      <c r="AC6" s="4" t="s">
        <v>23</v>
      </c>
    </row>
    <row r="7" spans="1:29" x14ac:dyDescent="0.3">
      <c r="A7" s="16"/>
      <c r="B7" s="16"/>
      <c r="C7" s="202"/>
      <c r="D7" s="203"/>
      <c r="E7" s="17"/>
      <c r="F7" s="81"/>
      <c r="G7" s="84"/>
      <c r="H7" s="23"/>
      <c r="I7" s="11"/>
      <c r="J7" s="11"/>
      <c r="K7" s="156" t="str">
        <f t="shared" si="0"/>
        <v/>
      </c>
      <c r="L7" s="11"/>
      <c r="M7" s="18"/>
      <c r="N7" s="19"/>
      <c r="O7" s="19"/>
      <c r="P7" s="20">
        <f>IF(L7="CC",SUM((N7-O7)*M7))+IF(L7="LOA",SUM((N7-O7)/1.2*M7))+IF(L7="CB",SUM((N7-O7)/1.2*M7))+IF(L7="LLD",SUM((N7-O7)/1.2*M7))</f>
        <v>0</v>
      </c>
      <c r="Q7" s="11"/>
      <c r="R7" s="21">
        <f>IF(AND(K7=1,M7=25%,Q7=0),'T1'!$J$6)+IF(AND(K7=1,M7=25%,Q7=1),'T1'!$J$7)+IF(AND(K7=1,M7=25%,Q7=2),'T1'!$J$8)+IF(AND(K7=1,M7=25%,Q7=3),'T1'!$J$9)+IF(AND(K7=1,M7=50%,Q7=0),'T1'!$I$6)+IF(AND(K7=1,M7=50%,Q7=1),'T1'!$I$7)+IF(AND(K7=1,M7=50%,Q7=2),'T1'!$I$8)+IF(AND(K7=1,M7=50%,Q7=3),'T1'!$I$9)+IF(AND(K7=1,M7=75%,Q7=0),'T1'!$H$6)+IF(AND(K7=1,M7=75%,Q7=1),'T1'!$H$7)+IF(AND(K7=1,M7=75%,Q7=2),'T1'!$H$8)+IF(AND(K7=1,M7=75%,Q7=3),'T1'!$H$9)+IF(AND(K7=1,M7=100%,Q7=0),'T1'!$G$6)+IF(AND(K7=1,M7=100%,Q7=1),'T1'!$G$7)+IF(AND(K7=1,M7=100%,Q7=2),'T1'!$G$8)+IF(AND(K7=1,M7=100%,Q7=3),'T1'!$G$9)</f>
        <v>0</v>
      </c>
      <c r="S7" s="19"/>
      <c r="T7" s="50"/>
      <c r="U7" s="88"/>
      <c r="V7" s="95"/>
      <c r="AC7" s="4">
        <f>SUM(K24+K44)</f>
        <v>0</v>
      </c>
    </row>
    <row r="8" spans="1:29" x14ac:dyDescent="0.3">
      <c r="A8" s="16"/>
      <c r="B8" s="16"/>
      <c r="C8" s="202"/>
      <c r="D8" s="203"/>
      <c r="E8" s="17"/>
      <c r="F8" s="81"/>
      <c r="G8" s="84"/>
      <c r="H8" s="23"/>
      <c r="I8" s="11"/>
      <c r="J8" s="11"/>
      <c r="K8" s="156" t="str">
        <f t="shared" si="0"/>
        <v/>
      </c>
      <c r="L8" s="11"/>
      <c r="M8" s="18"/>
      <c r="N8" s="19"/>
      <c r="O8" s="19"/>
      <c r="P8" s="20">
        <f t="shared" si="1"/>
        <v>0</v>
      </c>
      <c r="Q8" s="11"/>
      <c r="R8" s="21">
        <f>IF(AND(K8=1,M8=25%,Q8=0),'T1'!$J$6)+IF(AND(K8=1,M8=25%,Q8=1),'T1'!$J$7)+IF(AND(K8=1,M8=25%,Q8=2),'T1'!$J$8)+IF(AND(K8=1,M8=25%,Q8=3),'T1'!$J$9)+IF(AND(K8=1,M8=50%,Q8=0),'T1'!$I$6)+IF(AND(K8=1,M8=50%,Q8=1),'T1'!$I$7)+IF(AND(K8=1,M8=50%,Q8=2),'T1'!$I$8)+IF(AND(K8=1,M8=50%,Q8=3),'T1'!$I$9)+IF(AND(K8=1,M8=75%,Q8=0),'T1'!$H$6)+IF(AND(K8=1,M8=75%,Q8=1),'T1'!$H$7)+IF(AND(K8=1,M8=75%,Q8=2),'T1'!$H$8)+IF(AND(K8=1,M8=75%,Q8=3),'T1'!$H$9)+IF(AND(K8=1,M8=100%,Q8=0),'T1'!$G$6)+IF(AND(K8=1,M8=100%,Q8=1),'T1'!$G$7)+IF(AND(K8=1,M8=100%,Q8=2),'T1'!$G$8)+IF(AND(K8=1,M8=100%,Q8=3),'T1'!$G$9)</f>
        <v>0</v>
      </c>
      <c r="S8" s="19"/>
      <c r="T8" s="50"/>
      <c r="U8" s="88"/>
      <c r="V8" s="95"/>
      <c r="AC8" s="4">
        <f>SUM(B24+B44)</f>
        <v>0</v>
      </c>
    </row>
    <row r="9" spans="1:29" x14ac:dyDescent="0.3">
      <c r="A9" s="16"/>
      <c r="B9" s="16"/>
      <c r="C9" s="202"/>
      <c r="D9" s="203"/>
      <c r="E9" s="17"/>
      <c r="F9" s="81"/>
      <c r="G9" s="84"/>
      <c r="H9" s="23"/>
      <c r="I9" s="11"/>
      <c r="J9" s="11"/>
      <c r="K9" s="156" t="str">
        <f t="shared" si="0"/>
        <v/>
      </c>
      <c r="L9" s="11"/>
      <c r="M9" s="18"/>
      <c r="N9" s="19"/>
      <c r="O9" s="19"/>
      <c r="P9" s="20">
        <f t="shared" si="1"/>
        <v>0</v>
      </c>
      <c r="Q9" s="11"/>
      <c r="R9" s="21">
        <f>IF(AND(K9=1,M9=25%,Q9=0),'T1'!$J$6)+IF(AND(K9=1,M9=25%,Q9=1),'T1'!$J$7)+IF(AND(K9=1,M9=25%,Q9=2),'T1'!$J$8)+IF(AND(K9=1,M9=25%,Q9=3),'T1'!$J$9)+IF(AND(K9=1,M9=50%,Q9=0),'T1'!$I$6)+IF(AND(K9=1,M9=50%,Q9=1),'T1'!$I$7)+IF(AND(K9=1,M9=50%,Q9=2),'T1'!$I$8)+IF(AND(K9=1,M9=50%,Q9=3),'T1'!$I$9)+IF(AND(K9=1,M9=75%,Q9=0),'T1'!$H$6)+IF(AND(K9=1,M9=75%,Q9=1),'T1'!$H$7)+IF(AND(K9=1,M9=75%,Q9=2),'T1'!$H$8)+IF(AND(K9=1,M9=75%,Q9=3),'T1'!$H$9)+IF(AND(K9=1,M9=100%,Q9=0),'T1'!$G$6)+IF(AND(K9=1,M9=100%,Q9=1),'T1'!$G$7)+IF(AND(K9=1,M9=100%,Q9=2),'T1'!$G$8)+IF(AND(K9=1,M9=100%,Q9=3),'T1'!$G$9)</f>
        <v>0</v>
      </c>
      <c r="S9" s="19"/>
      <c r="T9" s="50"/>
      <c r="U9" s="88"/>
      <c r="V9" s="95"/>
    </row>
    <row r="10" spans="1:29" x14ac:dyDescent="0.3">
      <c r="A10" s="16"/>
      <c r="B10" s="16"/>
      <c r="C10" s="202"/>
      <c r="D10" s="203"/>
      <c r="E10" s="17"/>
      <c r="F10" s="81"/>
      <c r="G10" s="84"/>
      <c r="H10" s="23"/>
      <c r="I10" s="11"/>
      <c r="J10" s="11"/>
      <c r="K10" s="156" t="str">
        <f t="shared" si="0"/>
        <v/>
      </c>
      <c r="L10" s="11"/>
      <c r="M10" s="18"/>
      <c r="N10" s="19"/>
      <c r="O10" s="19"/>
      <c r="P10" s="20">
        <f t="shared" si="1"/>
        <v>0</v>
      </c>
      <c r="Q10" s="11"/>
      <c r="R10" s="21">
        <f>IF(AND(K10=1,M10=25%,Q10=0),'T1'!$J$6)+IF(AND(K10=1,M10=25%,Q10=1),'T1'!$J$7)+IF(AND(K10=1,M10=25%,Q10=2),'T1'!$J$8)+IF(AND(K10=1,M10=25%,Q10=3),'T1'!$J$9)+IF(AND(K10=1,M10=50%,Q10=0),'T1'!$I$6)+IF(AND(K10=1,M10=50%,Q10=1),'T1'!$I$7)+IF(AND(K10=1,M10=50%,Q10=2),'T1'!$I$8)+IF(AND(K10=1,M10=50%,Q10=3),'T1'!$I$9)+IF(AND(K10=1,M10=75%,Q10=0),'T1'!$H$6)+IF(AND(K10=1,M10=75%,Q10=1),'T1'!$H$7)+IF(AND(K10=1,M10=75%,Q10=2),'T1'!$H$8)+IF(AND(K10=1,M10=75%,Q10=3),'T1'!$H$9)+IF(AND(K10=1,M10=100%,Q10=0),'T1'!$G$6)+IF(AND(K10=1,M10=100%,Q10=1),'T1'!$G$7)+IF(AND(K10=1,M10=100%,Q10=2),'T1'!$G$8)+IF(AND(K10=1,M10=100%,Q10=3),'T1'!$G$9)</f>
        <v>0</v>
      </c>
      <c r="S10" s="19"/>
      <c r="T10" s="50"/>
      <c r="U10" s="88"/>
      <c r="V10" s="95"/>
    </row>
    <row r="11" spans="1:29" x14ac:dyDescent="0.3">
      <c r="A11" s="16"/>
      <c r="B11" s="16"/>
      <c r="C11" s="202"/>
      <c r="D11" s="203"/>
      <c r="E11" s="17"/>
      <c r="F11" s="81"/>
      <c r="G11" s="84"/>
      <c r="H11" s="23"/>
      <c r="I11" s="11"/>
      <c r="J11" s="11"/>
      <c r="K11" s="156" t="str">
        <f t="shared" si="0"/>
        <v/>
      </c>
      <c r="L11" s="11"/>
      <c r="M11" s="18"/>
      <c r="N11" s="19"/>
      <c r="O11" s="19"/>
      <c r="P11" s="20">
        <f t="shared" si="1"/>
        <v>0</v>
      </c>
      <c r="Q11" s="11"/>
      <c r="R11" s="21">
        <f>IF(AND(K11=1,M11=25%,Q11=0),'T1'!$J$6)+IF(AND(K11=1,M11=25%,Q11=1),'T1'!$J$7)+IF(AND(K11=1,M11=25%,Q11=2),'T1'!$J$8)+IF(AND(K11=1,M11=25%,Q11=3),'T1'!$J$9)+IF(AND(K11=1,M11=50%,Q11=0),'T1'!$I$6)+IF(AND(K11=1,M11=50%,Q11=1),'T1'!$I$7)+IF(AND(K11=1,M11=50%,Q11=2),'T1'!$I$8)+IF(AND(K11=1,M11=50%,Q11=3),'T1'!$I$9)+IF(AND(K11=1,M11=75%,Q11=0),'T1'!$H$6)+IF(AND(K11=1,M11=75%,Q11=1),'T1'!$H$7)+IF(AND(K11=1,M11=75%,Q11=2),'T1'!$H$8)+IF(AND(K11=1,M11=75%,Q11=3),'T1'!$H$9)+IF(AND(K11=1,M11=100%,Q11=0),'T1'!$G$6)+IF(AND(K11=1,M11=100%,Q11=1),'T1'!$G$7)+IF(AND(K11=1,M11=100%,Q11=2),'T1'!$G$8)+IF(AND(K11=1,M11=100%,Q11=3),'T1'!$G$9)</f>
        <v>0</v>
      </c>
      <c r="S11" s="19"/>
      <c r="T11" s="50"/>
      <c r="U11" s="88"/>
      <c r="V11" s="95"/>
    </row>
    <row r="12" spans="1:29" x14ac:dyDescent="0.3">
      <c r="A12" s="16"/>
      <c r="B12" s="16"/>
      <c r="C12" s="202"/>
      <c r="D12" s="203"/>
      <c r="E12" s="17"/>
      <c r="F12" s="81"/>
      <c r="G12" s="84"/>
      <c r="H12" s="23"/>
      <c r="I12" s="11"/>
      <c r="J12" s="11"/>
      <c r="K12" s="156" t="str">
        <f t="shared" si="0"/>
        <v/>
      </c>
      <c r="L12" s="11"/>
      <c r="M12" s="18"/>
      <c r="N12" s="19"/>
      <c r="O12" s="19"/>
      <c r="P12" s="20">
        <f t="shared" si="1"/>
        <v>0</v>
      </c>
      <c r="Q12" s="11"/>
      <c r="R12" s="21">
        <f>IF(AND(K12=1,M12=25%,Q12=0),'T1'!$J$6)+IF(AND(K12=1,M12=25%,Q12=1),'T1'!$J$7)+IF(AND(K12=1,M12=25%,Q12=2),'T1'!$J$8)+IF(AND(K12=1,M12=25%,Q12=3),'T1'!$J$9)+IF(AND(K12=1,M12=50%,Q12=0),'T1'!$I$6)+IF(AND(K12=1,M12=50%,Q12=1),'T1'!$I$7)+IF(AND(K12=1,M12=50%,Q12=2),'T1'!$I$8)+IF(AND(K12=1,M12=50%,Q12=3),'T1'!$I$9)+IF(AND(K12=1,M12=75%,Q12=0),'T1'!$H$6)+IF(AND(K12=1,M12=75%,Q12=1),'T1'!$H$7)+IF(AND(K12=1,M12=75%,Q12=2),'T1'!$H$8)+IF(AND(K12=1,M12=75%,Q12=3),'T1'!$H$9)+IF(AND(K12=1,M12=100%,Q12=0),'T1'!$G$6)+IF(AND(K12=1,M12=100%,Q12=1),'T1'!$G$7)+IF(AND(K12=1,M12=100%,Q12=2),'T1'!$G$8)+IF(AND(K12=1,M12=100%,Q12=3),'T1'!$G$9)</f>
        <v>0</v>
      </c>
      <c r="S12" s="19"/>
      <c r="T12" s="50"/>
      <c r="U12" s="88"/>
      <c r="V12" s="95"/>
    </row>
    <row r="13" spans="1:29" x14ac:dyDescent="0.3">
      <c r="A13" s="16"/>
      <c r="B13" s="16"/>
      <c r="C13" s="202"/>
      <c r="D13" s="203"/>
      <c r="E13" s="17"/>
      <c r="F13" s="81"/>
      <c r="G13" s="84"/>
      <c r="H13" s="23"/>
      <c r="I13" s="11"/>
      <c r="J13" s="11"/>
      <c r="K13" s="156" t="str">
        <f t="shared" si="0"/>
        <v/>
      </c>
      <c r="L13" s="11"/>
      <c r="M13" s="18"/>
      <c r="N13" s="19"/>
      <c r="O13" s="19"/>
      <c r="P13" s="20">
        <f t="shared" si="1"/>
        <v>0</v>
      </c>
      <c r="Q13" s="11"/>
      <c r="R13" s="21">
        <f>IF(AND(K13=1,M13=25%,Q13=0),'T1'!$J$6)+IF(AND(K13=1,M13=25%,Q13=1),'T1'!$J$7)+IF(AND(K13=1,M13=25%,Q13=2),'T1'!$J$8)+IF(AND(K13=1,M13=25%,Q13=3),'T1'!$J$9)+IF(AND(K13=1,M13=50%,Q13=0),'T1'!$I$6)+IF(AND(K13=1,M13=50%,Q13=1),'T1'!$I$7)+IF(AND(K13=1,M13=50%,Q13=2),'T1'!$I$8)+IF(AND(K13=1,M13=50%,Q13=3),'T1'!$I$9)+IF(AND(K13=1,M13=75%,Q13=0),'T1'!$H$6)+IF(AND(K13=1,M13=75%,Q13=1),'T1'!$H$7)+IF(AND(K13=1,M13=75%,Q13=2),'T1'!$H$8)+IF(AND(K13=1,M13=75%,Q13=3),'T1'!$H$9)+IF(AND(K13=1,M13=100%,Q13=0),'T1'!$G$6)+IF(AND(K13=1,M13=100%,Q13=1),'T1'!$G$7)+IF(AND(K13=1,M13=100%,Q13=2),'T1'!$G$8)+IF(AND(K13=1,M13=100%,Q13=3),'T1'!$G$9)</f>
        <v>0</v>
      </c>
      <c r="S13" s="19"/>
      <c r="T13" s="50"/>
      <c r="U13" s="88"/>
      <c r="V13" s="95"/>
    </row>
    <row r="14" spans="1:29" x14ac:dyDescent="0.3">
      <c r="A14" s="16"/>
      <c r="B14" s="16"/>
      <c r="C14" s="202"/>
      <c r="D14" s="203"/>
      <c r="E14" s="17"/>
      <c r="F14" s="81"/>
      <c r="G14" s="84"/>
      <c r="H14" s="23"/>
      <c r="I14" s="11"/>
      <c r="J14" s="11"/>
      <c r="K14" s="156" t="str">
        <f t="shared" si="0"/>
        <v/>
      </c>
      <c r="L14" s="11"/>
      <c r="M14" s="18"/>
      <c r="N14" s="19"/>
      <c r="O14" s="19"/>
      <c r="P14" s="20">
        <f t="shared" si="1"/>
        <v>0</v>
      </c>
      <c r="Q14" s="11"/>
      <c r="R14" s="21">
        <f>IF(AND(K14=1,M14=25%,Q14=0),'T1'!$J$6)+IF(AND(K14=1,M14=25%,Q14=1),'T1'!$J$7)+IF(AND(K14=1,M14=25%,Q14=2),'T1'!$J$8)+IF(AND(K14=1,M14=25%,Q14=3),'T1'!$J$9)+IF(AND(K14=1,M14=50%,Q14=0),'T1'!$I$6)+IF(AND(K14=1,M14=50%,Q14=1),'T1'!$I$7)+IF(AND(K14=1,M14=50%,Q14=2),'T1'!$I$8)+IF(AND(K14=1,M14=50%,Q14=3),'T1'!$I$9)+IF(AND(K14=1,M14=75%,Q14=0),'T1'!$H$6)+IF(AND(K14=1,M14=75%,Q14=1),'T1'!$H$7)+IF(AND(K14=1,M14=75%,Q14=2),'T1'!$H$8)+IF(AND(K14=1,M14=75%,Q14=3),'T1'!$H$9)+IF(AND(K14=1,M14=100%,Q14=0),'T1'!$G$6)+IF(AND(K14=1,M14=100%,Q14=1),'T1'!$G$7)+IF(AND(K14=1,M14=100%,Q14=2),'T1'!$G$8)+IF(AND(K14=1,M14=100%,Q14=3),'T1'!$G$9)</f>
        <v>0</v>
      </c>
      <c r="S14" s="19"/>
      <c r="T14" s="50"/>
      <c r="U14" s="88"/>
      <c r="V14" s="95"/>
    </row>
    <row r="15" spans="1:29" x14ac:dyDescent="0.3">
      <c r="A15" s="16"/>
      <c r="B15" s="16"/>
      <c r="C15" s="202"/>
      <c r="D15" s="203"/>
      <c r="E15" s="17"/>
      <c r="F15" s="81"/>
      <c r="G15" s="84"/>
      <c r="H15" s="23"/>
      <c r="I15" s="11"/>
      <c r="J15" s="11"/>
      <c r="K15" s="156" t="str">
        <f t="shared" si="0"/>
        <v/>
      </c>
      <c r="L15" s="11"/>
      <c r="M15" s="18"/>
      <c r="N15" s="19"/>
      <c r="O15" s="19"/>
      <c r="P15" s="20">
        <f t="shared" si="1"/>
        <v>0</v>
      </c>
      <c r="Q15" s="11"/>
      <c r="R15" s="21">
        <f>IF(AND(K15=1,M15=25%,Q15=0),'T1'!$J$6)+IF(AND(K15=1,M15=25%,Q15=1),'T1'!$J$7)+IF(AND(K15=1,M15=25%,Q15=2),'T1'!$J$8)+IF(AND(K15=1,M15=25%,Q15=3),'T1'!$J$9)+IF(AND(K15=1,M15=50%,Q15=0),'T1'!$I$6)+IF(AND(K15=1,M15=50%,Q15=1),'T1'!$I$7)+IF(AND(K15=1,M15=50%,Q15=2),'T1'!$I$8)+IF(AND(K15=1,M15=50%,Q15=3),'T1'!$I$9)+IF(AND(K15=1,M15=75%,Q15=0),'T1'!$H$6)+IF(AND(K15=1,M15=75%,Q15=1),'T1'!$H$7)+IF(AND(K15=1,M15=75%,Q15=2),'T1'!$H$8)+IF(AND(K15=1,M15=75%,Q15=3),'T1'!$H$9)+IF(AND(K15=1,M15=100%,Q15=0),'T1'!$G$6)+IF(AND(K15=1,M15=100%,Q15=1),'T1'!$G$7)+IF(AND(K15=1,M15=100%,Q15=2),'T1'!$G$8)+IF(AND(K15=1,M15=100%,Q15=3),'T1'!$G$9)</f>
        <v>0</v>
      </c>
      <c r="S15" s="19"/>
      <c r="T15" s="50"/>
      <c r="U15" s="88"/>
      <c r="V15" s="95"/>
    </row>
    <row r="16" spans="1:29" x14ac:dyDescent="0.3">
      <c r="A16" s="16"/>
      <c r="B16" s="16"/>
      <c r="C16" s="202"/>
      <c r="D16" s="203"/>
      <c r="E16" s="17"/>
      <c r="F16" s="81"/>
      <c r="G16" s="84"/>
      <c r="H16" s="23"/>
      <c r="I16" s="11"/>
      <c r="J16" s="11"/>
      <c r="K16" s="156" t="str">
        <f t="shared" si="0"/>
        <v/>
      </c>
      <c r="L16" s="11"/>
      <c r="M16" s="18"/>
      <c r="N16" s="19"/>
      <c r="O16" s="19"/>
      <c r="P16" s="20">
        <f t="shared" si="1"/>
        <v>0</v>
      </c>
      <c r="Q16" s="11"/>
      <c r="R16" s="21">
        <f>IF(AND(K16=1,M16=25%,Q16=0),'T1'!$J$6)+IF(AND(K16=1,M16=25%,Q16=1),'T1'!$J$7)+IF(AND(K16=1,M16=25%,Q16=2),'T1'!$J$8)+IF(AND(K16=1,M16=25%,Q16=3),'T1'!$J$9)+IF(AND(K16=1,M16=50%,Q16=0),'T1'!$I$6)+IF(AND(K16=1,M16=50%,Q16=1),'T1'!$I$7)+IF(AND(K16=1,M16=50%,Q16=2),'T1'!$I$8)+IF(AND(K16=1,M16=50%,Q16=3),'T1'!$I$9)+IF(AND(K16=1,M16=75%,Q16=0),'T1'!$H$6)+IF(AND(K16=1,M16=75%,Q16=1),'T1'!$H$7)+IF(AND(K16=1,M16=75%,Q16=2),'T1'!$H$8)+IF(AND(K16=1,M16=75%,Q16=3),'T1'!$H$9)+IF(AND(K16=1,M16=100%,Q16=0),'T1'!$G$6)+IF(AND(K16=1,M16=100%,Q16=1),'T1'!$G$7)+IF(AND(K16=1,M16=100%,Q16=2),'T1'!$G$8)+IF(AND(K16=1,M16=100%,Q16=3),'T1'!$G$9)</f>
        <v>0</v>
      </c>
      <c r="S16" s="19"/>
      <c r="T16" s="50"/>
      <c r="U16" s="88"/>
      <c r="V16" s="95"/>
    </row>
    <row r="17" spans="1:29" x14ac:dyDescent="0.3">
      <c r="A17" s="16"/>
      <c r="B17" s="16"/>
      <c r="C17" s="202"/>
      <c r="D17" s="203"/>
      <c r="E17" s="17"/>
      <c r="F17" s="81"/>
      <c r="G17" s="84"/>
      <c r="H17" s="23"/>
      <c r="I17" s="11"/>
      <c r="J17" s="11"/>
      <c r="K17" s="156" t="str">
        <f t="shared" si="0"/>
        <v/>
      </c>
      <c r="L17" s="11"/>
      <c r="M17" s="18"/>
      <c r="N17" s="19"/>
      <c r="O17" s="19"/>
      <c r="P17" s="20">
        <f t="shared" si="1"/>
        <v>0</v>
      </c>
      <c r="Q17" s="11"/>
      <c r="R17" s="21">
        <f>IF(AND(K17=1,M17=25%,Q17=0),'T1'!$J$6)+IF(AND(K17=1,M17=25%,Q17=1),'T1'!$J$7)+IF(AND(K17=1,M17=25%,Q17=2),'T1'!$J$8)+IF(AND(K17=1,M17=25%,Q17=3),'T1'!$J$9)+IF(AND(K17=1,M17=50%,Q17=0),'T1'!$I$6)+IF(AND(K17=1,M17=50%,Q17=1),'T1'!$I$7)+IF(AND(K17=1,M17=50%,Q17=2),'T1'!$I$8)+IF(AND(K17=1,M17=50%,Q17=3),'T1'!$I$9)+IF(AND(K17=1,M17=75%,Q17=0),'T1'!$H$6)+IF(AND(K17=1,M17=75%,Q17=1),'T1'!$H$7)+IF(AND(K17=1,M17=75%,Q17=2),'T1'!$H$8)+IF(AND(K17=1,M17=75%,Q17=3),'T1'!$H$9)+IF(AND(K17=1,M17=100%,Q17=0),'T1'!$G$6)+IF(AND(K17=1,M17=100%,Q17=1),'T1'!$G$7)+IF(AND(K17=1,M17=100%,Q17=2),'T1'!$G$8)+IF(AND(K17=1,M17=100%,Q17=3),'T1'!$G$9)</f>
        <v>0</v>
      </c>
      <c r="S17" s="19"/>
      <c r="T17" s="50"/>
      <c r="U17" s="88"/>
      <c r="V17" s="95"/>
    </row>
    <row r="18" spans="1:29" x14ac:dyDescent="0.3">
      <c r="A18" s="16"/>
      <c r="B18" s="16"/>
      <c r="C18" s="202"/>
      <c r="D18" s="203"/>
      <c r="E18" s="17"/>
      <c r="F18" s="81"/>
      <c r="G18" s="84"/>
      <c r="H18" s="23"/>
      <c r="I18" s="11"/>
      <c r="J18" s="11"/>
      <c r="K18" s="156" t="str">
        <f t="shared" si="0"/>
        <v/>
      </c>
      <c r="L18" s="11"/>
      <c r="M18" s="18"/>
      <c r="N18" s="19"/>
      <c r="O18" s="19"/>
      <c r="P18" s="20">
        <f t="shared" si="1"/>
        <v>0</v>
      </c>
      <c r="Q18" s="11"/>
      <c r="R18" s="21">
        <f>IF(AND(K18=1,M18=25%,Q18=0),'T1'!$J$6)+IF(AND(K18=1,M18=25%,Q18=1),'T1'!$J$7)+IF(AND(K18=1,M18=25%,Q18=2),'T1'!$J$8)+IF(AND(K18=1,M18=25%,Q18=3),'T1'!$J$9)+IF(AND(K18=1,M18=50%,Q18=0),'T1'!$I$6)+IF(AND(K18=1,M18=50%,Q18=1),'T1'!$I$7)+IF(AND(K18=1,M18=50%,Q18=2),'T1'!$I$8)+IF(AND(K18=1,M18=50%,Q18=3),'T1'!$I$9)+IF(AND(K18=1,M18=75%,Q18=0),'T1'!$H$6)+IF(AND(K18=1,M18=75%,Q18=1),'T1'!$H$7)+IF(AND(K18=1,M18=75%,Q18=2),'T1'!$H$8)+IF(AND(K18=1,M18=75%,Q18=3),'T1'!$H$9)+IF(AND(K18=1,M18=100%,Q18=0),'T1'!$G$6)+IF(AND(K18=1,M18=100%,Q18=1),'T1'!$G$7)+IF(AND(K18=1,M18=100%,Q18=2),'T1'!$G$8)+IF(AND(K18=1,M18=100%,Q18=3),'T1'!$G$9)</f>
        <v>0</v>
      </c>
      <c r="S18" s="19"/>
      <c r="T18" s="50"/>
      <c r="U18" s="88"/>
      <c r="V18" s="95"/>
    </row>
    <row r="19" spans="1:29" x14ac:dyDescent="0.3">
      <c r="A19" s="16"/>
      <c r="B19" s="16"/>
      <c r="C19" s="202"/>
      <c r="D19" s="203"/>
      <c r="E19" s="17"/>
      <c r="F19" s="81"/>
      <c r="G19" s="84"/>
      <c r="H19" s="23"/>
      <c r="I19" s="11"/>
      <c r="J19" s="11"/>
      <c r="K19" s="156" t="str">
        <f t="shared" si="0"/>
        <v/>
      </c>
      <c r="L19" s="11"/>
      <c r="M19" s="18"/>
      <c r="N19" s="19"/>
      <c r="O19" s="19"/>
      <c r="P19" s="20">
        <f t="shared" si="1"/>
        <v>0</v>
      </c>
      <c r="Q19" s="11"/>
      <c r="R19" s="21">
        <f>IF(AND(K19=1,M19=25%,Q19=0),'T1'!$J$6)+IF(AND(K19=1,M19=25%,Q19=1),'T1'!$J$7)+IF(AND(K19=1,M19=25%,Q19=2),'T1'!$J$8)+IF(AND(K19=1,M19=25%,Q19=3),'T1'!$J$9)+IF(AND(K19=1,M19=50%,Q19=0),'T1'!$I$6)+IF(AND(K19=1,M19=50%,Q19=1),'T1'!$I$7)+IF(AND(K19=1,M19=50%,Q19=2),'T1'!$I$8)+IF(AND(K19=1,M19=50%,Q19=3),'T1'!$I$9)+IF(AND(K19=1,M19=75%,Q19=0),'T1'!$H$6)+IF(AND(K19=1,M19=75%,Q19=1),'T1'!$H$7)+IF(AND(K19=1,M19=75%,Q19=2),'T1'!$H$8)+IF(AND(K19=1,M19=75%,Q19=3),'T1'!$H$9)+IF(AND(K19=1,M19=100%,Q19=0),'T1'!$G$6)+IF(AND(K19=1,M19=100%,Q19=1),'T1'!$G$7)+IF(AND(K19=1,M19=100%,Q19=2),'T1'!$G$8)+IF(AND(K19=1,M19=100%,Q19=3),'T1'!$G$9)</f>
        <v>0</v>
      </c>
      <c r="S19" s="19"/>
      <c r="T19" s="50"/>
      <c r="U19" s="88"/>
      <c r="V19" s="95"/>
    </row>
    <row r="20" spans="1:29" x14ac:dyDescent="0.3">
      <c r="A20" s="16"/>
      <c r="B20" s="16"/>
      <c r="C20" s="202"/>
      <c r="D20" s="203"/>
      <c r="E20" s="17"/>
      <c r="F20" s="81"/>
      <c r="G20" s="84"/>
      <c r="H20" s="23"/>
      <c r="I20" s="11"/>
      <c r="J20" s="11"/>
      <c r="K20" s="156" t="str">
        <f t="shared" si="0"/>
        <v/>
      </c>
      <c r="L20" s="11"/>
      <c r="M20" s="18"/>
      <c r="N20" s="19"/>
      <c r="O20" s="19"/>
      <c r="P20" s="20">
        <f t="shared" si="1"/>
        <v>0</v>
      </c>
      <c r="Q20" s="11"/>
      <c r="R20" s="21">
        <f>IF(AND(K20=1,M20=25%,Q20=0),'T1'!$J$6)+IF(AND(K20=1,M20=25%,Q20=1),'T1'!$J$7)+IF(AND(K20=1,M20=25%,Q20=2),'T1'!$J$8)+IF(AND(K20=1,M20=25%,Q20=3),'T1'!$J$9)+IF(AND(K20=1,M20=50%,Q20=0),'T1'!$I$6)+IF(AND(K20=1,M20=50%,Q20=1),'T1'!$I$7)+IF(AND(K20=1,M20=50%,Q20=2),'T1'!$I$8)+IF(AND(K20=1,M20=50%,Q20=3),'T1'!$I$9)+IF(AND(K20=1,M20=75%,Q20=0),'T1'!$H$6)+IF(AND(K20=1,M20=75%,Q20=1),'T1'!$H$7)+IF(AND(K20=1,M20=75%,Q20=2),'T1'!$H$8)+IF(AND(K20=1,M20=75%,Q20=3),'T1'!$H$9)+IF(AND(K20=1,M20=100%,Q20=0),'T1'!$G$6)+IF(AND(K20=1,M20=100%,Q20=1),'T1'!$G$7)+IF(AND(K20=1,M20=100%,Q20=2),'T1'!$G$8)+IF(AND(K20=1,M20=100%,Q20=3),'T1'!$G$9)</f>
        <v>0</v>
      </c>
      <c r="S20" s="19"/>
      <c r="T20" s="50"/>
      <c r="U20" s="88"/>
      <c r="V20" s="95"/>
    </row>
    <row r="21" spans="1:29" x14ac:dyDescent="0.3">
      <c r="A21" s="16"/>
      <c r="B21" s="16"/>
      <c r="C21" s="202"/>
      <c r="D21" s="203"/>
      <c r="E21" s="17"/>
      <c r="F21" s="81"/>
      <c r="G21" s="84"/>
      <c r="H21" s="23"/>
      <c r="I21" s="11"/>
      <c r="J21" s="11"/>
      <c r="K21" s="156" t="str">
        <f t="shared" si="0"/>
        <v/>
      </c>
      <c r="L21" s="11"/>
      <c r="M21" s="18"/>
      <c r="N21" s="19"/>
      <c r="O21" s="19"/>
      <c r="P21" s="20">
        <f t="shared" si="1"/>
        <v>0</v>
      </c>
      <c r="Q21" s="11"/>
      <c r="R21" s="21">
        <f>IF(AND(K21=1,M21=25%,Q21=0),'T1'!$J$6)+IF(AND(K21=1,M21=25%,Q21=1),'T1'!$J$7)+IF(AND(K21=1,M21=25%,Q21=2),'T1'!$J$8)+IF(AND(K21=1,M21=25%,Q21=3),'T1'!$J$9)+IF(AND(K21=1,M21=50%,Q21=0),'T1'!$I$6)+IF(AND(K21=1,M21=50%,Q21=1),'T1'!$I$7)+IF(AND(K21=1,M21=50%,Q21=2),'T1'!$I$8)+IF(AND(K21=1,M21=50%,Q21=3),'T1'!$I$9)+IF(AND(K21=1,M21=75%,Q21=0),'T1'!$H$6)+IF(AND(K21=1,M21=75%,Q21=1),'T1'!$H$7)+IF(AND(K21=1,M21=75%,Q21=2),'T1'!$H$8)+IF(AND(K21=1,M21=75%,Q21=3),'T1'!$H$9)+IF(AND(K21=1,M21=100%,Q21=0),'T1'!$G$6)+IF(AND(K21=1,M21=100%,Q21=1),'T1'!$G$7)+IF(AND(K21=1,M21=100%,Q21=2),'T1'!$G$8)+IF(AND(K21=1,M21=100%,Q21=3),'T1'!$G$9)</f>
        <v>0</v>
      </c>
      <c r="S21" s="19"/>
      <c r="T21" s="50"/>
      <c r="U21" s="88"/>
      <c r="V21" s="95"/>
    </row>
    <row r="22" spans="1:29" x14ac:dyDescent="0.3">
      <c r="A22" s="16"/>
      <c r="B22" s="16"/>
      <c r="C22" s="202"/>
      <c r="D22" s="203"/>
      <c r="E22" s="17"/>
      <c r="F22" s="81"/>
      <c r="G22" s="84"/>
      <c r="H22" s="23"/>
      <c r="I22" s="11"/>
      <c r="J22" s="11"/>
      <c r="K22" s="156" t="str">
        <f t="shared" si="0"/>
        <v/>
      </c>
      <c r="L22" s="11"/>
      <c r="M22" s="18"/>
      <c r="N22" s="19"/>
      <c r="O22" s="19"/>
      <c r="P22" s="20">
        <f t="shared" si="1"/>
        <v>0</v>
      </c>
      <c r="Q22" s="11"/>
      <c r="R22" s="21">
        <f>IF(AND(K22=1,M22=25%,Q22=0),'T1'!$J$6)+IF(AND(K22=1,M22=25%,Q22=1),'T1'!$J$7)+IF(AND(K22=1,M22=25%,Q22=2),'T1'!$J$8)+IF(AND(K22=1,M22=25%,Q22=3),'T1'!$J$9)+IF(AND(K22=1,M22=50%,Q22=0),'T1'!$I$6)+IF(AND(K22=1,M22=50%,Q22=1),'T1'!$I$7)+IF(AND(K22=1,M22=50%,Q22=2),'T1'!$I$8)+IF(AND(K22=1,M22=50%,Q22=3),'T1'!$I$9)+IF(AND(K22=1,M22=75%,Q22=0),'T1'!$H$6)+IF(AND(K22=1,M22=75%,Q22=1),'T1'!$H$7)+IF(AND(K22=1,M22=75%,Q22=2),'T1'!$H$8)+IF(AND(K22=1,M22=75%,Q22=3),'T1'!$H$9)+IF(AND(K22=1,M22=100%,Q22=0),'T1'!$G$6)+IF(AND(K22=1,M22=100%,Q22=1),'T1'!$G$7)+IF(AND(K22=1,M22=100%,Q22=2),'T1'!$G$8)+IF(AND(K22=1,M22=100%,Q22=3),'T1'!$G$9)</f>
        <v>0</v>
      </c>
      <c r="S22" s="19"/>
      <c r="T22" s="50"/>
      <c r="U22" s="88"/>
      <c r="V22" s="95"/>
    </row>
    <row r="23" spans="1:29" ht="15" thickBot="1" x14ac:dyDescent="0.35">
      <c r="A23" s="16"/>
      <c r="B23" s="16"/>
      <c r="C23" s="204"/>
      <c r="D23" s="205"/>
      <c r="E23" s="96"/>
      <c r="F23" s="97"/>
      <c r="G23" s="98"/>
      <c r="H23" s="99"/>
      <c r="I23" s="100"/>
      <c r="J23" s="100"/>
      <c r="K23" s="157" t="str">
        <f>IF(L23="","",COUNTA(L23))</f>
        <v/>
      </c>
      <c r="L23" s="100"/>
      <c r="M23" s="101"/>
      <c r="N23" s="102"/>
      <c r="O23" s="102"/>
      <c r="P23" s="22">
        <f t="shared" si="1"/>
        <v>0</v>
      </c>
      <c r="Q23" s="100"/>
      <c r="R23" s="21">
        <f>IF(AND(K23=1,M23=25%,Q23=0),'T1'!$J$6)+IF(AND(K23=1,M23=25%,Q23=1),'T1'!$J$7)+IF(AND(K23=1,M23=25%,Q23=2),'T1'!$J$8)+IF(AND(K23=1,M23=25%,Q23=3),'T1'!$J$9)+IF(AND(K23=1,M23=50%,Q23=0),'T1'!$I$6)+IF(AND(K23=1,M23=50%,Q23=1),'T1'!$I$7)+IF(AND(K23=1,M23=50%,Q23=2),'T1'!$I$8)+IF(AND(K23=1,M23=50%,Q23=3),'T1'!$I$9)+IF(AND(K23=1,M23=75%,Q23=0),'T1'!$H$6)+IF(AND(K23=1,M23=75%,Q23=1),'T1'!$H$7)+IF(AND(K23=1,M23=75%,Q23=2),'T1'!$H$8)+IF(AND(K23=1,M23=75%,Q23=3),'T1'!$H$9)+IF(AND(K23=1,M23=100%,Q23=0),'T1'!$G$6)+IF(AND(K23=1,M23=100%,Q23=1),'T1'!$G$7)+IF(AND(K23=1,M23=100%,Q23=2),'T1'!$G$8)+IF(AND(K23=1,M23=100%,Q23=3),'T1'!$G$9)</f>
        <v>0</v>
      </c>
      <c r="S23" s="102"/>
      <c r="T23" s="103"/>
      <c r="U23" s="104"/>
      <c r="V23" s="105"/>
    </row>
    <row r="24" spans="1:29" s="6" customFormat="1" ht="15" thickBot="1" x14ac:dyDescent="0.35">
      <c r="A24" s="172">
        <f>SUM(A3:A23)</f>
        <v>0</v>
      </c>
      <c r="B24" s="172">
        <f>SUM(B3:B23)</f>
        <v>0</v>
      </c>
      <c r="C24" s="220"/>
      <c r="D24" s="221"/>
      <c r="E24" s="106"/>
      <c r="F24" s="107"/>
      <c r="G24" s="108"/>
      <c r="H24" s="108"/>
      <c r="I24" s="109">
        <f>SUM(I3:I23)</f>
        <v>0</v>
      </c>
      <c r="J24" s="109">
        <f>SUM(J3:J23)</f>
        <v>0</v>
      </c>
      <c r="K24" s="108">
        <f>SUM(K3:K23)</f>
        <v>0</v>
      </c>
      <c r="L24" s="108">
        <f>COUNTA(L3:L23)</f>
        <v>0</v>
      </c>
      <c r="M24" s="110">
        <f t="shared" ref="M24:R24" si="2">SUM(M3:M23)</f>
        <v>0</v>
      </c>
      <c r="N24" s="111">
        <f t="shared" si="2"/>
        <v>0</v>
      </c>
      <c r="O24" s="109">
        <f t="shared" si="2"/>
        <v>0</v>
      </c>
      <c r="P24" s="111">
        <f>SUM(P3:P23)</f>
        <v>0</v>
      </c>
      <c r="Q24" s="108">
        <f>SUM(Q3:Q23)</f>
        <v>0</v>
      </c>
      <c r="R24" s="112">
        <f t="shared" si="2"/>
        <v>0</v>
      </c>
      <c r="S24" s="111">
        <f>SUM(S3:S23)*10%</f>
        <v>0</v>
      </c>
      <c r="T24" s="113">
        <f>SUM(T3:T23)</f>
        <v>0</v>
      </c>
      <c r="U24" s="114">
        <f>SUM(U3:U23)</f>
        <v>0</v>
      </c>
      <c r="V24" s="114">
        <f>SUM(V3:V23)</f>
        <v>0</v>
      </c>
      <c r="AC24" s="7"/>
    </row>
    <row r="25" spans="1:29" ht="15" thickBot="1" x14ac:dyDescent="0.35">
      <c r="A25" s="215" t="s">
        <v>24</v>
      </c>
      <c r="B25" s="216"/>
      <c r="C25" s="74"/>
      <c r="D25" s="217" t="s">
        <v>25</v>
      </c>
      <c r="E25" s="218"/>
      <c r="F25" s="218"/>
      <c r="G25" s="218"/>
      <c r="H25" s="218"/>
      <c r="I25" s="218"/>
      <c r="J25" s="218"/>
      <c r="K25" s="218"/>
      <c r="L25" s="218"/>
      <c r="M25" s="218"/>
      <c r="N25" s="218"/>
      <c r="O25" s="218"/>
      <c r="P25" s="218"/>
      <c r="Q25" s="218"/>
      <c r="R25" s="218"/>
      <c r="S25" s="218"/>
      <c r="T25" s="218"/>
      <c r="U25" s="218"/>
      <c r="V25" s="219"/>
    </row>
    <row r="26" spans="1:29" x14ac:dyDescent="0.3">
      <c r="A26" s="212"/>
      <c r="B26" s="8"/>
      <c r="C26" s="204"/>
      <c r="D26" s="205"/>
      <c r="E26" s="23"/>
      <c r="F26" s="24"/>
      <c r="G26" s="24"/>
      <c r="H26" s="23"/>
      <c r="I26" s="11"/>
      <c r="J26" s="23"/>
      <c r="K26" s="157" t="str">
        <f>IF(L26="","",COUNTA(L26))</f>
        <v/>
      </c>
      <c r="L26" s="23"/>
      <c r="M26" s="18"/>
      <c r="N26" s="23"/>
      <c r="O26" s="23"/>
      <c r="P26" s="20">
        <f t="shared" ref="P26:P43" si="3">IF(L26="CC",SUM((N26-O26)*M26))+IF(L26="LOA",SUM((N26-O26)/1.2*M26))+IF(L26="CB",SUM((N26-O26)/1.2*M26))+IF(L26="LLD",SUM((N26-O26)/1.2*M26))</f>
        <v>0</v>
      </c>
      <c r="Q26" s="23"/>
      <c r="R26" s="25">
        <f>IF(AND(K26=1,M26=25%,Q26=0),'T1'!$J$6)+IF(AND(K26=1,M26=25%,Q26=1),'T1'!$J$7)+IF(AND(K26=1,M26=25%,Q26=2),'T1'!$J$8)+IF(AND(K26=1,M26=25%,Q26=3),'T1'!$J$9)+IF(AND(K26=1,M26=50%,Q26=0),'T1'!$I$6)+IF(AND(K26=1,M26=50%,Q26=1),'T1'!$I$7)+IF(AND(K26=1,M26=50%,Q26=2),'T1'!$I$8)+IF(AND(K26=1,M26=50%,Q26=3),'T1'!$I$9)+IF(AND(K26=1,M26=75%,Q26=0),'T1'!$H$6)+IF(AND(K26=1,M26=75%,Q26=1),'T1'!$H$7)+IF(AND(K26=1,M26=75%,Q26=2),'T1'!$H$8)+IF(AND(K26=1,M26=75%,Q26=3),'T1'!$H$9)+IF(AND(K26=1,M26=100%,Q26=0),'T1'!$G$6)+IF(AND(K26=1,M26=100%,Q26=1),'T1'!$G$7)+IF(AND(K26=1,M26=100%,Q26=2),'T1'!$G$8)+IF(AND(K26=1,M26=100%,Q26=3),'T1'!$G$9)</f>
        <v>0</v>
      </c>
      <c r="S26" s="23"/>
      <c r="T26" s="26"/>
      <c r="U26" s="128"/>
      <c r="V26" s="27"/>
    </row>
    <row r="27" spans="1:29" x14ac:dyDescent="0.3">
      <c r="A27" s="213"/>
      <c r="B27" s="16"/>
      <c r="C27" s="204"/>
      <c r="D27" s="205"/>
      <c r="E27" s="23"/>
      <c r="F27" s="24"/>
      <c r="G27" s="23"/>
      <c r="H27" s="23"/>
      <c r="I27" s="11"/>
      <c r="J27" s="23"/>
      <c r="K27" s="157" t="str">
        <f t="shared" ref="K27:K43" si="4">IF(L27="","",COUNTA(L27))</f>
        <v/>
      </c>
      <c r="L27" s="23"/>
      <c r="M27" s="18"/>
      <c r="N27" s="23"/>
      <c r="O27" s="23"/>
      <c r="P27" s="20">
        <f t="shared" si="3"/>
        <v>0</v>
      </c>
      <c r="Q27" s="23"/>
      <c r="R27" s="25">
        <f>IF(AND(K27=1,M27=25%,Q27=0),'T1'!$J$6)+IF(AND(K27=1,M27=25%,Q27=1),'T1'!$J$7)+IF(AND(K27=1,M27=25%,Q27=2),'T1'!$J$8)+IF(AND(K27=1,M27=25%,Q27=3),'T1'!$J$9)+IF(AND(K27=1,M27=50%,Q27=0),'T1'!$I$6)+IF(AND(K27=1,M27=50%,Q27=1),'T1'!$I$7)+IF(AND(K27=1,M27=50%,Q27=2),'T1'!$I$8)+IF(AND(K27=1,M27=50%,Q27=3),'T1'!$I$9)+IF(AND(K27=1,M27=75%,Q27=0),'T1'!$H$6)+IF(AND(K27=1,M27=75%,Q27=1),'T1'!$H$7)+IF(AND(K27=1,M27=75%,Q27=2),'T1'!$H$8)+IF(AND(K27=1,M27=75%,Q27=3),'T1'!$H$9)+IF(AND(K27=1,M27=100%,Q27=0),'T1'!$G$6)+IF(AND(K27=1,M27=100%,Q27=1),'T1'!$G$7)+IF(AND(K27=1,M27=100%,Q27=2),'T1'!$G$8)+IF(AND(K27=1,M27=100%,Q27=3),'T1'!$G$9)</f>
        <v>0</v>
      </c>
      <c r="S27" s="23"/>
      <c r="T27" s="26"/>
      <c r="U27" s="128"/>
      <c r="V27" s="27"/>
    </row>
    <row r="28" spans="1:29" x14ac:dyDescent="0.3">
      <c r="A28" s="213"/>
      <c r="B28" s="16"/>
      <c r="C28" s="202"/>
      <c r="D28" s="203"/>
      <c r="E28" s="23"/>
      <c r="F28" s="24"/>
      <c r="G28" s="23"/>
      <c r="H28" s="23"/>
      <c r="I28" s="11"/>
      <c r="J28" s="23"/>
      <c r="K28" s="157" t="str">
        <f t="shared" si="4"/>
        <v/>
      </c>
      <c r="L28" s="23"/>
      <c r="M28" s="18"/>
      <c r="N28" s="23"/>
      <c r="O28" s="23"/>
      <c r="P28" s="20">
        <f t="shared" si="3"/>
        <v>0</v>
      </c>
      <c r="Q28" s="23"/>
      <c r="R28" s="25">
        <f>IF(AND(K28=1,M28=25%,Q28=0),'T1'!$J$6)+IF(AND(K28=1,M28=25%,Q28=1),'T1'!$J$7)+IF(AND(K28=1,M28=25%,Q28=2),'T1'!$J$8)+IF(AND(K28=1,M28=25%,Q28=3),'T1'!$J$9)+IF(AND(K28=1,M28=50%,Q28=0),'T1'!$I$6)+IF(AND(K28=1,M28=50%,Q28=1),'T1'!$I$7)+IF(AND(K28=1,M28=50%,Q28=2),'T1'!$I$8)+IF(AND(K28=1,M28=50%,Q28=3),'T1'!$I$9)+IF(AND(K28=1,M28=75%,Q28=0),'T1'!$H$6)+IF(AND(K28=1,M28=75%,Q28=1),'T1'!$H$7)+IF(AND(K28=1,M28=75%,Q28=2),'T1'!$H$8)+IF(AND(K28=1,M28=75%,Q28=3),'T1'!$H$9)+IF(AND(K28=1,M28=100%,Q28=0),'T1'!$G$6)+IF(AND(K28=1,M28=100%,Q28=1),'T1'!$G$7)+IF(AND(K28=1,M28=100%,Q28=2),'T1'!$G$8)+IF(AND(K28=1,M28=100%,Q28=3),'T1'!$G$9)</f>
        <v>0</v>
      </c>
      <c r="S28" s="23"/>
      <c r="T28" s="26"/>
      <c r="U28" s="128"/>
      <c r="V28" s="27"/>
    </row>
    <row r="29" spans="1:29" x14ac:dyDescent="0.3">
      <c r="A29" s="213"/>
      <c r="B29" s="16"/>
      <c r="C29" s="202"/>
      <c r="D29" s="203"/>
      <c r="E29" s="23"/>
      <c r="F29" s="24"/>
      <c r="G29" s="23"/>
      <c r="H29" s="23"/>
      <c r="I29" s="11"/>
      <c r="J29" s="23"/>
      <c r="K29" s="157" t="str">
        <f t="shared" si="4"/>
        <v/>
      </c>
      <c r="L29" s="23"/>
      <c r="M29" s="18"/>
      <c r="N29" s="23"/>
      <c r="O29" s="23"/>
      <c r="P29" s="20">
        <f t="shared" si="3"/>
        <v>0</v>
      </c>
      <c r="Q29" s="23"/>
      <c r="R29" s="25">
        <f>IF(AND(K29=1,M29=25%,Q29=0),'T1'!$J$6)+IF(AND(K29=1,M29=25%,Q29=1),'T1'!$J$7)+IF(AND(K29=1,M29=25%,Q29=2),'T1'!$J$8)+IF(AND(K29=1,M29=25%,Q29=3),'T1'!$J$9)+IF(AND(K29=1,M29=50%,Q29=0),'T1'!$I$6)+IF(AND(K29=1,M29=50%,Q29=1),'T1'!$I$7)+IF(AND(K29=1,M29=50%,Q29=2),'T1'!$I$8)+IF(AND(K29=1,M29=50%,Q29=3),'T1'!$I$9)+IF(AND(K29=1,M29=75%,Q29=0),'T1'!$H$6)+IF(AND(K29=1,M29=75%,Q29=1),'T1'!$H$7)+IF(AND(K29=1,M29=75%,Q29=2),'T1'!$H$8)+IF(AND(K29=1,M29=75%,Q29=3),'T1'!$H$9)+IF(AND(K29=1,M29=100%,Q29=0),'T1'!$G$6)+IF(AND(K29=1,M29=100%,Q29=1),'T1'!$G$7)+IF(AND(K29=1,M29=100%,Q29=2),'T1'!$G$8)+IF(AND(K29=1,M29=100%,Q29=3),'T1'!$G$9)</f>
        <v>0</v>
      </c>
      <c r="S29" s="23"/>
      <c r="T29" s="26"/>
      <c r="U29" s="128"/>
      <c r="V29" s="27"/>
    </row>
    <row r="30" spans="1:29" x14ac:dyDescent="0.3">
      <c r="A30" s="213"/>
      <c r="B30" s="16"/>
      <c r="C30" s="202"/>
      <c r="D30" s="203"/>
      <c r="E30" s="23"/>
      <c r="F30" s="24"/>
      <c r="G30" s="23"/>
      <c r="H30" s="23"/>
      <c r="I30" s="11"/>
      <c r="J30" s="23"/>
      <c r="K30" s="157" t="str">
        <f t="shared" si="4"/>
        <v/>
      </c>
      <c r="L30" s="23"/>
      <c r="M30" s="18"/>
      <c r="N30" s="23"/>
      <c r="O30" s="23"/>
      <c r="P30" s="20">
        <f t="shared" si="3"/>
        <v>0</v>
      </c>
      <c r="Q30" s="23"/>
      <c r="R30" s="25">
        <f>IF(AND(K30=1,M30=25%,Q30=0),'T1'!$J$6)+IF(AND(K30=1,M30=25%,Q30=1),'T1'!$J$7)+IF(AND(K30=1,M30=25%,Q30=2),'T1'!$J$8)+IF(AND(K30=1,M30=25%,Q30=3),'T1'!$J$9)+IF(AND(K30=1,M30=50%,Q30=0),'T1'!$I$6)+IF(AND(K30=1,M30=50%,Q30=1),'T1'!$I$7)+IF(AND(K30=1,M30=50%,Q30=2),'T1'!$I$8)+IF(AND(K30=1,M30=50%,Q30=3),'T1'!$I$9)+IF(AND(K30=1,M30=75%,Q30=0),'T1'!$H$6)+IF(AND(K30=1,M30=75%,Q30=1),'T1'!$H$7)+IF(AND(K30=1,M30=75%,Q30=2),'T1'!$H$8)+IF(AND(K30=1,M30=75%,Q30=3),'T1'!$H$9)+IF(AND(K30=1,M30=100%,Q30=0),'T1'!$G$6)+IF(AND(K30=1,M30=100%,Q30=1),'T1'!$G$7)+IF(AND(K30=1,M30=100%,Q30=2),'T1'!$G$8)+IF(AND(K30=1,M30=100%,Q30=3),'T1'!$G$9)</f>
        <v>0</v>
      </c>
      <c r="S30" s="23"/>
      <c r="T30" s="26"/>
      <c r="U30" s="128"/>
      <c r="V30" s="27"/>
    </row>
    <row r="31" spans="1:29" x14ac:dyDescent="0.3">
      <c r="A31" s="213"/>
      <c r="B31" s="16"/>
      <c r="C31" s="202"/>
      <c r="D31" s="203"/>
      <c r="E31" s="23"/>
      <c r="F31" s="24"/>
      <c r="G31" s="23"/>
      <c r="H31" s="23"/>
      <c r="I31" s="11"/>
      <c r="J31" s="23"/>
      <c r="K31" s="157" t="str">
        <f t="shared" si="4"/>
        <v/>
      </c>
      <c r="L31" s="23"/>
      <c r="M31" s="18"/>
      <c r="N31" s="23"/>
      <c r="O31" s="23"/>
      <c r="P31" s="20">
        <f t="shared" si="3"/>
        <v>0</v>
      </c>
      <c r="Q31" s="23"/>
      <c r="R31" s="25">
        <f>IF(AND(K31=1,M31=25%,Q31=0),'T1'!$J$6)+IF(AND(K31=1,M31=25%,Q31=1),'T1'!$J$7)+IF(AND(K31=1,M31=25%,Q31=2),'T1'!$J$8)+IF(AND(K31=1,M31=25%,Q31=3),'T1'!$J$9)+IF(AND(K31=1,M31=50%,Q31=0),'T1'!$I$6)+IF(AND(K31=1,M31=50%,Q31=1),'T1'!$I$7)+IF(AND(K31=1,M31=50%,Q31=2),'T1'!$I$8)+IF(AND(K31=1,M31=50%,Q31=3),'T1'!$I$9)+IF(AND(K31=1,M31=75%,Q31=0),'T1'!$H$6)+IF(AND(K31=1,M31=75%,Q31=1),'T1'!$H$7)+IF(AND(K31=1,M31=75%,Q31=2),'T1'!$H$8)+IF(AND(K31=1,M31=75%,Q31=3),'T1'!$H$9)+IF(AND(K31=1,M31=100%,Q31=0),'T1'!$G$6)+IF(AND(K31=1,M31=100%,Q31=1),'T1'!$G$7)+IF(AND(K31=1,M31=100%,Q31=2),'T1'!$G$8)+IF(AND(K31=1,M31=100%,Q31=3),'T1'!$G$9)</f>
        <v>0</v>
      </c>
      <c r="S31" s="23"/>
      <c r="T31" s="26"/>
      <c r="U31" s="128"/>
      <c r="V31" s="27"/>
    </row>
    <row r="32" spans="1:29" x14ac:dyDescent="0.3">
      <c r="A32" s="213"/>
      <c r="B32" s="16"/>
      <c r="C32" s="202"/>
      <c r="D32" s="203"/>
      <c r="E32" s="23"/>
      <c r="F32" s="24"/>
      <c r="G32" s="23"/>
      <c r="H32" s="23"/>
      <c r="I32" s="11"/>
      <c r="J32" s="23"/>
      <c r="K32" s="157" t="str">
        <f t="shared" si="4"/>
        <v/>
      </c>
      <c r="L32" s="23"/>
      <c r="M32" s="18"/>
      <c r="N32" s="23"/>
      <c r="O32" s="23"/>
      <c r="P32" s="20">
        <f t="shared" si="3"/>
        <v>0</v>
      </c>
      <c r="Q32" s="23"/>
      <c r="R32" s="25">
        <f>IF(AND(K32=1,M32=25%,Q32=0),'T1'!$J$6)+IF(AND(K32=1,M32=25%,Q32=1),'T1'!$J$7)+IF(AND(K32=1,M32=25%,Q32=2),'T1'!$J$8)+IF(AND(K32=1,M32=25%,Q32=3),'T1'!$J$9)+IF(AND(K32=1,M32=50%,Q32=0),'T1'!$I$6)+IF(AND(K32=1,M32=50%,Q32=1),'T1'!$I$7)+IF(AND(K32=1,M32=50%,Q32=2),'T1'!$I$8)+IF(AND(K32=1,M32=50%,Q32=3),'T1'!$I$9)+IF(AND(K32=1,M32=75%,Q32=0),'T1'!$H$6)+IF(AND(K32=1,M32=75%,Q32=1),'T1'!$H$7)+IF(AND(K32=1,M32=75%,Q32=2),'T1'!$H$8)+IF(AND(K32=1,M32=75%,Q32=3),'T1'!$H$9)+IF(AND(K32=1,M32=100%,Q32=0),'T1'!$G$6)+IF(AND(K32=1,M32=100%,Q32=1),'T1'!$G$7)+IF(AND(K32=1,M32=100%,Q32=2),'T1'!$G$8)+IF(AND(K32=1,M32=100%,Q32=3),'T1'!$G$9)</f>
        <v>0</v>
      </c>
      <c r="S32" s="23"/>
      <c r="T32" s="26"/>
      <c r="U32" s="128"/>
      <c r="V32" s="27"/>
    </row>
    <row r="33" spans="1:29" x14ac:dyDescent="0.3">
      <c r="A33" s="213"/>
      <c r="B33" s="16"/>
      <c r="C33" s="202"/>
      <c r="D33" s="203"/>
      <c r="E33" s="23"/>
      <c r="F33" s="24"/>
      <c r="G33" s="23"/>
      <c r="H33" s="23"/>
      <c r="I33" s="11"/>
      <c r="J33" s="23"/>
      <c r="K33" s="157" t="str">
        <f t="shared" si="4"/>
        <v/>
      </c>
      <c r="L33" s="23"/>
      <c r="M33" s="18"/>
      <c r="N33" s="23"/>
      <c r="O33" s="23"/>
      <c r="P33" s="20">
        <f t="shared" si="3"/>
        <v>0</v>
      </c>
      <c r="Q33" s="23"/>
      <c r="R33" s="25">
        <f>IF(AND(K33=1,M33=25%,Q33=0),'T1'!$J$6)+IF(AND(K33=1,M33=25%,Q33=1),'T1'!$J$7)+IF(AND(K33=1,M33=25%,Q33=2),'T1'!$J$8)+IF(AND(K33=1,M33=25%,Q33=3),'T1'!$J$9)+IF(AND(K33=1,M33=50%,Q33=0),'T1'!$I$6)+IF(AND(K33=1,M33=50%,Q33=1),'T1'!$I$7)+IF(AND(K33=1,M33=50%,Q33=2),'T1'!$I$8)+IF(AND(K33=1,M33=50%,Q33=3),'T1'!$I$9)+IF(AND(K33=1,M33=75%,Q33=0),'T1'!$H$6)+IF(AND(K33=1,M33=75%,Q33=1),'T1'!$H$7)+IF(AND(K33=1,M33=75%,Q33=2),'T1'!$H$8)+IF(AND(K33=1,M33=75%,Q33=3),'T1'!$H$9)+IF(AND(K33=1,M33=100%,Q33=0),'T1'!$G$6)+IF(AND(K33=1,M33=100%,Q33=1),'T1'!$G$7)+IF(AND(K33=1,M33=100%,Q33=2),'T1'!$G$8)+IF(AND(K33=1,M33=100%,Q33=3),'T1'!$G$9)</f>
        <v>0</v>
      </c>
      <c r="S33" s="23"/>
      <c r="T33" s="26"/>
      <c r="U33" s="128"/>
      <c r="V33" s="27"/>
    </row>
    <row r="34" spans="1:29" x14ac:dyDescent="0.3">
      <c r="A34" s="213"/>
      <c r="B34" s="16"/>
      <c r="C34" s="202"/>
      <c r="D34" s="203"/>
      <c r="E34" s="23"/>
      <c r="F34" s="24"/>
      <c r="G34" s="23"/>
      <c r="H34" s="23"/>
      <c r="I34" s="11"/>
      <c r="J34" s="23"/>
      <c r="K34" s="157" t="str">
        <f t="shared" si="4"/>
        <v/>
      </c>
      <c r="L34" s="23"/>
      <c r="M34" s="18"/>
      <c r="N34" s="23"/>
      <c r="O34" s="23"/>
      <c r="P34" s="20">
        <f t="shared" si="3"/>
        <v>0</v>
      </c>
      <c r="Q34" s="23"/>
      <c r="R34" s="25">
        <f>IF(AND(K34=1,M34=25%,Q34=0),'T1'!$J$6)+IF(AND(K34=1,M34=25%,Q34=1),'T1'!$J$7)+IF(AND(K34=1,M34=25%,Q34=2),'T1'!$J$8)+IF(AND(K34=1,M34=25%,Q34=3),'T1'!$J$9)+IF(AND(K34=1,M34=50%,Q34=0),'T1'!$I$6)+IF(AND(K34=1,M34=50%,Q34=1),'T1'!$I$7)+IF(AND(K34=1,M34=50%,Q34=2),'T1'!$I$8)+IF(AND(K34=1,M34=50%,Q34=3),'T1'!$I$9)+IF(AND(K34=1,M34=75%,Q34=0),'T1'!$H$6)+IF(AND(K34=1,M34=75%,Q34=1),'T1'!$H$7)+IF(AND(K34=1,M34=75%,Q34=2),'T1'!$H$8)+IF(AND(K34=1,M34=75%,Q34=3),'T1'!$H$9)+IF(AND(K34=1,M34=100%,Q34=0),'T1'!$G$6)+IF(AND(K34=1,M34=100%,Q34=1),'T1'!$G$7)+IF(AND(K34=1,M34=100%,Q34=2),'T1'!$G$8)+IF(AND(K34=1,M34=100%,Q34=3),'T1'!$G$9)</f>
        <v>0</v>
      </c>
      <c r="S34" s="23"/>
      <c r="T34" s="26"/>
      <c r="U34" s="128"/>
      <c r="V34" s="27"/>
    </row>
    <row r="35" spans="1:29" x14ac:dyDescent="0.3">
      <c r="A35" s="213"/>
      <c r="B35" s="16"/>
      <c r="C35" s="202"/>
      <c r="D35" s="203"/>
      <c r="E35" s="23"/>
      <c r="F35" s="24"/>
      <c r="G35" s="23"/>
      <c r="H35" s="23"/>
      <c r="I35" s="11"/>
      <c r="J35" s="23"/>
      <c r="K35" s="157" t="str">
        <f t="shared" si="4"/>
        <v/>
      </c>
      <c r="L35" s="23"/>
      <c r="M35" s="18"/>
      <c r="N35" s="23"/>
      <c r="O35" s="23"/>
      <c r="P35" s="20">
        <f t="shared" si="3"/>
        <v>0</v>
      </c>
      <c r="Q35" s="23"/>
      <c r="R35" s="25">
        <f>IF(AND(K35=1,M35=25%,Q35=0),'T1'!$J$6)+IF(AND(K35=1,M35=25%,Q35=1),'T1'!$J$7)+IF(AND(K35=1,M35=25%,Q35=2),'T1'!$J$8)+IF(AND(K35=1,M35=25%,Q35=3),'T1'!$J$9)+IF(AND(K35=1,M35=50%,Q35=0),'T1'!$I$6)+IF(AND(K35=1,M35=50%,Q35=1),'T1'!$I$7)+IF(AND(K35=1,M35=50%,Q35=2),'T1'!$I$8)+IF(AND(K35=1,M35=50%,Q35=3),'T1'!$I$9)+IF(AND(K35=1,M35=75%,Q35=0),'T1'!$H$6)+IF(AND(K35=1,M35=75%,Q35=1),'T1'!$H$7)+IF(AND(K35=1,M35=75%,Q35=2),'T1'!$H$8)+IF(AND(K35=1,M35=75%,Q35=3),'T1'!$H$9)+IF(AND(K35=1,M35=100%,Q35=0),'T1'!$G$6)+IF(AND(K35=1,M35=100%,Q35=1),'T1'!$G$7)+IF(AND(K35=1,M35=100%,Q35=2),'T1'!$G$8)+IF(AND(K35=1,M35=100%,Q35=3),'T1'!$G$9)</f>
        <v>0</v>
      </c>
      <c r="S35" s="23"/>
      <c r="T35" s="26"/>
      <c r="U35" s="128"/>
      <c r="V35" s="27"/>
    </row>
    <row r="36" spans="1:29" x14ac:dyDescent="0.3">
      <c r="A36" s="213"/>
      <c r="B36" s="16"/>
      <c r="C36" s="202"/>
      <c r="D36" s="203"/>
      <c r="E36" s="23"/>
      <c r="F36" s="24"/>
      <c r="G36" s="23"/>
      <c r="H36" s="23"/>
      <c r="I36" s="11"/>
      <c r="J36" s="23"/>
      <c r="K36" s="157" t="str">
        <f t="shared" si="4"/>
        <v/>
      </c>
      <c r="L36" s="23"/>
      <c r="M36" s="18"/>
      <c r="N36" s="23"/>
      <c r="O36" s="23"/>
      <c r="P36" s="20">
        <f t="shared" si="3"/>
        <v>0</v>
      </c>
      <c r="Q36" s="23"/>
      <c r="R36" s="25">
        <f>IF(AND(K36=1,M36=25%,Q36=0),'T1'!$J$6)+IF(AND(K36=1,M36=25%,Q36=1),'T1'!$J$7)+IF(AND(K36=1,M36=25%,Q36=2),'T1'!$J$8)+IF(AND(K36=1,M36=25%,Q36=3),'T1'!$J$9)+IF(AND(K36=1,M36=50%,Q36=0),'T1'!$I$6)+IF(AND(K36=1,M36=50%,Q36=1),'T1'!$I$7)+IF(AND(K36=1,M36=50%,Q36=2),'T1'!$I$8)+IF(AND(K36=1,M36=50%,Q36=3),'T1'!$I$9)+IF(AND(K36=1,M36=75%,Q36=0),'T1'!$H$6)+IF(AND(K36=1,M36=75%,Q36=1),'T1'!$H$7)+IF(AND(K36=1,M36=75%,Q36=2),'T1'!$H$8)+IF(AND(K36=1,M36=75%,Q36=3),'T1'!$H$9)+IF(AND(K36=1,M36=100%,Q36=0),'T1'!$G$6)+IF(AND(K36=1,M36=100%,Q36=1),'T1'!$G$7)+IF(AND(K36=1,M36=100%,Q36=2),'T1'!$G$8)+IF(AND(K36=1,M36=100%,Q36=3),'T1'!$G$9)</f>
        <v>0</v>
      </c>
      <c r="S36" s="23"/>
      <c r="T36" s="26"/>
      <c r="U36" s="128"/>
      <c r="V36" s="27"/>
    </row>
    <row r="37" spans="1:29" x14ac:dyDescent="0.3">
      <c r="A37" s="213"/>
      <c r="B37" s="16"/>
      <c r="C37" s="202"/>
      <c r="D37" s="203"/>
      <c r="E37" s="23"/>
      <c r="F37" s="24"/>
      <c r="G37" s="23"/>
      <c r="H37" s="23"/>
      <c r="I37" s="11"/>
      <c r="J37" s="23"/>
      <c r="K37" s="157" t="str">
        <f t="shared" si="4"/>
        <v/>
      </c>
      <c r="L37" s="23"/>
      <c r="M37" s="18"/>
      <c r="N37" s="23"/>
      <c r="O37" s="23"/>
      <c r="P37" s="20">
        <f t="shared" si="3"/>
        <v>0</v>
      </c>
      <c r="Q37" s="23"/>
      <c r="R37" s="25">
        <f>IF(AND(K37=1,M37=25%,Q37=0),'T1'!$J$6)+IF(AND(K37=1,M37=25%,Q37=1),'T1'!$J$7)+IF(AND(K37=1,M37=25%,Q37=2),'T1'!$J$8)+IF(AND(K37=1,M37=25%,Q37=3),'T1'!$J$9)+IF(AND(K37=1,M37=50%,Q37=0),'T1'!$I$6)+IF(AND(K37=1,M37=50%,Q37=1),'T1'!$I$7)+IF(AND(K37=1,M37=50%,Q37=2),'T1'!$I$8)+IF(AND(K37=1,M37=50%,Q37=3),'T1'!$I$9)+IF(AND(K37=1,M37=75%,Q37=0),'T1'!$H$6)+IF(AND(K37=1,M37=75%,Q37=1),'T1'!$H$7)+IF(AND(K37=1,M37=75%,Q37=2),'T1'!$H$8)+IF(AND(K37=1,M37=75%,Q37=3),'T1'!$H$9)+IF(AND(K37=1,M37=100%,Q37=0),'T1'!$G$6)+IF(AND(K37=1,M37=100%,Q37=1),'T1'!$G$7)+IF(AND(K37=1,M37=100%,Q37=2),'T1'!$G$8)+IF(AND(K37=1,M37=100%,Q37=3),'T1'!$G$9)</f>
        <v>0</v>
      </c>
      <c r="S37" s="23"/>
      <c r="T37" s="26"/>
      <c r="U37" s="128"/>
      <c r="V37" s="27"/>
    </row>
    <row r="38" spans="1:29" x14ac:dyDescent="0.3">
      <c r="A38" s="213"/>
      <c r="B38" s="16"/>
      <c r="C38" s="202"/>
      <c r="D38" s="203"/>
      <c r="E38" s="11"/>
      <c r="F38" s="81"/>
      <c r="G38" s="11"/>
      <c r="H38" s="11"/>
      <c r="I38" s="11"/>
      <c r="J38" s="11"/>
      <c r="K38" s="157" t="str">
        <f t="shared" si="4"/>
        <v/>
      </c>
      <c r="L38" s="11"/>
      <c r="M38" s="18"/>
      <c r="N38" s="11"/>
      <c r="O38" s="11"/>
      <c r="P38" s="20">
        <f t="shared" si="3"/>
        <v>0</v>
      </c>
      <c r="Q38" s="11"/>
      <c r="R38" s="25">
        <f>IF(AND(K38=1,M38=25%,Q38=0),'T1'!$J$6)+IF(AND(K38=1,M38=25%,Q38=1),'T1'!$J$7)+IF(AND(K38=1,M38=25%,Q38=2),'T1'!$J$8)+IF(AND(K38=1,M38=25%,Q38=3),'T1'!$J$9)+IF(AND(K38=1,M38=50%,Q38=0),'T1'!$I$6)+IF(AND(K38=1,M38=50%,Q38=1),'T1'!$I$7)+IF(AND(K38=1,M38=50%,Q38=2),'T1'!$I$8)+IF(AND(K38=1,M38=50%,Q38=3),'T1'!$I$9)+IF(AND(K38=1,M38=75%,Q38=0),'T1'!$H$6)+IF(AND(K38=1,M38=75%,Q38=1),'T1'!$H$7)+IF(AND(K38=1,M38=75%,Q38=2),'T1'!$H$8)+IF(AND(K38=1,M38=75%,Q38=3),'T1'!$H$9)+IF(AND(K38=1,M38=100%,Q38=0),'T1'!$G$6)+IF(AND(K38=1,M38=100%,Q38=1),'T1'!$G$7)+IF(AND(K38=1,M38=100%,Q38=2),'T1'!$G$8)+IF(AND(K38=1,M38=100%,Q38=3),'T1'!$G$9)</f>
        <v>0</v>
      </c>
      <c r="S38" s="11"/>
      <c r="T38" s="28"/>
      <c r="U38" s="128"/>
      <c r="V38" s="27"/>
    </row>
    <row r="39" spans="1:29" x14ac:dyDescent="0.3">
      <c r="A39" s="213"/>
      <c r="B39" s="16"/>
      <c r="C39" s="202"/>
      <c r="D39" s="203"/>
      <c r="E39" s="11"/>
      <c r="F39" s="81"/>
      <c r="G39" s="11"/>
      <c r="H39" s="11"/>
      <c r="I39" s="11"/>
      <c r="J39" s="11"/>
      <c r="K39" s="157" t="str">
        <f t="shared" si="4"/>
        <v/>
      </c>
      <c r="L39" s="11"/>
      <c r="M39" s="18"/>
      <c r="N39" s="11"/>
      <c r="O39" s="11"/>
      <c r="P39" s="20">
        <f t="shared" si="3"/>
        <v>0</v>
      </c>
      <c r="Q39" s="11"/>
      <c r="R39" s="25">
        <f>IF(AND(K39=1,M39=25%,Q39=0),'T1'!$J$6)+IF(AND(K39=1,M39=25%,Q39=1),'T1'!$J$7)+IF(AND(K39=1,M39=25%,Q39=2),'T1'!$J$8)+IF(AND(K39=1,M39=25%,Q39=3),'T1'!$J$9)+IF(AND(K39=1,M39=50%,Q39=0),'T1'!$I$6)+IF(AND(K39=1,M39=50%,Q39=1),'T1'!$I$7)+IF(AND(K39=1,M39=50%,Q39=2),'T1'!$I$8)+IF(AND(K39=1,M39=50%,Q39=3),'T1'!$I$9)+IF(AND(K39=1,M39=75%,Q39=0),'T1'!$H$6)+IF(AND(K39=1,M39=75%,Q39=1),'T1'!$H$7)+IF(AND(K39=1,M39=75%,Q39=2),'T1'!$H$8)+IF(AND(K39=1,M39=75%,Q39=3),'T1'!$H$9)+IF(AND(K39=1,M39=100%,Q39=0),'T1'!$G$6)+IF(AND(K39=1,M39=100%,Q39=1),'T1'!$G$7)+IF(AND(K39=1,M39=100%,Q39=2),'T1'!$G$8)+IF(AND(K39=1,M39=100%,Q39=3),'T1'!$G$9)</f>
        <v>0</v>
      </c>
      <c r="S39" s="11"/>
      <c r="T39" s="28"/>
      <c r="U39" s="128"/>
      <c r="V39" s="27"/>
    </row>
    <row r="40" spans="1:29" x14ac:dyDescent="0.3">
      <c r="A40" s="213"/>
      <c r="B40" s="16"/>
      <c r="C40" s="202"/>
      <c r="D40" s="203"/>
      <c r="E40" s="11"/>
      <c r="F40" s="81"/>
      <c r="G40" s="11"/>
      <c r="H40" s="11"/>
      <c r="I40" s="11"/>
      <c r="J40" s="11"/>
      <c r="K40" s="157" t="str">
        <f t="shared" si="4"/>
        <v/>
      </c>
      <c r="L40" s="11"/>
      <c r="M40" s="18"/>
      <c r="N40" s="11"/>
      <c r="O40" s="11"/>
      <c r="P40" s="20">
        <f t="shared" si="3"/>
        <v>0</v>
      </c>
      <c r="Q40" s="11"/>
      <c r="R40" s="25">
        <f>IF(AND(K40=1,M40=25%,Q40=0),'T1'!$J$6)+IF(AND(K40=1,M40=25%,Q40=1),'T1'!$J$7)+IF(AND(K40=1,M40=25%,Q40=2),'T1'!$J$8)+IF(AND(K40=1,M40=25%,Q40=3),'T1'!$J$9)+IF(AND(K40=1,M40=50%,Q40=0),'T1'!$I$6)+IF(AND(K40=1,M40=50%,Q40=1),'T1'!$I$7)+IF(AND(K40=1,M40=50%,Q40=2),'T1'!$I$8)+IF(AND(K40=1,M40=50%,Q40=3),'T1'!$I$9)+IF(AND(K40=1,M40=75%,Q40=0),'T1'!$H$6)+IF(AND(K40=1,M40=75%,Q40=1),'T1'!$H$7)+IF(AND(K40=1,M40=75%,Q40=2),'T1'!$H$8)+IF(AND(K40=1,M40=75%,Q40=3),'T1'!$H$9)+IF(AND(K40=1,M40=100%,Q40=0),'T1'!$G$6)+IF(AND(K40=1,M40=100%,Q40=1),'T1'!$G$7)+IF(AND(K40=1,M40=100%,Q40=2),'T1'!$G$8)+IF(AND(K40=1,M40=100%,Q40=3),'T1'!$G$9)</f>
        <v>0</v>
      </c>
      <c r="S40" s="11"/>
      <c r="T40" s="28"/>
      <c r="U40" s="128"/>
      <c r="V40" s="27"/>
    </row>
    <row r="41" spans="1:29" x14ac:dyDescent="0.3">
      <c r="A41" s="213"/>
      <c r="B41" s="16"/>
      <c r="C41" s="202"/>
      <c r="D41" s="203"/>
      <c r="E41" s="11"/>
      <c r="F41" s="81"/>
      <c r="G41" s="11"/>
      <c r="H41" s="11"/>
      <c r="I41" s="11"/>
      <c r="J41" s="11"/>
      <c r="K41" s="157" t="str">
        <f t="shared" si="4"/>
        <v/>
      </c>
      <c r="L41" s="11"/>
      <c r="M41" s="18"/>
      <c r="N41" s="11"/>
      <c r="O41" s="11"/>
      <c r="P41" s="20">
        <f t="shared" si="3"/>
        <v>0</v>
      </c>
      <c r="Q41" s="11"/>
      <c r="R41" s="25">
        <f>IF(AND(K41=1,M41=25%,Q41=0),'T1'!$J$6)+IF(AND(K41=1,M41=25%,Q41=1),'T1'!$J$7)+IF(AND(K41=1,M41=25%,Q41=2),'T1'!$J$8)+IF(AND(K41=1,M41=25%,Q41=3),'T1'!$J$9)+IF(AND(K41=1,M41=50%,Q41=0),'T1'!$I$6)+IF(AND(K41=1,M41=50%,Q41=1),'T1'!$I$7)+IF(AND(K41=1,M41=50%,Q41=2),'T1'!$I$8)+IF(AND(K41=1,M41=50%,Q41=3),'T1'!$I$9)+IF(AND(K41=1,M41=75%,Q41=0),'T1'!$H$6)+IF(AND(K41=1,M41=75%,Q41=1),'T1'!$H$7)+IF(AND(K41=1,M41=75%,Q41=2),'T1'!$H$8)+IF(AND(K41=1,M41=75%,Q41=3),'T1'!$H$9)+IF(AND(K41=1,M41=100%,Q41=0),'T1'!$G$6)+IF(AND(K41=1,M41=100%,Q41=1),'T1'!$G$7)+IF(AND(K41=1,M41=100%,Q41=2),'T1'!$G$8)+IF(AND(K41=1,M41=100%,Q41=3),'T1'!$G$9)</f>
        <v>0</v>
      </c>
      <c r="S41" s="11"/>
      <c r="T41" s="28"/>
      <c r="U41" s="128"/>
      <c r="V41" s="27"/>
    </row>
    <row r="42" spans="1:29" x14ac:dyDescent="0.3">
      <c r="A42" s="213"/>
      <c r="B42" s="16"/>
      <c r="C42" s="202"/>
      <c r="D42" s="203"/>
      <c r="E42" s="11"/>
      <c r="F42" s="81"/>
      <c r="G42" s="11"/>
      <c r="H42" s="11"/>
      <c r="I42" s="11"/>
      <c r="J42" s="11"/>
      <c r="K42" s="157" t="str">
        <f t="shared" si="4"/>
        <v/>
      </c>
      <c r="L42" s="11"/>
      <c r="M42" s="18"/>
      <c r="N42" s="11"/>
      <c r="O42" s="11"/>
      <c r="P42" s="20">
        <f t="shared" si="3"/>
        <v>0</v>
      </c>
      <c r="Q42" s="11"/>
      <c r="R42" s="25">
        <f>IF(AND(K42=1,M42=25%,Q42=0),'T1'!$J$6)+IF(AND(K42=1,M42=25%,Q42=1),'T1'!$J$7)+IF(AND(K42=1,M42=25%,Q42=2),'T1'!$J$8)+IF(AND(K42=1,M42=25%,Q42=3),'T1'!$J$9)+IF(AND(K42=1,M42=50%,Q42=0),'T1'!$I$6)+IF(AND(K42=1,M42=50%,Q42=1),'T1'!$I$7)+IF(AND(K42=1,M42=50%,Q42=2),'T1'!$I$8)+IF(AND(K42=1,M42=50%,Q42=3),'T1'!$I$9)+IF(AND(K42=1,M42=75%,Q42=0),'T1'!$H$6)+IF(AND(K42=1,M42=75%,Q42=1),'T1'!$H$7)+IF(AND(K42=1,M42=75%,Q42=2),'T1'!$H$8)+IF(AND(K42=1,M42=75%,Q42=3),'T1'!$H$9)+IF(AND(K42=1,M42=100%,Q42=0),'T1'!$G$6)+IF(AND(K42=1,M42=100%,Q42=1),'T1'!$G$7)+IF(AND(K42=1,M42=100%,Q42=2),'T1'!$G$8)+IF(AND(K42=1,M42=100%,Q42=3),'T1'!$G$9)</f>
        <v>0</v>
      </c>
      <c r="S42" s="11"/>
      <c r="T42" s="28"/>
      <c r="U42" s="128"/>
      <c r="V42" s="27"/>
    </row>
    <row r="43" spans="1:29" ht="15" thickBot="1" x14ac:dyDescent="0.35">
      <c r="A43" s="213"/>
      <c r="B43" s="16"/>
      <c r="C43" s="204"/>
      <c r="D43" s="205"/>
      <c r="E43" s="100"/>
      <c r="F43" s="97"/>
      <c r="G43" s="100"/>
      <c r="H43" s="100"/>
      <c r="I43" s="100"/>
      <c r="J43" s="100"/>
      <c r="K43" s="157" t="str">
        <f t="shared" si="4"/>
        <v/>
      </c>
      <c r="L43" s="100"/>
      <c r="M43" s="101"/>
      <c r="N43" s="100"/>
      <c r="O43" s="100"/>
      <c r="P43" s="22">
        <f t="shared" si="3"/>
        <v>0</v>
      </c>
      <c r="Q43" s="100"/>
      <c r="R43" s="25">
        <f>IF(AND(K43=1,M43=25%,Q43=0),'T1'!$J$6)+IF(AND(K43=1,M43=25%,Q43=1),'T1'!$J$7)+IF(AND(K43=1,M43=25%,Q43=2),'T1'!$J$8)+IF(AND(K43=1,M43=25%,Q43=3),'T1'!$J$9)+IF(AND(K43=1,M43=50%,Q43=0),'T1'!$I$6)+IF(AND(K43=1,M43=50%,Q43=1),'T1'!$I$7)+IF(AND(K43=1,M43=50%,Q43=2),'T1'!$I$8)+IF(AND(K43=1,M43=50%,Q43=3),'T1'!$I$9)+IF(AND(K43=1,M43=75%,Q43=0),'T1'!$H$6)+IF(AND(K43=1,M43=75%,Q43=1),'T1'!$H$7)+IF(AND(K43=1,M43=75%,Q43=2),'T1'!$H$8)+IF(AND(K43=1,M43=75%,Q43=3),'T1'!$H$9)+IF(AND(K43=1,M43=100%,Q43=0),'T1'!$G$6)+IF(AND(K43=1,M43=100%,Q43=1),'T1'!$G$7)+IF(AND(K43=1,M43=100%,Q43=2),'T1'!$G$8)+IF(AND(K43=1,M43=100%,Q43=3),'T1'!$G$9)</f>
        <v>0</v>
      </c>
      <c r="S43" s="100"/>
      <c r="T43" s="115"/>
      <c r="U43" s="128"/>
      <c r="V43" s="27"/>
    </row>
    <row r="44" spans="1:29" ht="15" thickBot="1" x14ac:dyDescent="0.35">
      <c r="A44" s="214"/>
      <c r="B44" s="29">
        <f>SUM(B26:B43)</f>
        <v>0</v>
      </c>
      <c r="C44" s="208"/>
      <c r="D44" s="209"/>
      <c r="E44" s="116"/>
      <c r="F44" s="117"/>
      <c r="G44" s="116"/>
      <c r="H44" s="116"/>
      <c r="I44" s="116">
        <f>SUM(I26:I43)</f>
        <v>0</v>
      </c>
      <c r="J44" s="116">
        <f>SUM(J26:J43)</f>
        <v>0</v>
      </c>
      <c r="K44" s="116">
        <f>SUM(K26:K43)</f>
        <v>0</v>
      </c>
      <c r="L44" s="116"/>
      <c r="M44" s="116"/>
      <c r="N44" s="116">
        <f t="shared" ref="N44:S44" si="5">SUM(N26:N43)</f>
        <v>0</v>
      </c>
      <c r="O44" s="116">
        <f t="shared" si="5"/>
        <v>0</v>
      </c>
      <c r="P44" s="118">
        <f>SUM(P26:P43)</f>
        <v>0</v>
      </c>
      <c r="Q44" s="116">
        <f t="shared" si="5"/>
        <v>0</v>
      </c>
      <c r="R44" s="108">
        <f t="shared" si="5"/>
        <v>0</v>
      </c>
      <c r="S44" s="116">
        <f t="shared" si="5"/>
        <v>0</v>
      </c>
      <c r="T44" s="119"/>
      <c r="U44" s="120">
        <f>SUM(U26:U43)</f>
        <v>0</v>
      </c>
      <c r="V44" s="120">
        <f>SUM(V26:V43)</f>
        <v>0</v>
      </c>
    </row>
    <row r="45" spans="1:29" s="31" customFormat="1" ht="18" customHeight="1" thickBot="1" x14ac:dyDescent="0.35">
      <c r="A45" s="30"/>
      <c r="B45" s="210" t="s">
        <v>26</v>
      </c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  <c r="N45" s="210"/>
      <c r="O45" s="210"/>
      <c r="P45" s="210"/>
      <c r="Q45" s="210"/>
      <c r="R45" s="210"/>
      <c r="S45" s="210"/>
      <c r="T45" s="210"/>
      <c r="U45" s="210"/>
      <c r="V45" s="211"/>
      <c r="AC45" s="32"/>
    </row>
    <row r="46" spans="1:29" s="38" customFormat="1" ht="18" customHeight="1" thickBot="1" x14ac:dyDescent="0.35">
      <c r="A46" s="33"/>
      <c r="B46" s="197" t="s">
        <v>27</v>
      </c>
      <c r="C46" s="198"/>
      <c r="D46" s="198"/>
      <c r="E46" s="198"/>
      <c r="F46" s="199"/>
      <c r="G46" s="171">
        <f>SUM(A24:B24)</f>
        <v>0</v>
      </c>
      <c r="H46" s="36"/>
      <c r="I46" s="192" t="s">
        <v>28</v>
      </c>
      <c r="J46" s="193"/>
      <c r="K46" s="193"/>
      <c r="L46" s="194"/>
      <c r="M46" s="130">
        <f>SUM(P24)</f>
        <v>0</v>
      </c>
      <c r="N46" s="37" t="s">
        <v>29</v>
      </c>
      <c r="O46" s="131" t="e">
        <f>SUM(K24/(SUM(A24:B24)))</f>
        <v>#DIV/0!</v>
      </c>
      <c r="P46" s="200" t="s">
        <v>70</v>
      </c>
      <c r="Q46" s="201"/>
      <c r="R46" s="201"/>
      <c r="S46" s="206" t="s">
        <v>30</v>
      </c>
      <c r="T46" s="206"/>
      <c r="U46" s="206"/>
      <c r="V46" s="207"/>
      <c r="AC46" s="39"/>
    </row>
    <row r="47" spans="1:29" s="42" customFormat="1" ht="18" customHeight="1" thickBot="1" x14ac:dyDescent="0.35">
      <c r="A47" s="40"/>
      <c r="B47" s="158" t="s">
        <v>87</v>
      </c>
      <c r="C47" s="159"/>
      <c r="D47" s="186">
        <v>6</v>
      </c>
      <c r="E47" s="187"/>
      <c r="F47" s="160" t="s">
        <v>89</v>
      </c>
      <c r="G47" s="174">
        <v>9</v>
      </c>
      <c r="H47" s="161" t="s">
        <v>61</v>
      </c>
      <c r="I47" s="175"/>
      <c r="J47" s="41" t="s">
        <v>31</v>
      </c>
      <c r="K47" s="188">
        <f>SUM(D47,G47)</f>
        <v>15</v>
      </c>
      <c r="L47" s="189"/>
      <c r="M47" s="162"/>
      <c r="N47" s="35" t="s">
        <v>92</v>
      </c>
      <c r="O47" s="132" t="e">
        <f>SUM(T24/(A24+B24))</f>
        <v>#DIV/0!</v>
      </c>
      <c r="P47" s="122"/>
      <c r="Q47" s="123"/>
      <c r="R47" s="33"/>
      <c r="S47" s="33"/>
      <c r="T47" s="33"/>
      <c r="U47" s="33"/>
      <c r="V47" s="163"/>
      <c r="X47" s="38"/>
      <c r="AC47" s="43"/>
    </row>
    <row r="48" spans="1:29" s="42" customFormat="1" ht="18" customHeight="1" thickBot="1" x14ac:dyDescent="0.35">
      <c r="A48" s="40"/>
      <c r="B48" s="79" t="s">
        <v>88</v>
      </c>
      <c r="C48" s="45"/>
      <c r="D48" s="190">
        <f>IF(D47&gt;=7,200,IF(D47&gt;=6,100,IF(D47&gt;=5,70,0)))</f>
        <v>100</v>
      </c>
      <c r="E48" s="191"/>
      <c r="F48" s="160" t="s">
        <v>90</v>
      </c>
      <c r="G48" s="135">
        <f>IF(G47&gt;=9,200,IF(G47&gt;=8,100,IF(G47&gt;=7,70,0)))</f>
        <v>200</v>
      </c>
      <c r="H48" s="161" t="s">
        <v>60</v>
      </c>
      <c r="I48" s="134">
        <f>IF(K47&gt;=16,(D48+G48+(K47*15)),IF(K47&gt;=14,(D48+G48+100),IF(K47&gt;=12,(D48+G48+70),0)))</f>
        <v>400</v>
      </c>
      <c r="J48" s="192" t="s">
        <v>32</v>
      </c>
      <c r="K48" s="193"/>
      <c r="L48" s="194"/>
      <c r="M48" s="133" t="e">
        <f>SUM(K44/B44)</f>
        <v>#DIV/0!</v>
      </c>
      <c r="N48" s="44"/>
      <c r="O48" s="44"/>
      <c r="P48" s="126"/>
      <c r="Q48" s="124"/>
      <c r="R48" s="33"/>
      <c r="S48" s="33"/>
      <c r="T48" s="33"/>
      <c r="U48" s="33"/>
      <c r="V48" s="163"/>
      <c r="X48" s="38"/>
      <c r="AC48" s="43"/>
    </row>
    <row r="49" spans="1:29" s="42" customFormat="1" ht="18" customHeight="1" thickBot="1" x14ac:dyDescent="0.35">
      <c r="A49" s="40"/>
      <c r="B49" s="192" t="s">
        <v>33</v>
      </c>
      <c r="C49" s="194"/>
      <c r="D49" s="195">
        <f>COUNTA(G26:G43)</f>
        <v>0</v>
      </c>
      <c r="E49" s="196"/>
      <c r="F49" s="164" t="s">
        <v>34</v>
      </c>
      <c r="G49" s="135">
        <f>SUM(P44)</f>
        <v>0</v>
      </c>
      <c r="H49" s="165" t="s">
        <v>35</v>
      </c>
      <c r="I49" s="134">
        <f>SUM(K44)</f>
        <v>0</v>
      </c>
      <c r="J49" s="192" t="s">
        <v>36</v>
      </c>
      <c r="K49" s="193"/>
      <c r="L49" s="193"/>
      <c r="M49" s="134">
        <f>SUM(K24)</f>
        <v>0</v>
      </c>
      <c r="N49" s="35" t="s">
        <v>37</v>
      </c>
      <c r="O49" s="136">
        <f>SUM(Q24)</f>
        <v>0</v>
      </c>
      <c r="P49" s="127"/>
      <c r="Q49" s="125"/>
      <c r="R49" s="33"/>
      <c r="S49" s="33"/>
      <c r="T49" s="33"/>
      <c r="U49" s="33"/>
      <c r="V49" s="163"/>
      <c r="X49" s="38"/>
      <c r="AC49" s="43"/>
    </row>
    <row r="50" spans="1:29" s="42" customFormat="1" ht="18" customHeight="1" thickBot="1" x14ac:dyDescent="0.35">
      <c r="A50" s="40"/>
      <c r="B50" s="79" t="s">
        <v>38</v>
      </c>
      <c r="C50" s="44"/>
      <c r="D50" s="44"/>
      <c r="E50" s="44"/>
      <c r="F50" s="45"/>
      <c r="G50" s="135">
        <f>R24+R44</f>
        <v>0</v>
      </c>
      <c r="H50" s="34" t="s">
        <v>39</v>
      </c>
      <c r="I50" s="138" t="e">
        <f>SUM(O49/M49)</f>
        <v>#DIV/0!</v>
      </c>
      <c r="J50" s="178" t="s">
        <v>72</v>
      </c>
      <c r="K50" s="179"/>
      <c r="L50" s="180"/>
      <c r="M50" s="135">
        <f>SUM(V44,U44,I44,I24,U24,V24)</f>
        <v>0</v>
      </c>
      <c r="N50" s="46" t="s">
        <v>71</v>
      </c>
      <c r="O50" s="137">
        <f>SUM(S24+S44)*10%</f>
        <v>0</v>
      </c>
      <c r="P50" s="121"/>
      <c r="Q50" s="166"/>
      <c r="R50" s="166"/>
      <c r="S50" s="167"/>
      <c r="T50" s="167"/>
      <c r="U50" s="167"/>
      <c r="V50" s="168"/>
      <c r="AC50" s="43"/>
    </row>
    <row r="51" spans="1:29" ht="18" customHeight="1" thickBot="1" x14ac:dyDescent="0.45">
      <c r="A51" s="47"/>
      <c r="B51" s="181" t="s">
        <v>40</v>
      </c>
      <c r="C51" s="182"/>
      <c r="D51" s="182"/>
      <c r="E51" s="182"/>
      <c r="F51" s="182"/>
      <c r="G51" s="182"/>
      <c r="H51" s="182"/>
      <c r="I51" s="182"/>
      <c r="J51" s="182"/>
      <c r="K51" s="182"/>
      <c r="L51" s="182"/>
      <c r="M51" s="182"/>
      <c r="N51" s="182"/>
      <c r="O51" s="183"/>
      <c r="P51" s="184">
        <f>IF(I48&gt;1,SUM(I48+O50+M50+G50),SUM(D48+G48++O50+M50+G50))</f>
        <v>400</v>
      </c>
      <c r="Q51" s="185"/>
      <c r="R51" s="169"/>
      <c r="S51" s="169"/>
      <c r="T51" s="169"/>
      <c r="U51" s="169"/>
      <c r="V51" s="170"/>
    </row>
    <row r="54" spans="1:29" x14ac:dyDescent="0.3">
      <c r="C54" s="139"/>
      <c r="D54" s="227" t="s">
        <v>74</v>
      </c>
      <c r="E54" s="227"/>
    </row>
    <row r="55" spans="1:29" x14ac:dyDescent="0.3">
      <c r="C55" s="148" t="s">
        <v>76</v>
      </c>
      <c r="D55" s="148" t="s">
        <v>77</v>
      </c>
      <c r="E55" s="148"/>
    </row>
  </sheetData>
  <protectedRanges>
    <protectedRange algorithmName="SHA-512" hashValue="m+I0NJCp+iIDlZDPxOyByzGtElgO7oAObfOHtiYCd9fh7XL+TGB7t4y0fsmWdZnhswi37FbXd0bz0gFsxwCRuA==" saltValue="ggWeDEvg5vwCGIrgI6PeBA==" spinCount="100000" sqref="I26:I43" name="Commissions_3_1"/>
    <protectedRange algorithmName="SHA-512" hashValue="m+I0NJCp+iIDlZDPxOyByzGtElgO7oAObfOHtiYCd9fh7XL+TGB7t4y0fsmWdZnhswi37FbXd0bz0gFsxwCRuA==" saltValue="ggWeDEvg5vwCGIrgI6PeBA==" spinCount="100000" sqref="I3:I23" name="Commissions_2_1"/>
    <protectedRange algorithmName="SHA-512" hashValue="m+I0NJCp+iIDlZDPxOyByzGtElgO7oAObfOHtiYCd9fh7XL+TGB7t4y0fsmWdZnhswi37FbXd0bz0gFsxwCRuA==" saltValue="ggWeDEvg5vwCGIrgI6PeBA==" spinCount="100000" sqref="J26:J43 J3:J23 Q3:Q23 A3:H23 A26:H44 S3:V23 I44:J44 Q26:Q43 S26:V44 L26:O43 L3:O23 L44:Q44" name="Commissions_1"/>
    <protectedRange algorithmName="SHA-512" hashValue="m+I0NJCp+iIDlZDPxOyByzGtElgO7oAObfOHtiYCd9fh7XL+TGB7t4y0fsmWdZnhswi37FbXd0bz0gFsxwCRuA==" saltValue="ggWeDEvg5vwCGIrgI6PeBA==" spinCount="100000" sqref="R44" name="Commissions_1_2"/>
    <protectedRange algorithmName="SHA-512" hashValue="m+I0NJCp+iIDlZDPxOyByzGtElgO7oAObfOHtiYCd9fh7XL+TGB7t4y0fsmWdZnhswi37FbXd0bz0gFsxwCRuA==" saltValue="ggWeDEvg5vwCGIrgI6PeBA==" spinCount="100000" sqref="R26:R43" name="Commissions_1_2_1"/>
    <protectedRange algorithmName="SHA-512" hashValue="m+I0NJCp+iIDlZDPxOyByzGtElgO7oAObfOHtiYCd9fh7XL+TGB7t4y0fsmWdZnhswi37FbXd0bz0gFsxwCRuA==" saltValue="ggWeDEvg5vwCGIrgI6PeBA==" spinCount="100000" sqref="K26:K44 K3:K23" name="Commissions_4"/>
  </protectedRanges>
  <mergeCells count="66">
    <mergeCell ref="S1:V1"/>
    <mergeCell ref="C2:D2"/>
    <mergeCell ref="D54:E54"/>
    <mergeCell ref="C8:D8"/>
    <mergeCell ref="D1:E1"/>
    <mergeCell ref="F1:G1"/>
    <mergeCell ref="K1:R1"/>
    <mergeCell ref="C3:D3"/>
    <mergeCell ref="C4:D4"/>
    <mergeCell ref="C5:D5"/>
    <mergeCell ref="C6:D6"/>
    <mergeCell ref="C7:D7"/>
    <mergeCell ref="C20:D20"/>
    <mergeCell ref="C9:D9"/>
    <mergeCell ref="C10:D10"/>
    <mergeCell ref="C11:D11"/>
    <mergeCell ref="C12:D12"/>
    <mergeCell ref="C13:D13"/>
    <mergeCell ref="C14:D14"/>
    <mergeCell ref="C15:D15"/>
    <mergeCell ref="C24:D24"/>
    <mergeCell ref="A25:B25"/>
    <mergeCell ref="D25:V25"/>
    <mergeCell ref="C16:D16"/>
    <mergeCell ref="C17:D17"/>
    <mergeCell ref="C18:D18"/>
    <mergeCell ref="C19:D19"/>
    <mergeCell ref="C21:D21"/>
    <mergeCell ref="A26:A44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S46:V46"/>
    <mergeCell ref="C35:D35"/>
    <mergeCell ref="C36:D36"/>
    <mergeCell ref="C37:D37"/>
    <mergeCell ref="C38:D38"/>
    <mergeCell ref="C39:D39"/>
    <mergeCell ref="C40:D40"/>
    <mergeCell ref="C41:D41"/>
    <mergeCell ref="C42:D42"/>
    <mergeCell ref="C43:D43"/>
    <mergeCell ref="C44:D44"/>
    <mergeCell ref="B45:V45"/>
    <mergeCell ref="H1:I1"/>
    <mergeCell ref="J50:L50"/>
    <mergeCell ref="B51:O51"/>
    <mergeCell ref="P51:Q51"/>
    <mergeCell ref="D47:E47"/>
    <mergeCell ref="K47:L47"/>
    <mergeCell ref="D48:E48"/>
    <mergeCell ref="J48:L48"/>
    <mergeCell ref="B49:C49"/>
    <mergeCell ref="D49:E49"/>
    <mergeCell ref="J49:L49"/>
    <mergeCell ref="B46:F46"/>
    <mergeCell ref="I46:L46"/>
    <mergeCell ref="P46:R46"/>
    <mergeCell ref="C22:D22"/>
    <mergeCell ref="C23:D23"/>
  </mergeCells>
  <dataValidations count="12">
    <dataValidation type="list" allowBlank="1" showInputMessage="1" showErrorMessage="1" sqref="I26:I43" xr:uid="{F27BF68B-DD5A-4D70-9928-3E22CE845A0C}">
      <formula1>"0,31,50,120,150,200,250,300,350,400,450,500,550,600"</formula1>
    </dataValidation>
    <dataValidation type="list" allowBlank="1" showInputMessage="1" showErrorMessage="1" sqref="L26:L43" xr:uid="{2F5E77D4-595C-44E6-86A6-FB69EAC77A8C}">
      <formula1>"CC,CB,LLD,LOA"</formula1>
    </dataValidation>
    <dataValidation type="list" allowBlank="1" showInputMessage="1" showErrorMessage="1" sqref="J26:J43 J3:J23" xr:uid="{890C6440-E104-4EBD-B25F-C5FCF321F6A7}">
      <formula1>"31,50,100,150,200,300,500,900"</formula1>
    </dataValidation>
    <dataValidation type="list" allowBlank="1" showInputMessage="1" showErrorMessage="1" sqref="U2" xr:uid="{EE8A2660-CA97-496A-A7CE-60460C4F7AE8}">
      <formula1>"0,6,10,12,22"</formula1>
    </dataValidation>
    <dataValidation type="list" allowBlank="1" showInputMessage="1" showErrorMessage="1" sqref="M26:M43 M3:M23" xr:uid="{58A44BBD-E491-4EB2-84BB-C88D3A7E1C86}">
      <mc:AlternateContent xmlns:x12ac="http://schemas.microsoft.com/office/spreadsheetml/2011/1/ac" xmlns:mc="http://schemas.openxmlformats.org/markup-compatibility/2006">
        <mc:Choice Requires="x12ac">
          <x12ac:list>"0,0","0,25","0,50","0,75",1</x12ac:list>
        </mc:Choice>
        <mc:Fallback>
          <formula1>"0,0,0,25,0,50,0,75,1"</formula1>
        </mc:Fallback>
      </mc:AlternateContent>
    </dataValidation>
    <dataValidation type="list" allowBlank="1" showInputMessage="1" showErrorMessage="1" sqref="Q26:Q43 Q3:Q23" xr:uid="{45F75BA1-C981-477E-83FF-49C07A8157A1}">
      <formula1>"0,1,2,3"</formula1>
    </dataValidation>
    <dataValidation type="list" allowBlank="1" showInputMessage="1" showErrorMessage="1" sqref="T3:T23" xr:uid="{DB84E5A2-7FBA-4837-9894-E001028A8DFF}">
      <formula1>"0,1"</formula1>
    </dataValidation>
    <dataValidation type="list" allowBlank="1" showInputMessage="1" showErrorMessage="1" sqref="L3:L23" xr:uid="{DEFCA246-2360-41D7-8CCA-494BE92228DE}">
      <formula1>"CC,CB,LOA,LLD"</formula1>
    </dataValidation>
    <dataValidation type="list" allowBlank="1" showInputMessage="1" showErrorMessage="1" sqref="A3:B23" xr:uid="{60793282-2DC6-4D02-B383-97C1946C972A}">
      <formula1>"1,0"</formula1>
    </dataValidation>
    <dataValidation type="list" allowBlank="1" showInputMessage="1" showErrorMessage="1" sqref="I3:I23" xr:uid="{4B883356-DACD-4279-B869-1DE0B834FBE6}">
      <formula1>"0,31,50,100,120,150,170,200,,300"</formula1>
    </dataValidation>
    <dataValidation type="list" allowBlank="1" showInputMessage="1" showErrorMessage="1" sqref="U3:U23 U26:U43" xr:uid="{E302A7D0-68D3-469E-86BA-AF573E612654}">
      <formula1>"0,6,10,15,35,45"</formula1>
    </dataValidation>
    <dataValidation type="list" allowBlank="1" showInputMessage="1" showErrorMessage="1" sqref="V3:V22 V26:V43" xr:uid="{0EBEDC91-6F2C-4196-AB33-1A8C6434A88C}">
      <formula1>"0,10,15,20"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3CEB1-45B3-4902-BD74-1BD9DAF464AC}">
  <sheetPr codeName="Feuil2"/>
  <dimension ref="A1:AC55"/>
  <sheetViews>
    <sheetView zoomScale="106" zoomScaleNormal="106" workbookViewId="0">
      <pane ySplit="2" topLeftCell="A38" activePane="bottomLeft" state="frozen"/>
      <selection activeCell="I47" sqref="I47"/>
      <selection pane="bottomLeft" activeCell="B45" sqref="B45:V51"/>
    </sheetView>
  </sheetViews>
  <sheetFormatPr baseColWidth="10" defaultRowHeight="14.4" x14ac:dyDescent="0.3"/>
  <cols>
    <col min="1" max="1" width="3" style="48" customWidth="1"/>
    <col min="2" max="2" width="3.21875" style="48" customWidth="1"/>
    <col min="3" max="3" width="5.6640625" style="48" customWidth="1"/>
    <col min="4" max="4" width="3" style="48" customWidth="1"/>
    <col min="5" max="5" width="12.109375" style="48" customWidth="1"/>
    <col min="6" max="6" width="11.109375" style="82" customWidth="1"/>
    <col min="7" max="7" width="16.5546875" style="48" customWidth="1"/>
    <col min="8" max="8" width="11" style="48" customWidth="1"/>
    <col min="9" max="9" width="9.44140625" style="48" customWidth="1"/>
    <col min="10" max="10" width="7.33203125" style="48" customWidth="1"/>
    <col min="11" max="11" width="5.6640625" style="48" customWidth="1"/>
    <col min="12" max="12" width="5.33203125" style="48" customWidth="1"/>
    <col min="13" max="13" width="9.6640625" style="48" customWidth="1"/>
    <col min="14" max="14" width="13.6640625" style="48" customWidth="1"/>
    <col min="15" max="15" width="9.5546875" style="48" customWidth="1"/>
    <col min="16" max="16" width="11" style="48" customWidth="1"/>
    <col min="17" max="17" width="9" style="48" customWidth="1"/>
    <col min="18" max="18" width="7.33203125" style="48" customWidth="1"/>
    <col min="19" max="19" width="10.109375" style="48" customWidth="1"/>
    <col min="20" max="21" width="7.88671875" style="48" customWidth="1"/>
    <col min="22" max="22" width="7.44140625" style="48" customWidth="1"/>
    <col min="29" max="29" width="11.5546875" style="4"/>
  </cols>
  <sheetData>
    <row r="1" spans="1:29" ht="15" thickBot="1" x14ac:dyDescent="0.35">
      <c r="A1" s="1"/>
      <c r="B1" s="1"/>
      <c r="C1" s="3"/>
      <c r="D1" s="228" t="s">
        <v>0</v>
      </c>
      <c r="E1" s="228"/>
      <c r="F1" s="228" t="str">
        <f>IF(F8="","",(TEXT(F8,"MMMM")))</f>
        <v/>
      </c>
      <c r="G1" s="228"/>
      <c r="H1" s="176" t="s">
        <v>59</v>
      </c>
      <c r="I1" s="177"/>
      <c r="J1" s="2"/>
      <c r="K1" s="229" t="s">
        <v>1</v>
      </c>
      <c r="L1" s="230"/>
      <c r="M1" s="230"/>
      <c r="N1" s="230"/>
      <c r="O1" s="230"/>
      <c r="P1" s="230"/>
      <c r="Q1" s="230"/>
      <c r="R1" s="231"/>
      <c r="S1" s="222" t="s">
        <v>73</v>
      </c>
      <c r="T1" s="223"/>
      <c r="U1" s="223"/>
      <c r="V1" s="224"/>
    </row>
    <row r="2" spans="1:29" s="6" customFormat="1" ht="36.6" thickBot="1" x14ac:dyDescent="0.35">
      <c r="A2" s="5" t="s">
        <v>2</v>
      </c>
      <c r="B2" s="5" t="s">
        <v>3</v>
      </c>
      <c r="C2" s="225" t="s">
        <v>4</v>
      </c>
      <c r="D2" s="226"/>
      <c r="E2" s="89" t="s">
        <v>5</v>
      </c>
      <c r="F2" s="90" t="s">
        <v>6</v>
      </c>
      <c r="G2" s="91" t="s">
        <v>7</v>
      </c>
      <c r="H2" s="91" t="s">
        <v>8</v>
      </c>
      <c r="I2" s="89" t="s">
        <v>9</v>
      </c>
      <c r="J2" s="89" t="s">
        <v>10</v>
      </c>
      <c r="K2" s="89" t="s">
        <v>11</v>
      </c>
      <c r="L2" s="89" t="s">
        <v>12</v>
      </c>
      <c r="M2" s="91" t="s">
        <v>13</v>
      </c>
      <c r="N2" s="89" t="s">
        <v>14</v>
      </c>
      <c r="O2" s="89" t="s">
        <v>15</v>
      </c>
      <c r="P2" s="89" t="s">
        <v>16</v>
      </c>
      <c r="Q2" s="89" t="s">
        <v>17</v>
      </c>
      <c r="R2" s="91" t="s">
        <v>18</v>
      </c>
      <c r="S2" s="89" t="s">
        <v>19</v>
      </c>
      <c r="T2" s="92" t="s">
        <v>20</v>
      </c>
      <c r="U2" s="93" t="s">
        <v>21</v>
      </c>
      <c r="V2" s="93" t="s">
        <v>69</v>
      </c>
      <c r="AC2" s="7" t="s">
        <v>22</v>
      </c>
    </row>
    <row r="3" spans="1:29" x14ac:dyDescent="0.3">
      <c r="A3" s="8"/>
      <c r="B3" s="8"/>
      <c r="C3" s="232"/>
      <c r="D3" s="233"/>
      <c r="E3" s="9"/>
      <c r="F3" s="80"/>
      <c r="G3" s="83"/>
      <c r="H3" s="10"/>
      <c r="I3" s="10"/>
      <c r="J3" s="10"/>
      <c r="K3" s="155" t="str">
        <f>IF(L3="","",COUNTA(L3))</f>
        <v/>
      </c>
      <c r="L3" s="10"/>
      <c r="M3" s="12"/>
      <c r="N3" s="13"/>
      <c r="O3" s="13"/>
      <c r="P3" s="14">
        <f>IF(L3="CC",SUM((N3-O3)*M3))+IF(L3="LOA",SUM((N3-O3)/1.2*M3))+IF(L3="CB",SUM((N3-O3)/1.2*M3))+IF(L3="LLD",SUM((N3-O3)/1.2*M3))</f>
        <v>0</v>
      </c>
      <c r="Q3" s="10"/>
      <c r="R3" s="21">
        <f>IF(AND(K3=1,M3=25%,Q3=0),'T1'!$J$6)+IF(AND(K3=1,M3=25%,Q3=1),'T1'!$J$7)+IF(AND(K3=1,M3=25%,Q3=2),'T1'!$J$8)+IF(AND(K3=1,M3=25%,Q3=3),'T1'!$J$9)+IF(AND(K3=1,M3=50%,Q3=0),'T1'!$I$6)+IF(AND(K3=1,M3=50%,Q3=1),'T1'!$I$7)+IF(AND(K3=1,M3=50%,Q3=2),'T1'!$I$8)+IF(AND(K3=1,M3=50%,Q3=3),'T1'!$I$9)+IF(AND(K3=1,M3=75%,Q3=0),'T1'!$H$6)+IF(AND(K3=1,M3=75%,Q3=1),'T1'!$H$7)+IF(AND(K3=1,M3=75%,Q3=2),'T1'!$H$8)+IF(AND(K3=1,M3=75%,Q3=3),'T1'!$H$9)+IF(AND(K3=1,M3=100%,Q3=0),'T1'!$G$6)+IF(AND(K3=1,M3=100%,Q3=1),'T1'!$G$7)+IF(AND(K3=1,M3=100%,Q3=2),'T1'!$G$8)+IF(AND(K3=1,M3=100%,Q3=3),'T1'!$G$9)</f>
        <v>0</v>
      </c>
      <c r="S3" s="13"/>
      <c r="T3" s="49"/>
      <c r="U3" s="94"/>
      <c r="V3" s="15"/>
      <c r="AC3" s="4">
        <f>SUM(Q24+Q44)</f>
        <v>0</v>
      </c>
    </row>
    <row r="4" spans="1:29" x14ac:dyDescent="0.3">
      <c r="A4" s="16"/>
      <c r="B4" s="16"/>
      <c r="C4" s="202"/>
      <c r="D4" s="203"/>
      <c r="E4" s="17"/>
      <c r="F4" s="81"/>
      <c r="G4" s="84"/>
      <c r="H4" s="23"/>
      <c r="I4" s="11"/>
      <c r="J4" s="11"/>
      <c r="K4" s="156" t="str">
        <f t="shared" ref="K4:K22" si="0">IF(L4="","",COUNTA(L4))</f>
        <v/>
      </c>
      <c r="L4" s="11"/>
      <c r="M4" s="18"/>
      <c r="N4" s="19"/>
      <c r="O4" s="19"/>
      <c r="P4" s="20">
        <f t="shared" ref="P4:P23" si="1">IF(L4="CC",SUM((N4-O4)*M4))+IF(L4="LOA",SUM((N4-O4)/1.2*M4))+IF(L4="CB",SUM((N4-O4)/1.2*M4))+IF(L4="LLD",SUM((N4-O4)/1.2*M4))</f>
        <v>0</v>
      </c>
      <c r="Q4" s="11"/>
      <c r="R4" s="21">
        <f>IF(AND(K4=1,M4=25%,Q4=0),'T1'!$J$6)+IF(AND(K4=1,M4=25%,Q4=1),'T1'!$J$7)+IF(AND(K4=1,M4=25%,Q4=2),'T1'!$J$8)+IF(AND(K4=1,M4=25%,Q4=3),'T1'!$J$9)+IF(AND(K4=1,M4=50%,Q4=0),'T1'!$I$6)+IF(AND(K4=1,M4=50%,Q4=1),'T1'!$I$7)+IF(AND(K4=1,M4=50%,Q4=2),'T1'!$I$8)+IF(AND(K4=1,M4=50%,Q4=3),'T1'!$I$9)+IF(AND(K4=1,M4=75%,Q4=0),'T1'!$H$6)+IF(AND(K4=1,M4=75%,Q4=1),'T1'!$H$7)+IF(AND(K4=1,M4=75%,Q4=2),'T1'!$H$8)+IF(AND(K4=1,M4=75%,Q4=3),'T1'!$H$9)+IF(AND(K4=1,M4=100%,Q4=0),'T1'!$G$6)+IF(AND(K4=1,M4=100%,Q4=1),'T1'!$G$7)+IF(AND(K4=1,M4=100%,Q4=2),'T1'!$G$8)+IF(AND(K4=1,M4=100%,Q4=3),'T1'!$G$9)</f>
        <v>0</v>
      </c>
      <c r="S4" s="19"/>
      <c r="T4" s="50"/>
      <c r="U4" s="88"/>
      <c r="V4" s="95"/>
      <c r="AC4" s="4">
        <f>SUM(K24+K44)</f>
        <v>0</v>
      </c>
    </row>
    <row r="5" spans="1:29" x14ac:dyDescent="0.3">
      <c r="A5" s="16"/>
      <c r="B5" s="16"/>
      <c r="C5" s="202"/>
      <c r="D5" s="203"/>
      <c r="E5" s="17"/>
      <c r="F5" s="81"/>
      <c r="G5" s="84"/>
      <c r="H5" s="23"/>
      <c r="I5" s="11"/>
      <c r="J5" s="11"/>
      <c r="K5" s="156" t="str">
        <f t="shared" si="0"/>
        <v/>
      </c>
      <c r="L5" s="11"/>
      <c r="M5" s="18"/>
      <c r="N5" s="19"/>
      <c r="O5" s="19"/>
      <c r="P5" s="20">
        <f t="shared" si="1"/>
        <v>0</v>
      </c>
      <c r="Q5" s="11"/>
      <c r="R5" s="21">
        <f>IF(AND(K5=1,M5=25%,Q5=0),'T1'!$J$6)+IF(AND(K5=1,M5=25%,Q5=1),'T1'!$J$7)+IF(AND(K5=1,M5=25%,Q5=2),'T1'!$J$8)+IF(AND(K5=1,M5=25%,Q5=3),'T1'!$J$9)+IF(AND(K5=1,M5=50%,Q5=0),'T1'!$I$6)+IF(AND(K5=1,M5=50%,Q5=1),'T1'!$I$7)+IF(AND(K5=1,M5=50%,Q5=2),'T1'!$I$8)+IF(AND(K5=1,M5=50%,Q5=3),'T1'!$I$9)+IF(AND(K5=1,M5=75%,Q5=0),'T1'!$H$6)+IF(AND(K5=1,M5=75%,Q5=1),'T1'!$H$7)+IF(AND(K5=1,M5=75%,Q5=2),'T1'!$H$8)+IF(AND(K5=1,M5=75%,Q5=3),'T1'!$H$9)+IF(AND(K5=1,M5=100%,Q5=0),'T1'!$G$6)+IF(AND(K5=1,M5=100%,Q5=1),'T1'!$G$7)+IF(AND(K5=1,M5=100%,Q5=2),'T1'!$G$8)+IF(AND(K5=1,M5=100%,Q5=3),'T1'!$G$9)</f>
        <v>0</v>
      </c>
      <c r="S5" s="19"/>
      <c r="T5" s="50"/>
      <c r="U5" s="88"/>
      <c r="V5" s="95"/>
    </row>
    <row r="6" spans="1:29" x14ac:dyDescent="0.3">
      <c r="A6" s="16"/>
      <c r="B6" s="16"/>
      <c r="C6" s="202"/>
      <c r="D6" s="203"/>
      <c r="E6" s="17"/>
      <c r="F6" s="81"/>
      <c r="G6" s="84"/>
      <c r="H6" s="23"/>
      <c r="I6" s="11"/>
      <c r="J6" s="11"/>
      <c r="K6" s="156" t="str">
        <f t="shared" si="0"/>
        <v/>
      </c>
      <c r="L6" s="11"/>
      <c r="M6" s="18"/>
      <c r="N6" s="19"/>
      <c r="O6" s="19"/>
      <c r="P6" s="20">
        <f t="shared" si="1"/>
        <v>0</v>
      </c>
      <c r="Q6" s="11"/>
      <c r="R6" s="21">
        <f>IF(AND(K6=1,M6=25%,Q6=0),'T1'!$J$6)+IF(AND(K6=1,M6=25%,Q6=1),'T1'!$J$7)+IF(AND(K6=1,M6=25%,Q6=2),'T1'!$J$8)+IF(AND(K6=1,M6=25%,Q6=3),'T1'!$J$9)+IF(AND(K6=1,M6=50%,Q6=0),'T1'!$I$6)+IF(AND(K6=1,M6=50%,Q6=1),'T1'!$I$7)+IF(AND(K6=1,M6=50%,Q6=2),'T1'!$I$8)+IF(AND(K6=1,M6=50%,Q6=3),'T1'!$I$9)+IF(AND(K6=1,M6=75%,Q6=0),'T1'!$H$6)+IF(AND(K6=1,M6=75%,Q6=1),'T1'!$H$7)+IF(AND(K6=1,M6=75%,Q6=2),'T1'!$H$8)+IF(AND(K6=1,M6=75%,Q6=3),'T1'!$H$9)+IF(AND(K6=1,M6=100%,Q6=0),'T1'!$G$6)+IF(AND(K6=1,M6=100%,Q6=1),'T1'!$G$7)+IF(AND(K6=1,M6=100%,Q6=2),'T1'!$G$8)+IF(AND(K6=1,M6=100%,Q6=3),'T1'!$G$9)</f>
        <v>0</v>
      </c>
      <c r="S6" s="19"/>
      <c r="T6" s="50"/>
      <c r="U6" s="88"/>
      <c r="V6" s="95"/>
      <c r="AC6" s="4" t="s">
        <v>23</v>
      </c>
    </row>
    <row r="7" spans="1:29" x14ac:dyDescent="0.3">
      <c r="A7" s="16"/>
      <c r="B7" s="16"/>
      <c r="C7" s="202"/>
      <c r="D7" s="203"/>
      <c r="E7" s="17"/>
      <c r="F7" s="81"/>
      <c r="G7" s="84"/>
      <c r="H7" s="23"/>
      <c r="I7" s="11"/>
      <c r="J7" s="11"/>
      <c r="K7" s="156" t="str">
        <f t="shared" si="0"/>
        <v/>
      </c>
      <c r="L7" s="11"/>
      <c r="M7" s="18"/>
      <c r="N7" s="19"/>
      <c r="O7" s="19"/>
      <c r="P7" s="20">
        <f>IF(L7="CC",SUM((N7-O7)*M7))+IF(L7="LOA",SUM((N7-O7)/1.2*M7))+IF(L7="CB",SUM((N7-O7)/1.2*M7))+IF(L7="LLD",SUM((N7-O7)/1.2*M7))</f>
        <v>0</v>
      </c>
      <c r="Q7" s="11"/>
      <c r="R7" s="21">
        <f>IF(AND(K7=1,M7=25%,Q7=0),'T1'!$J$6)+IF(AND(K7=1,M7=25%,Q7=1),'T1'!$J$7)+IF(AND(K7=1,M7=25%,Q7=2),'T1'!$J$8)+IF(AND(K7=1,M7=25%,Q7=3),'T1'!$J$9)+IF(AND(K7=1,M7=50%,Q7=0),'T1'!$I$6)+IF(AND(K7=1,M7=50%,Q7=1),'T1'!$I$7)+IF(AND(K7=1,M7=50%,Q7=2),'T1'!$I$8)+IF(AND(K7=1,M7=50%,Q7=3),'T1'!$I$9)+IF(AND(K7=1,M7=75%,Q7=0),'T1'!$H$6)+IF(AND(K7=1,M7=75%,Q7=1),'T1'!$H$7)+IF(AND(K7=1,M7=75%,Q7=2),'T1'!$H$8)+IF(AND(K7=1,M7=75%,Q7=3),'T1'!$H$9)+IF(AND(K7=1,M7=100%,Q7=0),'T1'!$G$6)+IF(AND(K7=1,M7=100%,Q7=1),'T1'!$G$7)+IF(AND(K7=1,M7=100%,Q7=2),'T1'!$G$8)+IF(AND(K7=1,M7=100%,Q7=3),'T1'!$G$9)</f>
        <v>0</v>
      </c>
      <c r="S7" s="19"/>
      <c r="T7" s="50"/>
      <c r="U7" s="88"/>
      <c r="V7" s="95"/>
      <c r="AC7" s="4">
        <f>SUM(K24+K44)</f>
        <v>0</v>
      </c>
    </row>
    <row r="8" spans="1:29" x14ac:dyDescent="0.3">
      <c r="A8" s="16"/>
      <c r="B8" s="16"/>
      <c r="C8" s="202"/>
      <c r="D8" s="203"/>
      <c r="E8" s="17"/>
      <c r="F8" s="81"/>
      <c r="G8" s="84"/>
      <c r="H8" s="23"/>
      <c r="I8" s="11"/>
      <c r="J8" s="11"/>
      <c r="K8" s="156" t="str">
        <f t="shared" si="0"/>
        <v/>
      </c>
      <c r="L8" s="11"/>
      <c r="M8" s="18"/>
      <c r="N8" s="19"/>
      <c r="O8" s="19"/>
      <c r="P8" s="20">
        <f>IF(L8="CC",SUM((N8-O8)*M8))+IF(L8="LOA",SUM((N8-O8)/1.2*M8))+IF(L8="CB",SUM((N8-O8)/1.2*M8))+IF(L8="LLD",SUM((N8-O8)/1.2*M8))</f>
        <v>0</v>
      </c>
      <c r="Q8" s="11"/>
      <c r="R8" s="21">
        <f>IF(AND(K8=1,M8=25%,Q8=0),'T1'!$J$6)+IF(AND(K8=1,M8=25%,Q8=1),'T1'!$J$7)+IF(AND(K8=1,M8=25%,Q8=2),'T1'!$J$8)+IF(AND(K8=1,M8=25%,Q8=3),'T1'!$J$9)+IF(AND(K8=1,M8=50%,Q8=0),'T1'!$I$6)+IF(AND(K8=1,M8=50%,Q8=1),'T1'!$I$7)+IF(AND(K8=1,M8=50%,Q8=2),'T1'!$I$8)+IF(AND(K8=1,M8=50%,Q8=3),'T1'!$I$9)+IF(AND(K8=1,M8=75%,Q8=0),'T1'!$H$6)+IF(AND(K8=1,M8=75%,Q8=1),'T1'!$H$7)+IF(AND(K8=1,M8=75%,Q8=2),'T1'!$H$8)+IF(AND(K8=1,M8=75%,Q8=3),'T1'!$H$9)+IF(AND(K8=1,M8=100%,Q8=0),'T1'!$G$6)+IF(AND(K8=1,M8=100%,Q8=1),'T1'!$G$7)+IF(AND(K8=1,M8=100%,Q8=2),'T1'!$G$8)+IF(AND(K8=1,M8=100%,Q8=3),'T1'!$G$9)</f>
        <v>0</v>
      </c>
      <c r="S8" s="19"/>
      <c r="T8" s="50"/>
      <c r="U8" s="88"/>
      <c r="V8" s="95"/>
      <c r="AC8" s="4">
        <f>SUM(K25+K45)</f>
        <v>0</v>
      </c>
    </row>
    <row r="9" spans="1:29" x14ac:dyDescent="0.3">
      <c r="A9" s="16"/>
      <c r="B9" s="16"/>
      <c r="C9" s="202"/>
      <c r="D9" s="203"/>
      <c r="E9" s="17"/>
      <c r="F9" s="81"/>
      <c r="G9" s="84"/>
      <c r="H9" s="23"/>
      <c r="I9" s="11"/>
      <c r="J9" s="11"/>
      <c r="K9" s="156" t="str">
        <f t="shared" si="0"/>
        <v/>
      </c>
      <c r="L9" s="11"/>
      <c r="M9" s="18"/>
      <c r="N9" s="19"/>
      <c r="O9" s="19"/>
      <c r="P9" s="20">
        <f t="shared" ref="P9:P10" si="2">IF(L9="CC",SUM((N9-O9)*M9))+IF(L9="LOA",SUM((N9-O9)/1.2*M9))+IF(L9="CB",SUM((N9-O9)/1.2*M9))+IF(L9="LLD",SUM((N9-O9)/1.2*M9))</f>
        <v>0</v>
      </c>
      <c r="Q9" s="11"/>
      <c r="R9" s="21">
        <f>IF(AND(K9=1,M9=25%,Q9=0),'T1'!$J$6)+IF(AND(K9=1,M9=25%,Q9=1),'T1'!$J$7)+IF(AND(K9=1,M9=25%,Q9=2),'T1'!$J$8)+IF(AND(K9=1,M9=25%,Q9=3),'T1'!$J$9)+IF(AND(K9=1,M9=50%,Q9=0),'T1'!$I$6)+IF(AND(K9=1,M9=50%,Q9=1),'T1'!$I$7)+IF(AND(K9=1,M9=50%,Q9=2),'T1'!$I$8)+IF(AND(K9=1,M9=50%,Q9=3),'T1'!$I$9)+IF(AND(K9=1,M9=75%,Q9=0),'T1'!$H$6)+IF(AND(K9=1,M9=75%,Q9=1),'T1'!$H$7)+IF(AND(K9=1,M9=75%,Q9=2),'T1'!$H$8)+IF(AND(K9=1,M9=75%,Q9=3),'T1'!$H$9)+IF(AND(K9=1,M9=100%,Q9=0),'T1'!$G$6)+IF(AND(K9=1,M9=100%,Q9=1),'T1'!$G$7)+IF(AND(K9=1,M9=100%,Q9=2),'T1'!$G$8)+IF(AND(K9=1,M9=100%,Q9=3),'T1'!$G$9)</f>
        <v>0</v>
      </c>
      <c r="S9" s="19"/>
      <c r="T9" s="50"/>
      <c r="U9" s="88"/>
      <c r="V9" s="95"/>
      <c r="AC9" s="4" t="e">
        <f>SUM(B25+B45)</f>
        <v>#VALUE!</v>
      </c>
    </row>
    <row r="10" spans="1:29" x14ac:dyDescent="0.3">
      <c r="A10" s="16"/>
      <c r="B10" s="16"/>
      <c r="C10" s="202"/>
      <c r="D10" s="203"/>
      <c r="E10" s="17"/>
      <c r="F10" s="81"/>
      <c r="G10" s="84"/>
      <c r="H10" s="23"/>
      <c r="I10" s="11"/>
      <c r="J10" s="11"/>
      <c r="K10" s="156" t="str">
        <f t="shared" si="0"/>
        <v/>
      </c>
      <c r="L10" s="11"/>
      <c r="M10" s="18"/>
      <c r="N10" s="19"/>
      <c r="O10" s="19"/>
      <c r="P10" s="20">
        <f t="shared" si="2"/>
        <v>0</v>
      </c>
      <c r="Q10" s="11"/>
      <c r="R10" s="21">
        <f>IF(AND(K10=1,M10=25%,Q10=0),'T1'!$J$6)+IF(AND(K10=1,M10=25%,Q10=1),'T1'!$J$7)+IF(AND(K10=1,M10=25%,Q10=2),'T1'!$J$8)+IF(AND(K10=1,M10=25%,Q10=3),'T1'!$J$9)+IF(AND(K10=1,M10=50%,Q10=0),'T1'!$I$6)+IF(AND(K10=1,M10=50%,Q10=1),'T1'!$I$7)+IF(AND(K10=1,M10=50%,Q10=2),'T1'!$I$8)+IF(AND(K10=1,M10=50%,Q10=3),'T1'!$I$9)+IF(AND(K10=1,M10=75%,Q10=0),'T1'!$H$6)+IF(AND(K10=1,M10=75%,Q10=1),'T1'!$H$7)+IF(AND(K10=1,M10=75%,Q10=2),'T1'!$H$8)+IF(AND(K10=1,M10=75%,Q10=3),'T1'!$H$9)+IF(AND(K10=1,M10=100%,Q10=0),'T1'!$G$6)+IF(AND(K10=1,M10=100%,Q10=1),'T1'!$G$7)+IF(AND(K10=1,M10=100%,Q10=2),'T1'!$G$8)+IF(AND(K10=1,M10=100%,Q10=3),'T1'!$G$9)</f>
        <v>0</v>
      </c>
      <c r="S10" s="19"/>
      <c r="T10" s="50"/>
      <c r="U10" s="88"/>
      <c r="V10" s="95"/>
    </row>
    <row r="11" spans="1:29" x14ac:dyDescent="0.3">
      <c r="A11" s="16"/>
      <c r="B11" s="16"/>
      <c r="C11" s="202"/>
      <c r="D11" s="203"/>
      <c r="E11" s="17"/>
      <c r="F11" s="81"/>
      <c r="G11" s="84"/>
      <c r="H11" s="23"/>
      <c r="I11" s="11"/>
      <c r="J11" s="11"/>
      <c r="K11" s="156" t="str">
        <f t="shared" si="0"/>
        <v/>
      </c>
      <c r="L11" s="11"/>
      <c r="M11" s="18"/>
      <c r="N11" s="19"/>
      <c r="O11" s="19"/>
      <c r="P11" s="20">
        <f t="shared" si="1"/>
        <v>0</v>
      </c>
      <c r="Q11" s="11"/>
      <c r="R11" s="21">
        <f>IF(AND(K11=1,M11=25%,Q11=0),'T1'!$J$6)+IF(AND(K11=1,M11=25%,Q11=1),'T1'!$J$7)+IF(AND(K11=1,M11=25%,Q11=2),'T1'!$J$8)+IF(AND(K11=1,M11=25%,Q11=3),'T1'!$J$9)+IF(AND(K11=1,M11=50%,Q11=0),'T1'!$I$6)+IF(AND(K11=1,M11=50%,Q11=1),'T1'!$I$7)+IF(AND(K11=1,M11=50%,Q11=2),'T1'!$I$8)+IF(AND(K11=1,M11=50%,Q11=3),'T1'!$I$9)+IF(AND(K11=1,M11=75%,Q11=0),'T1'!$H$6)+IF(AND(K11=1,M11=75%,Q11=1),'T1'!$H$7)+IF(AND(K11=1,M11=75%,Q11=2),'T1'!$H$8)+IF(AND(K11=1,M11=75%,Q11=3),'T1'!$H$9)+IF(AND(K11=1,M11=100%,Q11=0),'T1'!$G$6)+IF(AND(K11=1,M11=100%,Q11=1),'T1'!$G$7)+IF(AND(K11=1,M11=100%,Q11=2),'T1'!$G$8)+IF(AND(K11=1,M11=100%,Q11=3),'T1'!$G$9)</f>
        <v>0</v>
      </c>
      <c r="S11" s="19"/>
      <c r="T11" s="50"/>
      <c r="U11" s="88"/>
      <c r="V11" s="95"/>
    </row>
    <row r="12" spans="1:29" x14ac:dyDescent="0.3">
      <c r="A12" s="16"/>
      <c r="B12" s="16"/>
      <c r="C12" s="202"/>
      <c r="D12" s="203"/>
      <c r="E12" s="17"/>
      <c r="F12" s="81"/>
      <c r="G12" s="84"/>
      <c r="H12" s="23"/>
      <c r="I12" s="11"/>
      <c r="J12" s="11"/>
      <c r="K12" s="156" t="str">
        <f t="shared" si="0"/>
        <v/>
      </c>
      <c r="L12" s="11"/>
      <c r="M12" s="18"/>
      <c r="N12" s="19"/>
      <c r="O12" s="19"/>
      <c r="P12" s="20">
        <f t="shared" si="1"/>
        <v>0</v>
      </c>
      <c r="Q12" s="11"/>
      <c r="R12" s="21">
        <f>IF(AND(K12=1,M12=25%,Q12=0),'T1'!$J$6)+IF(AND(K12=1,M12=25%,Q12=1),'T1'!$J$7)+IF(AND(K12=1,M12=25%,Q12=2),'T1'!$J$8)+IF(AND(K12=1,M12=25%,Q12=3),'T1'!$J$9)+IF(AND(K12=1,M12=50%,Q12=0),'T1'!$I$6)+IF(AND(K12=1,M12=50%,Q12=1),'T1'!$I$7)+IF(AND(K12=1,M12=50%,Q12=2),'T1'!$I$8)+IF(AND(K12=1,M12=50%,Q12=3),'T1'!$I$9)+IF(AND(K12=1,M12=75%,Q12=0),'T1'!$H$6)+IF(AND(K12=1,M12=75%,Q12=1),'T1'!$H$7)+IF(AND(K12=1,M12=75%,Q12=2),'T1'!$H$8)+IF(AND(K12=1,M12=75%,Q12=3),'T1'!$H$9)+IF(AND(K12=1,M12=100%,Q12=0),'T1'!$G$6)+IF(AND(K12=1,M12=100%,Q12=1),'T1'!$G$7)+IF(AND(K12=1,M12=100%,Q12=2),'T1'!$G$8)+IF(AND(K12=1,M12=100%,Q12=3),'T1'!$G$9)</f>
        <v>0</v>
      </c>
      <c r="S12" s="19"/>
      <c r="T12" s="50"/>
      <c r="U12" s="88"/>
      <c r="V12" s="95"/>
    </row>
    <row r="13" spans="1:29" x14ac:dyDescent="0.3">
      <c r="A13" s="16"/>
      <c r="B13" s="16"/>
      <c r="C13" s="202"/>
      <c r="D13" s="203"/>
      <c r="E13" s="17"/>
      <c r="F13" s="81"/>
      <c r="G13" s="84"/>
      <c r="H13" s="23"/>
      <c r="I13" s="11"/>
      <c r="J13" s="11"/>
      <c r="K13" s="156" t="str">
        <f t="shared" si="0"/>
        <v/>
      </c>
      <c r="L13" s="11"/>
      <c r="M13" s="18"/>
      <c r="N13" s="19"/>
      <c r="O13" s="19"/>
      <c r="P13" s="20">
        <f t="shared" si="1"/>
        <v>0</v>
      </c>
      <c r="Q13" s="11"/>
      <c r="R13" s="21">
        <f>IF(AND(K13=1,M13=25%,Q13=0),'T1'!$J$6)+IF(AND(K13=1,M13=25%,Q13=1),'T1'!$J$7)+IF(AND(K13=1,M13=25%,Q13=2),'T1'!$J$8)+IF(AND(K13=1,M13=25%,Q13=3),'T1'!$J$9)+IF(AND(K13=1,M13=50%,Q13=0),'T1'!$I$6)+IF(AND(K13=1,M13=50%,Q13=1),'T1'!$I$7)+IF(AND(K13=1,M13=50%,Q13=2),'T1'!$I$8)+IF(AND(K13=1,M13=50%,Q13=3),'T1'!$I$9)+IF(AND(K13=1,M13=75%,Q13=0),'T1'!$H$6)+IF(AND(K13=1,M13=75%,Q13=1),'T1'!$H$7)+IF(AND(K13=1,M13=75%,Q13=2),'T1'!$H$8)+IF(AND(K13=1,M13=75%,Q13=3),'T1'!$H$9)+IF(AND(K13=1,M13=100%,Q13=0),'T1'!$G$6)+IF(AND(K13=1,M13=100%,Q13=1),'T1'!$G$7)+IF(AND(K13=1,M13=100%,Q13=2),'T1'!$G$8)+IF(AND(K13=1,M13=100%,Q13=3),'T1'!$G$9)</f>
        <v>0</v>
      </c>
      <c r="S13" s="19"/>
      <c r="T13" s="50"/>
      <c r="U13" s="88"/>
      <c r="V13" s="95"/>
    </row>
    <row r="14" spans="1:29" x14ac:dyDescent="0.3">
      <c r="A14" s="16"/>
      <c r="B14" s="16"/>
      <c r="C14" s="202"/>
      <c r="D14" s="203"/>
      <c r="E14" s="17"/>
      <c r="F14" s="81"/>
      <c r="G14" s="84"/>
      <c r="H14" s="23"/>
      <c r="I14" s="11"/>
      <c r="J14" s="11"/>
      <c r="K14" s="156" t="str">
        <f t="shared" si="0"/>
        <v/>
      </c>
      <c r="L14" s="11"/>
      <c r="M14" s="18"/>
      <c r="N14" s="19"/>
      <c r="O14" s="19"/>
      <c r="P14" s="20">
        <f t="shared" si="1"/>
        <v>0</v>
      </c>
      <c r="Q14" s="11"/>
      <c r="R14" s="21">
        <f>IF(AND(K14=1,M14=25%,Q14=0),'T1'!$J$6)+IF(AND(K14=1,M14=25%,Q14=1),'T1'!$J$7)+IF(AND(K14=1,M14=25%,Q14=2),'T1'!$J$8)+IF(AND(K14=1,M14=25%,Q14=3),'T1'!$J$9)+IF(AND(K14=1,M14=50%,Q14=0),'T1'!$I$6)+IF(AND(K14=1,M14=50%,Q14=1),'T1'!$I$7)+IF(AND(K14=1,M14=50%,Q14=2),'T1'!$I$8)+IF(AND(K14=1,M14=50%,Q14=3),'T1'!$I$9)+IF(AND(K14=1,M14=75%,Q14=0),'T1'!$H$6)+IF(AND(K14=1,M14=75%,Q14=1),'T1'!$H$7)+IF(AND(K14=1,M14=75%,Q14=2),'T1'!$H$8)+IF(AND(K14=1,M14=75%,Q14=3),'T1'!$H$9)+IF(AND(K14=1,M14=100%,Q14=0),'T1'!$G$6)+IF(AND(K14=1,M14=100%,Q14=1),'T1'!$G$7)+IF(AND(K14=1,M14=100%,Q14=2),'T1'!$G$8)+IF(AND(K14=1,M14=100%,Q14=3),'T1'!$G$9)</f>
        <v>0</v>
      </c>
      <c r="S14" s="19"/>
      <c r="T14" s="50"/>
      <c r="U14" s="88"/>
      <c r="V14" s="95"/>
    </row>
    <row r="15" spans="1:29" x14ac:dyDescent="0.3">
      <c r="A15" s="16"/>
      <c r="B15" s="16"/>
      <c r="C15" s="202"/>
      <c r="D15" s="203"/>
      <c r="E15" s="17"/>
      <c r="F15" s="81"/>
      <c r="G15" s="84"/>
      <c r="H15" s="23"/>
      <c r="I15" s="11"/>
      <c r="J15" s="11"/>
      <c r="K15" s="156" t="str">
        <f t="shared" si="0"/>
        <v/>
      </c>
      <c r="L15" s="11"/>
      <c r="M15" s="18"/>
      <c r="N15" s="19"/>
      <c r="O15" s="19"/>
      <c r="P15" s="20">
        <f t="shared" si="1"/>
        <v>0</v>
      </c>
      <c r="Q15" s="11"/>
      <c r="R15" s="21">
        <f>IF(AND(K15=1,M15=25%,Q15=0),'T1'!$J$6)+IF(AND(K15=1,M15=25%,Q15=1),'T1'!$J$7)+IF(AND(K15=1,M15=25%,Q15=2),'T1'!$J$8)+IF(AND(K15=1,M15=25%,Q15=3),'T1'!$J$9)+IF(AND(K15=1,M15=50%,Q15=0),'T1'!$I$6)+IF(AND(K15=1,M15=50%,Q15=1),'T1'!$I$7)+IF(AND(K15=1,M15=50%,Q15=2),'T1'!$I$8)+IF(AND(K15=1,M15=50%,Q15=3),'T1'!$I$9)+IF(AND(K15=1,M15=75%,Q15=0),'T1'!$H$6)+IF(AND(K15=1,M15=75%,Q15=1),'T1'!$H$7)+IF(AND(K15=1,M15=75%,Q15=2),'T1'!$H$8)+IF(AND(K15=1,M15=75%,Q15=3),'T1'!$H$9)+IF(AND(K15=1,M15=100%,Q15=0),'T1'!$G$6)+IF(AND(K15=1,M15=100%,Q15=1),'T1'!$G$7)+IF(AND(K15=1,M15=100%,Q15=2),'T1'!$G$8)+IF(AND(K15=1,M15=100%,Q15=3),'T1'!$G$9)</f>
        <v>0</v>
      </c>
      <c r="S15" s="19"/>
      <c r="T15" s="50"/>
      <c r="U15" s="88"/>
      <c r="V15" s="95"/>
    </row>
    <row r="16" spans="1:29" x14ac:dyDescent="0.3">
      <c r="A16" s="16"/>
      <c r="B16" s="16"/>
      <c r="C16" s="202"/>
      <c r="D16" s="203"/>
      <c r="E16" s="17"/>
      <c r="F16" s="81"/>
      <c r="G16" s="84"/>
      <c r="H16" s="23"/>
      <c r="I16" s="11"/>
      <c r="J16" s="11"/>
      <c r="K16" s="156" t="str">
        <f t="shared" si="0"/>
        <v/>
      </c>
      <c r="L16" s="11"/>
      <c r="M16" s="18"/>
      <c r="N16" s="19"/>
      <c r="O16" s="19"/>
      <c r="P16" s="20">
        <f t="shared" si="1"/>
        <v>0</v>
      </c>
      <c r="Q16" s="11"/>
      <c r="R16" s="21">
        <f>IF(AND(K16=1,M16=25%,Q16=0),'T1'!$J$6)+IF(AND(K16=1,M16=25%,Q16=1),'T1'!$J$7)+IF(AND(K16=1,M16=25%,Q16=2),'T1'!$J$8)+IF(AND(K16=1,M16=25%,Q16=3),'T1'!$J$9)+IF(AND(K16=1,M16=50%,Q16=0),'T1'!$I$6)+IF(AND(K16=1,M16=50%,Q16=1),'T1'!$I$7)+IF(AND(K16=1,M16=50%,Q16=2),'T1'!$I$8)+IF(AND(K16=1,M16=50%,Q16=3),'T1'!$I$9)+IF(AND(K16=1,M16=75%,Q16=0),'T1'!$H$6)+IF(AND(K16=1,M16=75%,Q16=1),'T1'!$H$7)+IF(AND(K16=1,M16=75%,Q16=2),'T1'!$H$8)+IF(AND(K16=1,M16=75%,Q16=3),'T1'!$H$9)+IF(AND(K16=1,M16=100%,Q16=0),'T1'!$G$6)+IF(AND(K16=1,M16=100%,Q16=1),'T1'!$G$7)+IF(AND(K16=1,M16=100%,Q16=2),'T1'!$G$8)+IF(AND(K16=1,M16=100%,Q16=3),'T1'!$G$9)</f>
        <v>0</v>
      </c>
      <c r="S16" s="19"/>
      <c r="T16" s="50"/>
      <c r="U16" s="88"/>
      <c r="V16" s="95"/>
    </row>
    <row r="17" spans="1:29" x14ac:dyDescent="0.3">
      <c r="A17" s="16"/>
      <c r="B17" s="16"/>
      <c r="C17" s="202"/>
      <c r="D17" s="203"/>
      <c r="E17" s="17"/>
      <c r="F17" s="81"/>
      <c r="G17" s="84"/>
      <c r="H17" s="23"/>
      <c r="I17" s="11"/>
      <c r="J17" s="11"/>
      <c r="K17" s="156" t="str">
        <f t="shared" si="0"/>
        <v/>
      </c>
      <c r="L17" s="11"/>
      <c r="M17" s="18"/>
      <c r="N17" s="19"/>
      <c r="O17" s="19"/>
      <c r="P17" s="20">
        <f t="shared" si="1"/>
        <v>0</v>
      </c>
      <c r="Q17" s="11"/>
      <c r="R17" s="21">
        <f>IF(AND(K17=1,M17=25%,Q17=0),'T1'!$J$6)+IF(AND(K17=1,M17=25%,Q17=1),'T1'!$J$7)+IF(AND(K17=1,M17=25%,Q17=2),'T1'!$J$8)+IF(AND(K17=1,M17=25%,Q17=3),'T1'!$J$9)+IF(AND(K17=1,M17=50%,Q17=0),'T1'!$I$6)+IF(AND(K17=1,M17=50%,Q17=1),'T1'!$I$7)+IF(AND(K17=1,M17=50%,Q17=2),'T1'!$I$8)+IF(AND(K17=1,M17=50%,Q17=3),'T1'!$I$9)+IF(AND(K17=1,M17=75%,Q17=0),'T1'!$H$6)+IF(AND(K17=1,M17=75%,Q17=1),'T1'!$H$7)+IF(AND(K17=1,M17=75%,Q17=2),'T1'!$H$8)+IF(AND(K17=1,M17=75%,Q17=3),'T1'!$H$9)+IF(AND(K17=1,M17=100%,Q17=0),'T1'!$G$6)+IF(AND(K17=1,M17=100%,Q17=1),'T1'!$G$7)+IF(AND(K17=1,M17=100%,Q17=2),'T1'!$G$8)+IF(AND(K17=1,M17=100%,Q17=3),'T1'!$G$9)</f>
        <v>0</v>
      </c>
      <c r="S17" s="19"/>
      <c r="T17" s="50"/>
      <c r="U17" s="88"/>
      <c r="V17" s="95"/>
    </row>
    <row r="18" spans="1:29" x14ac:dyDescent="0.3">
      <c r="A18" s="16"/>
      <c r="B18" s="16"/>
      <c r="C18" s="202"/>
      <c r="D18" s="203"/>
      <c r="E18" s="17"/>
      <c r="F18" s="81"/>
      <c r="G18" s="84"/>
      <c r="H18" s="23"/>
      <c r="I18" s="11"/>
      <c r="J18" s="11"/>
      <c r="K18" s="156" t="str">
        <f t="shared" si="0"/>
        <v/>
      </c>
      <c r="L18" s="11"/>
      <c r="M18" s="18"/>
      <c r="N18" s="19"/>
      <c r="O18" s="19"/>
      <c r="P18" s="20">
        <f t="shared" si="1"/>
        <v>0</v>
      </c>
      <c r="Q18" s="11"/>
      <c r="R18" s="21">
        <f>IF(AND(K18=1,M18=25%,Q18=0),'T1'!$J$6)+IF(AND(K18=1,M18=25%,Q18=1),'T1'!$J$7)+IF(AND(K18=1,M18=25%,Q18=2),'T1'!$J$8)+IF(AND(K18=1,M18=25%,Q18=3),'T1'!$J$9)+IF(AND(K18=1,M18=50%,Q18=0),'T1'!$I$6)+IF(AND(K18=1,M18=50%,Q18=1),'T1'!$I$7)+IF(AND(K18=1,M18=50%,Q18=2),'T1'!$I$8)+IF(AND(K18=1,M18=50%,Q18=3),'T1'!$I$9)+IF(AND(K18=1,M18=75%,Q18=0),'T1'!$H$6)+IF(AND(K18=1,M18=75%,Q18=1),'T1'!$H$7)+IF(AND(K18=1,M18=75%,Q18=2),'T1'!$H$8)+IF(AND(K18=1,M18=75%,Q18=3),'T1'!$H$9)+IF(AND(K18=1,M18=100%,Q18=0),'T1'!$G$6)+IF(AND(K18=1,M18=100%,Q18=1),'T1'!$G$7)+IF(AND(K18=1,M18=100%,Q18=2),'T1'!$G$8)+IF(AND(K18=1,M18=100%,Q18=3),'T1'!$G$9)</f>
        <v>0</v>
      </c>
      <c r="S18" s="19"/>
      <c r="T18" s="50"/>
      <c r="U18" s="88"/>
      <c r="V18" s="95"/>
    </row>
    <row r="19" spans="1:29" x14ac:dyDescent="0.3">
      <c r="A19" s="16"/>
      <c r="B19" s="16"/>
      <c r="C19" s="202"/>
      <c r="D19" s="203"/>
      <c r="E19" s="17"/>
      <c r="F19" s="81"/>
      <c r="G19" s="84"/>
      <c r="H19" s="23"/>
      <c r="I19" s="11"/>
      <c r="J19" s="11"/>
      <c r="K19" s="156" t="str">
        <f t="shared" si="0"/>
        <v/>
      </c>
      <c r="L19" s="11"/>
      <c r="M19" s="18"/>
      <c r="N19" s="19"/>
      <c r="O19" s="19"/>
      <c r="P19" s="20">
        <f t="shared" si="1"/>
        <v>0</v>
      </c>
      <c r="Q19" s="11"/>
      <c r="R19" s="21">
        <f>IF(AND(K19=1,M19=25%,Q19=0),'T1'!$J$6)+IF(AND(K19=1,M19=25%,Q19=1),'T1'!$J$7)+IF(AND(K19=1,M19=25%,Q19=2),'T1'!$J$8)+IF(AND(K19=1,M19=25%,Q19=3),'T1'!$J$9)+IF(AND(K19=1,M19=50%,Q19=0),'T1'!$I$6)+IF(AND(K19=1,M19=50%,Q19=1),'T1'!$I$7)+IF(AND(K19=1,M19=50%,Q19=2),'T1'!$I$8)+IF(AND(K19=1,M19=50%,Q19=3),'T1'!$I$9)+IF(AND(K19=1,M19=75%,Q19=0),'T1'!$H$6)+IF(AND(K19=1,M19=75%,Q19=1),'T1'!$H$7)+IF(AND(K19=1,M19=75%,Q19=2),'T1'!$H$8)+IF(AND(K19=1,M19=75%,Q19=3),'T1'!$H$9)+IF(AND(K19=1,M19=100%,Q19=0),'T1'!$G$6)+IF(AND(K19=1,M19=100%,Q19=1),'T1'!$G$7)+IF(AND(K19=1,M19=100%,Q19=2),'T1'!$G$8)+IF(AND(K19=1,M19=100%,Q19=3),'T1'!$G$9)</f>
        <v>0</v>
      </c>
      <c r="S19" s="19"/>
      <c r="T19" s="50"/>
      <c r="U19" s="88"/>
      <c r="V19" s="95"/>
    </row>
    <row r="20" spans="1:29" x14ac:dyDescent="0.3">
      <c r="A20" s="16"/>
      <c r="B20" s="16"/>
      <c r="C20" s="202"/>
      <c r="D20" s="203"/>
      <c r="E20" s="17"/>
      <c r="F20" s="81"/>
      <c r="G20" s="84"/>
      <c r="H20" s="23"/>
      <c r="I20" s="11"/>
      <c r="J20" s="11"/>
      <c r="K20" s="156" t="str">
        <f t="shared" si="0"/>
        <v/>
      </c>
      <c r="L20" s="11"/>
      <c r="M20" s="18"/>
      <c r="N20" s="19"/>
      <c r="O20" s="19"/>
      <c r="P20" s="20">
        <f t="shared" si="1"/>
        <v>0</v>
      </c>
      <c r="Q20" s="11"/>
      <c r="R20" s="21">
        <f>IF(AND(K20=1,M20=25%,Q20=0),'T1'!$J$6)+IF(AND(K20=1,M20=25%,Q20=1),'T1'!$J$7)+IF(AND(K20=1,M20=25%,Q20=2),'T1'!$J$8)+IF(AND(K20=1,M20=25%,Q20=3),'T1'!$J$9)+IF(AND(K20=1,M20=50%,Q20=0),'T1'!$I$6)+IF(AND(K20=1,M20=50%,Q20=1),'T1'!$I$7)+IF(AND(K20=1,M20=50%,Q20=2),'T1'!$I$8)+IF(AND(K20=1,M20=50%,Q20=3),'T1'!$I$9)+IF(AND(K20=1,M20=75%,Q20=0),'T1'!$H$6)+IF(AND(K20=1,M20=75%,Q20=1),'T1'!$H$7)+IF(AND(K20=1,M20=75%,Q20=2),'T1'!$H$8)+IF(AND(K20=1,M20=75%,Q20=3),'T1'!$H$9)+IF(AND(K20=1,M20=100%,Q20=0),'T1'!$G$6)+IF(AND(K20=1,M20=100%,Q20=1),'T1'!$G$7)+IF(AND(K20=1,M20=100%,Q20=2),'T1'!$G$8)+IF(AND(K20=1,M20=100%,Q20=3),'T1'!$G$9)</f>
        <v>0</v>
      </c>
      <c r="S20" s="19"/>
      <c r="T20" s="50"/>
      <c r="U20" s="88"/>
      <c r="V20" s="95"/>
    </row>
    <row r="21" spans="1:29" x14ac:dyDescent="0.3">
      <c r="A21" s="16"/>
      <c r="B21" s="16"/>
      <c r="C21" s="202"/>
      <c r="D21" s="203"/>
      <c r="E21" s="17"/>
      <c r="F21" s="81"/>
      <c r="G21" s="84"/>
      <c r="H21" s="23"/>
      <c r="I21" s="11"/>
      <c r="J21" s="11"/>
      <c r="K21" s="156" t="str">
        <f t="shared" si="0"/>
        <v/>
      </c>
      <c r="L21" s="11"/>
      <c r="M21" s="18"/>
      <c r="N21" s="19"/>
      <c r="O21" s="19"/>
      <c r="P21" s="20">
        <f t="shared" si="1"/>
        <v>0</v>
      </c>
      <c r="Q21" s="11"/>
      <c r="R21" s="21">
        <f>IF(AND(K21=1,M21=25%,Q21=0),'T1'!$J$6)+IF(AND(K21=1,M21=25%,Q21=1),'T1'!$J$7)+IF(AND(K21=1,M21=25%,Q21=2),'T1'!$J$8)+IF(AND(K21=1,M21=25%,Q21=3),'T1'!$J$9)+IF(AND(K21=1,M21=50%,Q21=0),'T1'!$I$6)+IF(AND(K21=1,M21=50%,Q21=1),'T1'!$I$7)+IF(AND(K21=1,M21=50%,Q21=2),'T1'!$I$8)+IF(AND(K21=1,M21=50%,Q21=3),'T1'!$I$9)+IF(AND(K21=1,M21=75%,Q21=0),'T1'!$H$6)+IF(AND(K21=1,M21=75%,Q21=1),'T1'!$H$7)+IF(AND(K21=1,M21=75%,Q21=2),'T1'!$H$8)+IF(AND(K21=1,M21=75%,Q21=3),'T1'!$H$9)+IF(AND(K21=1,M21=100%,Q21=0),'T1'!$G$6)+IF(AND(K21=1,M21=100%,Q21=1),'T1'!$G$7)+IF(AND(K21=1,M21=100%,Q21=2),'T1'!$G$8)+IF(AND(K21=1,M21=100%,Q21=3),'T1'!$G$9)</f>
        <v>0</v>
      </c>
      <c r="S21" s="19"/>
      <c r="T21" s="50"/>
      <c r="U21" s="88"/>
      <c r="V21" s="95"/>
    </row>
    <row r="22" spans="1:29" x14ac:dyDescent="0.3">
      <c r="A22" s="16"/>
      <c r="B22" s="16"/>
      <c r="C22" s="202"/>
      <c r="D22" s="203"/>
      <c r="E22" s="17"/>
      <c r="F22" s="81"/>
      <c r="G22" s="84"/>
      <c r="H22" s="23"/>
      <c r="I22" s="11"/>
      <c r="J22" s="11"/>
      <c r="K22" s="156" t="str">
        <f t="shared" si="0"/>
        <v/>
      </c>
      <c r="L22" s="11"/>
      <c r="M22" s="18"/>
      <c r="N22" s="19"/>
      <c r="O22" s="19"/>
      <c r="P22" s="20">
        <f t="shared" si="1"/>
        <v>0</v>
      </c>
      <c r="Q22" s="11"/>
      <c r="R22" s="21">
        <f>IF(AND(K22=1,M22=25%,Q22=0),'T1'!$J$6)+IF(AND(K22=1,M22=25%,Q22=1),'T1'!$J$7)+IF(AND(K22=1,M22=25%,Q22=2),'T1'!$J$8)+IF(AND(K22=1,M22=25%,Q22=3),'T1'!$J$9)+IF(AND(K22=1,M22=50%,Q22=0),'T1'!$I$6)+IF(AND(K22=1,M22=50%,Q22=1),'T1'!$I$7)+IF(AND(K22=1,M22=50%,Q22=2),'T1'!$I$8)+IF(AND(K22=1,M22=50%,Q22=3),'T1'!$I$9)+IF(AND(K22=1,M22=75%,Q22=0),'T1'!$H$6)+IF(AND(K22=1,M22=75%,Q22=1),'T1'!$H$7)+IF(AND(K22=1,M22=75%,Q22=2),'T1'!$H$8)+IF(AND(K22=1,M22=75%,Q22=3),'T1'!$H$9)+IF(AND(K22=1,M22=100%,Q22=0),'T1'!$G$6)+IF(AND(K22=1,M22=100%,Q22=1),'T1'!$G$7)+IF(AND(K22=1,M22=100%,Q22=2),'T1'!$G$8)+IF(AND(K22=1,M22=100%,Q22=3),'T1'!$G$9)</f>
        <v>0</v>
      </c>
      <c r="S22" s="19"/>
      <c r="T22" s="50"/>
      <c r="U22" s="88"/>
      <c r="V22" s="95"/>
    </row>
    <row r="23" spans="1:29" ht="15" thickBot="1" x14ac:dyDescent="0.35">
      <c r="A23" s="16"/>
      <c r="B23" s="16"/>
      <c r="C23" s="204"/>
      <c r="D23" s="205"/>
      <c r="E23" s="96"/>
      <c r="F23" s="97"/>
      <c r="G23" s="98"/>
      <c r="H23" s="99"/>
      <c r="I23" s="100"/>
      <c r="J23" s="100"/>
      <c r="K23" s="157" t="str">
        <f>IF(L23="","",COUNTA(L23))</f>
        <v/>
      </c>
      <c r="L23" s="100"/>
      <c r="M23" s="101"/>
      <c r="N23" s="102"/>
      <c r="O23" s="102"/>
      <c r="P23" s="22">
        <f t="shared" si="1"/>
        <v>0</v>
      </c>
      <c r="Q23" s="100"/>
      <c r="R23" s="21">
        <f>IF(AND(K23=1,M23=25%,Q23=0),'T1'!$J$6)+IF(AND(K23=1,M23=25%,Q23=1),'T1'!$J$7)+IF(AND(K23=1,M23=25%,Q23=2),'T1'!$J$8)+IF(AND(K23=1,M23=25%,Q23=3),'T1'!$J$9)+IF(AND(K23=1,M23=50%,Q23=0),'T1'!$I$6)+IF(AND(K23=1,M23=50%,Q23=1),'T1'!$I$7)+IF(AND(K23=1,M23=50%,Q23=2),'T1'!$I$8)+IF(AND(K23=1,M23=50%,Q23=3),'T1'!$I$9)+IF(AND(K23=1,M23=75%,Q23=0),'T1'!$H$6)+IF(AND(K23=1,M23=75%,Q23=1),'T1'!$H$7)+IF(AND(K23=1,M23=75%,Q23=2),'T1'!$H$8)+IF(AND(K23=1,M23=75%,Q23=3),'T1'!$H$9)+IF(AND(K23=1,M23=100%,Q23=0),'T1'!$G$6)+IF(AND(K23=1,M23=100%,Q23=1),'T1'!$G$7)+IF(AND(K23=1,M23=100%,Q23=2),'T1'!$G$8)+IF(AND(K23=1,M23=100%,Q23=3),'T1'!$G$9)</f>
        <v>0</v>
      </c>
      <c r="S23" s="102"/>
      <c r="T23" s="103"/>
      <c r="U23" s="104"/>
      <c r="V23" s="105"/>
    </row>
    <row r="24" spans="1:29" s="6" customFormat="1" ht="15" thickBot="1" x14ac:dyDescent="0.35">
      <c r="A24" s="172">
        <f>SUM(A3:A23)</f>
        <v>0</v>
      </c>
      <c r="B24" s="172">
        <f>SUM(B3:B23)</f>
        <v>0</v>
      </c>
      <c r="C24" s="220"/>
      <c r="D24" s="221"/>
      <c r="E24" s="106"/>
      <c r="F24" s="107"/>
      <c r="G24" s="108"/>
      <c r="H24" s="108"/>
      <c r="I24" s="109">
        <f>SUM(I3:I23)</f>
        <v>0</v>
      </c>
      <c r="J24" s="109">
        <f>SUM(J3:J23)</f>
        <v>0</v>
      </c>
      <c r="K24" s="108">
        <f>SUM(K3:K23)</f>
        <v>0</v>
      </c>
      <c r="L24" s="108">
        <f>COUNTA(L3:L23)</f>
        <v>0</v>
      </c>
      <c r="M24" s="110">
        <f t="shared" ref="M24:R24" si="3">SUM(M3:M23)</f>
        <v>0</v>
      </c>
      <c r="N24" s="111">
        <f t="shared" si="3"/>
        <v>0</v>
      </c>
      <c r="O24" s="109">
        <f t="shared" si="3"/>
        <v>0</v>
      </c>
      <c r="P24" s="111">
        <f t="shared" si="3"/>
        <v>0</v>
      </c>
      <c r="Q24" s="108">
        <f>SUM(Q3:Q23)</f>
        <v>0</v>
      </c>
      <c r="R24" s="112">
        <f t="shared" si="3"/>
        <v>0</v>
      </c>
      <c r="S24" s="111">
        <f>SUM(S3:S23)*10%</f>
        <v>0</v>
      </c>
      <c r="T24" s="113">
        <f>SUM(T3:T23)</f>
        <v>0</v>
      </c>
      <c r="U24" s="114">
        <f>SUM(U3:U23)</f>
        <v>0</v>
      </c>
      <c r="V24" s="114">
        <f>SUM(V3:V23)</f>
        <v>0</v>
      </c>
      <c r="AC24" s="7"/>
    </row>
    <row r="25" spans="1:29" ht="15" thickBot="1" x14ac:dyDescent="0.35">
      <c r="A25" s="215" t="s">
        <v>24</v>
      </c>
      <c r="B25" s="216"/>
      <c r="C25" s="74"/>
      <c r="D25" s="217" t="s">
        <v>25</v>
      </c>
      <c r="E25" s="218"/>
      <c r="F25" s="218"/>
      <c r="G25" s="218"/>
      <c r="H25" s="218"/>
      <c r="I25" s="218"/>
      <c r="J25" s="218"/>
      <c r="K25" s="218"/>
      <c r="L25" s="218"/>
      <c r="M25" s="218"/>
      <c r="N25" s="218"/>
      <c r="O25" s="218"/>
      <c r="P25" s="218"/>
      <c r="Q25" s="218"/>
      <c r="R25" s="218"/>
      <c r="S25" s="218"/>
      <c r="T25" s="218"/>
      <c r="U25" s="218"/>
      <c r="V25" s="219"/>
    </row>
    <row r="26" spans="1:29" x14ac:dyDescent="0.3">
      <c r="A26" s="212"/>
      <c r="B26" s="8"/>
      <c r="C26" s="204"/>
      <c r="D26" s="205"/>
      <c r="E26" s="23"/>
      <c r="F26" s="24"/>
      <c r="G26" s="24"/>
      <c r="H26" s="23"/>
      <c r="I26" s="11"/>
      <c r="J26" s="23"/>
      <c r="K26" s="157" t="str">
        <f>IF(L26="","",COUNTA(L26))</f>
        <v/>
      </c>
      <c r="L26" s="23"/>
      <c r="M26" s="18"/>
      <c r="N26" s="23"/>
      <c r="O26" s="23"/>
      <c r="P26" s="20">
        <f t="shared" ref="P26:P43" si="4">IF(L26="CC",SUM((N26-O26)*M26))+IF(L26="LOA",SUM((N26-O26)/1.2*M26))+IF(L26="CB",SUM((N26-O26)/1.2*M26))+IF(L26="LLD",SUM((N26-O26)/1.2*M26))</f>
        <v>0</v>
      </c>
      <c r="Q26" s="23"/>
      <c r="R26" s="25">
        <f>IF(AND(K26=1,M26=25%,Q26=0),'T1'!$J$6)+IF(AND(K26=1,M26=25%,Q26=1),'T1'!$J$7)+IF(AND(K26=1,M26=25%,Q26=2),'T1'!$J$8)+IF(AND(K26=1,M26=25%,Q26=3),'T1'!$J$9)+IF(AND(K26=1,M26=50%,Q26=0),'T1'!$I$6)+IF(AND(K26=1,M26=50%,Q26=1),'T1'!$I$7)+IF(AND(K26=1,M26=50%,Q26=2),'T1'!$I$8)+IF(AND(K26=1,M26=50%,Q26=3),'T1'!$I$9)+IF(AND(K26=1,M26=75%,Q26=0),'T1'!$H$6)+IF(AND(K26=1,M26=75%,Q26=1),'T1'!$H$7)+IF(AND(K26=1,M26=75%,Q26=2),'T1'!$H$8)+IF(AND(K26=1,M26=75%,Q26=3),'T1'!$H$9)+IF(AND(K26=1,M26=100%,Q26=0),'T1'!$G$6)+IF(AND(K26=1,M26=100%,Q26=1),'T1'!$G$7)+IF(AND(K26=1,M26=100%,Q26=2),'T1'!$G$8)+IF(AND(K26=1,M26=100%,Q26=3),'T1'!$G$9)</f>
        <v>0</v>
      </c>
      <c r="S26" s="23"/>
      <c r="T26" s="26"/>
      <c r="U26" s="128"/>
      <c r="V26" s="27"/>
    </row>
    <row r="27" spans="1:29" x14ac:dyDescent="0.3">
      <c r="A27" s="213"/>
      <c r="B27" s="16"/>
      <c r="C27" s="204"/>
      <c r="D27" s="205"/>
      <c r="E27" s="23"/>
      <c r="F27" s="24"/>
      <c r="G27" s="23"/>
      <c r="H27" s="23"/>
      <c r="I27" s="11"/>
      <c r="J27" s="23"/>
      <c r="K27" s="157" t="str">
        <f t="shared" ref="K27:K43" si="5">IF(L27="","",COUNTA(L27))</f>
        <v/>
      </c>
      <c r="L27" s="23"/>
      <c r="M27" s="18"/>
      <c r="N27" s="23"/>
      <c r="O27" s="23"/>
      <c r="P27" s="20">
        <f t="shared" si="4"/>
        <v>0</v>
      </c>
      <c r="Q27" s="23"/>
      <c r="R27" s="25">
        <f>IF(AND(K27=1,M27=25%,Q27=0),'T1'!$J$6)+IF(AND(K27=1,M27=25%,Q27=1),'T1'!$J$7)+IF(AND(K27=1,M27=25%,Q27=2),'T1'!$J$8)+IF(AND(K27=1,M27=25%,Q27=3),'T1'!$J$9)+IF(AND(K27=1,M27=50%,Q27=0),'T1'!$I$6)+IF(AND(K27=1,M27=50%,Q27=1),'T1'!$I$7)+IF(AND(K27=1,M27=50%,Q27=2),'T1'!$I$8)+IF(AND(K27=1,M27=50%,Q27=3),'T1'!$I$9)+IF(AND(K27=1,M27=75%,Q27=0),'T1'!$H$6)+IF(AND(K27=1,M27=75%,Q27=1),'T1'!$H$7)+IF(AND(K27=1,M27=75%,Q27=2),'T1'!$H$8)+IF(AND(K27=1,M27=75%,Q27=3),'T1'!$H$9)+IF(AND(K27=1,M27=100%,Q27=0),'T1'!$G$6)+IF(AND(K27=1,M27=100%,Q27=1),'T1'!$G$7)+IF(AND(K27=1,M27=100%,Q27=2),'T1'!$G$8)+IF(AND(K27=1,M27=100%,Q27=3),'T1'!$G$9)</f>
        <v>0</v>
      </c>
      <c r="S27" s="23"/>
      <c r="T27" s="26"/>
      <c r="U27" s="128"/>
      <c r="V27" s="27"/>
    </row>
    <row r="28" spans="1:29" x14ac:dyDescent="0.3">
      <c r="A28" s="213"/>
      <c r="B28" s="16"/>
      <c r="C28" s="202"/>
      <c r="D28" s="203"/>
      <c r="E28" s="23"/>
      <c r="F28" s="24"/>
      <c r="G28" s="23"/>
      <c r="H28" s="23"/>
      <c r="I28" s="11"/>
      <c r="J28" s="23"/>
      <c r="K28" s="157" t="str">
        <f t="shared" si="5"/>
        <v/>
      </c>
      <c r="L28" s="23"/>
      <c r="M28" s="18"/>
      <c r="N28" s="23"/>
      <c r="O28" s="23"/>
      <c r="P28" s="20">
        <f t="shared" si="4"/>
        <v>0</v>
      </c>
      <c r="Q28" s="23"/>
      <c r="R28" s="25">
        <f>IF(AND(K28=1,M28=25%,Q28=0),'T1'!$J$6)+IF(AND(K28=1,M28=25%,Q28=1),'T1'!$J$7)+IF(AND(K28=1,M28=25%,Q28=2),'T1'!$J$8)+IF(AND(K28=1,M28=25%,Q28=3),'T1'!$J$9)+IF(AND(K28=1,M28=50%,Q28=0),'T1'!$I$6)+IF(AND(K28=1,M28=50%,Q28=1),'T1'!$I$7)+IF(AND(K28=1,M28=50%,Q28=2),'T1'!$I$8)+IF(AND(K28=1,M28=50%,Q28=3),'T1'!$I$9)+IF(AND(K28=1,M28=75%,Q28=0),'T1'!$H$6)+IF(AND(K28=1,M28=75%,Q28=1),'T1'!$H$7)+IF(AND(K28=1,M28=75%,Q28=2),'T1'!$H$8)+IF(AND(K28=1,M28=75%,Q28=3),'T1'!$H$9)+IF(AND(K28=1,M28=100%,Q28=0),'T1'!$G$6)+IF(AND(K28=1,M28=100%,Q28=1),'T1'!$G$7)+IF(AND(K28=1,M28=100%,Q28=2),'T1'!$G$8)+IF(AND(K28=1,M28=100%,Q28=3),'T1'!$G$9)</f>
        <v>0</v>
      </c>
      <c r="S28" s="23"/>
      <c r="T28" s="26"/>
      <c r="U28" s="128"/>
      <c r="V28" s="27"/>
    </row>
    <row r="29" spans="1:29" x14ac:dyDescent="0.3">
      <c r="A29" s="213"/>
      <c r="B29" s="16"/>
      <c r="C29" s="202"/>
      <c r="D29" s="203"/>
      <c r="E29" s="23"/>
      <c r="F29" s="24"/>
      <c r="G29" s="23"/>
      <c r="H29" s="23"/>
      <c r="I29" s="11"/>
      <c r="J29" s="23"/>
      <c r="K29" s="157" t="str">
        <f t="shared" si="5"/>
        <v/>
      </c>
      <c r="L29" s="23"/>
      <c r="M29" s="18"/>
      <c r="N29" s="23"/>
      <c r="O29" s="23"/>
      <c r="P29" s="20">
        <f t="shared" si="4"/>
        <v>0</v>
      </c>
      <c r="Q29" s="23"/>
      <c r="R29" s="25">
        <f>IF(AND(K29=1,M29=25%,Q29=0),'T1'!$J$6)+IF(AND(K29=1,M29=25%,Q29=1),'T1'!$J$7)+IF(AND(K29=1,M29=25%,Q29=2),'T1'!$J$8)+IF(AND(K29=1,M29=25%,Q29=3),'T1'!$J$9)+IF(AND(K29=1,M29=50%,Q29=0),'T1'!$I$6)+IF(AND(K29=1,M29=50%,Q29=1),'T1'!$I$7)+IF(AND(K29=1,M29=50%,Q29=2),'T1'!$I$8)+IF(AND(K29=1,M29=50%,Q29=3),'T1'!$I$9)+IF(AND(K29=1,M29=75%,Q29=0),'T1'!$H$6)+IF(AND(K29=1,M29=75%,Q29=1),'T1'!$H$7)+IF(AND(K29=1,M29=75%,Q29=2),'T1'!$H$8)+IF(AND(K29=1,M29=75%,Q29=3),'T1'!$H$9)+IF(AND(K29=1,M29=100%,Q29=0),'T1'!$G$6)+IF(AND(K29=1,M29=100%,Q29=1),'T1'!$G$7)+IF(AND(K29=1,M29=100%,Q29=2),'T1'!$G$8)+IF(AND(K29=1,M29=100%,Q29=3),'T1'!$G$9)</f>
        <v>0</v>
      </c>
      <c r="S29" s="23"/>
      <c r="T29" s="26"/>
      <c r="U29" s="128"/>
      <c r="V29" s="27"/>
    </row>
    <row r="30" spans="1:29" x14ac:dyDescent="0.3">
      <c r="A30" s="213"/>
      <c r="B30" s="16"/>
      <c r="C30" s="202"/>
      <c r="D30" s="203"/>
      <c r="E30" s="23"/>
      <c r="F30" s="24"/>
      <c r="G30" s="23"/>
      <c r="H30" s="23"/>
      <c r="I30" s="11"/>
      <c r="J30" s="23"/>
      <c r="K30" s="157" t="str">
        <f t="shared" si="5"/>
        <v/>
      </c>
      <c r="L30" s="23"/>
      <c r="M30" s="18"/>
      <c r="N30" s="23"/>
      <c r="O30" s="23"/>
      <c r="P30" s="20">
        <f t="shared" si="4"/>
        <v>0</v>
      </c>
      <c r="Q30" s="23"/>
      <c r="R30" s="25">
        <f>IF(AND(K30=1,M30=25%,Q30=0),'T1'!$J$6)+IF(AND(K30=1,M30=25%,Q30=1),'T1'!$J$7)+IF(AND(K30=1,M30=25%,Q30=2),'T1'!$J$8)+IF(AND(K30=1,M30=25%,Q30=3),'T1'!$J$9)+IF(AND(K30=1,M30=50%,Q30=0),'T1'!$I$6)+IF(AND(K30=1,M30=50%,Q30=1),'T1'!$I$7)+IF(AND(K30=1,M30=50%,Q30=2),'T1'!$I$8)+IF(AND(K30=1,M30=50%,Q30=3),'T1'!$I$9)+IF(AND(K30=1,M30=75%,Q30=0),'T1'!$H$6)+IF(AND(K30=1,M30=75%,Q30=1),'T1'!$H$7)+IF(AND(K30=1,M30=75%,Q30=2),'T1'!$H$8)+IF(AND(K30=1,M30=75%,Q30=3),'T1'!$H$9)+IF(AND(K30=1,M30=100%,Q30=0),'T1'!$G$6)+IF(AND(K30=1,M30=100%,Q30=1),'T1'!$G$7)+IF(AND(K30=1,M30=100%,Q30=2),'T1'!$G$8)+IF(AND(K30=1,M30=100%,Q30=3),'T1'!$G$9)</f>
        <v>0</v>
      </c>
      <c r="S30" s="23"/>
      <c r="T30" s="26"/>
      <c r="U30" s="128"/>
      <c r="V30" s="27"/>
    </row>
    <row r="31" spans="1:29" x14ac:dyDescent="0.3">
      <c r="A31" s="213"/>
      <c r="B31" s="16"/>
      <c r="C31" s="202"/>
      <c r="D31" s="203"/>
      <c r="E31" s="23"/>
      <c r="F31" s="24"/>
      <c r="G31" s="23"/>
      <c r="H31" s="23"/>
      <c r="I31" s="11"/>
      <c r="J31" s="23"/>
      <c r="K31" s="157" t="str">
        <f t="shared" si="5"/>
        <v/>
      </c>
      <c r="L31" s="23"/>
      <c r="M31" s="18"/>
      <c r="N31" s="23"/>
      <c r="O31" s="23"/>
      <c r="P31" s="20">
        <f t="shared" si="4"/>
        <v>0</v>
      </c>
      <c r="Q31" s="23"/>
      <c r="R31" s="25">
        <f>IF(AND(K31=1,M31=25%,Q31=0),'T1'!$J$6)+IF(AND(K31=1,M31=25%,Q31=1),'T1'!$J$7)+IF(AND(K31=1,M31=25%,Q31=2),'T1'!$J$8)+IF(AND(K31=1,M31=25%,Q31=3),'T1'!$J$9)+IF(AND(K31=1,M31=50%,Q31=0),'T1'!$I$6)+IF(AND(K31=1,M31=50%,Q31=1),'T1'!$I$7)+IF(AND(K31=1,M31=50%,Q31=2),'T1'!$I$8)+IF(AND(K31=1,M31=50%,Q31=3),'T1'!$I$9)+IF(AND(K31=1,M31=75%,Q31=0),'T1'!$H$6)+IF(AND(K31=1,M31=75%,Q31=1),'T1'!$H$7)+IF(AND(K31=1,M31=75%,Q31=2),'T1'!$H$8)+IF(AND(K31=1,M31=75%,Q31=3),'T1'!$H$9)+IF(AND(K31=1,M31=100%,Q31=0),'T1'!$G$6)+IF(AND(K31=1,M31=100%,Q31=1),'T1'!$G$7)+IF(AND(K31=1,M31=100%,Q31=2),'T1'!$G$8)+IF(AND(K31=1,M31=100%,Q31=3),'T1'!$G$9)</f>
        <v>0</v>
      </c>
      <c r="S31" s="23"/>
      <c r="T31" s="26"/>
      <c r="U31" s="128"/>
      <c r="V31" s="27"/>
    </row>
    <row r="32" spans="1:29" x14ac:dyDescent="0.3">
      <c r="A32" s="213"/>
      <c r="B32" s="16"/>
      <c r="C32" s="202"/>
      <c r="D32" s="203"/>
      <c r="E32" s="23"/>
      <c r="F32" s="24"/>
      <c r="G32" s="23"/>
      <c r="H32" s="23"/>
      <c r="I32" s="11"/>
      <c r="J32" s="23"/>
      <c r="K32" s="157" t="str">
        <f t="shared" si="5"/>
        <v/>
      </c>
      <c r="L32" s="23"/>
      <c r="M32" s="18"/>
      <c r="N32" s="23"/>
      <c r="O32" s="23"/>
      <c r="P32" s="20">
        <f t="shared" si="4"/>
        <v>0</v>
      </c>
      <c r="Q32" s="23"/>
      <c r="R32" s="25">
        <f>IF(AND(K32=1,M32=25%,Q32=0),'T1'!$J$6)+IF(AND(K32=1,M32=25%,Q32=1),'T1'!$J$7)+IF(AND(K32=1,M32=25%,Q32=2),'T1'!$J$8)+IF(AND(K32=1,M32=25%,Q32=3),'T1'!$J$9)+IF(AND(K32=1,M32=50%,Q32=0),'T1'!$I$6)+IF(AND(K32=1,M32=50%,Q32=1),'T1'!$I$7)+IF(AND(K32=1,M32=50%,Q32=2),'T1'!$I$8)+IF(AND(K32=1,M32=50%,Q32=3),'T1'!$I$9)+IF(AND(K32=1,M32=75%,Q32=0),'T1'!$H$6)+IF(AND(K32=1,M32=75%,Q32=1),'T1'!$H$7)+IF(AND(K32=1,M32=75%,Q32=2),'T1'!$H$8)+IF(AND(K32=1,M32=75%,Q32=3),'T1'!$H$9)+IF(AND(K32=1,M32=100%,Q32=0),'T1'!$G$6)+IF(AND(K32=1,M32=100%,Q32=1),'T1'!$G$7)+IF(AND(K32=1,M32=100%,Q32=2),'T1'!$G$8)+IF(AND(K32=1,M32=100%,Q32=3),'T1'!$G$9)</f>
        <v>0</v>
      </c>
      <c r="S32" s="23"/>
      <c r="T32" s="26"/>
      <c r="U32" s="128"/>
      <c r="V32" s="27"/>
    </row>
    <row r="33" spans="1:29" x14ac:dyDescent="0.3">
      <c r="A33" s="213"/>
      <c r="B33" s="16"/>
      <c r="C33" s="202"/>
      <c r="D33" s="203"/>
      <c r="E33" s="23"/>
      <c r="F33" s="24"/>
      <c r="G33" s="23"/>
      <c r="H33" s="23"/>
      <c r="I33" s="11"/>
      <c r="J33" s="23"/>
      <c r="K33" s="157" t="str">
        <f t="shared" si="5"/>
        <v/>
      </c>
      <c r="L33" s="23"/>
      <c r="M33" s="18"/>
      <c r="N33" s="23"/>
      <c r="O33" s="23"/>
      <c r="P33" s="20">
        <f t="shared" si="4"/>
        <v>0</v>
      </c>
      <c r="Q33" s="23"/>
      <c r="R33" s="25">
        <f>IF(AND(K33=1,M33=25%,Q33=0),'T1'!$J$6)+IF(AND(K33=1,M33=25%,Q33=1),'T1'!$J$7)+IF(AND(K33=1,M33=25%,Q33=2),'T1'!$J$8)+IF(AND(K33=1,M33=25%,Q33=3),'T1'!$J$9)+IF(AND(K33=1,M33=50%,Q33=0),'T1'!$I$6)+IF(AND(K33=1,M33=50%,Q33=1),'T1'!$I$7)+IF(AND(K33=1,M33=50%,Q33=2),'T1'!$I$8)+IF(AND(K33=1,M33=50%,Q33=3),'T1'!$I$9)+IF(AND(K33=1,M33=75%,Q33=0),'T1'!$H$6)+IF(AND(K33=1,M33=75%,Q33=1),'T1'!$H$7)+IF(AND(K33=1,M33=75%,Q33=2),'T1'!$H$8)+IF(AND(K33=1,M33=75%,Q33=3),'T1'!$H$9)+IF(AND(K33=1,M33=100%,Q33=0),'T1'!$G$6)+IF(AND(K33=1,M33=100%,Q33=1),'T1'!$G$7)+IF(AND(K33=1,M33=100%,Q33=2),'T1'!$G$8)+IF(AND(K33=1,M33=100%,Q33=3),'T1'!$G$9)</f>
        <v>0</v>
      </c>
      <c r="S33" s="23"/>
      <c r="T33" s="26"/>
      <c r="U33" s="128"/>
      <c r="V33" s="27"/>
    </row>
    <row r="34" spans="1:29" x14ac:dyDescent="0.3">
      <c r="A34" s="213"/>
      <c r="B34" s="16"/>
      <c r="C34" s="202"/>
      <c r="D34" s="203"/>
      <c r="E34" s="23"/>
      <c r="F34" s="24"/>
      <c r="G34" s="23"/>
      <c r="H34" s="23"/>
      <c r="I34" s="11"/>
      <c r="J34" s="23"/>
      <c r="K34" s="157" t="str">
        <f t="shared" si="5"/>
        <v/>
      </c>
      <c r="L34" s="23"/>
      <c r="M34" s="18"/>
      <c r="N34" s="23"/>
      <c r="O34" s="23"/>
      <c r="P34" s="20">
        <f t="shared" si="4"/>
        <v>0</v>
      </c>
      <c r="Q34" s="23"/>
      <c r="R34" s="25">
        <f>IF(AND(K34=1,M34=25%,Q34=0),'T1'!$J$6)+IF(AND(K34=1,M34=25%,Q34=1),'T1'!$J$7)+IF(AND(K34=1,M34=25%,Q34=2),'T1'!$J$8)+IF(AND(K34=1,M34=25%,Q34=3),'T1'!$J$9)+IF(AND(K34=1,M34=50%,Q34=0),'T1'!$I$6)+IF(AND(K34=1,M34=50%,Q34=1),'T1'!$I$7)+IF(AND(K34=1,M34=50%,Q34=2),'T1'!$I$8)+IF(AND(K34=1,M34=50%,Q34=3),'T1'!$I$9)+IF(AND(K34=1,M34=75%,Q34=0),'T1'!$H$6)+IF(AND(K34=1,M34=75%,Q34=1),'T1'!$H$7)+IF(AND(K34=1,M34=75%,Q34=2),'T1'!$H$8)+IF(AND(K34=1,M34=75%,Q34=3),'T1'!$H$9)+IF(AND(K34=1,M34=100%,Q34=0),'T1'!$G$6)+IF(AND(K34=1,M34=100%,Q34=1),'T1'!$G$7)+IF(AND(K34=1,M34=100%,Q34=2),'T1'!$G$8)+IF(AND(K34=1,M34=100%,Q34=3),'T1'!$G$9)</f>
        <v>0</v>
      </c>
      <c r="S34" s="23"/>
      <c r="T34" s="26"/>
      <c r="U34" s="128"/>
      <c r="V34" s="27"/>
    </row>
    <row r="35" spans="1:29" x14ac:dyDescent="0.3">
      <c r="A35" s="213"/>
      <c r="B35" s="16"/>
      <c r="C35" s="202"/>
      <c r="D35" s="203"/>
      <c r="E35" s="23"/>
      <c r="F35" s="24"/>
      <c r="G35" s="23"/>
      <c r="H35" s="23"/>
      <c r="I35" s="11"/>
      <c r="J35" s="23"/>
      <c r="K35" s="157" t="str">
        <f t="shared" si="5"/>
        <v/>
      </c>
      <c r="L35" s="23"/>
      <c r="M35" s="18"/>
      <c r="N35" s="23"/>
      <c r="O35" s="23"/>
      <c r="P35" s="20">
        <f t="shared" si="4"/>
        <v>0</v>
      </c>
      <c r="Q35" s="23"/>
      <c r="R35" s="25">
        <f>IF(AND(K35=1,M35=25%,Q35=0),'T1'!$J$6)+IF(AND(K35=1,M35=25%,Q35=1),'T1'!$J$7)+IF(AND(K35=1,M35=25%,Q35=2),'T1'!$J$8)+IF(AND(K35=1,M35=25%,Q35=3),'T1'!$J$9)+IF(AND(K35=1,M35=50%,Q35=0),'T1'!$I$6)+IF(AND(K35=1,M35=50%,Q35=1),'T1'!$I$7)+IF(AND(K35=1,M35=50%,Q35=2),'T1'!$I$8)+IF(AND(K35=1,M35=50%,Q35=3),'T1'!$I$9)+IF(AND(K35=1,M35=75%,Q35=0),'T1'!$H$6)+IF(AND(K35=1,M35=75%,Q35=1),'T1'!$H$7)+IF(AND(K35=1,M35=75%,Q35=2),'T1'!$H$8)+IF(AND(K35=1,M35=75%,Q35=3),'T1'!$H$9)+IF(AND(K35=1,M35=100%,Q35=0),'T1'!$G$6)+IF(AND(K35=1,M35=100%,Q35=1),'T1'!$G$7)+IF(AND(K35=1,M35=100%,Q35=2),'T1'!$G$8)+IF(AND(K35=1,M35=100%,Q35=3),'T1'!$G$9)</f>
        <v>0</v>
      </c>
      <c r="S35" s="23"/>
      <c r="T35" s="26"/>
      <c r="U35" s="128"/>
      <c r="V35" s="27"/>
    </row>
    <row r="36" spans="1:29" x14ac:dyDescent="0.3">
      <c r="A36" s="213"/>
      <c r="B36" s="16"/>
      <c r="C36" s="202"/>
      <c r="D36" s="203"/>
      <c r="E36" s="23"/>
      <c r="F36" s="24"/>
      <c r="G36" s="23"/>
      <c r="H36" s="23"/>
      <c r="I36" s="11"/>
      <c r="J36" s="23"/>
      <c r="K36" s="157" t="str">
        <f t="shared" si="5"/>
        <v/>
      </c>
      <c r="L36" s="23"/>
      <c r="M36" s="18"/>
      <c r="N36" s="23"/>
      <c r="O36" s="23"/>
      <c r="P36" s="20">
        <f t="shared" si="4"/>
        <v>0</v>
      </c>
      <c r="Q36" s="23"/>
      <c r="R36" s="25">
        <f>IF(AND(K36=1,M36=25%,Q36=0),'T1'!$J$6)+IF(AND(K36=1,M36=25%,Q36=1),'T1'!$J$7)+IF(AND(K36=1,M36=25%,Q36=2),'T1'!$J$8)+IF(AND(K36=1,M36=25%,Q36=3),'T1'!$J$9)+IF(AND(K36=1,M36=50%,Q36=0),'T1'!$I$6)+IF(AND(K36=1,M36=50%,Q36=1),'T1'!$I$7)+IF(AND(K36=1,M36=50%,Q36=2),'T1'!$I$8)+IF(AND(K36=1,M36=50%,Q36=3),'T1'!$I$9)+IF(AND(K36=1,M36=75%,Q36=0),'T1'!$H$6)+IF(AND(K36=1,M36=75%,Q36=1),'T1'!$H$7)+IF(AND(K36=1,M36=75%,Q36=2),'T1'!$H$8)+IF(AND(K36=1,M36=75%,Q36=3),'T1'!$H$9)+IF(AND(K36=1,M36=100%,Q36=0),'T1'!$G$6)+IF(AND(K36=1,M36=100%,Q36=1),'T1'!$G$7)+IF(AND(K36=1,M36=100%,Q36=2),'T1'!$G$8)+IF(AND(K36=1,M36=100%,Q36=3),'T1'!$G$9)</f>
        <v>0</v>
      </c>
      <c r="S36" s="23"/>
      <c r="T36" s="26"/>
      <c r="U36" s="128"/>
      <c r="V36" s="27"/>
    </row>
    <row r="37" spans="1:29" x14ac:dyDescent="0.3">
      <c r="A37" s="213"/>
      <c r="B37" s="16"/>
      <c r="C37" s="202"/>
      <c r="D37" s="203"/>
      <c r="E37" s="23"/>
      <c r="F37" s="24"/>
      <c r="G37" s="23"/>
      <c r="H37" s="23"/>
      <c r="I37" s="11"/>
      <c r="J37" s="23"/>
      <c r="K37" s="157" t="str">
        <f t="shared" si="5"/>
        <v/>
      </c>
      <c r="L37" s="23"/>
      <c r="M37" s="18"/>
      <c r="N37" s="23"/>
      <c r="O37" s="23"/>
      <c r="P37" s="20">
        <f t="shared" si="4"/>
        <v>0</v>
      </c>
      <c r="Q37" s="23"/>
      <c r="R37" s="25">
        <f>IF(AND(K37=1,M37=25%,Q37=0),'T1'!$J$6)+IF(AND(K37=1,M37=25%,Q37=1),'T1'!$J$7)+IF(AND(K37=1,M37=25%,Q37=2),'T1'!$J$8)+IF(AND(K37=1,M37=25%,Q37=3),'T1'!$J$9)+IF(AND(K37=1,M37=50%,Q37=0),'T1'!$I$6)+IF(AND(K37=1,M37=50%,Q37=1),'T1'!$I$7)+IF(AND(K37=1,M37=50%,Q37=2),'T1'!$I$8)+IF(AND(K37=1,M37=50%,Q37=3),'T1'!$I$9)+IF(AND(K37=1,M37=75%,Q37=0),'T1'!$H$6)+IF(AND(K37=1,M37=75%,Q37=1),'T1'!$H$7)+IF(AND(K37=1,M37=75%,Q37=2),'T1'!$H$8)+IF(AND(K37=1,M37=75%,Q37=3),'T1'!$H$9)+IF(AND(K37=1,M37=100%,Q37=0),'T1'!$G$6)+IF(AND(K37=1,M37=100%,Q37=1),'T1'!$G$7)+IF(AND(K37=1,M37=100%,Q37=2),'T1'!$G$8)+IF(AND(K37=1,M37=100%,Q37=3),'T1'!$G$9)</f>
        <v>0</v>
      </c>
      <c r="S37" s="23"/>
      <c r="T37" s="26"/>
      <c r="U37" s="128"/>
      <c r="V37" s="27"/>
    </row>
    <row r="38" spans="1:29" x14ac:dyDescent="0.3">
      <c r="A38" s="213"/>
      <c r="B38" s="16"/>
      <c r="C38" s="202"/>
      <c r="D38" s="203"/>
      <c r="E38" s="11"/>
      <c r="F38" s="81"/>
      <c r="G38" s="11"/>
      <c r="H38" s="11"/>
      <c r="I38" s="11"/>
      <c r="J38" s="11"/>
      <c r="K38" s="157" t="str">
        <f t="shared" si="5"/>
        <v/>
      </c>
      <c r="L38" s="11"/>
      <c r="M38" s="18"/>
      <c r="N38" s="11"/>
      <c r="O38" s="11"/>
      <c r="P38" s="20">
        <f t="shared" si="4"/>
        <v>0</v>
      </c>
      <c r="Q38" s="11"/>
      <c r="R38" s="25">
        <f>IF(AND(K38=1,M38=25%,Q38=0),'T1'!$J$6)+IF(AND(K38=1,M38=25%,Q38=1),'T1'!$J$7)+IF(AND(K38=1,M38=25%,Q38=2),'T1'!$J$8)+IF(AND(K38=1,M38=25%,Q38=3),'T1'!$J$9)+IF(AND(K38=1,M38=50%,Q38=0),'T1'!$I$6)+IF(AND(K38=1,M38=50%,Q38=1),'T1'!$I$7)+IF(AND(K38=1,M38=50%,Q38=2),'T1'!$I$8)+IF(AND(K38=1,M38=50%,Q38=3),'T1'!$I$9)+IF(AND(K38=1,M38=75%,Q38=0),'T1'!$H$6)+IF(AND(K38=1,M38=75%,Q38=1),'T1'!$H$7)+IF(AND(K38=1,M38=75%,Q38=2),'T1'!$H$8)+IF(AND(K38=1,M38=75%,Q38=3),'T1'!$H$9)+IF(AND(K38=1,M38=100%,Q38=0),'T1'!$G$6)+IF(AND(K38=1,M38=100%,Q38=1),'T1'!$G$7)+IF(AND(K38=1,M38=100%,Q38=2),'T1'!$G$8)+IF(AND(K38=1,M38=100%,Q38=3),'T1'!$G$9)</f>
        <v>0</v>
      </c>
      <c r="S38" s="11"/>
      <c r="T38" s="28"/>
      <c r="U38" s="128"/>
      <c r="V38" s="27"/>
    </row>
    <row r="39" spans="1:29" x14ac:dyDescent="0.3">
      <c r="A39" s="213"/>
      <c r="B39" s="16"/>
      <c r="C39" s="202"/>
      <c r="D39" s="203"/>
      <c r="E39" s="11"/>
      <c r="F39" s="81"/>
      <c r="G39" s="11"/>
      <c r="H39" s="11"/>
      <c r="I39" s="11"/>
      <c r="J39" s="11"/>
      <c r="K39" s="157" t="str">
        <f t="shared" si="5"/>
        <v/>
      </c>
      <c r="L39" s="11"/>
      <c r="M39" s="18"/>
      <c r="N39" s="11"/>
      <c r="O39" s="11"/>
      <c r="P39" s="20">
        <f t="shared" si="4"/>
        <v>0</v>
      </c>
      <c r="Q39" s="11"/>
      <c r="R39" s="25">
        <f>IF(AND(K39=1,M39=25%,Q39=0),'T1'!$J$6)+IF(AND(K39=1,M39=25%,Q39=1),'T1'!$J$7)+IF(AND(K39=1,M39=25%,Q39=2),'T1'!$J$8)+IF(AND(K39=1,M39=25%,Q39=3),'T1'!$J$9)+IF(AND(K39=1,M39=50%,Q39=0),'T1'!$I$6)+IF(AND(K39=1,M39=50%,Q39=1),'T1'!$I$7)+IF(AND(K39=1,M39=50%,Q39=2),'T1'!$I$8)+IF(AND(K39=1,M39=50%,Q39=3),'T1'!$I$9)+IF(AND(K39=1,M39=75%,Q39=0),'T1'!$H$6)+IF(AND(K39=1,M39=75%,Q39=1),'T1'!$H$7)+IF(AND(K39=1,M39=75%,Q39=2),'T1'!$H$8)+IF(AND(K39=1,M39=75%,Q39=3),'T1'!$H$9)+IF(AND(K39=1,M39=100%,Q39=0),'T1'!$G$6)+IF(AND(K39=1,M39=100%,Q39=1),'T1'!$G$7)+IF(AND(K39=1,M39=100%,Q39=2),'T1'!$G$8)+IF(AND(K39=1,M39=100%,Q39=3),'T1'!$G$9)</f>
        <v>0</v>
      </c>
      <c r="S39" s="11"/>
      <c r="T39" s="28"/>
      <c r="U39" s="128"/>
      <c r="V39" s="27"/>
    </row>
    <row r="40" spans="1:29" x14ac:dyDescent="0.3">
      <c r="A40" s="213"/>
      <c r="B40" s="16"/>
      <c r="C40" s="202"/>
      <c r="D40" s="203"/>
      <c r="E40" s="11"/>
      <c r="F40" s="81"/>
      <c r="G40" s="11"/>
      <c r="H40" s="11"/>
      <c r="I40" s="11"/>
      <c r="J40" s="11"/>
      <c r="K40" s="157" t="str">
        <f t="shared" si="5"/>
        <v/>
      </c>
      <c r="L40" s="11"/>
      <c r="M40" s="18"/>
      <c r="N40" s="11"/>
      <c r="O40" s="11"/>
      <c r="P40" s="20">
        <f t="shared" si="4"/>
        <v>0</v>
      </c>
      <c r="Q40" s="11"/>
      <c r="R40" s="25">
        <f>IF(AND(K40=1,M40=25%,Q40=0),'T1'!$J$6)+IF(AND(K40=1,M40=25%,Q40=1),'T1'!$J$7)+IF(AND(K40=1,M40=25%,Q40=2),'T1'!$J$8)+IF(AND(K40=1,M40=25%,Q40=3),'T1'!$J$9)+IF(AND(K40=1,M40=50%,Q40=0),'T1'!$I$6)+IF(AND(K40=1,M40=50%,Q40=1),'T1'!$I$7)+IF(AND(K40=1,M40=50%,Q40=2),'T1'!$I$8)+IF(AND(K40=1,M40=50%,Q40=3),'T1'!$I$9)+IF(AND(K40=1,M40=75%,Q40=0),'T1'!$H$6)+IF(AND(K40=1,M40=75%,Q40=1),'T1'!$H$7)+IF(AND(K40=1,M40=75%,Q40=2),'T1'!$H$8)+IF(AND(K40=1,M40=75%,Q40=3),'T1'!$H$9)+IF(AND(K40=1,M40=100%,Q40=0),'T1'!$G$6)+IF(AND(K40=1,M40=100%,Q40=1),'T1'!$G$7)+IF(AND(K40=1,M40=100%,Q40=2),'T1'!$G$8)+IF(AND(K40=1,M40=100%,Q40=3),'T1'!$G$9)</f>
        <v>0</v>
      </c>
      <c r="S40" s="11"/>
      <c r="T40" s="28"/>
      <c r="U40" s="128"/>
      <c r="V40" s="27"/>
    </row>
    <row r="41" spans="1:29" x14ac:dyDescent="0.3">
      <c r="A41" s="213"/>
      <c r="B41" s="16"/>
      <c r="C41" s="202"/>
      <c r="D41" s="203"/>
      <c r="E41" s="11"/>
      <c r="F41" s="81"/>
      <c r="G41" s="11"/>
      <c r="H41" s="11"/>
      <c r="I41" s="11"/>
      <c r="J41" s="11"/>
      <c r="K41" s="157" t="str">
        <f t="shared" si="5"/>
        <v/>
      </c>
      <c r="L41" s="11"/>
      <c r="M41" s="18"/>
      <c r="N41" s="11"/>
      <c r="O41" s="11"/>
      <c r="P41" s="20">
        <f t="shared" si="4"/>
        <v>0</v>
      </c>
      <c r="Q41" s="11"/>
      <c r="R41" s="25">
        <f>IF(AND(K41=1,M41=25%,Q41=0),'T1'!$J$6)+IF(AND(K41=1,M41=25%,Q41=1),'T1'!$J$7)+IF(AND(K41=1,M41=25%,Q41=2),'T1'!$J$8)+IF(AND(K41=1,M41=25%,Q41=3),'T1'!$J$9)+IF(AND(K41=1,M41=50%,Q41=0),'T1'!$I$6)+IF(AND(K41=1,M41=50%,Q41=1),'T1'!$I$7)+IF(AND(K41=1,M41=50%,Q41=2),'T1'!$I$8)+IF(AND(K41=1,M41=50%,Q41=3),'T1'!$I$9)+IF(AND(K41=1,M41=75%,Q41=0),'T1'!$H$6)+IF(AND(K41=1,M41=75%,Q41=1),'T1'!$H$7)+IF(AND(K41=1,M41=75%,Q41=2),'T1'!$H$8)+IF(AND(K41=1,M41=75%,Q41=3),'T1'!$H$9)+IF(AND(K41=1,M41=100%,Q41=0),'T1'!$G$6)+IF(AND(K41=1,M41=100%,Q41=1),'T1'!$G$7)+IF(AND(K41=1,M41=100%,Q41=2),'T1'!$G$8)+IF(AND(K41=1,M41=100%,Q41=3),'T1'!$G$9)</f>
        <v>0</v>
      </c>
      <c r="S41" s="11"/>
      <c r="T41" s="28"/>
      <c r="U41" s="128"/>
      <c r="V41" s="27"/>
    </row>
    <row r="42" spans="1:29" x14ac:dyDescent="0.3">
      <c r="A42" s="213"/>
      <c r="B42" s="16"/>
      <c r="C42" s="202"/>
      <c r="D42" s="203"/>
      <c r="E42" s="11"/>
      <c r="F42" s="81"/>
      <c r="G42" s="11"/>
      <c r="H42" s="11"/>
      <c r="I42" s="11"/>
      <c r="J42" s="11"/>
      <c r="K42" s="157" t="str">
        <f t="shared" si="5"/>
        <v/>
      </c>
      <c r="L42" s="11"/>
      <c r="M42" s="18"/>
      <c r="N42" s="11"/>
      <c r="O42" s="11"/>
      <c r="P42" s="20">
        <f t="shared" si="4"/>
        <v>0</v>
      </c>
      <c r="Q42" s="11"/>
      <c r="R42" s="25">
        <f>IF(AND(K42=1,M42=25%,Q42=0),'T1'!$J$6)+IF(AND(K42=1,M42=25%,Q42=1),'T1'!$J$7)+IF(AND(K42=1,M42=25%,Q42=2),'T1'!$J$8)+IF(AND(K42=1,M42=25%,Q42=3),'T1'!$J$9)+IF(AND(K42=1,M42=50%,Q42=0),'T1'!$I$6)+IF(AND(K42=1,M42=50%,Q42=1),'T1'!$I$7)+IF(AND(K42=1,M42=50%,Q42=2),'T1'!$I$8)+IF(AND(K42=1,M42=50%,Q42=3),'T1'!$I$9)+IF(AND(K42=1,M42=75%,Q42=0),'T1'!$H$6)+IF(AND(K42=1,M42=75%,Q42=1),'T1'!$H$7)+IF(AND(K42=1,M42=75%,Q42=2),'T1'!$H$8)+IF(AND(K42=1,M42=75%,Q42=3),'T1'!$H$9)+IF(AND(K42=1,M42=100%,Q42=0),'T1'!$G$6)+IF(AND(K42=1,M42=100%,Q42=1),'T1'!$G$7)+IF(AND(K42=1,M42=100%,Q42=2),'T1'!$G$8)+IF(AND(K42=1,M42=100%,Q42=3),'T1'!$G$9)</f>
        <v>0</v>
      </c>
      <c r="S42" s="11"/>
      <c r="T42" s="28"/>
      <c r="U42" s="128"/>
      <c r="V42" s="27"/>
    </row>
    <row r="43" spans="1:29" ht="15" thickBot="1" x14ac:dyDescent="0.35">
      <c r="A43" s="213"/>
      <c r="B43" s="16"/>
      <c r="C43" s="204"/>
      <c r="D43" s="205"/>
      <c r="E43" s="100"/>
      <c r="F43" s="97"/>
      <c r="G43" s="100"/>
      <c r="H43" s="100"/>
      <c r="I43" s="100"/>
      <c r="J43" s="100"/>
      <c r="K43" s="157" t="str">
        <f t="shared" si="5"/>
        <v/>
      </c>
      <c r="L43" s="100"/>
      <c r="M43" s="101"/>
      <c r="N43" s="100"/>
      <c r="O43" s="100"/>
      <c r="P43" s="22">
        <f t="shared" si="4"/>
        <v>0</v>
      </c>
      <c r="Q43" s="100"/>
      <c r="R43" s="25">
        <f>IF(AND(K43=1,M43=25%,Q43=0),'T1'!$J$6)+IF(AND(K43=1,M43=25%,Q43=1),'T1'!$J$7)+IF(AND(K43=1,M43=25%,Q43=2),'T1'!$J$8)+IF(AND(K43=1,M43=25%,Q43=3),'T1'!$J$9)+IF(AND(K43=1,M43=50%,Q43=0),'T1'!$I$6)+IF(AND(K43=1,M43=50%,Q43=1),'T1'!$I$7)+IF(AND(K43=1,M43=50%,Q43=2),'T1'!$I$8)+IF(AND(K43=1,M43=50%,Q43=3),'T1'!$I$9)+IF(AND(K43=1,M43=75%,Q43=0),'T1'!$H$6)+IF(AND(K43=1,M43=75%,Q43=1),'T1'!$H$7)+IF(AND(K43=1,M43=75%,Q43=2),'T1'!$H$8)+IF(AND(K43=1,M43=75%,Q43=3),'T1'!$H$9)+IF(AND(K43=1,M43=100%,Q43=0),'T1'!$G$6)+IF(AND(K43=1,M43=100%,Q43=1),'T1'!$G$7)+IF(AND(K43=1,M43=100%,Q43=2),'T1'!$G$8)+IF(AND(K43=1,M43=100%,Q43=3),'T1'!$G$9)</f>
        <v>0</v>
      </c>
      <c r="S43" s="100"/>
      <c r="T43" s="115"/>
      <c r="U43" s="128"/>
      <c r="V43" s="27"/>
    </row>
    <row r="44" spans="1:29" ht="15" thickBot="1" x14ac:dyDescent="0.35">
      <c r="A44" s="214"/>
      <c r="B44" s="29">
        <f>SUM(B26:B43)</f>
        <v>0</v>
      </c>
      <c r="C44" s="208"/>
      <c r="D44" s="209"/>
      <c r="E44" s="116"/>
      <c r="F44" s="117"/>
      <c r="G44" s="116"/>
      <c r="H44" s="116"/>
      <c r="I44" s="116">
        <f>SUM(I26:I43)</f>
        <v>0</v>
      </c>
      <c r="J44" s="116">
        <f>SUM(J26:J43)</f>
        <v>0</v>
      </c>
      <c r="K44" s="116">
        <f>SUM(K26:K43)</f>
        <v>0</v>
      </c>
      <c r="L44" s="116"/>
      <c r="M44" s="116"/>
      <c r="N44" s="116">
        <f t="shared" ref="N44:S44" si="6">SUM(N26:N43)</f>
        <v>0</v>
      </c>
      <c r="O44" s="116">
        <f t="shared" si="6"/>
        <v>0</v>
      </c>
      <c r="P44" s="118">
        <f>SUM(P26:P43)</f>
        <v>0</v>
      </c>
      <c r="Q44" s="116">
        <f t="shared" si="6"/>
        <v>0</v>
      </c>
      <c r="R44" s="108">
        <f t="shared" si="6"/>
        <v>0</v>
      </c>
      <c r="S44" s="116">
        <f t="shared" si="6"/>
        <v>0</v>
      </c>
      <c r="T44" s="119"/>
      <c r="U44" s="120">
        <f>SUM(U26:U43)</f>
        <v>0</v>
      </c>
      <c r="V44" s="120">
        <f>SUM(V26:V43)</f>
        <v>0</v>
      </c>
    </row>
    <row r="45" spans="1:29" s="31" customFormat="1" ht="18" customHeight="1" thickBot="1" x14ac:dyDescent="0.35">
      <c r="A45" s="30"/>
      <c r="B45" s="210" t="s">
        <v>26</v>
      </c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  <c r="N45" s="210"/>
      <c r="O45" s="210"/>
      <c r="P45" s="210"/>
      <c r="Q45" s="210"/>
      <c r="R45" s="210"/>
      <c r="S45" s="210"/>
      <c r="T45" s="210"/>
      <c r="U45" s="210"/>
      <c r="V45" s="211"/>
      <c r="AC45" s="32"/>
    </row>
    <row r="46" spans="1:29" s="38" customFormat="1" ht="18" customHeight="1" thickBot="1" x14ac:dyDescent="0.35">
      <c r="A46" s="33"/>
      <c r="B46" s="197" t="s">
        <v>27</v>
      </c>
      <c r="C46" s="198"/>
      <c r="D46" s="198"/>
      <c r="E46" s="198"/>
      <c r="F46" s="199"/>
      <c r="G46" s="171">
        <f>SUM(A24:B24)</f>
        <v>0</v>
      </c>
      <c r="H46" s="36"/>
      <c r="I46" s="192" t="s">
        <v>28</v>
      </c>
      <c r="J46" s="193"/>
      <c r="K46" s="193"/>
      <c r="L46" s="194"/>
      <c r="M46" s="130">
        <f>SUM(P24)</f>
        <v>0</v>
      </c>
      <c r="N46" s="37" t="s">
        <v>29</v>
      </c>
      <c r="O46" s="131" t="e">
        <f>SUM(K24/(SUM(A24:B24)))</f>
        <v>#DIV/0!</v>
      </c>
      <c r="P46" s="200" t="s">
        <v>70</v>
      </c>
      <c r="Q46" s="201"/>
      <c r="R46" s="201"/>
      <c r="S46" s="206" t="s">
        <v>30</v>
      </c>
      <c r="T46" s="206"/>
      <c r="U46" s="206"/>
      <c r="V46" s="207"/>
      <c r="AC46" s="39"/>
    </row>
    <row r="47" spans="1:29" s="42" customFormat="1" ht="18" customHeight="1" thickBot="1" x14ac:dyDescent="0.35">
      <c r="A47" s="40"/>
      <c r="B47" s="158" t="s">
        <v>87</v>
      </c>
      <c r="C47" s="159"/>
      <c r="D47" s="186">
        <v>6</v>
      </c>
      <c r="E47" s="187"/>
      <c r="F47" s="160" t="s">
        <v>89</v>
      </c>
      <c r="G47" s="174">
        <v>9</v>
      </c>
      <c r="H47" s="161" t="s">
        <v>61</v>
      </c>
      <c r="I47" s="175"/>
      <c r="J47" s="41" t="s">
        <v>31</v>
      </c>
      <c r="K47" s="188">
        <f>SUM(D47,G47)</f>
        <v>15</v>
      </c>
      <c r="L47" s="189"/>
      <c r="M47" s="162"/>
      <c r="N47" s="35" t="s">
        <v>92</v>
      </c>
      <c r="O47" s="132" t="e">
        <f>SUM(T24/(A24+B24))</f>
        <v>#DIV/0!</v>
      </c>
      <c r="P47" s="122"/>
      <c r="Q47" s="123"/>
      <c r="R47" s="33"/>
      <c r="S47" s="33"/>
      <c r="T47" s="33"/>
      <c r="U47" s="33"/>
      <c r="V47" s="163"/>
      <c r="X47" s="38"/>
      <c r="AC47" s="43"/>
    </row>
    <row r="48" spans="1:29" s="42" customFormat="1" ht="18" customHeight="1" thickBot="1" x14ac:dyDescent="0.35">
      <c r="A48" s="40"/>
      <c r="B48" s="79" t="s">
        <v>88</v>
      </c>
      <c r="C48" s="45"/>
      <c r="D48" s="190">
        <f>IF(D47&gt;=7,200,IF(D47&gt;=6,100,IF(D47&gt;=5,70,0)))</f>
        <v>100</v>
      </c>
      <c r="E48" s="191"/>
      <c r="F48" s="160" t="s">
        <v>90</v>
      </c>
      <c r="G48" s="135">
        <f>IF(G47&gt;=9,200,IF(G47&gt;=8,100,IF(G47&gt;=7,70,0)))</f>
        <v>200</v>
      </c>
      <c r="H48" s="161" t="s">
        <v>60</v>
      </c>
      <c r="I48" s="134">
        <f>IF(K47&gt;=16,(D48+G48+(K47*15)),IF(K47&gt;=14,(D48+G48+100),IF(K47&gt;=12,(D48+G48+70),0)))</f>
        <v>400</v>
      </c>
      <c r="J48" s="192" t="s">
        <v>32</v>
      </c>
      <c r="K48" s="193"/>
      <c r="L48" s="194"/>
      <c r="M48" s="133" t="e">
        <f>SUM(K44/B44)</f>
        <v>#DIV/0!</v>
      </c>
      <c r="N48" s="44"/>
      <c r="O48" s="44"/>
      <c r="P48" s="126"/>
      <c r="Q48" s="124"/>
      <c r="R48" s="33"/>
      <c r="S48" s="33"/>
      <c r="T48" s="33"/>
      <c r="U48" s="33"/>
      <c r="V48" s="163"/>
      <c r="X48" s="38"/>
      <c r="AC48" s="43"/>
    </row>
    <row r="49" spans="1:29" s="42" customFormat="1" ht="18" customHeight="1" thickBot="1" x14ac:dyDescent="0.35">
      <c r="A49" s="40"/>
      <c r="B49" s="192" t="s">
        <v>33</v>
      </c>
      <c r="C49" s="194"/>
      <c r="D49" s="195">
        <f>COUNTA(G26:G43)</f>
        <v>0</v>
      </c>
      <c r="E49" s="196"/>
      <c r="F49" s="164" t="s">
        <v>34</v>
      </c>
      <c r="G49" s="135">
        <f>SUM(P44)</f>
        <v>0</v>
      </c>
      <c r="H49" s="165" t="s">
        <v>35</v>
      </c>
      <c r="I49" s="134">
        <f>SUM(K44)</f>
        <v>0</v>
      </c>
      <c r="J49" s="192" t="s">
        <v>36</v>
      </c>
      <c r="K49" s="193"/>
      <c r="L49" s="193"/>
      <c r="M49" s="134">
        <f>SUM(K24)</f>
        <v>0</v>
      </c>
      <c r="N49" s="35" t="s">
        <v>37</v>
      </c>
      <c r="O49" s="136">
        <f>SUM(Q24)</f>
        <v>0</v>
      </c>
      <c r="P49" s="127"/>
      <c r="Q49" s="125"/>
      <c r="R49" s="33"/>
      <c r="S49" s="33"/>
      <c r="T49" s="33"/>
      <c r="U49" s="33"/>
      <c r="V49" s="163"/>
      <c r="X49" s="38"/>
      <c r="AC49" s="43"/>
    </row>
    <row r="50" spans="1:29" s="42" customFormat="1" ht="18" customHeight="1" thickBot="1" x14ac:dyDescent="0.35">
      <c r="A50" s="40"/>
      <c r="B50" s="79" t="s">
        <v>38</v>
      </c>
      <c r="C50" s="44"/>
      <c r="D50" s="44"/>
      <c r="E50" s="44"/>
      <c r="F50" s="45"/>
      <c r="G50" s="135">
        <f>R24+R44</f>
        <v>0</v>
      </c>
      <c r="H50" s="34" t="s">
        <v>39</v>
      </c>
      <c r="I50" s="138" t="e">
        <f>SUM(O49/M49)</f>
        <v>#DIV/0!</v>
      </c>
      <c r="J50" s="178" t="s">
        <v>72</v>
      </c>
      <c r="K50" s="179"/>
      <c r="L50" s="180"/>
      <c r="M50" s="135">
        <f>SUM(V44,U44,I44,I24,U24,V24)</f>
        <v>0</v>
      </c>
      <c r="N50" s="46" t="s">
        <v>71</v>
      </c>
      <c r="O50" s="137">
        <f>SUM(S24+S44)*10%</f>
        <v>0</v>
      </c>
      <c r="P50" s="121"/>
      <c r="Q50" s="166"/>
      <c r="R50" s="166"/>
      <c r="S50" s="167"/>
      <c r="T50" s="167"/>
      <c r="U50" s="167"/>
      <c r="V50" s="168"/>
      <c r="AC50" s="43"/>
    </row>
    <row r="51" spans="1:29" ht="18" customHeight="1" thickBot="1" x14ac:dyDescent="0.45">
      <c r="A51" s="47"/>
      <c r="B51" s="181" t="s">
        <v>40</v>
      </c>
      <c r="C51" s="182"/>
      <c r="D51" s="182"/>
      <c r="E51" s="182"/>
      <c r="F51" s="182"/>
      <c r="G51" s="182"/>
      <c r="H51" s="182"/>
      <c r="I51" s="182"/>
      <c r="J51" s="182"/>
      <c r="K51" s="182"/>
      <c r="L51" s="182"/>
      <c r="M51" s="182"/>
      <c r="N51" s="182"/>
      <c r="O51" s="183"/>
      <c r="P51" s="184">
        <f>IF(I48&gt;1,SUM(I48+O50+M50+G50),SUM(D48+G48++O50+M50+G50))</f>
        <v>400</v>
      </c>
      <c r="Q51" s="185"/>
      <c r="R51" s="169"/>
      <c r="S51" s="169"/>
      <c r="T51" s="169"/>
      <c r="U51" s="169"/>
      <c r="V51" s="170"/>
    </row>
    <row r="54" spans="1:29" x14ac:dyDescent="0.3">
      <c r="C54" s="139"/>
      <c r="D54" s="227" t="s">
        <v>74</v>
      </c>
      <c r="E54" s="227"/>
    </row>
    <row r="55" spans="1:29" x14ac:dyDescent="0.3">
      <c r="C55" s="148" t="s">
        <v>76</v>
      </c>
      <c r="D55" s="148" t="s">
        <v>77</v>
      </c>
      <c r="E55" s="148"/>
    </row>
  </sheetData>
  <protectedRanges>
    <protectedRange algorithmName="SHA-512" hashValue="m+I0NJCp+iIDlZDPxOyByzGtElgO7oAObfOHtiYCd9fh7XL+TGB7t4y0fsmWdZnhswi37FbXd0bz0gFsxwCRuA==" saltValue="ggWeDEvg5vwCGIrgI6PeBA==" spinCount="100000" sqref="I26:I43" name="Commissions_3_1"/>
    <protectedRange algorithmName="SHA-512" hashValue="m+I0NJCp+iIDlZDPxOyByzGtElgO7oAObfOHtiYCd9fh7XL+TGB7t4y0fsmWdZnhswi37FbXd0bz0gFsxwCRuA==" saltValue="ggWeDEvg5vwCGIrgI6PeBA==" spinCount="100000" sqref="I3:I7 I11:I23" name="Commissions_2_1"/>
    <protectedRange algorithmName="SHA-512" hashValue="m+I0NJCp+iIDlZDPxOyByzGtElgO7oAObfOHtiYCd9fh7XL+TGB7t4y0fsmWdZnhswi37FbXd0bz0gFsxwCRuA==" saltValue="ggWeDEvg5vwCGIrgI6PeBA==" spinCount="100000" sqref="J26:J43 J3:J7 Q3:Q7 A3:H7 A26:H44 S3:V7 I44:J44 Q26:Q43 S26:V44 L26:O43 L3:O7 L44:Q44 J11:J23 Q11:Q23 A11:H23 S11:V23 L11:O23" name="Commissions_1_1"/>
    <protectedRange algorithmName="SHA-512" hashValue="m+I0NJCp+iIDlZDPxOyByzGtElgO7oAObfOHtiYCd9fh7XL+TGB7t4y0fsmWdZnhswi37FbXd0bz0gFsxwCRuA==" saltValue="ggWeDEvg5vwCGIrgI6PeBA==" spinCount="100000" sqref="R44" name="Commissions_1_2"/>
    <protectedRange algorithmName="SHA-512" hashValue="m+I0NJCp+iIDlZDPxOyByzGtElgO7oAObfOHtiYCd9fh7XL+TGB7t4y0fsmWdZnhswi37FbXd0bz0gFsxwCRuA==" saltValue="ggWeDEvg5vwCGIrgI6PeBA==" spinCount="100000" sqref="R26:R43" name="Commissions_1_2_1"/>
    <protectedRange algorithmName="SHA-512" hashValue="m+I0NJCp+iIDlZDPxOyByzGtElgO7oAObfOHtiYCd9fh7XL+TGB7t4y0fsmWdZnhswi37FbXd0bz0gFsxwCRuA==" saltValue="ggWeDEvg5vwCGIrgI6PeBA==" spinCount="100000" sqref="K26:K44 K3:K7 K11:K23" name="Commissions_4_1"/>
    <protectedRange algorithmName="SHA-512" hashValue="m+I0NJCp+iIDlZDPxOyByzGtElgO7oAObfOHtiYCd9fh7XL+TGB7t4y0fsmWdZnhswi37FbXd0bz0gFsxwCRuA==" saltValue="ggWeDEvg5vwCGIrgI6PeBA==" spinCount="100000" sqref="I8:I10" name="Commissions_2_1_1"/>
    <protectedRange algorithmName="SHA-512" hashValue="m+I0NJCp+iIDlZDPxOyByzGtElgO7oAObfOHtiYCd9fh7XL+TGB7t4y0fsmWdZnhswi37FbXd0bz0gFsxwCRuA==" saltValue="ggWeDEvg5vwCGIrgI6PeBA==" spinCount="100000" sqref="J8:J10 Q8:Q10 A8:H10 S8:V10 L8:O10" name="Commissions_1_3"/>
    <protectedRange algorithmName="SHA-512" hashValue="m+I0NJCp+iIDlZDPxOyByzGtElgO7oAObfOHtiYCd9fh7XL+TGB7t4y0fsmWdZnhswi37FbXd0bz0gFsxwCRuA==" saltValue="ggWeDEvg5vwCGIrgI6PeBA==" spinCount="100000" sqref="K8:K10" name="Commissions_4_2"/>
  </protectedRanges>
  <mergeCells count="66">
    <mergeCell ref="S1:V1"/>
    <mergeCell ref="C2:D2"/>
    <mergeCell ref="D54:E54"/>
    <mergeCell ref="C8:D8"/>
    <mergeCell ref="H1:I1"/>
    <mergeCell ref="K1:R1"/>
    <mergeCell ref="C3:D3"/>
    <mergeCell ref="C4:D4"/>
    <mergeCell ref="C5:D5"/>
    <mergeCell ref="C6:D6"/>
    <mergeCell ref="C7:D7"/>
    <mergeCell ref="C20:D20"/>
    <mergeCell ref="C9:D9"/>
    <mergeCell ref="C10:D10"/>
    <mergeCell ref="C11:D11"/>
    <mergeCell ref="C12:D12"/>
    <mergeCell ref="C13:D13"/>
    <mergeCell ref="C14:D14"/>
    <mergeCell ref="C15:D15"/>
    <mergeCell ref="C23:D23"/>
    <mergeCell ref="C24:D24"/>
    <mergeCell ref="A25:B25"/>
    <mergeCell ref="D25:V25"/>
    <mergeCell ref="C16:D16"/>
    <mergeCell ref="C17:D17"/>
    <mergeCell ref="C18:D18"/>
    <mergeCell ref="C19:D19"/>
    <mergeCell ref="C21:D21"/>
    <mergeCell ref="A26:A44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S46:V46"/>
    <mergeCell ref="C35:D35"/>
    <mergeCell ref="C36:D36"/>
    <mergeCell ref="C37:D37"/>
    <mergeCell ref="C38:D38"/>
    <mergeCell ref="C39:D39"/>
    <mergeCell ref="C40:D40"/>
    <mergeCell ref="C41:D41"/>
    <mergeCell ref="C42:D42"/>
    <mergeCell ref="C43:D43"/>
    <mergeCell ref="C44:D44"/>
    <mergeCell ref="B45:V45"/>
    <mergeCell ref="D1:E1"/>
    <mergeCell ref="F1:G1"/>
    <mergeCell ref="J50:L50"/>
    <mergeCell ref="B51:O51"/>
    <mergeCell ref="P51:Q51"/>
    <mergeCell ref="D47:E47"/>
    <mergeCell ref="K47:L47"/>
    <mergeCell ref="D48:E48"/>
    <mergeCell ref="J48:L48"/>
    <mergeCell ref="B49:C49"/>
    <mergeCell ref="D49:E49"/>
    <mergeCell ref="J49:L49"/>
    <mergeCell ref="B46:F46"/>
    <mergeCell ref="I46:L46"/>
    <mergeCell ref="P46:R46"/>
    <mergeCell ref="C22:D22"/>
  </mergeCells>
  <dataValidations count="12">
    <dataValidation type="list" allowBlank="1" showInputMessage="1" showErrorMessage="1" sqref="V26:V43 V3:V22" xr:uid="{69640BFB-246B-40AF-A3EC-D3834BFBAB49}">
      <formula1>"0,10,15,20"</formula1>
    </dataValidation>
    <dataValidation type="list" allowBlank="1" showInputMessage="1" showErrorMessage="1" sqref="U26:U43 U3:U23" xr:uid="{67E24EBA-4B7B-4458-A1C5-3AD8C9E4A723}">
      <formula1>"0,6,10,15,35,45"</formula1>
    </dataValidation>
    <dataValidation type="list" allowBlank="1" showInputMessage="1" showErrorMessage="1" sqref="I3:I23" xr:uid="{B6CEFEB4-4937-4781-8699-5AB5269375AB}">
      <formula1>"0,31,50,100,120,150,170,200,,300"</formula1>
    </dataValidation>
    <dataValidation type="list" allowBlank="1" showInputMessage="1" showErrorMessage="1" sqref="A3:B23" xr:uid="{16ED24B7-B08C-4153-B5C1-8284AE89D3EC}">
      <formula1>"1,0"</formula1>
    </dataValidation>
    <dataValidation type="list" allowBlank="1" showInputMessage="1" showErrorMessage="1" sqref="L3:L23" xr:uid="{F8C671B4-38C1-4723-8D9E-6C68130A4989}">
      <formula1>"CC,CB,LOA,LLD"</formula1>
    </dataValidation>
    <dataValidation type="list" allowBlank="1" showInputMessage="1" showErrorMessage="1" sqref="T3:T23" xr:uid="{B3BB044C-A756-4596-97A9-2C911CD36F52}">
      <formula1>"0,1"</formula1>
    </dataValidation>
    <dataValidation type="list" allowBlank="1" showInputMessage="1" showErrorMessage="1" sqref="Q26:Q43 Q3:Q23" xr:uid="{BB5E1C63-DCDA-48A9-B428-2E3509B0611D}">
      <formula1>"0,1,2,3"</formula1>
    </dataValidation>
    <dataValidation type="list" allowBlank="1" showInputMessage="1" showErrorMessage="1" sqref="M26:M43 M3:M23" xr:uid="{8E2A1761-68D4-4A25-AABC-F9678C73B4FF}">
      <mc:AlternateContent xmlns:x12ac="http://schemas.microsoft.com/office/spreadsheetml/2011/1/ac" xmlns:mc="http://schemas.openxmlformats.org/markup-compatibility/2006">
        <mc:Choice Requires="x12ac">
          <x12ac:list>"0,0","0,25","0,50","0,75",1</x12ac:list>
        </mc:Choice>
        <mc:Fallback>
          <formula1>"0,0,0,25,0,50,0,75,1"</formula1>
        </mc:Fallback>
      </mc:AlternateContent>
    </dataValidation>
    <dataValidation type="list" allowBlank="1" showInputMessage="1" showErrorMessage="1" sqref="U2" xr:uid="{994A1A6A-4CB1-4469-9B26-9EBCF46B95B9}">
      <formula1>"0,6,10,12,22"</formula1>
    </dataValidation>
    <dataValidation type="list" allowBlank="1" showInputMessage="1" showErrorMessage="1" sqref="J26:J43 J3:J23" xr:uid="{8D3CA6FC-1D9F-4E4D-9DE1-9424A4493C99}">
      <formula1>"31,50,100,150,200,300,500,900"</formula1>
    </dataValidation>
    <dataValidation type="list" allowBlank="1" showInputMessage="1" showErrorMessage="1" sqref="L26:L43" xr:uid="{8BB7923E-752B-4D3D-A295-187D61CAD619}">
      <formula1>"CC,CB,LLD,LOA"</formula1>
    </dataValidation>
    <dataValidation type="list" allowBlank="1" showInputMessage="1" showErrorMessage="1" sqref="I26:I43" xr:uid="{487E3155-AE60-4E14-938A-28A742BC6B49}">
      <formula1>"0,31,50,120,150,200,250,300,350,400,450,500,550,600"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285E6-0548-4467-A8E3-752F1F91B4E3}">
  <sheetPr codeName="Feuil3"/>
  <dimension ref="A1:AC55"/>
  <sheetViews>
    <sheetView zoomScale="106" zoomScaleNormal="106" workbookViewId="0">
      <pane ySplit="2" topLeftCell="A39" activePane="bottomLeft" state="frozen"/>
      <selection activeCell="I47" sqref="I47"/>
      <selection pane="bottomLeft" activeCell="G49" sqref="G49"/>
    </sheetView>
  </sheetViews>
  <sheetFormatPr baseColWidth="10" defaultRowHeight="14.4" x14ac:dyDescent="0.3"/>
  <cols>
    <col min="1" max="1" width="3" style="48" customWidth="1"/>
    <col min="2" max="2" width="3.21875" style="48" customWidth="1"/>
    <col min="3" max="3" width="5.6640625" style="48" customWidth="1"/>
    <col min="4" max="4" width="3" style="48" customWidth="1"/>
    <col min="5" max="5" width="12.109375" style="48" customWidth="1"/>
    <col min="6" max="6" width="11.109375" style="82" customWidth="1"/>
    <col min="7" max="7" width="16.5546875" style="48" customWidth="1"/>
    <col min="8" max="8" width="11" style="48" customWidth="1"/>
    <col min="9" max="9" width="9.44140625" style="48" customWidth="1"/>
    <col min="10" max="10" width="7.33203125" style="48" customWidth="1"/>
    <col min="11" max="11" width="5.6640625" style="48" customWidth="1"/>
    <col min="12" max="12" width="5.33203125" style="48" customWidth="1"/>
    <col min="13" max="13" width="9.6640625" style="48" customWidth="1"/>
    <col min="14" max="14" width="13.6640625" style="48" customWidth="1"/>
    <col min="15" max="15" width="9.5546875" style="48" customWidth="1"/>
    <col min="16" max="16" width="11" style="48" customWidth="1"/>
    <col min="17" max="17" width="9" style="48" customWidth="1"/>
    <col min="18" max="18" width="7.33203125" style="48" customWidth="1"/>
    <col min="19" max="19" width="10.109375" style="48" customWidth="1"/>
    <col min="20" max="21" width="7.88671875" style="48" customWidth="1"/>
    <col min="22" max="22" width="7.44140625" style="48" customWidth="1"/>
    <col min="29" max="29" width="11.5546875" style="4"/>
  </cols>
  <sheetData>
    <row r="1" spans="1:29" ht="15" thickBot="1" x14ac:dyDescent="0.35">
      <c r="A1" s="1"/>
      <c r="B1" s="1"/>
      <c r="C1" s="3"/>
      <c r="D1" s="228" t="s">
        <v>0</v>
      </c>
      <c r="E1" s="228"/>
      <c r="F1" s="228" t="str">
        <f>IF(F8="","",(TEXT(F8,"MMMM")))</f>
        <v/>
      </c>
      <c r="G1" s="228"/>
      <c r="H1" s="176" t="s">
        <v>59</v>
      </c>
      <c r="I1" s="177"/>
      <c r="J1" s="2"/>
      <c r="K1" s="229" t="s">
        <v>1</v>
      </c>
      <c r="L1" s="230"/>
      <c r="M1" s="230"/>
      <c r="N1" s="230"/>
      <c r="O1" s="230"/>
      <c r="P1" s="230"/>
      <c r="Q1" s="230"/>
      <c r="R1" s="231"/>
      <c r="S1" s="222" t="s">
        <v>73</v>
      </c>
      <c r="T1" s="223"/>
      <c r="U1" s="223"/>
      <c r="V1" s="224"/>
    </row>
    <row r="2" spans="1:29" s="6" customFormat="1" ht="36.6" thickBot="1" x14ac:dyDescent="0.35">
      <c r="A2" s="5" t="s">
        <v>2</v>
      </c>
      <c r="B2" s="5" t="s">
        <v>3</v>
      </c>
      <c r="C2" s="225" t="s">
        <v>4</v>
      </c>
      <c r="D2" s="226"/>
      <c r="E2" s="89" t="s">
        <v>5</v>
      </c>
      <c r="F2" s="90" t="s">
        <v>6</v>
      </c>
      <c r="G2" s="91" t="s">
        <v>7</v>
      </c>
      <c r="H2" s="91" t="s">
        <v>8</v>
      </c>
      <c r="I2" s="89" t="s">
        <v>9</v>
      </c>
      <c r="J2" s="89" t="s">
        <v>10</v>
      </c>
      <c r="K2" s="89" t="s">
        <v>11</v>
      </c>
      <c r="L2" s="89" t="s">
        <v>12</v>
      </c>
      <c r="M2" s="91" t="s">
        <v>13</v>
      </c>
      <c r="N2" s="89" t="s">
        <v>14</v>
      </c>
      <c r="O2" s="89" t="s">
        <v>15</v>
      </c>
      <c r="P2" s="89" t="s">
        <v>16</v>
      </c>
      <c r="Q2" s="89" t="s">
        <v>17</v>
      </c>
      <c r="R2" s="91" t="s">
        <v>18</v>
      </c>
      <c r="S2" s="89" t="s">
        <v>19</v>
      </c>
      <c r="T2" s="92" t="s">
        <v>20</v>
      </c>
      <c r="U2" s="93" t="s">
        <v>21</v>
      </c>
      <c r="V2" s="93" t="s">
        <v>69</v>
      </c>
      <c r="AC2" s="7" t="s">
        <v>22</v>
      </c>
    </row>
    <row r="3" spans="1:29" x14ac:dyDescent="0.3">
      <c r="A3" s="8"/>
      <c r="B3" s="8"/>
      <c r="C3" s="232"/>
      <c r="D3" s="233"/>
      <c r="E3" s="9"/>
      <c r="F3" s="80"/>
      <c r="G3" s="83"/>
      <c r="H3" s="10"/>
      <c r="I3" s="10"/>
      <c r="J3" s="10"/>
      <c r="K3" s="155" t="str">
        <f>IF(L3="","",COUNTA(L3))</f>
        <v/>
      </c>
      <c r="L3" s="10"/>
      <c r="M3" s="12"/>
      <c r="N3" s="13"/>
      <c r="O3" s="13"/>
      <c r="P3" s="14">
        <f>IF(L3="CC",SUM((N3-O3)*M3))+IF(L3="LOA",SUM((N3-O3)/1.2*M3))+IF(L3="CB",SUM((N3-O3)/1.2*M3))+IF(L3="LLD",SUM((N3-O3)/1.2*M3))</f>
        <v>0</v>
      </c>
      <c r="Q3" s="10"/>
      <c r="R3" s="21">
        <f>IF(AND(K3=1,M3=25%,Q3=0),'T1'!$J$6)+IF(AND(K3=1,M3=25%,Q3=1),'T1'!$J$7)+IF(AND(K3=1,M3=25%,Q3=2),'T1'!$J$8)+IF(AND(K3=1,M3=25%,Q3=3),'T1'!$J$9)+IF(AND(K3=1,M3=50%,Q3=0),'T1'!$I$6)+IF(AND(K3=1,M3=50%,Q3=1),'T1'!$I$7)+IF(AND(K3=1,M3=50%,Q3=2),'T1'!$I$8)+IF(AND(K3=1,M3=50%,Q3=3),'T1'!$I$9)+IF(AND(K3=1,M3=75%,Q3=0),'T1'!$H$6)+IF(AND(K3=1,M3=75%,Q3=1),'T1'!$H$7)+IF(AND(K3=1,M3=75%,Q3=2),'T1'!$H$8)+IF(AND(K3=1,M3=75%,Q3=3),'T1'!$H$9)+IF(AND(K3=1,M3=100%,Q3=0),'T1'!$G$6)+IF(AND(K3=1,M3=100%,Q3=1),'T1'!$G$7)+IF(AND(K3=1,M3=100%,Q3=2),'T1'!$G$8)+IF(AND(K3=1,M3=100%,Q3=3),'T1'!$G$9)</f>
        <v>0</v>
      </c>
      <c r="S3" s="13"/>
      <c r="T3" s="49"/>
      <c r="U3" s="94"/>
      <c r="V3" s="15"/>
      <c r="AC3" s="4">
        <f>SUM(Q24+Q44)</f>
        <v>0</v>
      </c>
    </row>
    <row r="4" spans="1:29" x14ac:dyDescent="0.3">
      <c r="A4" s="16"/>
      <c r="B4" s="16"/>
      <c r="C4" s="202"/>
      <c r="D4" s="203"/>
      <c r="E4" s="17"/>
      <c r="F4" s="81"/>
      <c r="G4" s="84"/>
      <c r="H4" s="23"/>
      <c r="I4" s="11"/>
      <c r="J4" s="11"/>
      <c r="K4" s="156" t="str">
        <f t="shared" ref="K4:K22" si="0">IF(L4="","",COUNTA(L4))</f>
        <v/>
      </c>
      <c r="L4" s="11"/>
      <c r="M4" s="18"/>
      <c r="N4" s="19"/>
      <c r="O4" s="19"/>
      <c r="P4" s="20">
        <f t="shared" ref="P4:P23" si="1">IF(L4="CC",SUM((N4-O4)*M4))+IF(L4="LOA",SUM((N4-O4)/1.2*M4))+IF(L4="CB",SUM((N4-O4)/1.2*M4))+IF(L4="LLD",SUM((N4-O4)/1.2*M4))</f>
        <v>0</v>
      </c>
      <c r="Q4" s="11"/>
      <c r="R4" s="21">
        <f>IF(AND(K4=1,M4=25%,Q4=0),'T1'!$J$6)+IF(AND(K4=1,M4=25%,Q4=1),'T1'!$J$7)+IF(AND(K4=1,M4=25%,Q4=2),'T1'!$J$8)+IF(AND(K4=1,M4=25%,Q4=3),'T1'!$J$9)+IF(AND(K4=1,M4=50%,Q4=0),'T1'!$I$6)+IF(AND(K4=1,M4=50%,Q4=1),'T1'!$I$7)+IF(AND(K4=1,M4=50%,Q4=2),'T1'!$I$8)+IF(AND(K4=1,M4=50%,Q4=3),'T1'!$I$9)+IF(AND(K4=1,M4=75%,Q4=0),'T1'!$H$6)+IF(AND(K4=1,M4=75%,Q4=1),'T1'!$H$7)+IF(AND(K4=1,M4=75%,Q4=2),'T1'!$H$8)+IF(AND(K4=1,M4=75%,Q4=3),'T1'!$H$9)+IF(AND(K4=1,M4=100%,Q4=0),'T1'!$G$6)+IF(AND(K4=1,M4=100%,Q4=1),'T1'!$G$7)+IF(AND(K4=1,M4=100%,Q4=2),'T1'!$G$8)+IF(AND(K4=1,M4=100%,Q4=3),'T1'!$G$9)</f>
        <v>0</v>
      </c>
      <c r="S4" s="19"/>
      <c r="T4" s="50"/>
      <c r="U4" s="88"/>
      <c r="V4" s="95"/>
      <c r="AC4" s="4">
        <f>SUM(K24+K44)</f>
        <v>0</v>
      </c>
    </row>
    <row r="5" spans="1:29" x14ac:dyDescent="0.3">
      <c r="A5" s="16"/>
      <c r="B5" s="16"/>
      <c r="C5" s="202"/>
      <c r="D5" s="203"/>
      <c r="E5" s="17"/>
      <c r="F5" s="81"/>
      <c r="G5" s="84"/>
      <c r="H5" s="23"/>
      <c r="I5" s="11"/>
      <c r="J5" s="11"/>
      <c r="K5" s="156" t="str">
        <f t="shared" si="0"/>
        <v/>
      </c>
      <c r="L5" s="11"/>
      <c r="M5" s="18"/>
      <c r="N5" s="19"/>
      <c r="O5" s="19"/>
      <c r="P5" s="20">
        <f>IF(L5="CC",SUM((N5-O5)*M5))+IF(L5="LOA",SUM((N5-O5)/1.2*M5))+IF(L5="CB",SUM((N5-O5)/1.2*M5))+IF(L5="LLD",SUM((N5-O5)/1.2*M5))</f>
        <v>0</v>
      </c>
      <c r="Q5" s="11"/>
      <c r="R5" s="21">
        <f>IF(AND(K5=1,M5=25%,Q5=0),'T1'!$J$6)+IF(AND(K5=1,M5=25%,Q5=1),'T1'!$J$7)+IF(AND(K5=1,M5=25%,Q5=2),'T1'!$J$8)+IF(AND(K5=1,M5=25%,Q5=3),'T1'!$J$9)+IF(AND(K5=1,M5=50%,Q5=0),'T1'!$I$6)+IF(AND(K5=1,M5=50%,Q5=1),'T1'!$I$7)+IF(AND(K5=1,M5=50%,Q5=2),'T1'!$I$8)+IF(AND(K5=1,M5=50%,Q5=3),'T1'!$I$9)+IF(AND(K5=1,M5=75%,Q5=0),'T1'!$H$6)+IF(AND(K5=1,M5=75%,Q5=1),'T1'!$H$7)+IF(AND(K5=1,M5=75%,Q5=2),'T1'!$H$8)+IF(AND(K5=1,M5=75%,Q5=3),'T1'!$H$9)+IF(AND(K5=1,M5=100%,Q5=0),'T1'!$G$6)+IF(AND(K5=1,M5=100%,Q5=1),'T1'!$G$7)+IF(AND(K5=1,M5=100%,Q5=2),'T1'!$G$8)+IF(AND(K5=1,M5=100%,Q5=3),'T1'!$G$9)</f>
        <v>0</v>
      </c>
      <c r="S5" s="19"/>
      <c r="T5" s="50"/>
      <c r="U5" s="88"/>
      <c r="V5" s="95"/>
      <c r="AC5" s="4" t="e">
        <f>SUM(K22+K42)</f>
        <v>#VALUE!</v>
      </c>
    </row>
    <row r="6" spans="1:29" x14ac:dyDescent="0.3">
      <c r="A6" s="16"/>
      <c r="B6" s="16"/>
      <c r="C6" s="202"/>
      <c r="D6" s="203"/>
      <c r="E6" s="17"/>
      <c r="F6" s="81"/>
      <c r="G6" s="84"/>
      <c r="H6" s="23"/>
      <c r="I6" s="11"/>
      <c r="J6" s="11"/>
      <c r="K6" s="156" t="str">
        <f t="shared" si="0"/>
        <v/>
      </c>
      <c r="L6" s="11"/>
      <c r="M6" s="18"/>
      <c r="N6" s="19"/>
      <c r="O6" s="19"/>
      <c r="P6" s="20">
        <f t="shared" ref="P6:P7" si="2">IF(L6="CC",SUM((N6-O6)*M6))+IF(L6="LOA",SUM((N6-O6)/1.2*M6))+IF(L6="CB",SUM((N6-O6)/1.2*M6))+IF(L6="LLD",SUM((N6-O6)/1.2*M6))</f>
        <v>0</v>
      </c>
      <c r="Q6" s="11"/>
      <c r="R6" s="21">
        <f>IF(AND(K6=1,M6=25%,Q6=0),'T1'!$J$6)+IF(AND(K6=1,M6=25%,Q6=1),'T1'!$J$7)+IF(AND(K6=1,M6=25%,Q6=2),'T1'!$J$8)+IF(AND(K6=1,M6=25%,Q6=3),'T1'!$J$9)+IF(AND(K6=1,M6=50%,Q6=0),'T1'!$I$6)+IF(AND(K6=1,M6=50%,Q6=1),'T1'!$I$7)+IF(AND(K6=1,M6=50%,Q6=2),'T1'!$I$8)+IF(AND(K6=1,M6=50%,Q6=3),'T1'!$I$9)+IF(AND(K6=1,M6=75%,Q6=0),'T1'!$H$6)+IF(AND(K6=1,M6=75%,Q6=1),'T1'!$H$7)+IF(AND(K6=1,M6=75%,Q6=2),'T1'!$H$8)+IF(AND(K6=1,M6=75%,Q6=3),'T1'!$H$9)+IF(AND(K6=1,M6=100%,Q6=0),'T1'!$G$6)+IF(AND(K6=1,M6=100%,Q6=1),'T1'!$G$7)+IF(AND(K6=1,M6=100%,Q6=2),'T1'!$G$8)+IF(AND(K6=1,M6=100%,Q6=3),'T1'!$G$9)</f>
        <v>0</v>
      </c>
      <c r="S6" s="19"/>
      <c r="T6" s="50"/>
      <c r="U6" s="88"/>
      <c r="V6" s="95"/>
      <c r="AC6" s="4">
        <f>SUM(B22+B42)</f>
        <v>0</v>
      </c>
    </row>
    <row r="7" spans="1:29" x14ac:dyDescent="0.3">
      <c r="A7" s="16"/>
      <c r="B7" s="16"/>
      <c r="C7" s="202"/>
      <c r="D7" s="203"/>
      <c r="E7" s="17"/>
      <c r="F7" s="81"/>
      <c r="G7" s="84"/>
      <c r="H7" s="23"/>
      <c r="I7" s="11"/>
      <c r="J7" s="11"/>
      <c r="K7" s="156" t="str">
        <f t="shared" si="0"/>
        <v/>
      </c>
      <c r="L7" s="11"/>
      <c r="M7" s="18"/>
      <c r="N7" s="19"/>
      <c r="O7" s="19"/>
      <c r="P7" s="20">
        <f t="shared" si="2"/>
        <v>0</v>
      </c>
      <c r="Q7" s="11"/>
      <c r="R7" s="21">
        <f>IF(AND(K7=1,M7=25%,Q7=0),'T1'!$J$6)+IF(AND(K7=1,M7=25%,Q7=1),'T1'!$J$7)+IF(AND(K7=1,M7=25%,Q7=2),'T1'!$J$8)+IF(AND(K7=1,M7=25%,Q7=3),'T1'!$J$9)+IF(AND(K7=1,M7=50%,Q7=0),'T1'!$I$6)+IF(AND(K7=1,M7=50%,Q7=1),'T1'!$I$7)+IF(AND(K7=1,M7=50%,Q7=2),'T1'!$I$8)+IF(AND(K7=1,M7=50%,Q7=3),'T1'!$I$9)+IF(AND(K7=1,M7=75%,Q7=0),'T1'!$H$6)+IF(AND(K7=1,M7=75%,Q7=1),'T1'!$H$7)+IF(AND(K7=1,M7=75%,Q7=2),'T1'!$H$8)+IF(AND(K7=1,M7=75%,Q7=3),'T1'!$H$9)+IF(AND(K7=1,M7=100%,Q7=0),'T1'!$G$6)+IF(AND(K7=1,M7=100%,Q7=1),'T1'!$G$7)+IF(AND(K7=1,M7=100%,Q7=2),'T1'!$G$8)+IF(AND(K7=1,M7=100%,Q7=3),'T1'!$G$9)</f>
        <v>0</v>
      </c>
      <c r="S7" s="19"/>
      <c r="T7" s="50"/>
      <c r="U7" s="88"/>
      <c r="V7" s="95"/>
    </row>
    <row r="8" spans="1:29" x14ac:dyDescent="0.3">
      <c r="A8" s="16"/>
      <c r="B8" s="16"/>
      <c r="C8" s="202"/>
      <c r="D8" s="203"/>
      <c r="E8" s="17"/>
      <c r="F8" s="81"/>
      <c r="G8" s="84"/>
      <c r="H8" s="23"/>
      <c r="I8" s="11"/>
      <c r="J8" s="11"/>
      <c r="K8" s="156" t="str">
        <f t="shared" si="0"/>
        <v/>
      </c>
      <c r="L8" s="11"/>
      <c r="M8" s="18"/>
      <c r="N8" s="19"/>
      <c r="O8" s="19"/>
      <c r="P8" s="20">
        <f t="shared" si="1"/>
        <v>0</v>
      </c>
      <c r="Q8" s="11"/>
      <c r="R8" s="21">
        <f>IF(AND(K8=1,M8=25%,Q8=0),'T1'!$J$6)+IF(AND(K8=1,M8=25%,Q8=1),'T1'!$J$7)+IF(AND(K8=1,M8=25%,Q8=2),'T1'!$J$8)+IF(AND(K8=1,M8=25%,Q8=3),'T1'!$J$9)+IF(AND(K8=1,M8=50%,Q8=0),'T1'!$I$6)+IF(AND(K8=1,M8=50%,Q8=1),'T1'!$I$7)+IF(AND(K8=1,M8=50%,Q8=2),'T1'!$I$8)+IF(AND(K8=1,M8=50%,Q8=3),'T1'!$I$9)+IF(AND(K8=1,M8=75%,Q8=0),'T1'!$H$6)+IF(AND(K8=1,M8=75%,Q8=1),'T1'!$H$7)+IF(AND(K8=1,M8=75%,Q8=2),'T1'!$H$8)+IF(AND(K8=1,M8=75%,Q8=3),'T1'!$H$9)+IF(AND(K8=1,M8=100%,Q8=0),'T1'!$G$6)+IF(AND(K8=1,M8=100%,Q8=1),'T1'!$G$7)+IF(AND(K8=1,M8=100%,Q8=2),'T1'!$G$8)+IF(AND(K8=1,M8=100%,Q8=3),'T1'!$G$9)</f>
        <v>0</v>
      </c>
      <c r="S8" s="19"/>
      <c r="T8" s="50"/>
      <c r="U8" s="88"/>
      <c r="V8" s="95"/>
      <c r="AC8" s="4">
        <f>SUM(B24+B44)</f>
        <v>0</v>
      </c>
    </row>
    <row r="9" spans="1:29" x14ac:dyDescent="0.3">
      <c r="A9" s="16"/>
      <c r="B9" s="16"/>
      <c r="C9" s="202"/>
      <c r="D9" s="203"/>
      <c r="E9" s="17"/>
      <c r="F9" s="81"/>
      <c r="G9" s="84"/>
      <c r="H9" s="23"/>
      <c r="I9" s="11"/>
      <c r="J9" s="11"/>
      <c r="K9" s="156" t="str">
        <f t="shared" si="0"/>
        <v/>
      </c>
      <c r="L9" s="11"/>
      <c r="M9" s="18"/>
      <c r="N9" s="19"/>
      <c r="O9" s="19"/>
      <c r="P9" s="20">
        <f t="shared" si="1"/>
        <v>0</v>
      </c>
      <c r="Q9" s="11"/>
      <c r="R9" s="21">
        <f>IF(AND(K9=1,M9=25%,Q9=0),'T1'!$J$6)+IF(AND(K9=1,M9=25%,Q9=1),'T1'!$J$7)+IF(AND(K9=1,M9=25%,Q9=2),'T1'!$J$8)+IF(AND(K9=1,M9=25%,Q9=3),'T1'!$J$9)+IF(AND(K9=1,M9=50%,Q9=0),'T1'!$I$6)+IF(AND(K9=1,M9=50%,Q9=1),'T1'!$I$7)+IF(AND(K9=1,M9=50%,Q9=2),'T1'!$I$8)+IF(AND(K9=1,M9=50%,Q9=3),'T1'!$I$9)+IF(AND(K9=1,M9=75%,Q9=0),'T1'!$H$6)+IF(AND(K9=1,M9=75%,Q9=1),'T1'!$H$7)+IF(AND(K9=1,M9=75%,Q9=2),'T1'!$H$8)+IF(AND(K9=1,M9=75%,Q9=3),'T1'!$H$9)+IF(AND(K9=1,M9=100%,Q9=0),'T1'!$G$6)+IF(AND(K9=1,M9=100%,Q9=1),'T1'!$G$7)+IF(AND(K9=1,M9=100%,Q9=2),'T1'!$G$8)+IF(AND(K9=1,M9=100%,Q9=3),'T1'!$G$9)</f>
        <v>0</v>
      </c>
      <c r="S9" s="19"/>
      <c r="T9" s="50"/>
      <c r="U9" s="88"/>
      <c r="V9" s="95"/>
    </row>
    <row r="10" spans="1:29" x14ac:dyDescent="0.3">
      <c r="A10" s="16"/>
      <c r="B10" s="16"/>
      <c r="C10" s="202"/>
      <c r="D10" s="203"/>
      <c r="E10" s="17"/>
      <c r="F10" s="81"/>
      <c r="G10" s="84"/>
      <c r="H10" s="23"/>
      <c r="I10" s="11"/>
      <c r="J10" s="11"/>
      <c r="K10" s="156" t="str">
        <f t="shared" si="0"/>
        <v/>
      </c>
      <c r="L10" s="11"/>
      <c r="M10" s="18"/>
      <c r="N10" s="19"/>
      <c r="O10" s="19"/>
      <c r="P10" s="20">
        <f t="shared" si="1"/>
        <v>0</v>
      </c>
      <c r="Q10" s="11"/>
      <c r="R10" s="21">
        <f>IF(AND(K10=1,M10=25%,Q10=0),'T1'!$J$6)+IF(AND(K10=1,M10=25%,Q10=1),'T1'!$J$7)+IF(AND(K10=1,M10=25%,Q10=2),'T1'!$J$8)+IF(AND(K10=1,M10=25%,Q10=3),'T1'!$J$9)+IF(AND(K10=1,M10=50%,Q10=0),'T1'!$I$6)+IF(AND(K10=1,M10=50%,Q10=1),'T1'!$I$7)+IF(AND(K10=1,M10=50%,Q10=2),'T1'!$I$8)+IF(AND(K10=1,M10=50%,Q10=3),'T1'!$I$9)+IF(AND(K10=1,M10=75%,Q10=0),'T1'!$H$6)+IF(AND(K10=1,M10=75%,Q10=1),'T1'!$H$7)+IF(AND(K10=1,M10=75%,Q10=2),'T1'!$H$8)+IF(AND(K10=1,M10=75%,Q10=3),'T1'!$H$9)+IF(AND(K10=1,M10=100%,Q10=0),'T1'!$G$6)+IF(AND(K10=1,M10=100%,Q10=1),'T1'!$G$7)+IF(AND(K10=1,M10=100%,Q10=2),'T1'!$G$8)+IF(AND(K10=1,M10=100%,Q10=3),'T1'!$G$9)</f>
        <v>0</v>
      </c>
      <c r="S10" s="19"/>
      <c r="T10" s="50"/>
      <c r="U10" s="88"/>
      <c r="V10" s="95"/>
    </row>
    <row r="11" spans="1:29" x14ac:dyDescent="0.3">
      <c r="A11" s="16"/>
      <c r="B11" s="16"/>
      <c r="C11" s="202"/>
      <c r="D11" s="203"/>
      <c r="E11" s="17"/>
      <c r="F11" s="81"/>
      <c r="G11" s="84"/>
      <c r="H11" s="23"/>
      <c r="I11" s="11"/>
      <c r="J11" s="11"/>
      <c r="K11" s="156" t="str">
        <f t="shared" si="0"/>
        <v/>
      </c>
      <c r="L11" s="11"/>
      <c r="M11" s="18"/>
      <c r="N11" s="19"/>
      <c r="O11" s="19"/>
      <c r="P11" s="20">
        <f t="shared" si="1"/>
        <v>0</v>
      </c>
      <c r="Q11" s="11"/>
      <c r="R11" s="21">
        <f>IF(AND(K11=1,M11=25%,Q11=0),'T1'!$J$6)+IF(AND(K11=1,M11=25%,Q11=1),'T1'!$J$7)+IF(AND(K11=1,M11=25%,Q11=2),'T1'!$J$8)+IF(AND(K11=1,M11=25%,Q11=3),'T1'!$J$9)+IF(AND(K11=1,M11=50%,Q11=0),'T1'!$I$6)+IF(AND(K11=1,M11=50%,Q11=1),'T1'!$I$7)+IF(AND(K11=1,M11=50%,Q11=2),'T1'!$I$8)+IF(AND(K11=1,M11=50%,Q11=3),'T1'!$I$9)+IF(AND(K11=1,M11=75%,Q11=0),'T1'!$H$6)+IF(AND(K11=1,M11=75%,Q11=1),'T1'!$H$7)+IF(AND(K11=1,M11=75%,Q11=2),'T1'!$H$8)+IF(AND(K11=1,M11=75%,Q11=3),'T1'!$H$9)+IF(AND(K11=1,M11=100%,Q11=0),'T1'!$G$6)+IF(AND(K11=1,M11=100%,Q11=1),'T1'!$G$7)+IF(AND(K11=1,M11=100%,Q11=2),'T1'!$G$8)+IF(AND(K11=1,M11=100%,Q11=3),'T1'!$G$9)</f>
        <v>0</v>
      </c>
      <c r="S11" s="19"/>
      <c r="T11" s="50"/>
      <c r="U11" s="88"/>
      <c r="V11" s="95"/>
    </row>
    <row r="12" spans="1:29" x14ac:dyDescent="0.3">
      <c r="A12" s="16"/>
      <c r="B12" s="16"/>
      <c r="C12" s="202"/>
      <c r="D12" s="203"/>
      <c r="E12" s="17"/>
      <c r="F12" s="81"/>
      <c r="G12" s="84"/>
      <c r="H12" s="23"/>
      <c r="I12" s="11"/>
      <c r="J12" s="11"/>
      <c r="K12" s="156" t="str">
        <f t="shared" si="0"/>
        <v/>
      </c>
      <c r="L12" s="11"/>
      <c r="M12" s="18"/>
      <c r="N12" s="19"/>
      <c r="O12" s="19"/>
      <c r="P12" s="20">
        <f t="shared" si="1"/>
        <v>0</v>
      </c>
      <c r="Q12" s="11"/>
      <c r="R12" s="21">
        <f>IF(AND(K12=1,M12=25%,Q12=0),'T1'!$J$6)+IF(AND(K12=1,M12=25%,Q12=1),'T1'!$J$7)+IF(AND(K12=1,M12=25%,Q12=2),'T1'!$J$8)+IF(AND(K12=1,M12=25%,Q12=3),'T1'!$J$9)+IF(AND(K12=1,M12=50%,Q12=0),'T1'!$I$6)+IF(AND(K12=1,M12=50%,Q12=1),'T1'!$I$7)+IF(AND(K12=1,M12=50%,Q12=2),'T1'!$I$8)+IF(AND(K12=1,M12=50%,Q12=3),'T1'!$I$9)+IF(AND(K12=1,M12=75%,Q12=0),'T1'!$H$6)+IF(AND(K12=1,M12=75%,Q12=1),'T1'!$H$7)+IF(AND(K12=1,M12=75%,Q12=2),'T1'!$H$8)+IF(AND(K12=1,M12=75%,Q12=3),'T1'!$H$9)+IF(AND(K12=1,M12=100%,Q12=0),'T1'!$G$6)+IF(AND(K12=1,M12=100%,Q12=1),'T1'!$G$7)+IF(AND(K12=1,M12=100%,Q12=2),'T1'!$G$8)+IF(AND(K12=1,M12=100%,Q12=3),'T1'!$G$9)</f>
        <v>0</v>
      </c>
      <c r="S12" s="19"/>
      <c r="T12" s="50"/>
      <c r="U12" s="88"/>
      <c r="V12" s="95"/>
    </row>
    <row r="13" spans="1:29" x14ac:dyDescent="0.3">
      <c r="A13" s="16"/>
      <c r="B13" s="16"/>
      <c r="C13" s="202"/>
      <c r="D13" s="203"/>
      <c r="E13" s="17"/>
      <c r="F13" s="81"/>
      <c r="G13" s="84"/>
      <c r="H13" s="23"/>
      <c r="I13" s="11"/>
      <c r="J13" s="11"/>
      <c r="K13" s="156" t="str">
        <f t="shared" si="0"/>
        <v/>
      </c>
      <c r="L13" s="11"/>
      <c r="M13" s="18"/>
      <c r="N13" s="19"/>
      <c r="O13" s="19"/>
      <c r="P13" s="20">
        <f t="shared" si="1"/>
        <v>0</v>
      </c>
      <c r="Q13" s="11"/>
      <c r="R13" s="21">
        <f>IF(AND(K13=1,M13=25%,Q13=0),'T1'!$J$6)+IF(AND(K13=1,M13=25%,Q13=1),'T1'!$J$7)+IF(AND(K13=1,M13=25%,Q13=2),'T1'!$J$8)+IF(AND(K13=1,M13=25%,Q13=3),'T1'!$J$9)+IF(AND(K13=1,M13=50%,Q13=0),'T1'!$I$6)+IF(AND(K13=1,M13=50%,Q13=1),'T1'!$I$7)+IF(AND(K13=1,M13=50%,Q13=2),'T1'!$I$8)+IF(AND(K13=1,M13=50%,Q13=3),'T1'!$I$9)+IF(AND(K13=1,M13=75%,Q13=0),'T1'!$H$6)+IF(AND(K13=1,M13=75%,Q13=1),'T1'!$H$7)+IF(AND(K13=1,M13=75%,Q13=2),'T1'!$H$8)+IF(AND(K13=1,M13=75%,Q13=3),'T1'!$H$9)+IF(AND(K13=1,M13=100%,Q13=0),'T1'!$G$6)+IF(AND(K13=1,M13=100%,Q13=1),'T1'!$G$7)+IF(AND(K13=1,M13=100%,Q13=2),'T1'!$G$8)+IF(AND(K13=1,M13=100%,Q13=3),'T1'!$G$9)</f>
        <v>0</v>
      </c>
      <c r="S13" s="19"/>
      <c r="T13" s="50"/>
      <c r="U13" s="88"/>
      <c r="V13" s="95"/>
    </row>
    <row r="14" spans="1:29" x14ac:dyDescent="0.3">
      <c r="A14" s="16"/>
      <c r="B14" s="16"/>
      <c r="C14" s="202"/>
      <c r="D14" s="203"/>
      <c r="E14" s="17"/>
      <c r="F14" s="81"/>
      <c r="G14" s="84"/>
      <c r="H14" s="23"/>
      <c r="I14" s="11"/>
      <c r="J14" s="11"/>
      <c r="K14" s="156" t="str">
        <f t="shared" si="0"/>
        <v/>
      </c>
      <c r="L14" s="11"/>
      <c r="M14" s="18"/>
      <c r="N14" s="19"/>
      <c r="O14" s="19"/>
      <c r="P14" s="20">
        <f t="shared" si="1"/>
        <v>0</v>
      </c>
      <c r="Q14" s="11"/>
      <c r="R14" s="21">
        <f>IF(AND(K14=1,M14=25%,Q14=0),'T1'!$J$6)+IF(AND(K14=1,M14=25%,Q14=1),'T1'!$J$7)+IF(AND(K14=1,M14=25%,Q14=2),'T1'!$J$8)+IF(AND(K14=1,M14=25%,Q14=3),'T1'!$J$9)+IF(AND(K14=1,M14=50%,Q14=0),'T1'!$I$6)+IF(AND(K14=1,M14=50%,Q14=1),'T1'!$I$7)+IF(AND(K14=1,M14=50%,Q14=2),'T1'!$I$8)+IF(AND(K14=1,M14=50%,Q14=3),'T1'!$I$9)+IF(AND(K14=1,M14=75%,Q14=0),'T1'!$H$6)+IF(AND(K14=1,M14=75%,Q14=1),'T1'!$H$7)+IF(AND(K14=1,M14=75%,Q14=2),'T1'!$H$8)+IF(AND(K14=1,M14=75%,Q14=3),'T1'!$H$9)+IF(AND(K14=1,M14=100%,Q14=0),'T1'!$G$6)+IF(AND(K14=1,M14=100%,Q14=1),'T1'!$G$7)+IF(AND(K14=1,M14=100%,Q14=2),'T1'!$G$8)+IF(AND(K14=1,M14=100%,Q14=3),'T1'!$G$9)</f>
        <v>0</v>
      </c>
      <c r="S14" s="19"/>
      <c r="T14" s="50"/>
      <c r="U14" s="88"/>
      <c r="V14" s="95"/>
    </row>
    <row r="15" spans="1:29" x14ac:dyDescent="0.3">
      <c r="A15" s="16"/>
      <c r="B15" s="16"/>
      <c r="C15" s="202"/>
      <c r="D15" s="203"/>
      <c r="E15" s="17"/>
      <c r="F15" s="81"/>
      <c r="G15" s="84"/>
      <c r="H15" s="23"/>
      <c r="I15" s="11"/>
      <c r="J15" s="11"/>
      <c r="K15" s="156" t="str">
        <f t="shared" si="0"/>
        <v/>
      </c>
      <c r="L15" s="11"/>
      <c r="M15" s="18"/>
      <c r="N15" s="19"/>
      <c r="O15" s="19"/>
      <c r="P15" s="20">
        <f t="shared" si="1"/>
        <v>0</v>
      </c>
      <c r="Q15" s="11"/>
      <c r="R15" s="21">
        <f>IF(AND(K15=1,M15=25%,Q15=0),'T1'!$J$6)+IF(AND(K15=1,M15=25%,Q15=1),'T1'!$J$7)+IF(AND(K15=1,M15=25%,Q15=2),'T1'!$J$8)+IF(AND(K15=1,M15=25%,Q15=3),'T1'!$J$9)+IF(AND(K15=1,M15=50%,Q15=0),'T1'!$I$6)+IF(AND(K15=1,M15=50%,Q15=1),'T1'!$I$7)+IF(AND(K15=1,M15=50%,Q15=2),'T1'!$I$8)+IF(AND(K15=1,M15=50%,Q15=3),'T1'!$I$9)+IF(AND(K15=1,M15=75%,Q15=0),'T1'!$H$6)+IF(AND(K15=1,M15=75%,Q15=1),'T1'!$H$7)+IF(AND(K15=1,M15=75%,Q15=2),'T1'!$H$8)+IF(AND(K15=1,M15=75%,Q15=3),'T1'!$H$9)+IF(AND(K15=1,M15=100%,Q15=0),'T1'!$G$6)+IF(AND(K15=1,M15=100%,Q15=1),'T1'!$G$7)+IF(AND(K15=1,M15=100%,Q15=2),'T1'!$G$8)+IF(AND(K15=1,M15=100%,Q15=3),'T1'!$G$9)</f>
        <v>0</v>
      </c>
      <c r="S15" s="19"/>
      <c r="T15" s="50"/>
      <c r="U15" s="88"/>
      <c r="V15" s="95"/>
    </row>
    <row r="16" spans="1:29" x14ac:dyDescent="0.3">
      <c r="A16" s="16"/>
      <c r="B16" s="16"/>
      <c r="C16" s="202"/>
      <c r="D16" s="203"/>
      <c r="E16" s="17"/>
      <c r="F16" s="81"/>
      <c r="G16" s="84"/>
      <c r="H16" s="23"/>
      <c r="I16" s="11"/>
      <c r="J16" s="11"/>
      <c r="K16" s="156" t="str">
        <f t="shared" si="0"/>
        <v/>
      </c>
      <c r="L16" s="11"/>
      <c r="M16" s="18"/>
      <c r="N16" s="19"/>
      <c r="O16" s="19"/>
      <c r="P16" s="20">
        <f t="shared" si="1"/>
        <v>0</v>
      </c>
      <c r="Q16" s="11"/>
      <c r="R16" s="21">
        <f>IF(AND(K16=1,M16=25%,Q16=0),'T1'!$J$6)+IF(AND(K16=1,M16=25%,Q16=1),'T1'!$J$7)+IF(AND(K16=1,M16=25%,Q16=2),'T1'!$J$8)+IF(AND(K16=1,M16=25%,Q16=3),'T1'!$J$9)+IF(AND(K16=1,M16=50%,Q16=0),'T1'!$I$6)+IF(AND(K16=1,M16=50%,Q16=1),'T1'!$I$7)+IF(AND(K16=1,M16=50%,Q16=2),'T1'!$I$8)+IF(AND(K16=1,M16=50%,Q16=3),'T1'!$I$9)+IF(AND(K16=1,M16=75%,Q16=0),'T1'!$H$6)+IF(AND(K16=1,M16=75%,Q16=1),'T1'!$H$7)+IF(AND(K16=1,M16=75%,Q16=2),'T1'!$H$8)+IF(AND(K16=1,M16=75%,Q16=3),'T1'!$H$9)+IF(AND(K16=1,M16=100%,Q16=0),'T1'!$G$6)+IF(AND(K16=1,M16=100%,Q16=1),'T1'!$G$7)+IF(AND(K16=1,M16=100%,Q16=2),'T1'!$G$8)+IF(AND(K16=1,M16=100%,Q16=3),'T1'!$G$9)</f>
        <v>0</v>
      </c>
      <c r="S16" s="19"/>
      <c r="T16" s="50"/>
      <c r="U16" s="88"/>
      <c r="V16" s="95"/>
    </row>
    <row r="17" spans="1:29" x14ac:dyDescent="0.3">
      <c r="A17" s="16"/>
      <c r="B17" s="16"/>
      <c r="C17" s="202"/>
      <c r="D17" s="203"/>
      <c r="E17" s="17"/>
      <c r="F17" s="81"/>
      <c r="G17" s="84"/>
      <c r="H17" s="23"/>
      <c r="I17" s="11"/>
      <c r="J17" s="11"/>
      <c r="K17" s="156" t="str">
        <f t="shared" si="0"/>
        <v/>
      </c>
      <c r="L17" s="11"/>
      <c r="M17" s="18"/>
      <c r="N17" s="19"/>
      <c r="O17" s="19"/>
      <c r="P17" s="20">
        <f t="shared" si="1"/>
        <v>0</v>
      </c>
      <c r="Q17" s="11"/>
      <c r="R17" s="21">
        <f>IF(AND(K17=1,M17=25%,Q17=0),'T1'!$J$6)+IF(AND(K17=1,M17=25%,Q17=1),'T1'!$J$7)+IF(AND(K17=1,M17=25%,Q17=2),'T1'!$J$8)+IF(AND(K17=1,M17=25%,Q17=3),'T1'!$J$9)+IF(AND(K17=1,M17=50%,Q17=0),'T1'!$I$6)+IF(AND(K17=1,M17=50%,Q17=1),'T1'!$I$7)+IF(AND(K17=1,M17=50%,Q17=2),'T1'!$I$8)+IF(AND(K17=1,M17=50%,Q17=3),'T1'!$I$9)+IF(AND(K17=1,M17=75%,Q17=0),'T1'!$H$6)+IF(AND(K17=1,M17=75%,Q17=1),'T1'!$H$7)+IF(AND(K17=1,M17=75%,Q17=2),'T1'!$H$8)+IF(AND(K17=1,M17=75%,Q17=3),'T1'!$H$9)+IF(AND(K17=1,M17=100%,Q17=0),'T1'!$G$6)+IF(AND(K17=1,M17=100%,Q17=1),'T1'!$G$7)+IF(AND(K17=1,M17=100%,Q17=2),'T1'!$G$8)+IF(AND(K17=1,M17=100%,Q17=3),'T1'!$G$9)</f>
        <v>0</v>
      </c>
      <c r="S17" s="19"/>
      <c r="T17" s="50"/>
      <c r="U17" s="88"/>
      <c r="V17" s="95"/>
    </row>
    <row r="18" spans="1:29" x14ac:dyDescent="0.3">
      <c r="A18" s="16"/>
      <c r="B18" s="16"/>
      <c r="C18" s="202"/>
      <c r="D18" s="203"/>
      <c r="E18" s="17"/>
      <c r="F18" s="81"/>
      <c r="G18" s="84"/>
      <c r="H18" s="23"/>
      <c r="I18" s="11"/>
      <c r="J18" s="11"/>
      <c r="K18" s="156" t="str">
        <f t="shared" si="0"/>
        <v/>
      </c>
      <c r="L18" s="11"/>
      <c r="M18" s="18"/>
      <c r="N18" s="19"/>
      <c r="O18" s="19"/>
      <c r="P18" s="20">
        <f t="shared" si="1"/>
        <v>0</v>
      </c>
      <c r="Q18" s="11"/>
      <c r="R18" s="21">
        <f>IF(AND(K18=1,M18=25%,Q18=0),'T1'!$J$6)+IF(AND(K18=1,M18=25%,Q18=1),'T1'!$J$7)+IF(AND(K18=1,M18=25%,Q18=2),'T1'!$J$8)+IF(AND(K18=1,M18=25%,Q18=3),'T1'!$J$9)+IF(AND(K18=1,M18=50%,Q18=0),'T1'!$I$6)+IF(AND(K18=1,M18=50%,Q18=1),'T1'!$I$7)+IF(AND(K18=1,M18=50%,Q18=2),'T1'!$I$8)+IF(AND(K18=1,M18=50%,Q18=3),'T1'!$I$9)+IF(AND(K18=1,M18=75%,Q18=0),'T1'!$H$6)+IF(AND(K18=1,M18=75%,Q18=1),'T1'!$H$7)+IF(AND(K18=1,M18=75%,Q18=2),'T1'!$H$8)+IF(AND(K18=1,M18=75%,Q18=3),'T1'!$H$9)+IF(AND(K18=1,M18=100%,Q18=0),'T1'!$G$6)+IF(AND(K18=1,M18=100%,Q18=1),'T1'!$G$7)+IF(AND(K18=1,M18=100%,Q18=2),'T1'!$G$8)+IF(AND(K18=1,M18=100%,Q18=3),'T1'!$G$9)</f>
        <v>0</v>
      </c>
      <c r="S18" s="19"/>
      <c r="T18" s="50"/>
      <c r="U18" s="88"/>
      <c r="V18" s="95"/>
    </row>
    <row r="19" spans="1:29" x14ac:dyDescent="0.3">
      <c r="A19" s="16"/>
      <c r="B19" s="16"/>
      <c r="C19" s="202"/>
      <c r="D19" s="203"/>
      <c r="E19" s="17"/>
      <c r="F19" s="81"/>
      <c r="G19" s="84"/>
      <c r="H19" s="23"/>
      <c r="I19" s="11"/>
      <c r="J19" s="11"/>
      <c r="K19" s="156" t="str">
        <f t="shared" si="0"/>
        <v/>
      </c>
      <c r="L19" s="11"/>
      <c r="M19" s="18"/>
      <c r="N19" s="19"/>
      <c r="O19" s="19"/>
      <c r="P19" s="20">
        <f t="shared" si="1"/>
        <v>0</v>
      </c>
      <c r="Q19" s="11"/>
      <c r="R19" s="21">
        <f>IF(AND(K19=1,M19=25%,Q19=0),'T1'!$J$6)+IF(AND(K19=1,M19=25%,Q19=1),'T1'!$J$7)+IF(AND(K19=1,M19=25%,Q19=2),'T1'!$J$8)+IF(AND(K19=1,M19=25%,Q19=3),'T1'!$J$9)+IF(AND(K19=1,M19=50%,Q19=0),'T1'!$I$6)+IF(AND(K19=1,M19=50%,Q19=1),'T1'!$I$7)+IF(AND(K19=1,M19=50%,Q19=2),'T1'!$I$8)+IF(AND(K19=1,M19=50%,Q19=3),'T1'!$I$9)+IF(AND(K19=1,M19=75%,Q19=0),'T1'!$H$6)+IF(AND(K19=1,M19=75%,Q19=1),'T1'!$H$7)+IF(AND(K19=1,M19=75%,Q19=2),'T1'!$H$8)+IF(AND(K19=1,M19=75%,Q19=3),'T1'!$H$9)+IF(AND(K19=1,M19=100%,Q19=0),'T1'!$G$6)+IF(AND(K19=1,M19=100%,Q19=1),'T1'!$G$7)+IF(AND(K19=1,M19=100%,Q19=2),'T1'!$G$8)+IF(AND(K19=1,M19=100%,Q19=3),'T1'!$G$9)</f>
        <v>0</v>
      </c>
      <c r="S19" s="19"/>
      <c r="T19" s="50"/>
      <c r="U19" s="88"/>
      <c r="V19" s="95"/>
    </row>
    <row r="20" spans="1:29" x14ac:dyDescent="0.3">
      <c r="A20" s="16"/>
      <c r="B20" s="16"/>
      <c r="C20" s="202"/>
      <c r="D20" s="203"/>
      <c r="E20" s="17"/>
      <c r="F20" s="81"/>
      <c r="G20" s="84"/>
      <c r="H20" s="23"/>
      <c r="I20" s="11"/>
      <c r="J20" s="11"/>
      <c r="K20" s="156" t="str">
        <f t="shared" si="0"/>
        <v/>
      </c>
      <c r="L20" s="11"/>
      <c r="M20" s="18"/>
      <c r="N20" s="19"/>
      <c r="O20" s="19"/>
      <c r="P20" s="20">
        <f t="shared" si="1"/>
        <v>0</v>
      </c>
      <c r="Q20" s="11"/>
      <c r="R20" s="21">
        <f>IF(AND(K20=1,M20=25%,Q20=0),'T1'!$J$6)+IF(AND(K20=1,M20=25%,Q20=1),'T1'!$J$7)+IF(AND(K20=1,M20=25%,Q20=2),'T1'!$J$8)+IF(AND(K20=1,M20=25%,Q20=3),'T1'!$J$9)+IF(AND(K20=1,M20=50%,Q20=0),'T1'!$I$6)+IF(AND(K20=1,M20=50%,Q20=1),'T1'!$I$7)+IF(AND(K20=1,M20=50%,Q20=2),'T1'!$I$8)+IF(AND(K20=1,M20=50%,Q20=3),'T1'!$I$9)+IF(AND(K20=1,M20=75%,Q20=0),'T1'!$H$6)+IF(AND(K20=1,M20=75%,Q20=1),'T1'!$H$7)+IF(AND(K20=1,M20=75%,Q20=2),'T1'!$H$8)+IF(AND(K20=1,M20=75%,Q20=3),'T1'!$H$9)+IF(AND(K20=1,M20=100%,Q20=0),'T1'!$G$6)+IF(AND(K20=1,M20=100%,Q20=1),'T1'!$G$7)+IF(AND(K20=1,M20=100%,Q20=2),'T1'!$G$8)+IF(AND(K20=1,M20=100%,Q20=3),'T1'!$G$9)</f>
        <v>0</v>
      </c>
      <c r="S20" s="19"/>
      <c r="T20" s="50"/>
      <c r="U20" s="88"/>
      <c r="V20" s="95"/>
    </row>
    <row r="21" spans="1:29" x14ac:dyDescent="0.3">
      <c r="A21" s="16"/>
      <c r="B21" s="16"/>
      <c r="C21" s="202"/>
      <c r="D21" s="203"/>
      <c r="E21" s="17"/>
      <c r="F21" s="81"/>
      <c r="G21" s="84"/>
      <c r="H21" s="23"/>
      <c r="I21" s="11"/>
      <c r="J21" s="11"/>
      <c r="K21" s="156" t="str">
        <f t="shared" si="0"/>
        <v/>
      </c>
      <c r="L21" s="11"/>
      <c r="M21" s="18"/>
      <c r="N21" s="19"/>
      <c r="O21" s="19"/>
      <c r="P21" s="20">
        <f t="shared" si="1"/>
        <v>0</v>
      </c>
      <c r="Q21" s="11"/>
      <c r="R21" s="21">
        <f>IF(AND(K21=1,M21=25%,Q21=0),'T1'!$J$6)+IF(AND(K21=1,M21=25%,Q21=1),'T1'!$J$7)+IF(AND(K21=1,M21=25%,Q21=2),'T1'!$J$8)+IF(AND(K21=1,M21=25%,Q21=3),'T1'!$J$9)+IF(AND(K21=1,M21=50%,Q21=0),'T1'!$I$6)+IF(AND(K21=1,M21=50%,Q21=1),'T1'!$I$7)+IF(AND(K21=1,M21=50%,Q21=2),'T1'!$I$8)+IF(AND(K21=1,M21=50%,Q21=3),'T1'!$I$9)+IF(AND(K21=1,M21=75%,Q21=0),'T1'!$H$6)+IF(AND(K21=1,M21=75%,Q21=1),'T1'!$H$7)+IF(AND(K21=1,M21=75%,Q21=2),'T1'!$H$8)+IF(AND(K21=1,M21=75%,Q21=3),'T1'!$H$9)+IF(AND(K21=1,M21=100%,Q21=0),'T1'!$G$6)+IF(AND(K21=1,M21=100%,Q21=1),'T1'!$G$7)+IF(AND(K21=1,M21=100%,Q21=2),'T1'!$G$8)+IF(AND(K21=1,M21=100%,Q21=3),'T1'!$G$9)</f>
        <v>0</v>
      </c>
      <c r="S21" s="19"/>
      <c r="T21" s="50"/>
      <c r="U21" s="88"/>
      <c r="V21" s="95"/>
    </row>
    <row r="22" spans="1:29" x14ac:dyDescent="0.3">
      <c r="A22" s="16"/>
      <c r="B22" s="16"/>
      <c r="C22" s="202"/>
      <c r="D22" s="203"/>
      <c r="E22" s="17"/>
      <c r="F22" s="81"/>
      <c r="G22" s="84"/>
      <c r="H22" s="23"/>
      <c r="I22" s="11"/>
      <c r="J22" s="11"/>
      <c r="K22" s="156" t="str">
        <f t="shared" si="0"/>
        <v/>
      </c>
      <c r="L22" s="11"/>
      <c r="M22" s="18"/>
      <c r="N22" s="19"/>
      <c r="O22" s="19"/>
      <c r="P22" s="20">
        <f t="shared" si="1"/>
        <v>0</v>
      </c>
      <c r="Q22" s="11"/>
      <c r="R22" s="21">
        <f>IF(AND(K22=1,M22=25%,Q22=0),'T1'!$J$6)+IF(AND(K22=1,M22=25%,Q22=1),'T1'!$J$7)+IF(AND(K22=1,M22=25%,Q22=2),'T1'!$J$8)+IF(AND(K22=1,M22=25%,Q22=3),'T1'!$J$9)+IF(AND(K22=1,M22=50%,Q22=0),'T1'!$I$6)+IF(AND(K22=1,M22=50%,Q22=1),'T1'!$I$7)+IF(AND(K22=1,M22=50%,Q22=2),'T1'!$I$8)+IF(AND(K22=1,M22=50%,Q22=3),'T1'!$I$9)+IF(AND(K22=1,M22=75%,Q22=0),'T1'!$H$6)+IF(AND(K22=1,M22=75%,Q22=1),'T1'!$H$7)+IF(AND(K22=1,M22=75%,Q22=2),'T1'!$H$8)+IF(AND(K22=1,M22=75%,Q22=3),'T1'!$H$9)+IF(AND(K22=1,M22=100%,Q22=0),'T1'!$G$6)+IF(AND(K22=1,M22=100%,Q22=1),'T1'!$G$7)+IF(AND(K22=1,M22=100%,Q22=2),'T1'!$G$8)+IF(AND(K22=1,M22=100%,Q22=3),'T1'!$G$9)</f>
        <v>0</v>
      </c>
      <c r="S22" s="19"/>
      <c r="T22" s="50"/>
      <c r="U22" s="88"/>
      <c r="V22" s="95"/>
    </row>
    <row r="23" spans="1:29" ht="15" thickBot="1" x14ac:dyDescent="0.35">
      <c r="A23" s="16"/>
      <c r="B23" s="16"/>
      <c r="C23" s="204"/>
      <c r="D23" s="205"/>
      <c r="E23" s="96"/>
      <c r="F23" s="97"/>
      <c r="G23" s="98"/>
      <c r="H23" s="99"/>
      <c r="I23" s="100"/>
      <c r="J23" s="100"/>
      <c r="K23" s="157" t="str">
        <f>IF(L23="","",COUNTA(L23))</f>
        <v/>
      </c>
      <c r="L23" s="100"/>
      <c r="M23" s="101"/>
      <c r="N23" s="102"/>
      <c r="O23" s="102"/>
      <c r="P23" s="22">
        <f t="shared" si="1"/>
        <v>0</v>
      </c>
      <c r="Q23" s="100"/>
      <c r="R23" s="21">
        <f>IF(AND(K23=1,M23=25%,Q23=0),'T1'!$J$6)+IF(AND(K23=1,M23=25%,Q23=1),'T1'!$J$7)+IF(AND(K23=1,M23=25%,Q23=2),'T1'!$J$8)+IF(AND(K23=1,M23=25%,Q23=3),'T1'!$J$9)+IF(AND(K23=1,M23=50%,Q23=0),'T1'!$I$6)+IF(AND(K23=1,M23=50%,Q23=1),'T1'!$I$7)+IF(AND(K23=1,M23=50%,Q23=2),'T1'!$I$8)+IF(AND(K23=1,M23=50%,Q23=3),'T1'!$I$9)+IF(AND(K23=1,M23=75%,Q23=0),'T1'!$H$6)+IF(AND(K23=1,M23=75%,Q23=1),'T1'!$H$7)+IF(AND(K23=1,M23=75%,Q23=2),'T1'!$H$8)+IF(AND(K23=1,M23=75%,Q23=3),'T1'!$H$9)+IF(AND(K23=1,M23=100%,Q23=0),'T1'!$G$6)+IF(AND(K23=1,M23=100%,Q23=1),'T1'!$G$7)+IF(AND(K23=1,M23=100%,Q23=2),'T1'!$G$8)+IF(AND(K23=1,M23=100%,Q23=3),'T1'!$G$9)</f>
        <v>0</v>
      </c>
      <c r="S23" s="102"/>
      <c r="T23" s="103"/>
      <c r="U23" s="104"/>
      <c r="V23" s="105"/>
    </row>
    <row r="24" spans="1:29" s="6" customFormat="1" ht="15" thickBot="1" x14ac:dyDescent="0.35">
      <c r="A24" s="172">
        <f>SUM(A3:A23)</f>
        <v>0</v>
      </c>
      <c r="B24" s="172">
        <f>SUM(B3:B23)</f>
        <v>0</v>
      </c>
      <c r="C24" s="220"/>
      <c r="D24" s="221"/>
      <c r="E24" s="106"/>
      <c r="F24" s="107"/>
      <c r="G24" s="108"/>
      <c r="H24" s="108"/>
      <c r="I24" s="109">
        <f>SUM(I3:I23)</f>
        <v>0</v>
      </c>
      <c r="J24" s="109">
        <f>SUM(J3:J23)</f>
        <v>0</v>
      </c>
      <c r="K24" s="108">
        <f>SUM(K3:K23)</f>
        <v>0</v>
      </c>
      <c r="L24" s="108">
        <f>COUNTA(L3:L23)</f>
        <v>0</v>
      </c>
      <c r="M24" s="110">
        <f t="shared" ref="M24:R24" si="3">SUM(M3:M23)</f>
        <v>0</v>
      </c>
      <c r="N24" s="111">
        <f t="shared" si="3"/>
        <v>0</v>
      </c>
      <c r="O24" s="109">
        <f t="shared" si="3"/>
        <v>0</v>
      </c>
      <c r="P24" s="111">
        <f t="shared" si="3"/>
        <v>0</v>
      </c>
      <c r="Q24" s="108">
        <f>SUM(Q3:Q23)</f>
        <v>0</v>
      </c>
      <c r="R24" s="112">
        <f t="shared" si="3"/>
        <v>0</v>
      </c>
      <c r="S24" s="111">
        <f>SUM(S3:S23)*10%</f>
        <v>0</v>
      </c>
      <c r="T24" s="113">
        <f>SUM(T3:T23)</f>
        <v>0</v>
      </c>
      <c r="U24" s="114">
        <f>SUM(U3:U23)</f>
        <v>0</v>
      </c>
      <c r="V24" s="114">
        <f>SUM(V3:V23)</f>
        <v>0</v>
      </c>
      <c r="AC24" s="7"/>
    </row>
    <row r="25" spans="1:29" ht="15" thickBot="1" x14ac:dyDescent="0.35">
      <c r="A25" s="215" t="s">
        <v>24</v>
      </c>
      <c r="B25" s="216"/>
      <c r="C25" s="74"/>
      <c r="D25" s="217" t="s">
        <v>25</v>
      </c>
      <c r="E25" s="218"/>
      <c r="F25" s="218"/>
      <c r="G25" s="218"/>
      <c r="H25" s="218"/>
      <c r="I25" s="218"/>
      <c r="J25" s="218"/>
      <c r="K25" s="218"/>
      <c r="L25" s="218"/>
      <c r="M25" s="218"/>
      <c r="N25" s="218"/>
      <c r="O25" s="218"/>
      <c r="P25" s="218"/>
      <c r="Q25" s="218"/>
      <c r="R25" s="218"/>
      <c r="S25" s="218"/>
      <c r="T25" s="218"/>
      <c r="U25" s="218"/>
      <c r="V25" s="219"/>
    </row>
    <row r="26" spans="1:29" x14ac:dyDescent="0.3">
      <c r="A26" s="212"/>
      <c r="B26" s="8"/>
      <c r="C26" s="204"/>
      <c r="D26" s="205"/>
      <c r="E26" s="23"/>
      <c r="F26" s="24"/>
      <c r="G26" s="24"/>
      <c r="H26" s="23"/>
      <c r="I26" s="11"/>
      <c r="J26" s="23"/>
      <c r="K26" s="157" t="str">
        <f>IF(L26="","",COUNTA(L26))</f>
        <v/>
      </c>
      <c r="L26" s="23"/>
      <c r="M26" s="18"/>
      <c r="N26" s="23"/>
      <c r="O26" s="23"/>
      <c r="P26" s="20">
        <f t="shared" ref="P26:P43" si="4">IF(L26="CC",SUM((N26-O26)*M26))+IF(L26="LOA",SUM((N26-O26)/1.2*M26))+IF(L26="CB",SUM((N26-O26)/1.2*M26))+IF(L26="LLD",SUM((N26-O26)/1.2*M26))</f>
        <v>0</v>
      </c>
      <c r="Q26" s="23"/>
      <c r="R26" s="25">
        <f>IF(AND(K26=1,M26=25%,Q26=0),'T1'!$J$6)+IF(AND(K26=1,M26=25%,Q26=1),'T1'!$J$7)+IF(AND(K26=1,M26=25%,Q26=2),'T1'!$J$8)+IF(AND(K26=1,M26=25%,Q26=3),'T1'!$J$9)+IF(AND(K26=1,M26=50%,Q26=0),'T1'!$I$6)+IF(AND(K26=1,M26=50%,Q26=1),'T1'!$I$7)+IF(AND(K26=1,M26=50%,Q26=2),'T1'!$I$8)+IF(AND(K26=1,M26=50%,Q26=3),'T1'!$I$9)+IF(AND(K26=1,M26=75%,Q26=0),'T1'!$H$6)+IF(AND(K26=1,M26=75%,Q26=1),'T1'!$H$7)+IF(AND(K26=1,M26=75%,Q26=2),'T1'!$H$8)+IF(AND(K26=1,M26=75%,Q26=3),'T1'!$H$9)+IF(AND(K26=1,M26=100%,Q26=0),'T1'!$G$6)+IF(AND(K26=1,M26=100%,Q26=1),'T1'!$G$7)+IF(AND(K26=1,M26=100%,Q26=2),'T1'!$G$8)+IF(AND(K26=1,M26=100%,Q26=3),'T1'!$G$9)</f>
        <v>0</v>
      </c>
      <c r="S26" s="23"/>
      <c r="T26" s="26"/>
      <c r="U26" s="128"/>
      <c r="V26" s="27"/>
    </row>
    <row r="27" spans="1:29" x14ac:dyDescent="0.3">
      <c r="A27" s="213"/>
      <c r="B27" s="16"/>
      <c r="C27" s="204"/>
      <c r="D27" s="205"/>
      <c r="E27" s="23"/>
      <c r="F27" s="24"/>
      <c r="G27" s="23"/>
      <c r="H27" s="23"/>
      <c r="I27" s="11"/>
      <c r="J27" s="23"/>
      <c r="K27" s="157" t="str">
        <f t="shared" ref="K27:K43" si="5">IF(L27="","",COUNTA(L27))</f>
        <v/>
      </c>
      <c r="L27" s="23"/>
      <c r="M27" s="18"/>
      <c r="N27" s="23"/>
      <c r="O27" s="23"/>
      <c r="P27" s="20">
        <f t="shared" si="4"/>
        <v>0</v>
      </c>
      <c r="Q27" s="23"/>
      <c r="R27" s="25">
        <f>IF(AND(K27=1,M27=25%,Q27=0),'T1'!$J$6)+IF(AND(K27=1,M27=25%,Q27=1),'T1'!$J$7)+IF(AND(K27=1,M27=25%,Q27=2),'T1'!$J$8)+IF(AND(K27=1,M27=25%,Q27=3),'T1'!$J$9)+IF(AND(K27=1,M27=50%,Q27=0),'T1'!$I$6)+IF(AND(K27=1,M27=50%,Q27=1),'T1'!$I$7)+IF(AND(K27=1,M27=50%,Q27=2),'T1'!$I$8)+IF(AND(K27=1,M27=50%,Q27=3),'T1'!$I$9)+IF(AND(K27=1,M27=75%,Q27=0),'T1'!$H$6)+IF(AND(K27=1,M27=75%,Q27=1),'T1'!$H$7)+IF(AND(K27=1,M27=75%,Q27=2),'T1'!$H$8)+IF(AND(K27=1,M27=75%,Q27=3),'T1'!$H$9)+IF(AND(K27=1,M27=100%,Q27=0),'T1'!$G$6)+IF(AND(K27=1,M27=100%,Q27=1),'T1'!$G$7)+IF(AND(K27=1,M27=100%,Q27=2),'T1'!$G$8)+IF(AND(K27=1,M27=100%,Q27=3),'T1'!$G$9)</f>
        <v>0</v>
      </c>
      <c r="S27" s="23"/>
      <c r="T27" s="26"/>
      <c r="U27" s="128"/>
      <c r="V27" s="27"/>
    </row>
    <row r="28" spans="1:29" x14ac:dyDescent="0.3">
      <c r="A28" s="213"/>
      <c r="B28" s="16"/>
      <c r="C28" s="202"/>
      <c r="D28" s="203"/>
      <c r="E28" s="23"/>
      <c r="F28" s="24"/>
      <c r="G28" s="23"/>
      <c r="H28" s="23"/>
      <c r="I28" s="11"/>
      <c r="J28" s="23"/>
      <c r="K28" s="157" t="str">
        <f t="shared" si="5"/>
        <v/>
      </c>
      <c r="L28" s="23"/>
      <c r="M28" s="18"/>
      <c r="N28" s="23"/>
      <c r="O28" s="23"/>
      <c r="P28" s="20">
        <f t="shared" si="4"/>
        <v>0</v>
      </c>
      <c r="Q28" s="23"/>
      <c r="R28" s="25">
        <f>IF(AND(K28=1,M28=25%,Q28=0),'T1'!$J$6)+IF(AND(K28=1,M28=25%,Q28=1),'T1'!$J$7)+IF(AND(K28=1,M28=25%,Q28=2),'T1'!$J$8)+IF(AND(K28=1,M28=25%,Q28=3),'T1'!$J$9)+IF(AND(K28=1,M28=50%,Q28=0),'T1'!$I$6)+IF(AND(K28=1,M28=50%,Q28=1),'T1'!$I$7)+IF(AND(K28=1,M28=50%,Q28=2),'T1'!$I$8)+IF(AND(K28=1,M28=50%,Q28=3),'T1'!$I$9)+IF(AND(K28=1,M28=75%,Q28=0),'T1'!$H$6)+IF(AND(K28=1,M28=75%,Q28=1),'T1'!$H$7)+IF(AND(K28=1,M28=75%,Q28=2),'T1'!$H$8)+IF(AND(K28=1,M28=75%,Q28=3),'T1'!$H$9)+IF(AND(K28=1,M28=100%,Q28=0),'T1'!$G$6)+IF(AND(K28=1,M28=100%,Q28=1),'T1'!$G$7)+IF(AND(K28=1,M28=100%,Q28=2),'T1'!$G$8)+IF(AND(K28=1,M28=100%,Q28=3),'T1'!$G$9)</f>
        <v>0</v>
      </c>
      <c r="S28" s="23"/>
      <c r="T28" s="26"/>
      <c r="U28" s="128"/>
      <c r="V28" s="27"/>
    </row>
    <row r="29" spans="1:29" x14ac:dyDescent="0.3">
      <c r="A29" s="213"/>
      <c r="B29" s="16"/>
      <c r="C29" s="202"/>
      <c r="D29" s="203"/>
      <c r="E29" s="23"/>
      <c r="F29" s="24"/>
      <c r="G29" s="23"/>
      <c r="H29" s="23"/>
      <c r="I29" s="11"/>
      <c r="J29" s="23"/>
      <c r="K29" s="157" t="str">
        <f t="shared" si="5"/>
        <v/>
      </c>
      <c r="L29" s="23"/>
      <c r="M29" s="18"/>
      <c r="N29" s="23"/>
      <c r="O29" s="23"/>
      <c r="P29" s="20">
        <f t="shared" si="4"/>
        <v>0</v>
      </c>
      <c r="Q29" s="23"/>
      <c r="R29" s="25">
        <f>IF(AND(K29=1,M29=25%,Q29=0),'T1'!$J$6)+IF(AND(K29=1,M29=25%,Q29=1),'T1'!$J$7)+IF(AND(K29=1,M29=25%,Q29=2),'T1'!$J$8)+IF(AND(K29=1,M29=25%,Q29=3),'T1'!$J$9)+IF(AND(K29=1,M29=50%,Q29=0),'T1'!$I$6)+IF(AND(K29=1,M29=50%,Q29=1),'T1'!$I$7)+IF(AND(K29=1,M29=50%,Q29=2),'T1'!$I$8)+IF(AND(K29=1,M29=50%,Q29=3),'T1'!$I$9)+IF(AND(K29=1,M29=75%,Q29=0),'T1'!$H$6)+IF(AND(K29=1,M29=75%,Q29=1),'T1'!$H$7)+IF(AND(K29=1,M29=75%,Q29=2),'T1'!$H$8)+IF(AND(K29=1,M29=75%,Q29=3),'T1'!$H$9)+IF(AND(K29=1,M29=100%,Q29=0),'T1'!$G$6)+IF(AND(K29=1,M29=100%,Q29=1),'T1'!$G$7)+IF(AND(K29=1,M29=100%,Q29=2),'T1'!$G$8)+IF(AND(K29=1,M29=100%,Q29=3),'T1'!$G$9)</f>
        <v>0</v>
      </c>
      <c r="S29" s="23"/>
      <c r="T29" s="26"/>
      <c r="U29" s="128"/>
      <c r="V29" s="27"/>
    </row>
    <row r="30" spans="1:29" x14ac:dyDescent="0.3">
      <c r="A30" s="213"/>
      <c r="B30" s="16"/>
      <c r="C30" s="202"/>
      <c r="D30" s="203"/>
      <c r="E30" s="23"/>
      <c r="F30" s="24"/>
      <c r="G30" s="23"/>
      <c r="H30" s="23"/>
      <c r="I30" s="11"/>
      <c r="J30" s="23"/>
      <c r="K30" s="157" t="str">
        <f t="shared" si="5"/>
        <v/>
      </c>
      <c r="L30" s="23"/>
      <c r="M30" s="18"/>
      <c r="N30" s="23"/>
      <c r="O30" s="23"/>
      <c r="P30" s="20">
        <f t="shared" si="4"/>
        <v>0</v>
      </c>
      <c r="Q30" s="23"/>
      <c r="R30" s="25">
        <f>IF(AND(K30=1,M30=25%,Q30=0),'T1'!$J$6)+IF(AND(K30=1,M30=25%,Q30=1),'T1'!$J$7)+IF(AND(K30=1,M30=25%,Q30=2),'T1'!$J$8)+IF(AND(K30=1,M30=25%,Q30=3),'T1'!$J$9)+IF(AND(K30=1,M30=50%,Q30=0),'T1'!$I$6)+IF(AND(K30=1,M30=50%,Q30=1),'T1'!$I$7)+IF(AND(K30=1,M30=50%,Q30=2),'T1'!$I$8)+IF(AND(K30=1,M30=50%,Q30=3),'T1'!$I$9)+IF(AND(K30=1,M30=75%,Q30=0),'T1'!$H$6)+IF(AND(K30=1,M30=75%,Q30=1),'T1'!$H$7)+IF(AND(K30=1,M30=75%,Q30=2),'T1'!$H$8)+IF(AND(K30=1,M30=75%,Q30=3),'T1'!$H$9)+IF(AND(K30=1,M30=100%,Q30=0),'T1'!$G$6)+IF(AND(K30=1,M30=100%,Q30=1),'T1'!$G$7)+IF(AND(K30=1,M30=100%,Q30=2),'T1'!$G$8)+IF(AND(K30=1,M30=100%,Q30=3),'T1'!$G$9)</f>
        <v>0</v>
      </c>
      <c r="S30" s="23"/>
      <c r="T30" s="26"/>
      <c r="U30" s="128"/>
      <c r="V30" s="27"/>
    </row>
    <row r="31" spans="1:29" x14ac:dyDescent="0.3">
      <c r="A31" s="213"/>
      <c r="B31" s="16"/>
      <c r="C31" s="202"/>
      <c r="D31" s="203"/>
      <c r="E31" s="23"/>
      <c r="F31" s="24"/>
      <c r="G31" s="23"/>
      <c r="H31" s="23"/>
      <c r="I31" s="11"/>
      <c r="J31" s="23"/>
      <c r="K31" s="157" t="str">
        <f t="shared" si="5"/>
        <v/>
      </c>
      <c r="L31" s="23"/>
      <c r="M31" s="18"/>
      <c r="N31" s="23"/>
      <c r="O31" s="23"/>
      <c r="P31" s="20">
        <f t="shared" si="4"/>
        <v>0</v>
      </c>
      <c r="Q31" s="23"/>
      <c r="R31" s="25">
        <f>IF(AND(K31=1,M31=25%,Q31=0),'T1'!$J$6)+IF(AND(K31=1,M31=25%,Q31=1),'T1'!$J$7)+IF(AND(K31=1,M31=25%,Q31=2),'T1'!$J$8)+IF(AND(K31=1,M31=25%,Q31=3),'T1'!$J$9)+IF(AND(K31=1,M31=50%,Q31=0),'T1'!$I$6)+IF(AND(K31=1,M31=50%,Q31=1),'T1'!$I$7)+IF(AND(K31=1,M31=50%,Q31=2),'T1'!$I$8)+IF(AND(K31=1,M31=50%,Q31=3),'T1'!$I$9)+IF(AND(K31=1,M31=75%,Q31=0),'T1'!$H$6)+IF(AND(K31=1,M31=75%,Q31=1),'T1'!$H$7)+IF(AND(K31=1,M31=75%,Q31=2),'T1'!$H$8)+IF(AND(K31=1,M31=75%,Q31=3),'T1'!$H$9)+IF(AND(K31=1,M31=100%,Q31=0),'T1'!$G$6)+IF(AND(K31=1,M31=100%,Q31=1),'T1'!$G$7)+IF(AND(K31=1,M31=100%,Q31=2),'T1'!$G$8)+IF(AND(K31=1,M31=100%,Q31=3),'T1'!$G$9)</f>
        <v>0</v>
      </c>
      <c r="S31" s="23"/>
      <c r="T31" s="26"/>
      <c r="U31" s="128"/>
      <c r="V31" s="27"/>
    </row>
    <row r="32" spans="1:29" x14ac:dyDescent="0.3">
      <c r="A32" s="213"/>
      <c r="B32" s="16"/>
      <c r="C32" s="202"/>
      <c r="D32" s="203"/>
      <c r="E32" s="23"/>
      <c r="F32" s="24"/>
      <c r="G32" s="23"/>
      <c r="H32" s="23"/>
      <c r="I32" s="11"/>
      <c r="J32" s="23"/>
      <c r="K32" s="157" t="str">
        <f t="shared" si="5"/>
        <v/>
      </c>
      <c r="L32" s="23"/>
      <c r="M32" s="18"/>
      <c r="N32" s="23"/>
      <c r="O32" s="23"/>
      <c r="P32" s="20">
        <f t="shared" si="4"/>
        <v>0</v>
      </c>
      <c r="Q32" s="23"/>
      <c r="R32" s="25">
        <f>IF(AND(K32=1,M32=25%,Q32=0),'T1'!$J$6)+IF(AND(K32=1,M32=25%,Q32=1),'T1'!$J$7)+IF(AND(K32=1,M32=25%,Q32=2),'T1'!$J$8)+IF(AND(K32=1,M32=25%,Q32=3),'T1'!$J$9)+IF(AND(K32=1,M32=50%,Q32=0),'T1'!$I$6)+IF(AND(K32=1,M32=50%,Q32=1),'T1'!$I$7)+IF(AND(K32=1,M32=50%,Q32=2),'T1'!$I$8)+IF(AND(K32=1,M32=50%,Q32=3),'T1'!$I$9)+IF(AND(K32=1,M32=75%,Q32=0),'T1'!$H$6)+IF(AND(K32=1,M32=75%,Q32=1),'T1'!$H$7)+IF(AND(K32=1,M32=75%,Q32=2),'T1'!$H$8)+IF(AND(K32=1,M32=75%,Q32=3),'T1'!$H$9)+IF(AND(K32=1,M32=100%,Q32=0),'T1'!$G$6)+IF(AND(K32=1,M32=100%,Q32=1),'T1'!$G$7)+IF(AND(K32=1,M32=100%,Q32=2),'T1'!$G$8)+IF(AND(K32=1,M32=100%,Q32=3),'T1'!$G$9)</f>
        <v>0</v>
      </c>
      <c r="S32" s="23"/>
      <c r="T32" s="26"/>
      <c r="U32" s="128"/>
      <c r="V32" s="27"/>
    </row>
    <row r="33" spans="1:29" x14ac:dyDescent="0.3">
      <c r="A33" s="213"/>
      <c r="B33" s="16"/>
      <c r="C33" s="202"/>
      <c r="D33" s="203"/>
      <c r="E33" s="23"/>
      <c r="F33" s="24"/>
      <c r="G33" s="23"/>
      <c r="H33" s="23"/>
      <c r="I33" s="11"/>
      <c r="J33" s="23"/>
      <c r="K33" s="157" t="str">
        <f t="shared" si="5"/>
        <v/>
      </c>
      <c r="L33" s="23"/>
      <c r="M33" s="18"/>
      <c r="N33" s="23"/>
      <c r="O33" s="23"/>
      <c r="P33" s="20">
        <f t="shared" si="4"/>
        <v>0</v>
      </c>
      <c r="Q33" s="23"/>
      <c r="R33" s="25">
        <f>IF(AND(K33=1,M33=25%,Q33=0),'T1'!$J$6)+IF(AND(K33=1,M33=25%,Q33=1),'T1'!$J$7)+IF(AND(K33=1,M33=25%,Q33=2),'T1'!$J$8)+IF(AND(K33=1,M33=25%,Q33=3),'T1'!$J$9)+IF(AND(K33=1,M33=50%,Q33=0),'T1'!$I$6)+IF(AND(K33=1,M33=50%,Q33=1),'T1'!$I$7)+IF(AND(K33=1,M33=50%,Q33=2),'T1'!$I$8)+IF(AND(K33=1,M33=50%,Q33=3),'T1'!$I$9)+IF(AND(K33=1,M33=75%,Q33=0),'T1'!$H$6)+IF(AND(K33=1,M33=75%,Q33=1),'T1'!$H$7)+IF(AND(K33=1,M33=75%,Q33=2),'T1'!$H$8)+IF(AND(K33=1,M33=75%,Q33=3),'T1'!$H$9)+IF(AND(K33=1,M33=100%,Q33=0),'T1'!$G$6)+IF(AND(K33=1,M33=100%,Q33=1),'T1'!$G$7)+IF(AND(K33=1,M33=100%,Q33=2),'T1'!$G$8)+IF(AND(K33=1,M33=100%,Q33=3),'T1'!$G$9)</f>
        <v>0</v>
      </c>
      <c r="S33" s="23"/>
      <c r="T33" s="26"/>
      <c r="U33" s="128"/>
      <c r="V33" s="27"/>
    </row>
    <row r="34" spans="1:29" x14ac:dyDescent="0.3">
      <c r="A34" s="213"/>
      <c r="B34" s="16"/>
      <c r="C34" s="202"/>
      <c r="D34" s="203"/>
      <c r="E34" s="23"/>
      <c r="F34" s="24"/>
      <c r="G34" s="23"/>
      <c r="H34" s="23"/>
      <c r="I34" s="11"/>
      <c r="J34" s="23"/>
      <c r="K34" s="157" t="str">
        <f t="shared" si="5"/>
        <v/>
      </c>
      <c r="L34" s="23"/>
      <c r="M34" s="18"/>
      <c r="N34" s="23"/>
      <c r="O34" s="23"/>
      <c r="P34" s="20">
        <f t="shared" si="4"/>
        <v>0</v>
      </c>
      <c r="Q34" s="23"/>
      <c r="R34" s="25">
        <f>IF(AND(K34=1,M34=25%,Q34=0),'T1'!$J$6)+IF(AND(K34=1,M34=25%,Q34=1),'T1'!$J$7)+IF(AND(K34=1,M34=25%,Q34=2),'T1'!$J$8)+IF(AND(K34=1,M34=25%,Q34=3),'T1'!$J$9)+IF(AND(K34=1,M34=50%,Q34=0),'T1'!$I$6)+IF(AND(K34=1,M34=50%,Q34=1),'T1'!$I$7)+IF(AND(K34=1,M34=50%,Q34=2),'T1'!$I$8)+IF(AND(K34=1,M34=50%,Q34=3),'T1'!$I$9)+IF(AND(K34=1,M34=75%,Q34=0),'T1'!$H$6)+IF(AND(K34=1,M34=75%,Q34=1),'T1'!$H$7)+IF(AND(K34=1,M34=75%,Q34=2),'T1'!$H$8)+IF(AND(K34=1,M34=75%,Q34=3),'T1'!$H$9)+IF(AND(K34=1,M34=100%,Q34=0),'T1'!$G$6)+IF(AND(K34=1,M34=100%,Q34=1),'T1'!$G$7)+IF(AND(K34=1,M34=100%,Q34=2),'T1'!$G$8)+IF(AND(K34=1,M34=100%,Q34=3),'T1'!$G$9)</f>
        <v>0</v>
      </c>
      <c r="S34" s="23"/>
      <c r="T34" s="26"/>
      <c r="U34" s="128"/>
      <c r="V34" s="27"/>
    </row>
    <row r="35" spans="1:29" x14ac:dyDescent="0.3">
      <c r="A35" s="213"/>
      <c r="B35" s="16"/>
      <c r="C35" s="202"/>
      <c r="D35" s="203"/>
      <c r="E35" s="23"/>
      <c r="F35" s="24"/>
      <c r="G35" s="23"/>
      <c r="H35" s="23"/>
      <c r="I35" s="11"/>
      <c r="J35" s="23"/>
      <c r="K35" s="157" t="str">
        <f t="shared" si="5"/>
        <v/>
      </c>
      <c r="L35" s="23"/>
      <c r="M35" s="18"/>
      <c r="N35" s="23"/>
      <c r="O35" s="23"/>
      <c r="P35" s="20">
        <f t="shared" si="4"/>
        <v>0</v>
      </c>
      <c r="Q35" s="23"/>
      <c r="R35" s="25">
        <f>IF(AND(K35=1,M35=25%,Q35=0),'T1'!$J$6)+IF(AND(K35=1,M35=25%,Q35=1),'T1'!$J$7)+IF(AND(K35=1,M35=25%,Q35=2),'T1'!$J$8)+IF(AND(K35=1,M35=25%,Q35=3),'T1'!$J$9)+IF(AND(K35=1,M35=50%,Q35=0),'T1'!$I$6)+IF(AND(K35=1,M35=50%,Q35=1),'T1'!$I$7)+IF(AND(K35=1,M35=50%,Q35=2),'T1'!$I$8)+IF(AND(K35=1,M35=50%,Q35=3),'T1'!$I$9)+IF(AND(K35=1,M35=75%,Q35=0),'T1'!$H$6)+IF(AND(K35=1,M35=75%,Q35=1),'T1'!$H$7)+IF(AND(K35=1,M35=75%,Q35=2),'T1'!$H$8)+IF(AND(K35=1,M35=75%,Q35=3),'T1'!$H$9)+IF(AND(K35=1,M35=100%,Q35=0),'T1'!$G$6)+IF(AND(K35=1,M35=100%,Q35=1),'T1'!$G$7)+IF(AND(K35=1,M35=100%,Q35=2),'T1'!$G$8)+IF(AND(K35=1,M35=100%,Q35=3),'T1'!$G$9)</f>
        <v>0</v>
      </c>
      <c r="S35" s="23"/>
      <c r="T35" s="26"/>
      <c r="U35" s="128"/>
      <c r="V35" s="27"/>
    </row>
    <row r="36" spans="1:29" x14ac:dyDescent="0.3">
      <c r="A36" s="213"/>
      <c r="B36" s="16"/>
      <c r="C36" s="202"/>
      <c r="D36" s="203"/>
      <c r="E36" s="23"/>
      <c r="F36" s="24"/>
      <c r="G36" s="23"/>
      <c r="H36" s="23"/>
      <c r="I36" s="11"/>
      <c r="J36" s="23"/>
      <c r="K36" s="157" t="str">
        <f t="shared" si="5"/>
        <v/>
      </c>
      <c r="L36" s="23"/>
      <c r="M36" s="18"/>
      <c r="N36" s="23"/>
      <c r="O36" s="23"/>
      <c r="P36" s="20">
        <f t="shared" si="4"/>
        <v>0</v>
      </c>
      <c r="Q36" s="23"/>
      <c r="R36" s="25">
        <f>IF(AND(K36=1,M36=25%,Q36=0),'T1'!$J$6)+IF(AND(K36=1,M36=25%,Q36=1),'T1'!$J$7)+IF(AND(K36=1,M36=25%,Q36=2),'T1'!$J$8)+IF(AND(K36=1,M36=25%,Q36=3),'T1'!$J$9)+IF(AND(K36=1,M36=50%,Q36=0),'T1'!$I$6)+IF(AND(K36=1,M36=50%,Q36=1),'T1'!$I$7)+IF(AND(K36=1,M36=50%,Q36=2),'T1'!$I$8)+IF(AND(K36=1,M36=50%,Q36=3),'T1'!$I$9)+IF(AND(K36=1,M36=75%,Q36=0),'T1'!$H$6)+IF(AND(K36=1,M36=75%,Q36=1),'T1'!$H$7)+IF(AND(K36=1,M36=75%,Q36=2),'T1'!$H$8)+IF(AND(K36=1,M36=75%,Q36=3),'T1'!$H$9)+IF(AND(K36=1,M36=100%,Q36=0),'T1'!$G$6)+IF(AND(K36=1,M36=100%,Q36=1),'T1'!$G$7)+IF(AND(K36=1,M36=100%,Q36=2),'T1'!$G$8)+IF(AND(K36=1,M36=100%,Q36=3),'T1'!$G$9)</f>
        <v>0</v>
      </c>
      <c r="S36" s="23"/>
      <c r="T36" s="26"/>
      <c r="U36" s="128"/>
      <c r="V36" s="27"/>
    </row>
    <row r="37" spans="1:29" x14ac:dyDescent="0.3">
      <c r="A37" s="213"/>
      <c r="B37" s="16"/>
      <c r="C37" s="202"/>
      <c r="D37" s="203"/>
      <c r="E37" s="23"/>
      <c r="F37" s="24"/>
      <c r="G37" s="23"/>
      <c r="H37" s="23"/>
      <c r="I37" s="11"/>
      <c r="J37" s="23"/>
      <c r="K37" s="157" t="str">
        <f t="shared" si="5"/>
        <v/>
      </c>
      <c r="L37" s="23"/>
      <c r="M37" s="18"/>
      <c r="N37" s="23"/>
      <c r="O37" s="23"/>
      <c r="P37" s="20">
        <f t="shared" si="4"/>
        <v>0</v>
      </c>
      <c r="Q37" s="23"/>
      <c r="R37" s="25">
        <f>IF(AND(K37=1,M37=25%,Q37=0),'T1'!$J$6)+IF(AND(K37=1,M37=25%,Q37=1),'T1'!$J$7)+IF(AND(K37=1,M37=25%,Q37=2),'T1'!$J$8)+IF(AND(K37=1,M37=25%,Q37=3),'T1'!$J$9)+IF(AND(K37=1,M37=50%,Q37=0),'T1'!$I$6)+IF(AND(K37=1,M37=50%,Q37=1),'T1'!$I$7)+IF(AND(K37=1,M37=50%,Q37=2),'T1'!$I$8)+IF(AND(K37=1,M37=50%,Q37=3),'T1'!$I$9)+IF(AND(K37=1,M37=75%,Q37=0),'T1'!$H$6)+IF(AND(K37=1,M37=75%,Q37=1),'T1'!$H$7)+IF(AND(K37=1,M37=75%,Q37=2),'T1'!$H$8)+IF(AND(K37=1,M37=75%,Q37=3),'T1'!$H$9)+IF(AND(K37=1,M37=100%,Q37=0),'T1'!$G$6)+IF(AND(K37=1,M37=100%,Q37=1),'T1'!$G$7)+IF(AND(K37=1,M37=100%,Q37=2),'T1'!$G$8)+IF(AND(K37=1,M37=100%,Q37=3),'T1'!$G$9)</f>
        <v>0</v>
      </c>
      <c r="S37" s="23"/>
      <c r="T37" s="26"/>
      <c r="U37" s="128"/>
      <c r="V37" s="27"/>
    </row>
    <row r="38" spans="1:29" x14ac:dyDescent="0.3">
      <c r="A38" s="213"/>
      <c r="B38" s="16"/>
      <c r="C38" s="202"/>
      <c r="D38" s="203"/>
      <c r="E38" s="11"/>
      <c r="F38" s="81"/>
      <c r="G38" s="11"/>
      <c r="H38" s="11"/>
      <c r="I38" s="11"/>
      <c r="J38" s="11"/>
      <c r="K38" s="157" t="str">
        <f t="shared" si="5"/>
        <v/>
      </c>
      <c r="L38" s="11"/>
      <c r="M38" s="18"/>
      <c r="N38" s="11"/>
      <c r="O38" s="11"/>
      <c r="P38" s="20">
        <f t="shared" si="4"/>
        <v>0</v>
      </c>
      <c r="Q38" s="11"/>
      <c r="R38" s="25">
        <f>IF(AND(K38=1,M38=25%,Q38=0),'T1'!$J$6)+IF(AND(K38=1,M38=25%,Q38=1),'T1'!$J$7)+IF(AND(K38=1,M38=25%,Q38=2),'T1'!$J$8)+IF(AND(K38=1,M38=25%,Q38=3),'T1'!$J$9)+IF(AND(K38=1,M38=50%,Q38=0),'T1'!$I$6)+IF(AND(K38=1,M38=50%,Q38=1),'T1'!$I$7)+IF(AND(K38=1,M38=50%,Q38=2),'T1'!$I$8)+IF(AND(K38=1,M38=50%,Q38=3),'T1'!$I$9)+IF(AND(K38=1,M38=75%,Q38=0),'T1'!$H$6)+IF(AND(K38=1,M38=75%,Q38=1),'T1'!$H$7)+IF(AND(K38=1,M38=75%,Q38=2),'T1'!$H$8)+IF(AND(K38=1,M38=75%,Q38=3),'T1'!$H$9)+IF(AND(K38=1,M38=100%,Q38=0),'T1'!$G$6)+IF(AND(K38=1,M38=100%,Q38=1),'T1'!$G$7)+IF(AND(K38=1,M38=100%,Q38=2),'T1'!$G$8)+IF(AND(K38=1,M38=100%,Q38=3),'T1'!$G$9)</f>
        <v>0</v>
      </c>
      <c r="S38" s="11"/>
      <c r="T38" s="28"/>
      <c r="U38" s="128"/>
      <c r="V38" s="27"/>
    </row>
    <row r="39" spans="1:29" x14ac:dyDescent="0.3">
      <c r="A39" s="213"/>
      <c r="B39" s="16"/>
      <c r="C39" s="202"/>
      <c r="D39" s="203"/>
      <c r="E39" s="11"/>
      <c r="F39" s="81"/>
      <c r="G39" s="11"/>
      <c r="H39" s="11"/>
      <c r="I39" s="11"/>
      <c r="J39" s="11"/>
      <c r="K39" s="157" t="str">
        <f t="shared" si="5"/>
        <v/>
      </c>
      <c r="L39" s="11"/>
      <c r="M39" s="18"/>
      <c r="N39" s="11"/>
      <c r="O39" s="11"/>
      <c r="P39" s="20">
        <f t="shared" si="4"/>
        <v>0</v>
      </c>
      <c r="Q39" s="11"/>
      <c r="R39" s="25">
        <f>IF(AND(K39=1,M39=25%,Q39=0),'T1'!$J$6)+IF(AND(K39=1,M39=25%,Q39=1),'T1'!$J$7)+IF(AND(K39=1,M39=25%,Q39=2),'T1'!$J$8)+IF(AND(K39=1,M39=25%,Q39=3),'T1'!$J$9)+IF(AND(K39=1,M39=50%,Q39=0),'T1'!$I$6)+IF(AND(K39=1,M39=50%,Q39=1),'T1'!$I$7)+IF(AND(K39=1,M39=50%,Q39=2),'T1'!$I$8)+IF(AND(K39=1,M39=50%,Q39=3),'T1'!$I$9)+IF(AND(K39=1,M39=75%,Q39=0),'T1'!$H$6)+IF(AND(K39=1,M39=75%,Q39=1),'T1'!$H$7)+IF(AND(K39=1,M39=75%,Q39=2),'T1'!$H$8)+IF(AND(K39=1,M39=75%,Q39=3),'T1'!$H$9)+IF(AND(K39=1,M39=100%,Q39=0),'T1'!$G$6)+IF(AND(K39=1,M39=100%,Q39=1),'T1'!$G$7)+IF(AND(K39=1,M39=100%,Q39=2),'T1'!$G$8)+IF(AND(K39=1,M39=100%,Q39=3),'T1'!$G$9)</f>
        <v>0</v>
      </c>
      <c r="S39" s="11"/>
      <c r="T39" s="28"/>
      <c r="U39" s="128"/>
      <c r="V39" s="27"/>
    </row>
    <row r="40" spans="1:29" x14ac:dyDescent="0.3">
      <c r="A40" s="213"/>
      <c r="B40" s="16"/>
      <c r="C40" s="202"/>
      <c r="D40" s="203"/>
      <c r="E40" s="11"/>
      <c r="F40" s="81"/>
      <c r="G40" s="11"/>
      <c r="H40" s="11"/>
      <c r="I40" s="11"/>
      <c r="J40" s="11"/>
      <c r="K40" s="157" t="str">
        <f t="shared" si="5"/>
        <v/>
      </c>
      <c r="L40" s="11"/>
      <c r="M40" s="18"/>
      <c r="N40" s="11"/>
      <c r="O40" s="11"/>
      <c r="P40" s="20">
        <f t="shared" si="4"/>
        <v>0</v>
      </c>
      <c r="Q40" s="11"/>
      <c r="R40" s="25">
        <f>IF(AND(K40=1,M40=25%,Q40=0),'T1'!$J$6)+IF(AND(K40=1,M40=25%,Q40=1),'T1'!$J$7)+IF(AND(K40=1,M40=25%,Q40=2),'T1'!$J$8)+IF(AND(K40=1,M40=25%,Q40=3),'T1'!$J$9)+IF(AND(K40=1,M40=50%,Q40=0),'T1'!$I$6)+IF(AND(K40=1,M40=50%,Q40=1),'T1'!$I$7)+IF(AND(K40=1,M40=50%,Q40=2),'T1'!$I$8)+IF(AND(K40=1,M40=50%,Q40=3),'T1'!$I$9)+IF(AND(K40=1,M40=75%,Q40=0),'T1'!$H$6)+IF(AND(K40=1,M40=75%,Q40=1),'T1'!$H$7)+IF(AND(K40=1,M40=75%,Q40=2),'T1'!$H$8)+IF(AND(K40=1,M40=75%,Q40=3),'T1'!$H$9)+IF(AND(K40=1,M40=100%,Q40=0),'T1'!$G$6)+IF(AND(K40=1,M40=100%,Q40=1),'T1'!$G$7)+IF(AND(K40=1,M40=100%,Q40=2),'T1'!$G$8)+IF(AND(K40=1,M40=100%,Q40=3),'T1'!$G$9)</f>
        <v>0</v>
      </c>
      <c r="S40" s="11"/>
      <c r="T40" s="28"/>
      <c r="U40" s="128"/>
      <c r="V40" s="27"/>
    </row>
    <row r="41" spans="1:29" x14ac:dyDescent="0.3">
      <c r="A41" s="213"/>
      <c r="B41" s="16"/>
      <c r="C41" s="202"/>
      <c r="D41" s="203"/>
      <c r="E41" s="11"/>
      <c r="F41" s="81"/>
      <c r="G41" s="11"/>
      <c r="H41" s="11"/>
      <c r="I41" s="11"/>
      <c r="J41" s="11"/>
      <c r="K41" s="157" t="str">
        <f t="shared" si="5"/>
        <v/>
      </c>
      <c r="L41" s="11"/>
      <c r="M41" s="18"/>
      <c r="N41" s="11"/>
      <c r="O41" s="11"/>
      <c r="P41" s="20">
        <f t="shared" si="4"/>
        <v>0</v>
      </c>
      <c r="Q41" s="11"/>
      <c r="R41" s="25">
        <f>IF(AND(K41=1,M41=25%,Q41=0),'T1'!$J$6)+IF(AND(K41=1,M41=25%,Q41=1),'T1'!$J$7)+IF(AND(K41=1,M41=25%,Q41=2),'T1'!$J$8)+IF(AND(K41=1,M41=25%,Q41=3),'T1'!$J$9)+IF(AND(K41=1,M41=50%,Q41=0),'T1'!$I$6)+IF(AND(K41=1,M41=50%,Q41=1),'T1'!$I$7)+IF(AND(K41=1,M41=50%,Q41=2),'T1'!$I$8)+IF(AND(K41=1,M41=50%,Q41=3),'T1'!$I$9)+IF(AND(K41=1,M41=75%,Q41=0),'T1'!$H$6)+IF(AND(K41=1,M41=75%,Q41=1),'T1'!$H$7)+IF(AND(K41=1,M41=75%,Q41=2),'T1'!$H$8)+IF(AND(K41=1,M41=75%,Q41=3),'T1'!$H$9)+IF(AND(K41=1,M41=100%,Q41=0),'T1'!$G$6)+IF(AND(K41=1,M41=100%,Q41=1),'T1'!$G$7)+IF(AND(K41=1,M41=100%,Q41=2),'T1'!$G$8)+IF(AND(K41=1,M41=100%,Q41=3),'T1'!$G$9)</f>
        <v>0</v>
      </c>
      <c r="S41" s="11"/>
      <c r="T41" s="28"/>
      <c r="U41" s="128"/>
      <c r="V41" s="27"/>
    </row>
    <row r="42" spans="1:29" x14ac:dyDescent="0.3">
      <c r="A42" s="213"/>
      <c r="B42" s="16"/>
      <c r="C42" s="202"/>
      <c r="D42" s="203"/>
      <c r="E42" s="11"/>
      <c r="F42" s="81"/>
      <c r="G42" s="11"/>
      <c r="H42" s="11"/>
      <c r="I42" s="11"/>
      <c r="J42" s="11"/>
      <c r="K42" s="157" t="str">
        <f t="shared" si="5"/>
        <v/>
      </c>
      <c r="L42" s="11"/>
      <c r="M42" s="18"/>
      <c r="N42" s="11"/>
      <c r="O42" s="11"/>
      <c r="P42" s="20">
        <f t="shared" si="4"/>
        <v>0</v>
      </c>
      <c r="Q42" s="11"/>
      <c r="R42" s="25">
        <f>IF(AND(K42=1,M42=25%,Q42=0),'T1'!$J$6)+IF(AND(K42=1,M42=25%,Q42=1),'T1'!$J$7)+IF(AND(K42=1,M42=25%,Q42=2),'T1'!$J$8)+IF(AND(K42=1,M42=25%,Q42=3),'T1'!$J$9)+IF(AND(K42=1,M42=50%,Q42=0),'T1'!$I$6)+IF(AND(K42=1,M42=50%,Q42=1),'T1'!$I$7)+IF(AND(K42=1,M42=50%,Q42=2),'T1'!$I$8)+IF(AND(K42=1,M42=50%,Q42=3),'T1'!$I$9)+IF(AND(K42=1,M42=75%,Q42=0),'T1'!$H$6)+IF(AND(K42=1,M42=75%,Q42=1),'T1'!$H$7)+IF(AND(K42=1,M42=75%,Q42=2),'T1'!$H$8)+IF(AND(K42=1,M42=75%,Q42=3),'T1'!$H$9)+IF(AND(K42=1,M42=100%,Q42=0),'T1'!$G$6)+IF(AND(K42=1,M42=100%,Q42=1),'T1'!$G$7)+IF(AND(K42=1,M42=100%,Q42=2),'T1'!$G$8)+IF(AND(K42=1,M42=100%,Q42=3),'T1'!$G$9)</f>
        <v>0</v>
      </c>
      <c r="S42" s="11"/>
      <c r="T42" s="28"/>
      <c r="U42" s="128"/>
      <c r="V42" s="27"/>
    </row>
    <row r="43" spans="1:29" ht="15" thickBot="1" x14ac:dyDescent="0.35">
      <c r="A43" s="213"/>
      <c r="B43" s="16"/>
      <c r="C43" s="204"/>
      <c r="D43" s="205"/>
      <c r="E43" s="100"/>
      <c r="F43" s="97"/>
      <c r="G43" s="100"/>
      <c r="H43" s="100"/>
      <c r="I43" s="100"/>
      <c r="J43" s="100"/>
      <c r="K43" s="157" t="str">
        <f t="shared" si="5"/>
        <v/>
      </c>
      <c r="L43" s="100"/>
      <c r="M43" s="101"/>
      <c r="N43" s="100"/>
      <c r="O43" s="100"/>
      <c r="P43" s="22">
        <f t="shared" si="4"/>
        <v>0</v>
      </c>
      <c r="Q43" s="100"/>
      <c r="R43" s="25">
        <f>IF(AND(K43=1,M43=25%,Q43=0),'T1'!$J$6)+IF(AND(K43=1,M43=25%,Q43=1),'T1'!$J$7)+IF(AND(K43=1,M43=25%,Q43=2),'T1'!$J$8)+IF(AND(K43=1,M43=25%,Q43=3),'T1'!$J$9)+IF(AND(K43=1,M43=50%,Q43=0),'T1'!$I$6)+IF(AND(K43=1,M43=50%,Q43=1),'T1'!$I$7)+IF(AND(K43=1,M43=50%,Q43=2),'T1'!$I$8)+IF(AND(K43=1,M43=50%,Q43=3),'T1'!$I$9)+IF(AND(K43=1,M43=75%,Q43=0),'T1'!$H$6)+IF(AND(K43=1,M43=75%,Q43=1),'T1'!$H$7)+IF(AND(K43=1,M43=75%,Q43=2),'T1'!$H$8)+IF(AND(K43=1,M43=75%,Q43=3),'T1'!$H$9)+IF(AND(K43=1,M43=100%,Q43=0),'T1'!$G$6)+IF(AND(K43=1,M43=100%,Q43=1),'T1'!$G$7)+IF(AND(K43=1,M43=100%,Q43=2),'T1'!$G$8)+IF(AND(K43=1,M43=100%,Q43=3),'T1'!$G$9)</f>
        <v>0</v>
      </c>
      <c r="S43" s="100"/>
      <c r="T43" s="115"/>
      <c r="U43" s="128"/>
      <c r="V43" s="27"/>
    </row>
    <row r="44" spans="1:29" ht="15" thickBot="1" x14ac:dyDescent="0.35">
      <c r="A44" s="214"/>
      <c r="B44" s="29">
        <f>SUM(B26:B43)</f>
        <v>0</v>
      </c>
      <c r="C44" s="208"/>
      <c r="D44" s="209"/>
      <c r="E44" s="116"/>
      <c r="F44" s="117"/>
      <c r="G44" s="116"/>
      <c r="H44" s="116"/>
      <c r="I44" s="116">
        <f>SUM(I26:I43)</f>
        <v>0</v>
      </c>
      <c r="J44" s="116">
        <f>SUM(J26:J43)</f>
        <v>0</v>
      </c>
      <c r="K44" s="116">
        <f>SUM(K26:K43)</f>
        <v>0</v>
      </c>
      <c r="L44" s="116"/>
      <c r="M44" s="116"/>
      <c r="N44" s="116">
        <f t="shared" ref="N44:S44" si="6">SUM(N26:N43)</f>
        <v>0</v>
      </c>
      <c r="O44" s="116">
        <f t="shared" si="6"/>
        <v>0</v>
      </c>
      <c r="P44" s="118">
        <f>SUM(P26:P43)</f>
        <v>0</v>
      </c>
      <c r="Q44" s="116">
        <f t="shared" si="6"/>
        <v>0</v>
      </c>
      <c r="R44" s="108">
        <f t="shared" si="6"/>
        <v>0</v>
      </c>
      <c r="S44" s="116">
        <f t="shared" si="6"/>
        <v>0</v>
      </c>
      <c r="T44" s="119"/>
      <c r="U44" s="120">
        <f>SUM(U26:U43)</f>
        <v>0</v>
      </c>
      <c r="V44" s="120">
        <f>SUM(V26:V43)</f>
        <v>0</v>
      </c>
    </row>
    <row r="45" spans="1:29" s="31" customFormat="1" ht="18" customHeight="1" thickBot="1" x14ac:dyDescent="0.35">
      <c r="A45" s="30"/>
      <c r="B45" s="210" t="s">
        <v>26</v>
      </c>
      <c r="C45" s="210"/>
      <c r="D45" s="210"/>
      <c r="E45" s="210"/>
      <c r="F45" s="210"/>
      <c r="G45" s="210"/>
      <c r="H45" s="210"/>
      <c r="I45" s="210"/>
      <c r="J45" s="210"/>
      <c r="K45" s="210"/>
      <c r="L45" s="210"/>
      <c r="M45" s="210"/>
      <c r="N45" s="210"/>
      <c r="O45" s="210"/>
      <c r="P45" s="210"/>
      <c r="Q45" s="210"/>
      <c r="R45" s="210"/>
      <c r="S45" s="210"/>
      <c r="T45" s="210"/>
      <c r="U45" s="210"/>
      <c r="V45" s="211"/>
      <c r="AC45" s="32"/>
    </row>
    <row r="46" spans="1:29" s="38" customFormat="1" ht="18" customHeight="1" thickBot="1" x14ac:dyDescent="0.35">
      <c r="A46" s="33"/>
      <c r="B46" s="197" t="s">
        <v>27</v>
      </c>
      <c r="C46" s="198"/>
      <c r="D46" s="198"/>
      <c r="E46" s="198"/>
      <c r="F46" s="199"/>
      <c r="G46" s="171">
        <f>SUM(A24:B24)</f>
        <v>0</v>
      </c>
      <c r="H46" s="36"/>
      <c r="I46" s="192" t="s">
        <v>28</v>
      </c>
      <c r="J46" s="193"/>
      <c r="K46" s="193"/>
      <c r="L46" s="194"/>
      <c r="M46" s="130">
        <f>SUM(P24)</f>
        <v>0</v>
      </c>
      <c r="N46" s="37" t="s">
        <v>29</v>
      </c>
      <c r="O46" s="131" t="e">
        <f>SUM(K24/(SUM(A24:B24)))</f>
        <v>#DIV/0!</v>
      </c>
      <c r="P46" s="200" t="s">
        <v>70</v>
      </c>
      <c r="Q46" s="201"/>
      <c r="R46" s="201"/>
      <c r="S46" s="206" t="s">
        <v>30</v>
      </c>
      <c r="T46" s="206"/>
      <c r="U46" s="206"/>
      <c r="V46" s="207"/>
      <c r="AC46" s="39"/>
    </row>
    <row r="47" spans="1:29" s="42" customFormat="1" ht="18" customHeight="1" thickBot="1" x14ac:dyDescent="0.35">
      <c r="A47" s="40"/>
      <c r="B47" s="158" t="s">
        <v>87</v>
      </c>
      <c r="C47" s="159"/>
      <c r="D47" s="186">
        <v>6</v>
      </c>
      <c r="E47" s="187"/>
      <c r="F47" s="160" t="s">
        <v>89</v>
      </c>
      <c r="G47" s="174">
        <v>9</v>
      </c>
      <c r="H47" s="161" t="s">
        <v>61</v>
      </c>
      <c r="I47" s="175"/>
      <c r="J47" s="41" t="s">
        <v>31</v>
      </c>
      <c r="K47" s="188">
        <f>SUM(D47,G47)</f>
        <v>15</v>
      </c>
      <c r="L47" s="189"/>
      <c r="M47" s="162"/>
      <c r="N47" s="35" t="s">
        <v>92</v>
      </c>
      <c r="O47" s="132" t="e">
        <f>SUM(T24/(A24+B24))</f>
        <v>#DIV/0!</v>
      </c>
      <c r="P47" s="122"/>
      <c r="Q47" s="123"/>
      <c r="R47" s="33"/>
      <c r="S47" s="33"/>
      <c r="T47" s="33"/>
      <c r="U47" s="33"/>
      <c r="V47" s="163"/>
      <c r="X47" s="38"/>
      <c r="AC47" s="43"/>
    </row>
    <row r="48" spans="1:29" s="42" customFormat="1" ht="18" customHeight="1" thickBot="1" x14ac:dyDescent="0.35">
      <c r="A48" s="40"/>
      <c r="B48" s="79" t="s">
        <v>88</v>
      </c>
      <c r="C48" s="45"/>
      <c r="D48" s="190">
        <f>IF(D47&gt;=7,200,IF(D47&gt;=6,100,IF(D47&gt;=5,70,0)))</f>
        <v>100</v>
      </c>
      <c r="E48" s="191"/>
      <c r="F48" s="160" t="s">
        <v>90</v>
      </c>
      <c r="G48" s="135">
        <f>IF(G47&gt;=9,200,IF(G47&gt;=8,100,IF(G47&gt;=7,70,0)))</f>
        <v>200</v>
      </c>
      <c r="H48" s="161" t="s">
        <v>60</v>
      </c>
      <c r="I48" s="134">
        <f>IF(K47&gt;=16,(D48+G48+(K47*15)),IF(K47&gt;=14,(D48+G48+100),IF(K47&gt;=12,(D48+G48+70),0)))</f>
        <v>400</v>
      </c>
      <c r="J48" s="192" t="s">
        <v>32</v>
      </c>
      <c r="K48" s="193"/>
      <c r="L48" s="194"/>
      <c r="M48" s="133" t="e">
        <f>SUM(K44/B44)</f>
        <v>#DIV/0!</v>
      </c>
      <c r="N48" s="44"/>
      <c r="O48" s="44"/>
      <c r="P48" s="126"/>
      <c r="Q48" s="124"/>
      <c r="R48" s="33"/>
      <c r="S48" s="33"/>
      <c r="T48" s="33"/>
      <c r="U48" s="33"/>
      <c r="V48" s="163"/>
      <c r="X48" s="38"/>
      <c r="AC48" s="43"/>
    </row>
    <row r="49" spans="1:29" s="42" customFormat="1" ht="18" customHeight="1" thickBot="1" x14ac:dyDescent="0.35">
      <c r="A49" s="40"/>
      <c r="B49" s="192" t="s">
        <v>33</v>
      </c>
      <c r="C49" s="194"/>
      <c r="D49" s="195">
        <f>COUNTA(G26:G43)</f>
        <v>0</v>
      </c>
      <c r="E49" s="196"/>
      <c r="F49" s="164" t="s">
        <v>34</v>
      </c>
      <c r="G49" s="135">
        <f>SUM(P44)</f>
        <v>0</v>
      </c>
      <c r="H49" s="165" t="s">
        <v>35</v>
      </c>
      <c r="I49" s="134">
        <f>SUM(K44)</f>
        <v>0</v>
      </c>
      <c r="J49" s="192" t="s">
        <v>36</v>
      </c>
      <c r="K49" s="193"/>
      <c r="L49" s="193"/>
      <c r="M49" s="134">
        <f>SUM(K24)</f>
        <v>0</v>
      </c>
      <c r="N49" s="35" t="s">
        <v>37</v>
      </c>
      <c r="O49" s="136">
        <f>SUM(Q24)</f>
        <v>0</v>
      </c>
      <c r="P49" s="127"/>
      <c r="Q49" s="125"/>
      <c r="R49" s="33"/>
      <c r="S49" s="33"/>
      <c r="T49" s="33"/>
      <c r="U49" s="33"/>
      <c r="V49" s="163"/>
      <c r="X49" s="38"/>
      <c r="AC49" s="43"/>
    </row>
    <row r="50" spans="1:29" s="42" customFormat="1" ht="18" customHeight="1" thickBot="1" x14ac:dyDescent="0.35">
      <c r="A50" s="40"/>
      <c r="B50" s="79" t="s">
        <v>38</v>
      </c>
      <c r="C50" s="44"/>
      <c r="D50" s="44"/>
      <c r="E50" s="44"/>
      <c r="F50" s="45"/>
      <c r="G50" s="135">
        <f>R24+R44</f>
        <v>0</v>
      </c>
      <c r="H50" s="34" t="s">
        <v>39</v>
      </c>
      <c r="I50" s="138" t="e">
        <f>SUM(O49/M49)</f>
        <v>#DIV/0!</v>
      </c>
      <c r="J50" s="178" t="s">
        <v>72</v>
      </c>
      <c r="K50" s="179"/>
      <c r="L50" s="180"/>
      <c r="M50" s="135">
        <f>SUM(V44,U44,I44,I24,U24,V24)</f>
        <v>0</v>
      </c>
      <c r="N50" s="46" t="s">
        <v>71</v>
      </c>
      <c r="O50" s="137">
        <f>SUM(S24+S44)*10%</f>
        <v>0</v>
      </c>
      <c r="P50" s="121"/>
      <c r="Q50" s="166"/>
      <c r="R50" s="166"/>
      <c r="S50" s="167"/>
      <c r="T50" s="167"/>
      <c r="U50" s="167"/>
      <c r="V50" s="168"/>
      <c r="AC50" s="43"/>
    </row>
    <row r="51" spans="1:29" ht="18" customHeight="1" thickBot="1" x14ac:dyDescent="0.45">
      <c r="A51" s="47"/>
      <c r="B51" s="181" t="s">
        <v>40</v>
      </c>
      <c r="C51" s="182"/>
      <c r="D51" s="182"/>
      <c r="E51" s="182"/>
      <c r="F51" s="182"/>
      <c r="G51" s="182"/>
      <c r="H51" s="182"/>
      <c r="I51" s="182"/>
      <c r="J51" s="182"/>
      <c r="K51" s="182"/>
      <c r="L51" s="182"/>
      <c r="M51" s="182"/>
      <c r="N51" s="182"/>
      <c r="O51" s="183"/>
      <c r="P51" s="184">
        <f>IF(I48&gt;1,SUM(I48+O50+M50+G50),SUM(D48+G48++O50+M50+G50))</f>
        <v>400</v>
      </c>
      <c r="Q51" s="185"/>
      <c r="R51" s="169"/>
      <c r="S51" s="169"/>
      <c r="T51" s="169"/>
      <c r="U51" s="169"/>
      <c r="V51" s="170"/>
    </row>
    <row r="54" spans="1:29" x14ac:dyDescent="0.3">
      <c r="C54" s="139"/>
      <c r="D54" s="227" t="s">
        <v>74</v>
      </c>
      <c r="E54" s="227"/>
    </row>
    <row r="55" spans="1:29" x14ac:dyDescent="0.3">
      <c r="C55" s="148" t="s">
        <v>76</v>
      </c>
      <c r="D55" s="148" t="s">
        <v>77</v>
      </c>
      <c r="E55" s="148"/>
    </row>
  </sheetData>
  <protectedRanges>
    <protectedRange algorithmName="SHA-512" hashValue="m+I0NJCp+iIDlZDPxOyByzGtElgO7oAObfOHtiYCd9fh7XL+TGB7t4y0fsmWdZnhswi37FbXd0bz0gFsxwCRuA==" saltValue="ggWeDEvg5vwCGIrgI6PeBA==" spinCount="100000" sqref="I26:I43" name="Commissions_3_1"/>
    <protectedRange algorithmName="SHA-512" hashValue="m+I0NJCp+iIDlZDPxOyByzGtElgO7oAObfOHtiYCd9fh7XL+TGB7t4y0fsmWdZnhswi37FbXd0bz0gFsxwCRuA==" saltValue="ggWeDEvg5vwCGIrgI6PeBA==" spinCount="100000" sqref="I3:I4 I8:I23" name="Commissions_2_1"/>
    <protectedRange algorithmName="SHA-512" hashValue="m+I0NJCp+iIDlZDPxOyByzGtElgO7oAObfOHtiYCd9fh7XL+TGB7t4y0fsmWdZnhswi37FbXd0bz0gFsxwCRuA==" saltValue="ggWeDEvg5vwCGIrgI6PeBA==" spinCount="100000" sqref="J26:J43 J3:J4 Q3:Q4 A3:H4 A26:H44 S3:V4 I44:J44 Q26:Q43 S26:V44 L26:O43 L3:O4 L44:Q44 J8:J23 Q8:Q23 A8:H23 S8:V23 L8:O23" name="Commissions_1_1"/>
    <protectedRange algorithmName="SHA-512" hashValue="m+I0NJCp+iIDlZDPxOyByzGtElgO7oAObfOHtiYCd9fh7XL+TGB7t4y0fsmWdZnhswi37FbXd0bz0gFsxwCRuA==" saltValue="ggWeDEvg5vwCGIrgI6PeBA==" spinCount="100000" sqref="R44" name="Commissions_1_2_1"/>
    <protectedRange algorithmName="SHA-512" hashValue="m+I0NJCp+iIDlZDPxOyByzGtElgO7oAObfOHtiYCd9fh7XL+TGB7t4y0fsmWdZnhswi37FbXd0bz0gFsxwCRuA==" saltValue="ggWeDEvg5vwCGIrgI6PeBA==" spinCount="100000" sqref="R26:R43" name="Commissions_1_2_1_1"/>
    <protectedRange algorithmName="SHA-512" hashValue="m+I0NJCp+iIDlZDPxOyByzGtElgO7oAObfOHtiYCd9fh7XL+TGB7t4y0fsmWdZnhswi37FbXd0bz0gFsxwCRuA==" saltValue="ggWeDEvg5vwCGIrgI6PeBA==" spinCount="100000" sqref="K26:K44 K3:K4 K8:K23" name="Commissions_4_1"/>
    <protectedRange algorithmName="SHA-512" hashValue="m+I0NJCp+iIDlZDPxOyByzGtElgO7oAObfOHtiYCd9fh7XL+TGB7t4y0fsmWdZnhswi37FbXd0bz0gFsxwCRuA==" saltValue="ggWeDEvg5vwCGIrgI6PeBA==" spinCount="100000" sqref="I5:I7" name="Commissions_2_1_1"/>
    <protectedRange algorithmName="SHA-512" hashValue="m+I0NJCp+iIDlZDPxOyByzGtElgO7oAObfOHtiYCd9fh7XL+TGB7t4y0fsmWdZnhswi37FbXd0bz0gFsxwCRuA==" saltValue="ggWeDEvg5vwCGIrgI6PeBA==" spinCount="100000" sqref="J5:J7 Q5:Q7 A5:H7 S5:V7 L5:O7" name="Commissions_1_3"/>
    <protectedRange algorithmName="SHA-512" hashValue="m+I0NJCp+iIDlZDPxOyByzGtElgO7oAObfOHtiYCd9fh7XL+TGB7t4y0fsmWdZnhswi37FbXd0bz0gFsxwCRuA==" saltValue="ggWeDEvg5vwCGIrgI6PeBA==" spinCount="100000" sqref="K5:K7" name="Commissions_4_2"/>
  </protectedRanges>
  <mergeCells count="66">
    <mergeCell ref="D54:E54"/>
    <mergeCell ref="P51:Q51"/>
    <mergeCell ref="J48:L48"/>
    <mergeCell ref="J49:L49"/>
    <mergeCell ref="J50:L50"/>
    <mergeCell ref="K47:L47"/>
    <mergeCell ref="B51:O51"/>
    <mergeCell ref="D47:E47"/>
    <mergeCell ref="D48:E48"/>
    <mergeCell ref="A25:B25"/>
    <mergeCell ref="D25:V25"/>
    <mergeCell ref="D49:E49"/>
    <mergeCell ref="C30:D30"/>
    <mergeCell ref="C31:D31"/>
    <mergeCell ref="C35:D35"/>
    <mergeCell ref="C34:D34"/>
    <mergeCell ref="C36:D36"/>
    <mergeCell ref="C37:D37"/>
    <mergeCell ref="C38:D38"/>
    <mergeCell ref="C39:D39"/>
    <mergeCell ref="C40:D40"/>
    <mergeCell ref="A26:A44"/>
    <mergeCell ref="I46:L46"/>
    <mergeCell ref="B46:F46"/>
    <mergeCell ref="B45:V45"/>
    <mergeCell ref="C42:D42"/>
    <mergeCell ref="C43:D43"/>
    <mergeCell ref="C44:D44"/>
    <mergeCell ref="P46:R46"/>
    <mergeCell ref="S46:V46"/>
    <mergeCell ref="C26:D26"/>
    <mergeCell ref="C27:D27"/>
    <mergeCell ref="C28:D28"/>
    <mergeCell ref="C29:D29"/>
    <mergeCell ref="C41:D41"/>
    <mergeCell ref="B49:C49"/>
    <mergeCell ref="C32:D32"/>
    <mergeCell ref="C33:D33"/>
    <mergeCell ref="C3:D3"/>
    <mergeCell ref="C17:D17"/>
    <mergeCell ref="C18:D18"/>
    <mergeCell ref="C19:D19"/>
    <mergeCell ref="C20:D20"/>
    <mergeCell ref="C12:D12"/>
    <mergeCell ref="C13:D13"/>
    <mergeCell ref="C14:D14"/>
    <mergeCell ref="C15:D15"/>
    <mergeCell ref="C16:D16"/>
    <mergeCell ref="C9:D9"/>
    <mergeCell ref="C10:D10"/>
    <mergeCell ref="S1:V1"/>
    <mergeCell ref="C21:D21"/>
    <mergeCell ref="C22:D22"/>
    <mergeCell ref="C23:D23"/>
    <mergeCell ref="C24:D24"/>
    <mergeCell ref="C11:D11"/>
    <mergeCell ref="C4:D4"/>
    <mergeCell ref="C5:D5"/>
    <mergeCell ref="C6:D6"/>
    <mergeCell ref="C7:D7"/>
    <mergeCell ref="C8:D8"/>
    <mergeCell ref="D1:E1"/>
    <mergeCell ref="F1:G1"/>
    <mergeCell ref="H1:I1"/>
    <mergeCell ref="K1:R1"/>
    <mergeCell ref="C2:D2"/>
  </mergeCells>
  <dataValidations count="12">
    <dataValidation type="list" allowBlank="1" showInputMessage="1" showErrorMessage="1" sqref="I26:I43" xr:uid="{7F78A718-C349-4230-B5A8-6D15B73305CD}">
      <formula1>"0,31,50,120,150,200,250,300,350,400,450,500,550,600"</formula1>
    </dataValidation>
    <dataValidation type="list" allowBlank="1" showInputMessage="1" showErrorMessage="1" sqref="L26:L43" xr:uid="{E2458B43-FBCC-44CA-93B0-ABC6B7CAAD2D}">
      <formula1>"CC,CB,LLD,LOA"</formula1>
    </dataValidation>
    <dataValidation type="list" allowBlank="1" showInputMessage="1" showErrorMessage="1" sqref="J26:J43 J3:J23" xr:uid="{7270FD71-FF66-47BD-BCA2-AD08A5A62A00}">
      <formula1>"31,50,100,150,200,300,500,900"</formula1>
    </dataValidation>
    <dataValidation type="list" allowBlank="1" showInputMessage="1" showErrorMessage="1" sqref="U2" xr:uid="{2683AF51-85AC-48B4-8D6D-8E69966234A8}">
      <formula1>"0,6,10,12,22"</formula1>
    </dataValidation>
    <dataValidation type="list" allowBlank="1" showInputMessage="1" showErrorMessage="1" sqref="M26:M43 M3:M23" xr:uid="{561F1A7B-C87B-4224-BD61-A925F4A17241}">
      <mc:AlternateContent xmlns:x12ac="http://schemas.microsoft.com/office/spreadsheetml/2011/1/ac" xmlns:mc="http://schemas.openxmlformats.org/markup-compatibility/2006">
        <mc:Choice Requires="x12ac">
          <x12ac:list>"0,0","0,25","0,50","0,75",1</x12ac:list>
        </mc:Choice>
        <mc:Fallback>
          <formula1>"0,0,0,25,0,50,0,75,1"</formula1>
        </mc:Fallback>
      </mc:AlternateContent>
    </dataValidation>
    <dataValidation type="list" allowBlank="1" showInputMessage="1" showErrorMessage="1" sqref="Q26:Q43 Q3:Q23" xr:uid="{2119DEE3-5E8E-46B5-BC69-0D42C064E8C3}">
      <formula1>"0,1,2,3"</formula1>
    </dataValidation>
    <dataValidation type="list" allowBlank="1" showInputMessage="1" showErrorMessage="1" sqref="T3:T23" xr:uid="{7B0A9720-5FF5-46D4-B051-C982D406901A}">
      <formula1>"0,1"</formula1>
    </dataValidation>
    <dataValidation type="list" allowBlank="1" showInputMessage="1" showErrorMessage="1" sqref="L3:L23" xr:uid="{BE35FDE1-620A-4A58-8348-3AE4E9E75104}">
      <formula1>"CC,CB,LOA,LLD"</formula1>
    </dataValidation>
    <dataValidation type="list" allowBlank="1" showInputMessage="1" showErrorMessage="1" sqref="A3:B23" xr:uid="{8FC2C14D-C97E-496C-8D14-A4805C6A500B}">
      <formula1>"1,0"</formula1>
    </dataValidation>
    <dataValidation type="list" allowBlank="1" showInputMessage="1" showErrorMessage="1" sqref="I3:I23" xr:uid="{722C8E7C-5F00-491C-86B8-2E027DDCB618}">
      <formula1>"0,31,50,100,120,150,170,200,,300"</formula1>
    </dataValidation>
    <dataValidation type="list" allowBlank="1" showInputMessage="1" showErrorMessage="1" sqref="U26:U43 U3:U23" xr:uid="{41D524EA-417B-4FC6-AAC5-46E725C8BE8B}">
      <formula1>"0,6,10,15,35,45"</formula1>
    </dataValidation>
    <dataValidation type="list" allowBlank="1" showInputMessage="1" showErrorMessage="1" sqref="V26:V43 V3:V22" xr:uid="{84F19B2F-075D-48B3-8AA1-9D5B1C7C38C6}">
      <formula1>"0,10,15,20"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B30FD-0E2D-4CDA-974E-9B061A05DBCC}">
  <sheetPr>
    <tabColor theme="5" tint="-0.249977111117893"/>
  </sheetPr>
  <dimension ref="A1:S39"/>
  <sheetViews>
    <sheetView tabSelected="1" workbookViewId="0">
      <selection activeCell="G14" sqref="G14"/>
    </sheetView>
  </sheetViews>
  <sheetFormatPr baseColWidth="10" defaultRowHeight="14.4" x14ac:dyDescent="0.3"/>
  <cols>
    <col min="2" max="2" width="19" customWidth="1"/>
    <col min="3" max="3" width="12.77734375" bestFit="1" customWidth="1"/>
    <col min="5" max="5" width="15.6640625" style="71" customWidth="1"/>
    <col min="6" max="9" width="11.5546875" style="51" customWidth="1"/>
    <col min="10" max="11" width="8.5546875" style="51" customWidth="1"/>
    <col min="12" max="12" width="11.5546875" style="71" customWidth="1"/>
    <col min="14" max="15" width="14.33203125" customWidth="1"/>
  </cols>
  <sheetData>
    <row r="1" spans="1:19" s="6" customFormat="1" ht="15" thickBot="1" x14ac:dyDescent="0.35">
      <c r="A1" s="269" t="s">
        <v>41</v>
      </c>
      <c r="B1" s="270"/>
      <c r="C1" s="270"/>
      <c r="D1" s="271"/>
      <c r="E1" s="51"/>
      <c r="F1" s="51"/>
      <c r="G1" s="51"/>
      <c r="H1" s="51"/>
      <c r="I1" s="51"/>
      <c r="J1" s="51"/>
      <c r="K1" s="51"/>
      <c r="L1" s="51"/>
    </row>
    <row r="2" spans="1:19" s="6" customFormat="1" x14ac:dyDescent="0.3">
      <c r="A2" s="6" t="s">
        <v>62</v>
      </c>
      <c r="B2" s="149"/>
      <c r="E2" s="51"/>
      <c r="F2" s="51"/>
      <c r="G2" s="51"/>
      <c r="H2" s="51"/>
      <c r="I2" s="51"/>
      <c r="J2" s="51"/>
      <c r="K2" s="51"/>
      <c r="L2" s="51"/>
    </row>
    <row r="3" spans="1:19" s="6" customFormat="1" ht="15" thickBot="1" x14ac:dyDescent="0.35">
      <c r="A3" s="6" t="s">
        <v>42</v>
      </c>
      <c r="B3" s="6" t="str">
        <f>Jan!H1</f>
        <v>NOM</v>
      </c>
      <c r="E3" s="51"/>
      <c r="F3" s="51"/>
      <c r="G3" s="51"/>
      <c r="H3" s="51"/>
      <c r="I3" s="51"/>
      <c r="J3" s="51"/>
      <c r="K3" s="51"/>
      <c r="L3" s="51"/>
    </row>
    <row r="4" spans="1:19" s="6" customFormat="1" ht="15" thickBot="1" x14ac:dyDescent="0.35">
      <c r="A4" s="269" t="s">
        <v>43</v>
      </c>
      <c r="B4" s="270"/>
      <c r="C4" s="270"/>
      <c r="D4" s="271"/>
      <c r="E4" s="51"/>
      <c r="F4" s="247" t="s">
        <v>44</v>
      </c>
      <c r="G4" s="247"/>
      <c r="H4" s="247"/>
      <c r="I4" s="247"/>
      <c r="J4" s="247"/>
      <c r="K4" s="247"/>
      <c r="L4" s="51"/>
    </row>
    <row r="5" spans="1:19" s="6" customFormat="1" ht="15" thickBot="1" x14ac:dyDescent="0.35">
      <c r="A5" s="248" t="s">
        <v>75</v>
      </c>
      <c r="B5" s="249"/>
      <c r="C5" s="52" t="s">
        <v>45</v>
      </c>
      <c r="D5" s="52" t="s">
        <v>46</v>
      </c>
      <c r="E5" s="51"/>
      <c r="F5" s="72" t="s">
        <v>17</v>
      </c>
      <c r="G5" s="72" t="s">
        <v>47</v>
      </c>
      <c r="H5" s="72" t="s">
        <v>48</v>
      </c>
      <c r="I5" s="72" t="s">
        <v>49</v>
      </c>
      <c r="J5" s="72" t="s">
        <v>50</v>
      </c>
      <c r="K5" s="72" t="s">
        <v>51</v>
      </c>
      <c r="L5" s="51"/>
    </row>
    <row r="6" spans="1:19" s="6" customFormat="1" x14ac:dyDescent="0.3">
      <c r="A6" s="75" t="s">
        <v>95</v>
      </c>
      <c r="B6" s="76">
        <v>15</v>
      </c>
      <c r="C6" s="256">
        <f>+SUM(Mars!$D$47,Fev!$D$47,Jan!$D$47)</f>
        <v>18</v>
      </c>
      <c r="D6" s="259">
        <f>MAX(0,SUM(G14+H13)-H14)</f>
        <v>0</v>
      </c>
      <c r="E6" s="262"/>
      <c r="F6" s="55">
        <v>0</v>
      </c>
      <c r="G6" s="73">
        <v>0</v>
      </c>
      <c r="H6" s="73">
        <v>0</v>
      </c>
      <c r="I6" s="73">
        <v>0</v>
      </c>
      <c r="J6" s="73">
        <v>0</v>
      </c>
      <c r="K6" s="73">
        <v>0</v>
      </c>
      <c r="L6" s="51"/>
      <c r="N6" s="6" t="s">
        <v>81</v>
      </c>
      <c r="O6" s="6" t="s">
        <v>82</v>
      </c>
      <c r="P6" s="6" t="s">
        <v>83</v>
      </c>
      <c r="Q6" s="6" t="s">
        <v>82</v>
      </c>
      <c r="R6" s="6" t="s">
        <v>84</v>
      </c>
      <c r="S6" s="51" t="s">
        <v>82</v>
      </c>
    </row>
    <row r="7" spans="1:19" s="6" customFormat="1" x14ac:dyDescent="0.3">
      <c r="A7" s="53" t="s">
        <v>96</v>
      </c>
      <c r="B7" s="54">
        <v>18</v>
      </c>
      <c r="C7" s="257"/>
      <c r="D7" s="260"/>
      <c r="E7" s="262"/>
      <c r="F7" s="55">
        <v>1</v>
      </c>
      <c r="G7" s="73">
        <v>45</v>
      </c>
      <c r="H7" s="73">
        <v>30</v>
      </c>
      <c r="I7" s="73">
        <v>15</v>
      </c>
      <c r="J7" s="73">
        <v>10</v>
      </c>
      <c r="K7" s="73">
        <v>0</v>
      </c>
      <c r="L7" s="51"/>
      <c r="M7" s="6" t="s">
        <v>93</v>
      </c>
      <c r="N7" s="6">
        <v>7</v>
      </c>
      <c r="O7" s="6">
        <v>70</v>
      </c>
      <c r="P7" s="6">
        <v>8</v>
      </c>
      <c r="Q7" s="6">
        <v>100</v>
      </c>
      <c r="R7" s="6">
        <v>9</v>
      </c>
      <c r="S7" s="51">
        <v>200</v>
      </c>
    </row>
    <row r="8" spans="1:19" s="6" customFormat="1" ht="15" thickBot="1" x14ac:dyDescent="0.35">
      <c r="A8" s="77" t="s">
        <v>97</v>
      </c>
      <c r="B8" s="78">
        <v>21</v>
      </c>
      <c r="C8" s="258"/>
      <c r="D8" s="261"/>
      <c r="E8" s="262"/>
      <c r="F8" s="55">
        <v>2</v>
      </c>
      <c r="G8" s="73">
        <v>55</v>
      </c>
      <c r="H8" s="73">
        <v>40</v>
      </c>
      <c r="I8" s="73">
        <v>30</v>
      </c>
      <c r="J8" s="73">
        <v>20</v>
      </c>
      <c r="K8" s="73">
        <v>0</v>
      </c>
      <c r="L8" s="51"/>
      <c r="M8" s="51" t="s">
        <v>94</v>
      </c>
      <c r="N8" s="51">
        <v>5</v>
      </c>
      <c r="O8" s="51">
        <v>70</v>
      </c>
      <c r="P8" s="51">
        <v>6</v>
      </c>
      <c r="Q8" s="51">
        <v>100</v>
      </c>
      <c r="R8" s="51">
        <v>7</v>
      </c>
      <c r="S8" s="51">
        <v>200</v>
      </c>
    </row>
    <row r="9" spans="1:19" s="6" customFormat="1" x14ac:dyDescent="0.3">
      <c r="A9" s="75" t="s">
        <v>98</v>
      </c>
      <c r="B9" s="85">
        <f>7*3</f>
        <v>21</v>
      </c>
      <c r="C9" s="256">
        <f>SUM(Fev!$G$47,Jan!$G$47,Mars!$G$47,)</f>
        <v>27</v>
      </c>
      <c r="D9" s="259">
        <f>MAX(0,SUM(E9-Jan!G48-Fev!G48-Mars!G48))</f>
        <v>0</v>
      </c>
      <c r="E9" s="262"/>
      <c r="F9" s="55">
        <v>3</v>
      </c>
      <c r="G9" s="73">
        <v>80</v>
      </c>
      <c r="H9" s="73">
        <v>70</v>
      </c>
      <c r="I9" s="73">
        <v>45</v>
      </c>
      <c r="J9" s="73">
        <v>30</v>
      </c>
      <c r="K9" s="73">
        <v>0</v>
      </c>
      <c r="L9" s="51"/>
      <c r="M9" s="51" t="s">
        <v>80</v>
      </c>
      <c r="N9" s="51">
        <v>12</v>
      </c>
      <c r="O9" s="51">
        <v>70</v>
      </c>
      <c r="P9" s="51">
        <v>14</v>
      </c>
      <c r="Q9" s="51">
        <v>100</v>
      </c>
      <c r="R9" s="51">
        <v>16</v>
      </c>
      <c r="S9" s="51" t="s">
        <v>85</v>
      </c>
    </row>
    <row r="10" spans="1:19" s="6" customFormat="1" x14ac:dyDescent="0.3">
      <c r="A10" s="53" t="s">
        <v>99</v>
      </c>
      <c r="B10" s="86">
        <f>8*3</f>
        <v>24</v>
      </c>
      <c r="C10" s="257"/>
      <c r="D10" s="260"/>
      <c r="E10" s="262"/>
      <c r="F10" s="55"/>
      <c r="G10" s="73"/>
      <c r="H10" s="73"/>
      <c r="I10" s="73"/>
      <c r="J10" s="73"/>
      <c r="K10" s="73"/>
      <c r="L10" s="51"/>
      <c r="M10" s="51"/>
      <c r="N10" s="51"/>
      <c r="O10" s="51">
        <v>210</v>
      </c>
      <c r="P10" s="51"/>
      <c r="Q10" s="51">
        <v>300</v>
      </c>
      <c r="R10" s="51"/>
      <c r="S10" s="51" t="s">
        <v>86</v>
      </c>
    </row>
    <row r="11" spans="1:19" s="6" customFormat="1" ht="15" thickBot="1" x14ac:dyDescent="0.35">
      <c r="A11" s="77" t="s">
        <v>100</v>
      </c>
      <c r="B11" s="87">
        <f>9*3</f>
        <v>27</v>
      </c>
      <c r="C11" s="258"/>
      <c r="D11" s="261"/>
      <c r="E11" s="262"/>
      <c r="F11" s="55"/>
      <c r="G11" s="73"/>
      <c r="H11" s="73"/>
      <c r="I11" s="73"/>
      <c r="J11" s="73"/>
      <c r="K11" s="73"/>
      <c r="L11" s="51"/>
      <c r="M11" s="51"/>
      <c r="N11" s="51"/>
      <c r="O11" s="51"/>
      <c r="P11" s="51"/>
      <c r="Q11" s="51"/>
      <c r="R11" s="51"/>
      <c r="S11" s="51"/>
    </row>
    <row r="12" spans="1:19" s="6" customFormat="1" ht="15" thickBot="1" x14ac:dyDescent="0.35">
      <c r="A12" s="250" t="s">
        <v>60</v>
      </c>
      <c r="B12" s="251"/>
      <c r="C12" s="142">
        <f>SUM(Fev!D47:E47,Fev!G47,Jan!D47:E47,Jan!G47,Mars!D47,Mars!G47)</f>
        <v>45</v>
      </c>
      <c r="D12" s="150">
        <f>MAX(SUM(E12-Jan!I48-Fev!I48-Mars!I48))</f>
        <v>-1200</v>
      </c>
      <c r="E12" s="55"/>
      <c r="F12" s="55"/>
      <c r="G12" s="73"/>
      <c r="H12" s="73"/>
      <c r="I12" s="73"/>
      <c r="J12" s="73"/>
      <c r="K12" s="73"/>
      <c r="L12" s="51"/>
      <c r="N12" s="6" t="s">
        <v>81</v>
      </c>
      <c r="O12" s="6" t="s">
        <v>82</v>
      </c>
      <c r="P12" s="6" t="s">
        <v>83</v>
      </c>
      <c r="Q12" s="6" t="s">
        <v>82</v>
      </c>
      <c r="R12" s="6" t="s">
        <v>84</v>
      </c>
      <c r="S12" s="51" t="s">
        <v>82</v>
      </c>
    </row>
    <row r="13" spans="1:19" s="6" customFormat="1" ht="15" thickBot="1" x14ac:dyDescent="0.35">
      <c r="A13" s="56" t="s">
        <v>58</v>
      </c>
      <c r="B13" s="57">
        <v>4</v>
      </c>
      <c r="C13" s="58">
        <f>SUM(Fev!I47,Jan!I47,Mars!I47)</f>
        <v>0</v>
      </c>
      <c r="D13" s="143">
        <f>IF(C13&gt;=B13,300,0)</f>
        <v>0</v>
      </c>
      <c r="E13" s="51"/>
      <c r="F13" s="6" t="s">
        <v>105</v>
      </c>
      <c r="G13" s="6">
        <f>+SUM(Jan!D47,Fev!D47,Mars!D47)</f>
        <v>18</v>
      </c>
      <c r="H13" s="6">
        <f>IF(C6&gt;=21,S14,IF(C6&gt;=18,Q14,IF(C6&gt;=15,O14,0)))</f>
        <v>100</v>
      </c>
      <c r="M13" s="6" t="s">
        <v>93</v>
      </c>
      <c r="N13" s="6">
        <v>21</v>
      </c>
      <c r="O13" s="6">
        <v>70</v>
      </c>
      <c r="P13" s="6">
        <v>24</v>
      </c>
      <c r="Q13" s="6">
        <v>100</v>
      </c>
      <c r="R13" s="6">
        <v>27</v>
      </c>
      <c r="S13" s="51">
        <v>200</v>
      </c>
    </row>
    <row r="14" spans="1:19" s="6" customFormat="1" ht="15" thickBot="1" x14ac:dyDescent="0.35">
      <c r="A14" s="252" t="s">
        <v>52</v>
      </c>
      <c r="B14" s="253"/>
      <c r="C14" s="59">
        <f>SUM(Mars!G46,Jan!G46,Fev!G46)</f>
        <v>0</v>
      </c>
      <c r="D14" s="151"/>
      <c r="E14" s="51"/>
      <c r="G14" s="6">
        <f>SUM(Mars!D48,Fev!D48,Jan!D48)</f>
        <v>300</v>
      </c>
      <c r="H14" s="6">
        <v>600</v>
      </c>
      <c r="M14" s="51" t="s">
        <v>94</v>
      </c>
      <c r="N14" s="51">
        <v>15</v>
      </c>
      <c r="O14" s="51">
        <v>70</v>
      </c>
      <c r="P14" s="51">
        <v>18</v>
      </c>
      <c r="Q14" s="51">
        <v>100</v>
      </c>
      <c r="R14" s="51">
        <v>21</v>
      </c>
      <c r="S14" s="51">
        <v>200</v>
      </c>
    </row>
    <row r="15" spans="1:19" s="6" customFormat="1" ht="15" thickBot="1" x14ac:dyDescent="0.35">
      <c r="A15" s="254" t="s">
        <v>79</v>
      </c>
      <c r="B15" s="255"/>
      <c r="C15" s="173">
        <f>SUM(Jan!G46,Jan!D49,Fev!G46,Fev!D49,Mars!G46,Mars!D49)</f>
        <v>0</v>
      </c>
      <c r="D15" s="144"/>
      <c r="E15" s="51"/>
      <c r="F15" s="6" t="s">
        <v>106</v>
      </c>
      <c r="G15" s="6">
        <f>SUM(Jan!G47,Fev!G47,Mars!G47)</f>
        <v>27</v>
      </c>
      <c r="H15" s="6">
        <f>IF(C9&gt;=B11,S13,IF(C9&gt;=B10,Q13,IF(C9&gt;=B9,O13,0)))</f>
        <v>200</v>
      </c>
      <c r="M15" s="51" t="s">
        <v>80</v>
      </c>
      <c r="N15" s="51">
        <v>36</v>
      </c>
      <c r="O15" s="51">
        <v>70</v>
      </c>
      <c r="P15" s="51">
        <v>42</v>
      </c>
      <c r="Q15" s="51">
        <v>100</v>
      </c>
      <c r="R15" s="51">
        <v>48</v>
      </c>
      <c r="S15" s="51" t="s">
        <v>85</v>
      </c>
    </row>
    <row r="16" spans="1:19" s="6" customFormat="1" ht="15" thickBot="1" x14ac:dyDescent="0.35">
      <c r="A16" s="272" t="s">
        <v>53</v>
      </c>
      <c r="B16" s="273"/>
      <c r="C16" s="273"/>
      <c r="D16" s="274"/>
      <c r="E16" s="51"/>
      <c r="G16" s="6">
        <f>SUM(Jan!G48,Fev!G48,Mars!G48)</f>
        <v>600</v>
      </c>
      <c r="H16" s="6">
        <v>600</v>
      </c>
      <c r="M16" s="51"/>
      <c r="N16" s="51"/>
      <c r="O16" s="51"/>
      <c r="P16" s="51"/>
      <c r="Q16" s="51"/>
      <c r="R16" s="51"/>
      <c r="S16" s="51"/>
    </row>
    <row r="17" spans="1:12" s="6" customFormat="1" x14ac:dyDescent="0.3">
      <c r="A17" s="60" t="s">
        <v>54</v>
      </c>
      <c r="B17" s="61"/>
      <c r="C17" s="145">
        <f>SUM(Mars!M46,Fev!M46,Jan!M46)</f>
        <v>0</v>
      </c>
      <c r="D17" s="146"/>
      <c r="E17" s="51"/>
    </row>
    <row r="18" spans="1:12" s="6" customFormat="1" x14ac:dyDescent="0.3">
      <c r="A18" s="63" t="s">
        <v>101</v>
      </c>
      <c r="B18" s="64"/>
      <c r="C18" s="67">
        <f>SUM(Fev!M49,Jan!M49,Mars!M49)</f>
        <v>0</v>
      </c>
      <c r="D18" s="62"/>
      <c r="E18" s="51"/>
    </row>
    <row r="19" spans="1:12" s="6" customFormat="1" x14ac:dyDescent="0.3">
      <c r="A19" s="63" t="s">
        <v>78</v>
      </c>
      <c r="B19" s="64"/>
      <c r="C19" s="67">
        <f>SUM(Fev!Q24,Jan!Q24,Mars!Q24)</f>
        <v>0</v>
      </c>
      <c r="D19" s="129" t="e">
        <f>SUM(C19/C18)</f>
        <v>#DIV/0!</v>
      </c>
      <c r="E19" s="140"/>
    </row>
    <row r="20" spans="1:12" s="6" customFormat="1" ht="15" thickBot="1" x14ac:dyDescent="0.35">
      <c r="A20" s="65" t="s">
        <v>55</v>
      </c>
      <c r="B20" s="66"/>
      <c r="C20" s="147" t="e">
        <f>SUM(C18/C14)</f>
        <v>#DIV/0!</v>
      </c>
      <c r="D20" s="70"/>
      <c r="E20" s="51"/>
    </row>
    <row r="21" spans="1:12" s="6" customFormat="1" ht="15" thickBot="1" x14ac:dyDescent="0.35">
      <c r="A21" s="240" t="s">
        <v>56</v>
      </c>
      <c r="B21" s="241"/>
      <c r="C21" s="241"/>
      <c r="D21" s="242"/>
      <c r="E21" s="51"/>
    </row>
    <row r="22" spans="1:12" s="6" customFormat="1" x14ac:dyDescent="0.3">
      <c r="A22" s="60" t="s">
        <v>63</v>
      </c>
      <c r="B22" s="61"/>
      <c r="C22" s="263" t="e">
        <f>IF($D$19&gt;=180%,IF(AND(C17&lt;=145000,C20&gt;=50%),C17*0.0035,IF(AND(C17&lt;=145000,C20&gt;=45%),C17*0.002,IF(AND(C17&lt;=145000,C20&lt;=40%),C17*0.0015,0))))</f>
        <v>#DIV/0!</v>
      </c>
      <c r="D22" s="264"/>
      <c r="E22" s="51"/>
    </row>
    <row r="23" spans="1:12" s="6" customFormat="1" x14ac:dyDescent="0.3">
      <c r="A23" s="63" t="s">
        <v>64</v>
      </c>
      <c r="B23" s="64"/>
      <c r="C23" s="265"/>
      <c r="D23" s="266"/>
      <c r="E23" s="51"/>
    </row>
    <row r="24" spans="1:12" s="6" customFormat="1" ht="14.4" customHeight="1" thickBot="1" x14ac:dyDescent="0.35">
      <c r="A24" s="65" t="s">
        <v>65</v>
      </c>
      <c r="B24" s="66"/>
      <c r="C24" s="267"/>
      <c r="D24" s="268"/>
      <c r="E24" s="141"/>
      <c r="F24" s="51"/>
      <c r="G24" s="51"/>
      <c r="H24" s="51"/>
      <c r="I24" s="51"/>
      <c r="J24" s="51"/>
      <c r="K24" s="51"/>
      <c r="L24" s="51"/>
    </row>
    <row r="25" spans="1:12" s="6" customFormat="1" ht="14.4" customHeight="1" x14ac:dyDescent="0.3">
      <c r="A25" s="60" t="s">
        <v>66</v>
      </c>
      <c r="B25" s="61"/>
      <c r="C25" s="263" t="e">
        <f>IF(D19&gt;=180%,IF(AND(C17&gt;=145001,C20&gt;=50%),C17*0.0055,IF(AND(C17&gt;=145001,C20&gt;=45%),C17*0.0035,IF(AND(C17&gt;=145001,C20&gt;=40%),C17*0.002,0))))</f>
        <v>#DIV/0!</v>
      </c>
      <c r="D25" s="264"/>
      <c r="E25" s="51"/>
      <c r="F25" s="51"/>
      <c r="G25" s="51"/>
      <c r="H25" s="51"/>
      <c r="I25" s="51"/>
      <c r="J25" s="51"/>
      <c r="K25" s="51"/>
      <c r="L25" s="51"/>
    </row>
    <row r="26" spans="1:12" s="6" customFormat="1" ht="14.4" customHeight="1" x14ac:dyDescent="0.3">
      <c r="A26" s="63" t="s">
        <v>67</v>
      </c>
      <c r="B26" s="64"/>
      <c r="C26" s="265"/>
      <c r="D26" s="266"/>
      <c r="E26" s="141"/>
      <c r="F26" s="51"/>
      <c r="G26" s="51"/>
      <c r="H26" s="51"/>
      <c r="I26" s="51"/>
      <c r="J26" s="51"/>
      <c r="K26" s="51"/>
      <c r="L26" s="51"/>
    </row>
    <row r="27" spans="1:12" s="6" customFormat="1" ht="15" thickBot="1" x14ac:dyDescent="0.35">
      <c r="A27" s="65" t="s">
        <v>68</v>
      </c>
      <c r="B27" s="66"/>
      <c r="C27" s="267"/>
      <c r="D27" s="268"/>
      <c r="E27" s="51"/>
      <c r="F27" s="51"/>
      <c r="G27" s="51"/>
      <c r="H27" s="51"/>
      <c r="I27" s="51"/>
      <c r="J27" s="51"/>
      <c r="K27" s="51"/>
      <c r="L27" s="51"/>
    </row>
    <row r="28" spans="1:12" s="6" customFormat="1" ht="15" thickBot="1" x14ac:dyDescent="0.35">
      <c r="A28" s="237" t="s">
        <v>57</v>
      </c>
      <c r="B28" s="238"/>
      <c r="C28" s="238"/>
      <c r="D28" s="239"/>
      <c r="E28" s="51"/>
      <c r="F28" s="51"/>
      <c r="G28" s="51"/>
      <c r="H28" s="51"/>
      <c r="I28" s="51"/>
      <c r="J28" s="51"/>
      <c r="K28" s="51"/>
      <c r="L28" s="51"/>
    </row>
    <row r="29" spans="1:12" s="6" customFormat="1" ht="15" thickBot="1" x14ac:dyDescent="0.35">
      <c r="A29" s="240" t="s">
        <v>103</v>
      </c>
      <c r="B29" s="241"/>
      <c r="C29" s="153"/>
      <c r="D29" s="154">
        <f>IF(C29&gt;=4.85,200,0)</f>
        <v>0</v>
      </c>
      <c r="E29" s="51"/>
      <c r="F29" s="51"/>
      <c r="G29" s="51"/>
      <c r="H29" s="51"/>
      <c r="I29" s="51"/>
      <c r="J29" s="51"/>
      <c r="K29" s="51"/>
      <c r="L29" s="51"/>
    </row>
    <row r="30" spans="1:12" s="6" customFormat="1" ht="15" thickBot="1" x14ac:dyDescent="0.35">
      <c r="A30" s="240" t="s">
        <v>102</v>
      </c>
      <c r="B30" s="241"/>
      <c r="C30" s="153"/>
      <c r="D30" s="154">
        <f>IF(C30&gt;=4.85,200,0)</f>
        <v>0</v>
      </c>
      <c r="E30" s="51"/>
      <c r="F30" s="51"/>
      <c r="G30" s="51"/>
      <c r="H30" s="51"/>
      <c r="I30" s="51"/>
      <c r="J30" s="51"/>
      <c r="K30" s="51"/>
      <c r="L30" s="51"/>
    </row>
    <row r="31" spans="1:12" s="6" customFormat="1" ht="15" thickBot="1" x14ac:dyDescent="0.35">
      <c r="A31" s="240" t="s">
        <v>104</v>
      </c>
      <c r="B31" s="242"/>
      <c r="C31" s="152" t="e">
        <f>SUM(Fev!T24,Jan!T24,Mars!T24)/C14</f>
        <v>#DIV/0!</v>
      </c>
      <c r="D31" s="154" t="e">
        <f>IF(C31&gt;80%,600,0)</f>
        <v>#DIV/0!</v>
      </c>
      <c r="E31" s="51"/>
      <c r="F31" s="51"/>
      <c r="G31" s="51"/>
      <c r="H31" s="51"/>
      <c r="I31" s="51"/>
      <c r="J31" s="51"/>
      <c r="K31" s="51"/>
      <c r="L31" s="51"/>
    </row>
    <row r="32" spans="1:12" s="6" customFormat="1" ht="18.600000000000001" thickBot="1" x14ac:dyDescent="0.4">
      <c r="A32" s="243" t="s">
        <v>31</v>
      </c>
      <c r="B32" s="244"/>
      <c r="C32" s="245" t="e">
        <f>SUM(C25,C22,D29,D30,D31,D13,D12,D6:D11)</f>
        <v>#DIV/0!</v>
      </c>
      <c r="D32" s="246"/>
      <c r="E32" s="51"/>
      <c r="F32" s="51"/>
      <c r="G32" s="51"/>
      <c r="H32" s="51"/>
      <c r="I32" s="51"/>
      <c r="J32" s="51"/>
      <c r="K32" s="51"/>
      <c r="L32" s="51"/>
    </row>
    <row r="33" spans="1:12" s="6" customFormat="1" ht="18.600000000000001" thickBot="1" x14ac:dyDescent="0.4">
      <c r="A33" s="234"/>
      <c r="B33" s="235"/>
      <c r="C33" s="235"/>
      <c r="D33" s="236"/>
      <c r="E33" s="51"/>
      <c r="F33" s="51"/>
      <c r="G33" s="51"/>
      <c r="H33" s="51"/>
      <c r="I33" s="51"/>
      <c r="J33" s="51"/>
      <c r="K33" s="51"/>
      <c r="L33" s="51"/>
    </row>
    <row r="34" spans="1:12" s="6" customFormat="1" x14ac:dyDescent="0.3">
      <c r="A34" s="67"/>
      <c r="D34" s="62"/>
      <c r="E34" s="51"/>
      <c r="F34" s="51"/>
      <c r="G34" s="51"/>
      <c r="H34" s="51"/>
      <c r="I34" s="51"/>
      <c r="J34" s="51"/>
      <c r="K34" s="51"/>
      <c r="L34" s="51"/>
    </row>
    <row r="35" spans="1:12" s="6" customFormat="1" x14ac:dyDescent="0.3">
      <c r="A35" s="67"/>
      <c r="D35" s="62"/>
      <c r="E35" s="51"/>
      <c r="F35" s="51"/>
      <c r="G35" s="51"/>
      <c r="H35" s="51"/>
      <c r="I35" s="51"/>
      <c r="J35" s="51"/>
      <c r="K35" s="51"/>
      <c r="L35" s="51"/>
    </row>
    <row r="36" spans="1:12" s="6" customFormat="1" x14ac:dyDescent="0.3">
      <c r="A36" s="67"/>
      <c r="D36" s="62"/>
      <c r="E36" s="51"/>
      <c r="F36" s="51"/>
      <c r="G36" s="51"/>
      <c r="H36" s="51"/>
      <c r="I36" s="51"/>
      <c r="J36" s="51"/>
      <c r="K36" s="51"/>
      <c r="L36" s="51"/>
    </row>
    <row r="37" spans="1:12" s="6" customFormat="1" x14ac:dyDescent="0.3">
      <c r="A37" s="67"/>
      <c r="D37" s="62"/>
      <c r="E37" s="51"/>
      <c r="F37" s="51"/>
      <c r="G37" s="51"/>
      <c r="H37" s="51"/>
      <c r="I37" s="51"/>
      <c r="J37" s="51"/>
      <c r="K37" s="51"/>
      <c r="L37" s="51"/>
    </row>
    <row r="38" spans="1:12" s="6" customFormat="1" ht="15" thickBot="1" x14ac:dyDescent="0.35">
      <c r="A38" s="68"/>
      <c r="B38" s="69"/>
      <c r="C38" s="69"/>
      <c r="D38" s="70"/>
      <c r="E38" s="51"/>
      <c r="F38" s="51"/>
      <c r="G38" s="51"/>
      <c r="H38" s="51"/>
      <c r="I38" s="51"/>
      <c r="J38" s="51"/>
      <c r="K38" s="51"/>
      <c r="L38" s="51"/>
    </row>
    <row r="39" spans="1:12" s="6" customFormat="1" x14ac:dyDescent="0.3">
      <c r="E39" s="51"/>
      <c r="F39" s="51"/>
      <c r="G39" s="51"/>
      <c r="H39" s="51"/>
      <c r="I39" s="51"/>
      <c r="J39" s="51"/>
      <c r="K39" s="51"/>
      <c r="L39" s="51"/>
    </row>
  </sheetData>
  <mergeCells count="24">
    <mergeCell ref="C25:D27"/>
    <mergeCell ref="A1:D1"/>
    <mergeCell ref="A4:D4"/>
    <mergeCell ref="A16:D16"/>
    <mergeCell ref="A21:D21"/>
    <mergeCell ref="C22:D24"/>
    <mergeCell ref="F4:K4"/>
    <mergeCell ref="A5:B5"/>
    <mergeCell ref="A12:B12"/>
    <mergeCell ref="A14:B14"/>
    <mergeCell ref="A15:B15"/>
    <mergeCell ref="C6:C8"/>
    <mergeCell ref="D6:D8"/>
    <mergeCell ref="E6:E8"/>
    <mergeCell ref="C9:C11"/>
    <mergeCell ref="D9:D11"/>
    <mergeCell ref="E9:E11"/>
    <mergeCell ref="A33:D33"/>
    <mergeCell ref="A28:D28"/>
    <mergeCell ref="A29:B29"/>
    <mergeCell ref="A30:B30"/>
    <mergeCell ref="A31:B31"/>
    <mergeCell ref="A32:B32"/>
    <mergeCell ref="C32:D32"/>
  </mergeCells>
  <conditionalFormatting sqref="C22 C25">
    <cfRule type="expression" dxfId="7" priority="9">
      <formula>AND($C$20&lt;45%,$C$17&lt;=140000)</formula>
    </cfRule>
  </conditionalFormatting>
  <conditionalFormatting sqref="D12">
    <cfRule type="cellIs" dxfId="6" priority="1" operator="lessThan">
      <formula>0</formula>
    </cfRule>
  </conditionalFormatting>
  <conditionalFormatting sqref="D29:D30">
    <cfRule type="cellIs" dxfId="5" priority="5" operator="lessThanOrEqual">
      <formula>"4.85"</formula>
    </cfRule>
    <cfRule type="cellIs" dxfId="4" priority="8" operator="greaterThanOrEqual">
      <formula>"4.85"</formula>
    </cfRule>
  </conditionalFormatting>
  <conditionalFormatting sqref="D29:D31">
    <cfRule type="cellIs" dxfId="3" priority="3" operator="equal">
      <formula>0</formula>
    </cfRule>
  </conditionalFormatting>
  <conditionalFormatting sqref="D31">
    <cfRule type="cellIs" dxfId="2" priority="4" operator="lessThanOrEqual">
      <formula>80</formula>
    </cfRule>
    <cfRule type="cellIs" dxfId="1" priority="6" operator="greaterThanOrEqual">
      <formula>80</formula>
    </cfRule>
    <cfRule type="cellIs" dxfId="0" priority="7" stopIfTrue="1" operator="greaterThanOrEqual">
      <formula>80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</vt:lpstr>
      <vt:lpstr>Fev</vt:lpstr>
      <vt:lpstr>Mars</vt:lpstr>
      <vt:lpstr>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POSTE203</dc:creator>
  <cp:lastModifiedBy>POSTE124</cp:lastModifiedBy>
  <cp:lastPrinted>2025-01-07T12:45:49Z</cp:lastPrinted>
  <dcterms:created xsi:type="dcterms:W3CDTF">2025-01-06T14:45:21Z</dcterms:created>
  <dcterms:modified xsi:type="dcterms:W3CDTF">2025-01-14T07:50:30Z</dcterms:modified>
</cp:coreProperties>
</file>