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4795" windowHeight="12780"/>
  </bookViews>
  <sheets>
    <sheet name="Explications générales" sheetId="7" r:id="rId1"/>
    <sheet name="Macro utilisée" sheetId="8" r:id="rId2"/>
    <sheet name="REGISTRE" sheetId="1" r:id="rId3"/>
    <sheet name="NOUVEAU" sheetId="5" r:id="rId4"/>
    <sheet name="Consultation" sheetId="3" r:id="rId5"/>
    <sheet name="REGISTRE FINAL" sheetId="4" r:id="rId6"/>
    <sheet name="PARAM" sheetId="2" r:id="rId7"/>
  </sheets>
  <definedNames>
    <definedName name="bd_autor">OFFSET(REGISTRE!$O$1,1,0,COUNTA(REGISTRE!$A:$A)-1,1)</definedName>
    <definedName name="bd_emploi">OFFSET(REGISTRE!$J$1,1,0,COUNTA(REGISTRE!$A:$A)-1,1)</definedName>
    <definedName name="bd_entree">OFFSET(REGISTRE!$L$1,1,0,COUNTA(REGISTRE!$A:$A)-1,1)</definedName>
    <definedName name="bd_mention">OFFSET(REGISTRE!$P$1,1,0,COUNTA(REGISTRE!$A:$A)-1,1)</definedName>
    <definedName name="bd_motif">OFFSET(REGISTRE!$N$1,1,0,COUNTA(REGISTRE!$A:$A)-1,1)</definedName>
    <definedName name="bd_naissance">OFFSET(REGISTRE!$E$1,1,0,COUNTA(REGISTRE!$A:$A)-1,1)</definedName>
    <definedName name="bd_nationalite">OFFSET(REGISTRE!$D$1,1,0,COUNTA(REGISTRE!$A:$A)-1,1)</definedName>
    <definedName name="bd_nature">OFFSET(REGISTRE!$G$1,1,0,COUNTA(REGISTRE!$A:$A)-1,1)</definedName>
    <definedName name="bd_nom">OFFSET(REGISTRE!$B$1,1,0,COUNTA(REGISTRE!$A:$A)-1,1)</definedName>
    <definedName name="bd_nom_jf">OFFSET(REGISTRE!$C$1,1,0,COUNTA(REGISTRE!$A:$A)-1,1)</definedName>
    <definedName name="bd_qualif">OFFSET(REGISTRE!$K$1,1,0,COUNTA(REGISTRE!$A:$A)-1,1)</definedName>
    <definedName name="bd_sexe">OFFSET(REGISTRE!$F$1,1,0,COUNTA(REGISTRE!$A:$A)-1,1)</definedName>
    <definedName name="bd_sortie">OFFSET(REGISTRE!$M$1,1,0,COUNTA(REGISTRE!$A:$A)-1,1)</definedName>
    <definedName name="bd_temps">OFFSET(REGISTRE!$H$1,1,0,COUNTA(REGISTRE!$A:$A)-1,1)</definedName>
    <definedName name="bd_type">OFFSET(REGISTRE!$I$1,1,0,COUNTA(REGISTRE!$A:$A)-1,1)</definedName>
    <definedName name="ecart_registres">PARAM!$B$9</definedName>
    <definedName name="nb_enregistrements_final">PARAM!$B$7</definedName>
    <definedName name="nb_enregistrements_registre">PARAM!$B$5</definedName>
    <definedName name="param_n°_ligne">PARAM!$B$3</definedName>
  </definedNames>
  <calcPr calcId="125725"/>
</workbook>
</file>

<file path=xl/calcChain.xml><?xml version="1.0" encoding="utf-8"?>
<calcChain xmlns="http://schemas.openxmlformats.org/spreadsheetml/2006/main">
  <c r="L11" i="3"/>
  <c r="B5" i="2"/>
  <c r="B9"/>
  <c r="B7"/>
  <c r="G24" i="3"/>
  <c r="E24"/>
  <c r="A24"/>
  <c r="A2"/>
  <c r="C19" s="1"/>
  <c r="P2" s="1"/>
  <c r="L24"/>
  <c r="H24"/>
  <c r="D24"/>
  <c r="P24"/>
  <c r="O24"/>
  <c r="N24"/>
  <c r="M24"/>
  <c r="K24"/>
  <c r="J24"/>
  <c r="I24"/>
  <c r="F24"/>
  <c r="C24"/>
  <c r="A2" i="5"/>
  <c r="O2"/>
  <c r="M2"/>
  <c r="L2"/>
  <c r="E2"/>
  <c r="P2"/>
  <c r="N2"/>
  <c r="K2"/>
  <c r="J2"/>
  <c r="I2"/>
  <c r="H2"/>
  <c r="G2"/>
  <c r="F2"/>
  <c r="D2"/>
  <c r="C2"/>
  <c r="B2"/>
  <c r="C6" i="3" l="1"/>
  <c r="C2" s="1"/>
  <c r="C8"/>
  <c r="E2" s="1"/>
  <c r="C10"/>
  <c r="G2" s="1"/>
  <c r="C12"/>
  <c r="I2" s="1"/>
  <c r="C14"/>
  <c r="K2" s="1"/>
  <c r="C16"/>
  <c r="M2" s="1"/>
  <c r="C18"/>
  <c r="O2" s="1"/>
  <c r="C5"/>
  <c r="B2" s="1"/>
  <c r="C7"/>
  <c r="D2" s="1"/>
  <c r="C9"/>
  <c r="F2" s="1"/>
  <c r="C11"/>
  <c r="H2" s="1"/>
  <c r="C13"/>
  <c r="J2" s="1"/>
  <c r="C15"/>
  <c r="L2" s="1"/>
  <c r="C17"/>
  <c r="N2" s="1"/>
  <c r="B24"/>
</calcChain>
</file>

<file path=xl/sharedStrings.xml><?xml version="1.0" encoding="utf-8"?>
<sst xmlns="http://schemas.openxmlformats.org/spreadsheetml/2006/main" count="495" uniqueCount="182">
  <si>
    <t>N°</t>
  </si>
  <si>
    <t>NOM - PRENOM</t>
  </si>
  <si>
    <t>NOM DE JEUNE FILLE</t>
  </si>
  <si>
    <t>NATIONALITE</t>
  </si>
  <si>
    <t>DATE NAISSANCE</t>
  </si>
  <si>
    <t>SEXE</t>
  </si>
  <si>
    <t>NATURE DU CONTRAT</t>
  </si>
  <si>
    <t>TEMPS DE TRAVAIL</t>
  </si>
  <si>
    <t>TYPE DU CONTRAT</t>
  </si>
  <si>
    <t>EMPLOI</t>
  </si>
  <si>
    <t>QUALIFICATION</t>
  </si>
  <si>
    <t>DATE D'ENTREE</t>
  </si>
  <si>
    <t>DATE DE SORTIE</t>
  </si>
  <si>
    <t>MOTIF FIN CONTRAT</t>
  </si>
  <si>
    <t>DATE AUTOR. LICENCIEMENT</t>
  </si>
  <si>
    <t>MENTIONS COMPLEMENTAIRES                        (Type et n° titre de travail)</t>
  </si>
  <si>
    <t>TOTO</t>
  </si>
  <si>
    <t>Française</t>
  </si>
  <si>
    <t>M</t>
  </si>
  <si>
    <t>Temps complet</t>
  </si>
  <si>
    <t>CAT A - 255</t>
  </si>
  <si>
    <t/>
  </si>
  <si>
    <t>TATA</t>
  </si>
  <si>
    <t>F</t>
  </si>
  <si>
    <t>CDI</t>
  </si>
  <si>
    <t>Temps partiel</t>
  </si>
  <si>
    <t>Comptable</t>
  </si>
  <si>
    <t xml:space="preserve"> </t>
  </si>
  <si>
    <t>CAT F - 410</t>
  </si>
  <si>
    <t>n° de la ligne de l'enregistrement courant :</t>
  </si>
  <si>
    <t>BEBE</t>
  </si>
  <si>
    <t>Employé de brureau</t>
  </si>
  <si>
    <t>Nombre d'enregistrement dans Le registre :</t>
  </si>
  <si>
    <t>AJOUT</t>
  </si>
  <si>
    <t>MODIFICATION</t>
  </si>
  <si>
    <t>Chef comptable</t>
  </si>
  <si>
    <t>TITI &amp; GROS MINET</t>
  </si>
  <si>
    <t>Explication du classeur</t>
  </si>
  <si>
    <t>Registre</t>
  </si>
  <si>
    <t>Sert de base de données</t>
  </si>
  <si>
    <t>Nouveau</t>
  </si>
  <si>
    <t>Consultation</t>
  </si>
  <si>
    <t>Sert à consulter, supprimer, modifier ou ajouter des informations</t>
  </si>
  <si>
    <t>Feuilles :</t>
  </si>
  <si>
    <t xml:space="preserve">contient les compteurs </t>
  </si>
  <si>
    <t>du nbre d'enregistrement dans le registre</t>
  </si>
  <si>
    <t xml:space="preserve">du n° de ligne de l'enregistrement courant </t>
  </si>
  <si>
    <t>Pour Ajouter</t>
  </si>
  <si>
    <t>appelé dans ce classeur "param_n°_ligne"</t>
  </si>
  <si>
    <t>appelé dans ce classeur "nb_enregistrements_registre"</t>
  </si>
  <si>
    <t>Les noms utilisés :</t>
  </si>
  <si>
    <t>bd_nom</t>
  </si>
  <si>
    <t>bd_nom_jf</t>
  </si>
  <si>
    <t>bd_naissance</t>
  </si>
  <si>
    <t>bd_sexe</t>
  </si>
  <si>
    <t>bd_nature</t>
  </si>
  <si>
    <t>bd_temps</t>
  </si>
  <si>
    <t>bd_type</t>
  </si>
  <si>
    <t>bd_emploi</t>
  </si>
  <si>
    <t>bd_qualif</t>
  </si>
  <si>
    <t>bd_entree</t>
  </si>
  <si>
    <t>bd_sortie</t>
  </si>
  <si>
    <t>bd_motif</t>
  </si>
  <si>
    <t>bd_mention</t>
  </si>
  <si>
    <t>Formules correspondantes</t>
  </si>
  <si>
    <t>decaler(registre!$C$1;1;0;nbval(registre!$A:$A)-1;1)</t>
  </si>
  <si>
    <t>decaler(registre!$B$1;1;0;nbval(registre!$A:$A)-1;1)</t>
  </si>
  <si>
    <t>decaler(registre!$D$1;1;0;nbval(registre!$A:$A)-1;1)</t>
  </si>
  <si>
    <t>decaler(registre!$E$1;1;0;nbval(registre!$A:$A)-1;1)</t>
  </si>
  <si>
    <t>decaler(registre!$F$1;1;0;nbval(registre!$A:$A)-1;1)</t>
  </si>
  <si>
    <t>decaler(registre!$G$1;1;0;nbval(registre!$A:$A)-1;1)</t>
  </si>
  <si>
    <t>decaler(registre!$H$1;1;0;nbval(registre!$A:$A)-1;1)</t>
  </si>
  <si>
    <t>decaler(registre!$I$1;1;0;nbval(registre!$A:$A)-1;1)</t>
  </si>
  <si>
    <t>decaler(registre!$J$1;1;0;nbval(registre!$A:$A)-1;1)</t>
  </si>
  <si>
    <t>decaler(registre!$K$1;1;0;nbval(registre!$A:$A)-1;1)</t>
  </si>
  <si>
    <t>decaler(registre!$L$1;1;0;nbval(registre!$A:$A)-1;1)</t>
  </si>
  <si>
    <t>decaler(registre!$M$1;1;0;nbval(registre!$A:$A)-1;1)</t>
  </si>
  <si>
    <t>decaler(registre!$N$1;1;0;nbval(registre!$A:$A)-1;1)</t>
  </si>
  <si>
    <t>decaler(registre!$O$1;1;0;nbval(registre!$A:$A)-1;1)</t>
  </si>
  <si>
    <t>bd_nationalite</t>
  </si>
  <si>
    <t>Sert à ajouter de nouveaux salariés</t>
  </si>
  <si>
    <t>REGISTRE FINAL</t>
  </si>
  <si>
    <t>comme son nom l'indique ce sera le registre officiel</t>
  </si>
  <si>
    <t>utilisé dans la liste de choix déroulant et en consultation</t>
  </si>
  <si>
    <t>utilisé dans feuille "consultation"</t>
  </si>
  <si>
    <t>Utilisation :</t>
  </si>
  <si>
    <t>PARAM :</t>
  </si>
  <si>
    <t>Sub nouveau()</t>
  </si>
  <si>
    <t xml:space="preserve"> 'Enregistrement d 'un nouveau salarie</t>
  </si>
  <si>
    <t xml:space="preserve">    Sheets("REGISTRE").Select</t>
  </si>
  <si>
    <t xml:space="preserve">    Rows("2:2").Select</t>
  </si>
  <si>
    <t xml:space="preserve">    Selection.Insert Shift:=xlDown, CopyOrigin:=xlFormatFromLeftOrAbove</t>
  </si>
  <si>
    <t xml:space="preserve">    Sheets("NOUVEAU").Select</t>
  </si>
  <si>
    <t xml:space="preserve">    Range("A2:P2").Select</t>
  </si>
  <si>
    <t xml:space="preserve">    Selection.Copy</t>
  </si>
  <si>
    <t xml:space="preserve">    Range("A2").Select</t>
  </si>
  <si>
    <t xml:space="preserve">    Selection.PasteSpecial Paste:=xlPasteValues, Operation:=xlNone, SkipBlanks _</t>
  </si>
  <si>
    <t xml:space="preserve">        :=False, Transpose:=False</t>
  </si>
  <si>
    <t xml:space="preserve">    Selection.PasteSpecial Paste:=xlPasteFormats, Operation:=xlNone, _</t>
  </si>
  <si>
    <t xml:space="preserve">        SkipBlanks:=False, Transpose:=False</t>
  </si>
  <si>
    <t xml:space="preserve">    'copie de la feuille registre dans registre final</t>
  </si>
  <si>
    <t xml:space="preserve">    Cells.Select</t>
  </si>
  <si>
    <t xml:space="preserve">    Sheets("registre final").Select</t>
  </si>
  <si>
    <t xml:space="preserve">    Application.CutCopyMode = False</t>
  </si>
  <si>
    <t xml:space="preserve">    ActiveWorkbook.Worksheets("registre final").Sort.SortFields.Clear</t>
  </si>
  <si>
    <t xml:space="preserve">    ActiveWorkbook.Worksheets("registre final").Sort.SortFields.Add Key:=Range( _</t>
  </si>
  <si>
    <t xml:space="preserve">        xlSortNormal</t>
  </si>
  <si>
    <t xml:space="preserve">    With ActiveWorkbook.Worksheets("registre final").Sort</t>
  </si>
  <si>
    <t xml:space="preserve">        .Header = xlYes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</si>
  <si>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</si>
  <si>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</si>
  <si>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</si>
  <si>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</si>
  <si>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</si>
  <si>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 xml:space="preserve">    Range("Q5").Select</t>
  </si>
  <si>
    <t xml:space="preserve">    Selection.ClearContents</t>
  </si>
  <si>
    <t xml:space="preserve">    'effacement du formulaire nouveau</t>
  </si>
  <si>
    <t xml:space="preserve">    Range("c11").Select</t>
  </si>
  <si>
    <t xml:space="preserve">    Range("c13").Select</t>
  </si>
  <si>
    <t xml:space="preserve">    Range("c14").Select</t>
  </si>
  <si>
    <t xml:space="preserve">    Range("c15").Select</t>
  </si>
  <si>
    <t xml:space="preserve">    Range("c16").Select</t>
  </si>
  <si>
    <t xml:space="preserve">    Range("c17").Select</t>
  </si>
  <si>
    <t xml:space="preserve">    Range("c18").Select</t>
  </si>
  <si>
    <t xml:space="preserve">    Range("c19").Select</t>
  </si>
  <si>
    <t xml:space="preserve">    Range("c20").Select</t>
  </si>
  <si>
    <t xml:space="preserve">    Range("c21").Select</t>
  </si>
  <si>
    <t xml:space="preserve">    Range("c22").Select</t>
  </si>
  <si>
    <t xml:space="preserve">    Range("c23").Select</t>
  </si>
  <si>
    <t xml:space="preserve">    Range("c24").Select</t>
  </si>
  <si>
    <t xml:space="preserve">    Range("c26").Select</t>
  </si>
  <si>
    <t xml:space="preserve">    Range("c27").Select</t>
  </si>
  <si>
    <t>End Sub</t>
  </si>
  <si>
    <t>Sub suppression_enregistrement()</t>
  </si>
  <si>
    <t>' suppression_enregistrement Macro</t>
  </si>
  <si>
    <t xml:space="preserve">    Sheets("REGISTRE").Rows([param_n°_ligne] + 1).Delete Shift:=xlUp</t>
  </si>
  <si>
    <t xml:space="preserve">    If [nb_renregistrements_registre] &lt; [param_n°_ligne] Then [param_n°_ligne] = [param_n°_ligne] - 1</t>
  </si>
  <si>
    <t xml:space="preserve">    Sheets("Consultation").Select</t>
  </si>
  <si>
    <t xml:space="preserve">    Range("H10").Select</t>
  </si>
  <si>
    <t>Sub Modification()</t>
  </si>
  <si>
    <t>' Modification Macro</t>
  </si>
  <si>
    <t xml:space="preserve">    Range("A" &amp; [param_n°_ligne] + 1).Select</t>
  </si>
  <si>
    <t xml:space="preserve">    Range("H16").Select</t>
  </si>
  <si>
    <t>Sub Tri_apres_modif_ou_ajout()</t>
  </si>
  <si>
    <t xml:space="preserve">    Range("Q1").Select</t>
  </si>
  <si>
    <t xml:space="preserve">    Sheets("REGISTRE FINAL").Select</t>
  </si>
  <si>
    <t xml:space="preserve">    ActiveSheet.Paste</t>
  </si>
  <si>
    <t xml:space="preserve">    ActiveWorkbook.Worksheets("REGISTRE FINAL").Sort.SortFields.Clear</t>
  </si>
  <si>
    <t xml:space="preserve">    ActiveWorkbook.Worksheets("REGISTRE FINAL").Sort.SortFields.Add Key:=Range( _</t>
  </si>
  <si>
    <t xml:space="preserve">    With ActiveWorkbook.Worksheets("REGISTRE FINAL").Sort</t>
  </si>
  <si>
    <t xml:space="preserve">    Range("H20").Select</t>
  </si>
  <si>
    <t>Tout est dans le module 1</t>
  </si>
  <si>
    <t>Peut changer</t>
  </si>
  <si>
    <t>doit rester</t>
  </si>
  <si>
    <t>le meme</t>
  </si>
  <si>
    <t>Utilisé dans les macros</t>
  </si>
  <si>
    <t>Sub Ajout()</t>
  </si>
  <si>
    <t xml:space="preserve">    Sheets("CONSULT MODIF").Select</t>
  </si>
  <si>
    <t xml:space="preserve">        "a2:a65536"), SortOn:=xlSortOnValues, Order:=xlAscending, DataOption:= _</t>
  </si>
  <si>
    <t xml:space="preserve">    Range("A24:P24").Select</t>
  </si>
  <si>
    <t>' Ajout Macro</t>
  </si>
  <si>
    <t xml:space="preserve">    Range("E5:E19").Select</t>
  </si>
  <si>
    <t xml:space="preserve">    Range("A1").Select</t>
  </si>
  <si>
    <t xml:space="preserve">    Selection.End(xlDown).Select</t>
  </si>
  <si>
    <t xml:space="preserve">    Range("A1").End(xlDown).Offset(1).Select</t>
  </si>
  <si>
    <t xml:space="preserve">    Range("Q2").Select</t>
  </si>
  <si>
    <t xml:space="preserve">    Range("A4").Select</t>
  </si>
  <si>
    <t xml:space="preserve">        .SetRange Range("A1:P65536")</t>
  </si>
  <si>
    <t xml:space="preserve"> Tri_apres_modif_ou_ajout</t>
  </si>
  <si>
    <t xml:space="preserve"> Copie apres modif ou ajout</t>
  </si>
  <si>
    <t xml:space="preserve">    Range("$D$5:$D$19").Select</t>
  </si>
  <si>
    <t xml:space="preserve">    Range("$A$2:$P$2").Select</t>
  </si>
  <si>
    <t>Nombre d'enregistrements dans le final :</t>
  </si>
  <si>
    <t>du nbre d'enregistrement dans le registre final</t>
  </si>
  <si>
    <t>appelé dans ce classeur "nb_enregistrements_final"</t>
  </si>
  <si>
    <t xml:space="preserve">  Le registre doit être chronologique, les n° doivent être attribués dans l'odre d'entrée dans l'entreprise du plus ancien au plus</t>
  </si>
  <si>
    <t xml:space="preserve">  récent, toute modification du contrat de travail doit être renseigné pour chaque salarié en conservant le n° initalement attribué</t>
  </si>
  <si>
    <t xml:space="preserve">  Il n'est pas possible de supprimer un salarié sauf si erreur à la saisie mais il vaut mieux utiliser la fonction modification</t>
  </si>
  <si>
    <t xml:space="preserve">  l'ajout de ces modifications se fait par le biais du bouton ajout et doivent figurer en dessous du salarié concerné</t>
  </si>
  <si>
    <t>pour contrôle avec nb_enregistrements_registre</t>
  </si>
  <si>
    <t>AVERTISSEMENT</t>
  </si>
  <si>
    <t>Ecart entre les registres</t>
  </si>
</sst>
</file>

<file path=xl/styles.xml><?xml version="1.0" encoding="utf-8"?>
<styleSheet xmlns="http://schemas.openxmlformats.org/spreadsheetml/2006/main">
  <numFmts count="1">
    <numFmt numFmtId="164" formatCode="dd/mm/yy;@"/>
  </numFmts>
  <fonts count="8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6"/>
      <color theme="1"/>
      <name val="Arial"/>
      <family val="2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1" fillId="3" borderId="1" xfId="0" applyFont="1" applyFill="1" applyBorder="1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1" fillId="3" borderId="1" xfId="0" applyFont="1" applyFill="1" applyBorder="1"/>
    <xf numFmtId="164" fontId="1" fillId="3" borderId="1" xfId="0" applyNumberFormat="1" applyFont="1" applyFill="1" applyBorder="1"/>
    <xf numFmtId="164" fontId="1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quotePrefix="1" applyFont="1"/>
    <xf numFmtId="14" fontId="0" fillId="0" borderId="0" xfId="0" applyNumberFormat="1"/>
    <xf numFmtId="14" fontId="1" fillId="3" borderId="1" xfId="0" applyNumberFormat="1" applyFont="1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24</xdr:row>
      <xdr:rowOff>38101</xdr:rowOff>
    </xdr:from>
    <xdr:to>
      <xdr:col>3</xdr:col>
      <xdr:colOff>1571628</xdr:colOff>
      <xdr:row>25</xdr:row>
      <xdr:rowOff>66678</xdr:rowOff>
    </xdr:to>
    <xdr:sp macro="" textlink="">
      <xdr:nvSpPr>
        <xdr:cNvPr id="2" name="Accolade fermante 1"/>
        <xdr:cNvSpPr/>
      </xdr:nvSpPr>
      <xdr:spPr>
        <a:xfrm rot="5400000">
          <a:off x="3252788" y="2405063"/>
          <a:ext cx="190502" cy="4829178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24</xdr:row>
      <xdr:rowOff>0</xdr:rowOff>
    </xdr:from>
    <xdr:to>
      <xdr:col>15</xdr:col>
      <xdr:colOff>714377</xdr:colOff>
      <xdr:row>25</xdr:row>
      <xdr:rowOff>57153</xdr:rowOff>
    </xdr:to>
    <xdr:sp macro="" textlink="">
      <xdr:nvSpPr>
        <xdr:cNvPr id="3" name="Accolade fermante 2"/>
        <xdr:cNvSpPr/>
      </xdr:nvSpPr>
      <xdr:spPr>
        <a:xfrm rot="5400000">
          <a:off x="11872912" y="890588"/>
          <a:ext cx="219078" cy="781050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E31"/>
  <sheetViews>
    <sheetView tabSelected="1" workbookViewId="0">
      <selection activeCell="H6" sqref="H6"/>
    </sheetView>
  </sheetViews>
  <sheetFormatPr baseColWidth="10" defaultRowHeight="12.75"/>
  <cols>
    <col min="1" max="1" width="7.85546875" customWidth="1"/>
    <col min="2" max="2" width="16.42578125" customWidth="1"/>
    <col min="3" max="3" width="22.85546875" customWidth="1"/>
    <col min="4" max="4" width="39.5703125" customWidth="1"/>
    <col min="5" max="5" width="17.5703125" customWidth="1"/>
    <col min="6" max="6" width="4.7109375" bestFit="1" customWidth="1"/>
    <col min="7" max="7" width="10" customWidth="1"/>
    <col min="8" max="8" width="13.28515625" customWidth="1"/>
    <col min="9" max="9" width="8.42578125" bestFit="1" customWidth="1"/>
    <col min="10" max="10" width="17" bestFit="1" customWidth="1"/>
    <col min="12" max="12" width="8.42578125" bestFit="1" customWidth="1"/>
    <col min="13" max="13" width="7.28515625" bestFit="1" customWidth="1"/>
    <col min="14" max="14" width="8.5703125" bestFit="1" customWidth="1"/>
    <col min="16" max="16" width="22.5703125" customWidth="1"/>
  </cols>
  <sheetData>
    <row r="1" spans="1:5">
      <c r="A1" s="16" t="s">
        <v>37</v>
      </c>
    </row>
    <row r="2" spans="1:5" ht="11.25" customHeight="1">
      <c r="A2" t="s">
        <v>175</v>
      </c>
    </row>
    <row r="3" spans="1:5" ht="11.25" customHeight="1">
      <c r="A3" t="s">
        <v>176</v>
      </c>
    </row>
    <row r="4" spans="1:5" ht="11.25" customHeight="1">
      <c r="A4" t="s">
        <v>178</v>
      </c>
    </row>
    <row r="5" spans="1:5" ht="11.25" customHeight="1">
      <c r="A5" t="s">
        <v>177</v>
      </c>
    </row>
    <row r="6" spans="1:5" ht="11.25" customHeight="1"/>
    <row r="7" spans="1:5">
      <c r="A7" s="16" t="s">
        <v>43</v>
      </c>
      <c r="B7" s="16" t="s">
        <v>38</v>
      </c>
      <c r="C7" s="14" t="s">
        <v>39</v>
      </c>
    </row>
    <row r="8" spans="1:5" ht="25.5">
      <c r="A8" s="16"/>
      <c r="B8" s="21" t="s">
        <v>40</v>
      </c>
      <c r="C8" s="14" t="s">
        <v>80</v>
      </c>
    </row>
    <row r="9" spans="1:5" ht="38.25">
      <c r="A9" s="16"/>
      <c r="B9" s="19" t="s">
        <v>41</v>
      </c>
      <c r="C9" s="14" t="s">
        <v>42</v>
      </c>
    </row>
    <row r="10" spans="1:5">
      <c r="A10" s="16"/>
      <c r="B10" s="16" t="s">
        <v>86</v>
      </c>
      <c r="C10" s="14" t="s">
        <v>44</v>
      </c>
    </row>
    <row r="11" spans="1:5" ht="25.5">
      <c r="A11" s="16"/>
      <c r="B11" s="16"/>
      <c r="C11" s="15" t="s">
        <v>46</v>
      </c>
      <c r="D11" s="13" t="s">
        <v>48</v>
      </c>
      <c r="E11" s="20" t="s">
        <v>155</v>
      </c>
    </row>
    <row r="12" spans="1:5" ht="25.5">
      <c r="A12" s="16"/>
      <c r="B12" s="16"/>
      <c r="C12" s="14" t="s">
        <v>45</v>
      </c>
      <c r="D12" s="17" t="s">
        <v>49</v>
      </c>
      <c r="E12" s="20" t="s">
        <v>155</v>
      </c>
    </row>
    <row r="13" spans="1:5" ht="38.25">
      <c r="A13" s="16"/>
      <c r="B13" s="16"/>
      <c r="C13" s="14" t="s">
        <v>173</v>
      </c>
      <c r="D13" s="17" t="s">
        <v>174</v>
      </c>
      <c r="E13" s="20" t="s">
        <v>179</v>
      </c>
    </row>
    <row r="14" spans="1:5" ht="25.5" customHeight="1">
      <c r="A14" s="16"/>
      <c r="B14" s="20" t="s">
        <v>81</v>
      </c>
      <c r="C14" s="35" t="s">
        <v>82</v>
      </c>
      <c r="D14" s="35"/>
      <c r="E14" s="35"/>
    </row>
    <row r="15" spans="1:5" ht="3" customHeight="1">
      <c r="C15" s="14"/>
    </row>
    <row r="16" spans="1:5">
      <c r="C16" s="16" t="s">
        <v>50</v>
      </c>
      <c r="D16" s="16" t="s">
        <v>64</v>
      </c>
      <c r="E16" s="16" t="s">
        <v>85</v>
      </c>
    </row>
    <row r="17" spans="3:5" ht="38.25">
      <c r="C17" s="18" t="s">
        <v>51</v>
      </c>
      <c r="D17" s="18" t="s">
        <v>66</v>
      </c>
      <c r="E17" s="20" t="s">
        <v>83</v>
      </c>
    </row>
    <row r="18" spans="3:5" ht="25.5">
      <c r="C18" s="18" t="s">
        <v>52</v>
      </c>
      <c r="D18" s="18" t="s">
        <v>65</v>
      </c>
      <c r="E18" s="20" t="s">
        <v>84</v>
      </c>
    </row>
    <row r="19" spans="3:5" ht="25.5">
      <c r="C19" s="18" t="s">
        <v>79</v>
      </c>
      <c r="D19" s="18" t="s">
        <v>67</v>
      </c>
      <c r="E19" s="20" t="s">
        <v>84</v>
      </c>
    </row>
    <row r="20" spans="3:5" ht="25.5">
      <c r="C20" s="18" t="s">
        <v>53</v>
      </c>
      <c r="D20" s="18" t="s">
        <v>68</v>
      </c>
      <c r="E20" s="20" t="s">
        <v>84</v>
      </c>
    </row>
    <row r="21" spans="3:5" ht="25.5">
      <c r="C21" s="18" t="s">
        <v>54</v>
      </c>
      <c r="D21" s="18" t="s">
        <v>69</v>
      </c>
      <c r="E21" s="20" t="s">
        <v>84</v>
      </c>
    </row>
    <row r="22" spans="3:5" ht="25.5">
      <c r="C22" s="18" t="s">
        <v>55</v>
      </c>
      <c r="D22" s="18" t="s">
        <v>70</v>
      </c>
      <c r="E22" s="20" t="s">
        <v>84</v>
      </c>
    </row>
    <row r="23" spans="3:5" ht="25.5">
      <c r="C23" s="18" t="s">
        <v>56</v>
      </c>
      <c r="D23" s="18" t="s">
        <v>71</v>
      </c>
      <c r="E23" s="20" t="s">
        <v>84</v>
      </c>
    </row>
    <row r="24" spans="3:5" ht="25.5">
      <c r="C24" s="18" t="s">
        <v>57</v>
      </c>
      <c r="D24" s="18" t="s">
        <v>72</v>
      </c>
      <c r="E24" s="20" t="s">
        <v>84</v>
      </c>
    </row>
    <row r="25" spans="3:5" ht="25.5">
      <c r="C25" s="18" t="s">
        <v>58</v>
      </c>
      <c r="D25" s="18" t="s">
        <v>73</v>
      </c>
      <c r="E25" s="20" t="s">
        <v>84</v>
      </c>
    </row>
    <row r="26" spans="3:5" ht="25.5">
      <c r="C26" s="18" t="s">
        <v>59</v>
      </c>
      <c r="D26" s="18" t="s">
        <v>74</v>
      </c>
      <c r="E26" s="20" t="s">
        <v>84</v>
      </c>
    </row>
    <row r="27" spans="3:5" ht="25.5">
      <c r="C27" s="18" t="s">
        <v>60</v>
      </c>
      <c r="D27" s="18" t="s">
        <v>75</v>
      </c>
      <c r="E27" s="20" t="s">
        <v>84</v>
      </c>
    </row>
    <row r="28" spans="3:5" ht="25.5">
      <c r="C28" s="18" t="s">
        <v>61</v>
      </c>
      <c r="D28" s="18" t="s">
        <v>76</v>
      </c>
      <c r="E28" s="20" t="s">
        <v>84</v>
      </c>
    </row>
    <row r="29" spans="3:5" ht="25.5">
      <c r="C29" s="18" t="s">
        <v>62</v>
      </c>
      <c r="D29" s="18" t="s">
        <v>77</v>
      </c>
      <c r="E29" s="20" t="s">
        <v>84</v>
      </c>
    </row>
    <row r="30" spans="3:5" ht="25.5">
      <c r="C30" s="18" t="s">
        <v>63</v>
      </c>
      <c r="D30" s="18" t="s">
        <v>78</v>
      </c>
      <c r="E30" s="20" t="s">
        <v>84</v>
      </c>
    </row>
    <row r="31" spans="3:5" ht="5.25" customHeight="1">
      <c r="C31" s="14"/>
    </row>
  </sheetData>
  <mergeCells count="1">
    <mergeCell ref="C14:E14"/>
  </mergeCells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158"/>
  <sheetViews>
    <sheetView topLeftCell="A91" workbookViewId="0">
      <selection activeCell="G105" sqref="G105"/>
    </sheetView>
  </sheetViews>
  <sheetFormatPr baseColWidth="10" defaultRowHeight="12.75"/>
  <cols>
    <col min="1" max="1" width="81" bestFit="1" customWidth="1"/>
  </cols>
  <sheetData>
    <row r="1" spans="1:1">
      <c r="A1" s="16" t="s">
        <v>151</v>
      </c>
    </row>
    <row r="2" spans="1:1" ht="4.5" customHeight="1">
      <c r="A2" s="16"/>
    </row>
    <row r="3" spans="1:1">
      <c r="A3" t="s">
        <v>87</v>
      </c>
    </row>
    <row r="4" spans="1:1">
      <c r="A4" s="16" t="s">
        <v>88</v>
      </c>
    </row>
    <row r="5" spans="1:1">
      <c r="A5" t="s">
        <v>89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  <row r="11" spans="1:1">
      <c r="A11" t="s">
        <v>89</v>
      </c>
    </row>
    <row r="12" spans="1:1">
      <c r="A12" t="s">
        <v>95</v>
      </c>
    </row>
    <row r="13" spans="1:1">
      <c r="A13" t="s">
        <v>96</v>
      </c>
    </row>
    <row r="14" spans="1:1">
      <c r="A14" t="s">
        <v>97</v>
      </c>
    </row>
    <row r="15" spans="1:1">
      <c r="A15" t="s">
        <v>98</v>
      </c>
    </row>
    <row r="16" spans="1:1">
      <c r="A16" t="s">
        <v>99</v>
      </c>
    </row>
    <row r="17" spans="1:1">
      <c r="A17" t="s">
        <v>95</v>
      </c>
    </row>
    <row r="18" spans="1:1">
      <c r="A18" s="16" t="s">
        <v>100</v>
      </c>
    </row>
    <row r="19" spans="1:1">
      <c r="A19" t="s">
        <v>89</v>
      </c>
    </row>
    <row r="20" spans="1:1">
      <c r="A20" t="s">
        <v>101</v>
      </c>
    </row>
    <row r="21" spans="1:1">
      <c r="A21" t="s">
        <v>94</v>
      </c>
    </row>
    <row r="22" spans="1:1">
      <c r="A22" t="s">
        <v>102</v>
      </c>
    </row>
    <row r="23" spans="1:1">
      <c r="A23" t="s">
        <v>101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  <row r="27" spans="1:1">
      <c r="A27" t="s">
        <v>99</v>
      </c>
    </row>
    <row r="28" spans="1:1">
      <c r="A28" t="s">
        <v>103</v>
      </c>
    </row>
    <row r="29" spans="1:1">
      <c r="A29" t="s">
        <v>104</v>
      </c>
    </row>
    <row r="30" spans="1:1">
      <c r="A30" t="s">
        <v>105</v>
      </c>
    </row>
    <row r="31" spans="1:1">
      <c r="A31" t="s">
        <v>158</v>
      </c>
    </row>
    <row r="32" spans="1:1">
      <c r="A32" t="s">
        <v>106</v>
      </c>
    </row>
    <row r="33" spans="1:1">
      <c r="A33" t="s">
        <v>107</v>
      </c>
    </row>
    <row r="34" spans="1:1">
      <c r="A34" t="s">
        <v>167</v>
      </c>
    </row>
    <row r="35" spans="1:1">
      <c r="A35" t="s">
        <v>108</v>
      </c>
    </row>
    <row r="36" spans="1:1">
      <c r="A36" t="s">
        <v>109</v>
      </c>
    </row>
    <row r="37" spans="1:1">
      <c r="A37" t="s">
        <v>110</v>
      </c>
    </row>
    <row r="38" spans="1:1">
      <c r="A38" t="s">
        <v>111</v>
      </c>
    </row>
    <row r="39" spans="1:1">
      <c r="A39" t="s">
        <v>112</v>
      </c>
    </row>
    <row r="40" spans="1:1">
      <c r="A40" t="s">
        <v>113</v>
      </c>
    </row>
    <row r="41" spans="1:1">
      <c r="A41" t="s">
        <v>114</v>
      </c>
    </row>
    <row r="42" spans="1:1">
      <c r="A42" t="s">
        <v>115</v>
      </c>
    </row>
    <row r="43" spans="1:1">
      <c r="A43" s="16" t="s">
        <v>116</v>
      </c>
    </row>
    <row r="44" spans="1:1">
      <c r="A44" t="s">
        <v>92</v>
      </c>
    </row>
    <row r="45" spans="1:1">
      <c r="A45" t="s">
        <v>117</v>
      </c>
    </row>
    <row r="46" spans="1:1">
      <c r="A46" t="s">
        <v>103</v>
      </c>
    </row>
    <row r="47" spans="1:1">
      <c r="A47" t="s">
        <v>115</v>
      </c>
    </row>
    <row r="48" spans="1:1">
      <c r="A48" t="s">
        <v>118</v>
      </c>
    </row>
    <row r="49" spans="1:1">
      <c r="A49" t="s">
        <v>115</v>
      </c>
    </row>
    <row r="50" spans="1:1">
      <c r="A50" t="s">
        <v>119</v>
      </c>
    </row>
    <row r="51" spans="1:1">
      <c r="A51" t="s">
        <v>115</v>
      </c>
    </row>
    <row r="52" spans="1:1">
      <c r="A52" t="s">
        <v>120</v>
      </c>
    </row>
    <row r="53" spans="1:1">
      <c r="A53" t="s">
        <v>115</v>
      </c>
    </row>
    <row r="54" spans="1:1">
      <c r="A54" t="s">
        <v>121</v>
      </c>
    </row>
    <row r="55" spans="1:1">
      <c r="A55" t="s">
        <v>115</v>
      </c>
    </row>
    <row r="56" spans="1:1">
      <c r="A56" t="s">
        <v>122</v>
      </c>
    </row>
    <row r="57" spans="1:1">
      <c r="A57" t="s">
        <v>115</v>
      </c>
    </row>
    <row r="58" spans="1:1">
      <c r="A58" t="s">
        <v>123</v>
      </c>
    </row>
    <row r="59" spans="1:1">
      <c r="A59" t="s">
        <v>115</v>
      </c>
    </row>
    <row r="60" spans="1:1">
      <c r="A60" t="s">
        <v>124</v>
      </c>
    </row>
    <row r="61" spans="1:1">
      <c r="A61" t="s">
        <v>115</v>
      </c>
    </row>
    <row r="62" spans="1:1">
      <c r="A62" t="s">
        <v>125</v>
      </c>
    </row>
    <row r="63" spans="1:1">
      <c r="A63" t="s">
        <v>115</v>
      </c>
    </row>
    <row r="64" spans="1:1">
      <c r="A64" t="s">
        <v>126</v>
      </c>
    </row>
    <row r="65" spans="1:1">
      <c r="A65" t="s">
        <v>115</v>
      </c>
    </row>
    <row r="66" spans="1:1">
      <c r="A66" t="s">
        <v>127</v>
      </c>
    </row>
    <row r="67" spans="1:1">
      <c r="A67" t="s">
        <v>115</v>
      </c>
    </row>
    <row r="68" spans="1:1">
      <c r="A68" t="s">
        <v>128</v>
      </c>
    </row>
    <row r="69" spans="1:1">
      <c r="A69" t="s">
        <v>115</v>
      </c>
    </row>
    <row r="70" spans="1:1">
      <c r="A70" t="s">
        <v>129</v>
      </c>
    </row>
    <row r="71" spans="1:1">
      <c r="A71" t="s">
        <v>115</v>
      </c>
    </row>
    <row r="72" spans="1:1">
      <c r="A72" t="s">
        <v>129</v>
      </c>
    </row>
    <row r="73" spans="1:1">
      <c r="A73" t="s">
        <v>115</v>
      </c>
    </row>
    <row r="74" spans="1:1">
      <c r="A74" t="s">
        <v>130</v>
      </c>
    </row>
    <row r="75" spans="1:1">
      <c r="A75" t="s">
        <v>115</v>
      </c>
    </row>
    <row r="76" spans="1:1">
      <c r="A76" t="s">
        <v>131</v>
      </c>
    </row>
    <row r="77" spans="1:1">
      <c r="A77" t="s">
        <v>115</v>
      </c>
    </row>
    <row r="78" spans="1:1">
      <c r="A78" t="s">
        <v>118</v>
      </c>
    </row>
    <row r="79" spans="1:1">
      <c r="A79" t="s">
        <v>132</v>
      </c>
    </row>
    <row r="80" spans="1:1">
      <c r="A80" t="s">
        <v>133</v>
      </c>
    </row>
    <row r="81" spans="1:1">
      <c r="A81" s="16" t="s">
        <v>134</v>
      </c>
    </row>
    <row r="82" spans="1:1" ht="4.5" customHeight="1"/>
    <row r="83" spans="1:1">
      <c r="A83" t="s">
        <v>135</v>
      </c>
    </row>
    <row r="84" spans="1:1">
      <c r="A84" t="s">
        <v>136</v>
      </c>
    </row>
    <row r="85" spans="1:1">
      <c r="A85" t="s">
        <v>137</v>
      </c>
    </row>
    <row r="86" spans="1:1">
      <c r="A86" t="s">
        <v>138</v>
      </c>
    </row>
    <row r="87" spans="1:1">
      <c r="A87" t="s">
        <v>132</v>
      </c>
    </row>
    <row r="89" spans="1:1">
      <c r="A89" t="s">
        <v>139</v>
      </c>
    </row>
    <row r="90" spans="1:1" ht="3.75" customHeight="1"/>
    <row r="91" spans="1:1">
      <c r="A91" s="16" t="s">
        <v>140</v>
      </c>
    </row>
    <row r="92" spans="1:1" ht="3.75" customHeight="1"/>
    <row r="93" spans="1:1">
      <c r="A93" t="s">
        <v>171</v>
      </c>
    </row>
    <row r="94" spans="1:1">
      <c r="A94" t="s">
        <v>94</v>
      </c>
    </row>
    <row r="95" spans="1:1">
      <c r="A95" t="s">
        <v>89</v>
      </c>
    </row>
    <row r="96" spans="1:1">
      <c r="A96" t="s">
        <v>141</v>
      </c>
    </row>
    <row r="97" spans="1:1">
      <c r="A97" t="s">
        <v>96</v>
      </c>
    </row>
    <row r="98" spans="1:1">
      <c r="A98" t="s">
        <v>97</v>
      </c>
    </row>
    <row r="99" spans="1:1">
      <c r="A99" t="s">
        <v>137</v>
      </c>
    </row>
    <row r="100" spans="1:1">
      <c r="A100" t="s">
        <v>170</v>
      </c>
    </row>
    <row r="101" spans="1:1">
      <c r="A101" t="s">
        <v>103</v>
      </c>
    </row>
    <row r="102" spans="1:1">
      <c r="A102" t="s">
        <v>115</v>
      </c>
    </row>
    <row r="103" spans="1:1">
      <c r="A103" t="s">
        <v>142</v>
      </c>
    </row>
    <row r="104" spans="1:1">
      <c r="A104" t="s">
        <v>132</v>
      </c>
    </row>
    <row r="105" spans="1:1" ht="12.75" customHeight="1"/>
    <row r="106" spans="1:1">
      <c r="A106" s="31" t="s">
        <v>156</v>
      </c>
    </row>
    <row r="107" spans="1:1" s="16" customFormat="1">
      <c r="A107" s="32" t="s">
        <v>160</v>
      </c>
    </row>
    <row r="108" spans="1:1">
      <c r="A108" s="31" t="s">
        <v>89</v>
      </c>
    </row>
    <row r="109" spans="1:1">
      <c r="A109" s="31" t="s">
        <v>162</v>
      </c>
    </row>
    <row r="110" spans="1:1">
      <c r="A110" s="31" t="s">
        <v>163</v>
      </c>
    </row>
    <row r="111" spans="1:1">
      <c r="A111" s="31" t="s">
        <v>157</v>
      </c>
    </row>
    <row r="112" spans="1:1">
      <c r="A112" s="31" t="s">
        <v>159</v>
      </c>
    </row>
    <row r="113" spans="1:1">
      <c r="A113" s="31" t="s">
        <v>94</v>
      </c>
    </row>
    <row r="114" spans="1:1">
      <c r="A114" s="31" t="s">
        <v>89</v>
      </c>
    </row>
    <row r="115" spans="1:1">
      <c r="A115" s="31" t="s">
        <v>164</v>
      </c>
    </row>
    <row r="116" spans="1:1">
      <c r="A116" s="31" t="s">
        <v>96</v>
      </c>
    </row>
    <row r="117" spans="1:1">
      <c r="A117" s="31" t="s">
        <v>97</v>
      </c>
    </row>
    <row r="118" spans="1:1">
      <c r="A118" s="31" t="s">
        <v>98</v>
      </c>
    </row>
    <row r="119" spans="1:1">
      <c r="A119" s="31" t="s">
        <v>99</v>
      </c>
    </row>
    <row r="120" spans="1:1">
      <c r="A120" s="31" t="s">
        <v>165</v>
      </c>
    </row>
    <row r="121" spans="1:1">
      <c r="A121" s="31" t="s">
        <v>103</v>
      </c>
    </row>
    <row r="122" spans="1:1">
      <c r="A122" s="31" t="s">
        <v>115</v>
      </c>
    </row>
    <row r="123" spans="1:1">
      <c r="A123" s="31" t="s">
        <v>157</v>
      </c>
    </row>
    <row r="124" spans="1:1">
      <c r="A124" s="31" t="s">
        <v>161</v>
      </c>
    </row>
    <row r="125" spans="1:1">
      <c r="A125" s="31" t="s">
        <v>115</v>
      </c>
    </row>
    <row r="126" spans="1:1">
      <c r="A126" s="31" t="s">
        <v>166</v>
      </c>
    </row>
    <row r="127" spans="1:1">
      <c r="A127" s="31" t="s">
        <v>115</v>
      </c>
    </row>
    <row r="128" spans="1:1">
      <c r="A128" s="31" t="s">
        <v>132</v>
      </c>
    </row>
    <row r="129" spans="1:1" ht="12.75" customHeight="1"/>
    <row r="130" spans="1:1">
      <c r="A130" t="s">
        <v>143</v>
      </c>
    </row>
    <row r="131" spans="1:1" ht="3.75" customHeight="1"/>
    <row r="132" spans="1:1">
      <c r="A132" s="22" t="s">
        <v>169</v>
      </c>
    </row>
    <row r="133" spans="1:1" ht="3.75" customHeight="1"/>
    <row r="134" spans="1:1">
      <c r="A134" t="s">
        <v>89</v>
      </c>
    </row>
    <row r="135" spans="1:1">
      <c r="A135" t="s">
        <v>101</v>
      </c>
    </row>
    <row r="136" spans="1:1">
      <c r="A136" t="s">
        <v>94</v>
      </c>
    </row>
    <row r="137" spans="1:1">
      <c r="A137" t="s">
        <v>144</v>
      </c>
    </row>
    <row r="138" spans="1:1">
      <c r="A138" t="s">
        <v>145</v>
      </c>
    </row>
    <row r="139" spans="1:1">
      <c r="A139" t="s">
        <v>101</v>
      </c>
    </row>
    <row r="140" spans="1:1">
      <c r="A140" t="s">
        <v>146</v>
      </c>
    </row>
    <row r="141" spans="1:1">
      <c r="A141" t="s">
        <v>103</v>
      </c>
    </row>
    <row r="142" spans="1:1">
      <c r="A142" s="22" t="s">
        <v>168</v>
      </c>
    </row>
    <row r="143" spans="1:1">
      <c r="A143" t="s">
        <v>147</v>
      </c>
    </row>
    <row r="144" spans="1:1">
      <c r="A144" t="s">
        <v>148</v>
      </c>
    </row>
    <row r="145" spans="1:1">
      <c r="A145" t="s">
        <v>158</v>
      </c>
    </row>
    <row r="146" spans="1:1">
      <c r="A146" t="s">
        <v>106</v>
      </c>
    </row>
    <row r="147" spans="1:1">
      <c r="A147" t="s">
        <v>149</v>
      </c>
    </row>
    <row r="148" spans="1:1">
      <c r="A148" t="s">
        <v>167</v>
      </c>
    </row>
    <row r="149" spans="1:1">
      <c r="A149" t="s">
        <v>108</v>
      </c>
    </row>
    <row r="150" spans="1:1">
      <c r="A150" t="s">
        <v>109</v>
      </c>
    </row>
    <row r="151" spans="1:1">
      <c r="A151" t="s">
        <v>110</v>
      </c>
    </row>
    <row r="152" spans="1:1">
      <c r="A152" t="s">
        <v>111</v>
      </c>
    </row>
    <row r="153" spans="1:1">
      <c r="A153" t="s">
        <v>112</v>
      </c>
    </row>
    <row r="154" spans="1:1">
      <c r="A154" t="s">
        <v>113</v>
      </c>
    </row>
    <row r="155" spans="1:1">
      <c r="A155" t="s">
        <v>144</v>
      </c>
    </row>
    <row r="156" spans="1:1">
      <c r="A156" t="s">
        <v>137</v>
      </c>
    </row>
    <row r="157" spans="1:1">
      <c r="A157" t="s">
        <v>150</v>
      </c>
    </row>
    <row r="158" spans="1:1">
      <c r="A158" t="s">
        <v>132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P7"/>
  <sheetViews>
    <sheetView workbookViewId="0">
      <selection activeCell="Q1" sqref="Q1"/>
    </sheetView>
  </sheetViews>
  <sheetFormatPr baseColWidth="10" defaultRowHeight="12.75"/>
  <cols>
    <col min="1" max="1" width="4.7109375" customWidth="1"/>
    <col min="2" max="2" width="23.42578125" customWidth="1"/>
    <col min="8" max="8" width="13" bestFit="1" customWidth="1"/>
    <col min="10" max="10" width="17" bestFit="1" customWidth="1"/>
    <col min="11" max="11" width="15.140625" customWidth="1"/>
    <col min="15" max="15" width="13.7109375" customWidth="1"/>
    <col min="16" max="16" width="21.5703125" bestFit="1" customWidth="1"/>
  </cols>
  <sheetData>
    <row r="1" spans="1:16" ht="33.7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1" t="s">
        <v>13</v>
      </c>
      <c r="O1" s="2" t="s">
        <v>14</v>
      </c>
      <c r="P1" s="1" t="s">
        <v>15</v>
      </c>
    </row>
    <row r="2" spans="1:16">
      <c r="A2" s="12">
        <v>3</v>
      </c>
      <c r="B2" s="9" t="s">
        <v>22</v>
      </c>
      <c r="C2" s="9" t="s">
        <v>21</v>
      </c>
      <c r="D2" s="9" t="s">
        <v>17</v>
      </c>
      <c r="E2" s="11">
        <v>23743</v>
      </c>
      <c r="F2" s="6" t="s">
        <v>18</v>
      </c>
      <c r="G2" s="9" t="s">
        <v>24</v>
      </c>
      <c r="H2" s="9" t="s">
        <v>25</v>
      </c>
      <c r="I2" s="9" t="s">
        <v>21</v>
      </c>
      <c r="J2" s="9" t="s">
        <v>35</v>
      </c>
      <c r="K2" s="9" t="s">
        <v>28</v>
      </c>
      <c r="L2" s="11">
        <v>31413</v>
      </c>
      <c r="M2" s="11" t="s">
        <v>27</v>
      </c>
      <c r="N2" s="10" t="s">
        <v>21</v>
      </c>
      <c r="O2" s="11" t="s">
        <v>27</v>
      </c>
      <c r="P2" s="10" t="s">
        <v>21</v>
      </c>
    </row>
    <row r="3" spans="1:16">
      <c r="A3" s="12">
        <v>1</v>
      </c>
      <c r="B3" s="9" t="s">
        <v>16</v>
      </c>
      <c r="C3" s="9" t="s">
        <v>30</v>
      </c>
      <c r="D3" s="9" t="s">
        <v>17</v>
      </c>
      <c r="E3" s="11">
        <v>20455</v>
      </c>
      <c r="F3" s="6" t="s">
        <v>23</v>
      </c>
      <c r="G3" s="9" t="s">
        <v>24</v>
      </c>
      <c r="H3" s="9" t="s">
        <v>19</v>
      </c>
      <c r="I3" s="9" t="s">
        <v>21</v>
      </c>
      <c r="J3" s="9" t="s">
        <v>26</v>
      </c>
      <c r="K3" s="9" t="s">
        <v>28</v>
      </c>
      <c r="L3" s="11">
        <v>28126</v>
      </c>
      <c r="M3" s="11" t="s">
        <v>27</v>
      </c>
      <c r="N3" s="10" t="s">
        <v>21</v>
      </c>
      <c r="O3" s="11" t="s">
        <v>27</v>
      </c>
      <c r="P3" s="10" t="s">
        <v>21</v>
      </c>
    </row>
    <row r="4" spans="1:16">
      <c r="A4" s="12">
        <v>2</v>
      </c>
      <c r="B4" s="9" t="s">
        <v>36</v>
      </c>
      <c r="C4" s="9" t="s">
        <v>21</v>
      </c>
      <c r="D4" s="9" t="s">
        <v>17</v>
      </c>
      <c r="E4" s="11">
        <v>22647</v>
      </c>
      <c r="F4" s="6" t="s">
        <v>18</v>
      </c>
      <c r="G4" s="9" t="s">
        <v>24</v>
      </c>
      <c r="H4" s="9" t="s">
        <v>19</v>
      </c>
      <c r="I4" s="9" t="s">
        <v>21</v>
      </c>
      <c r="J4" s="9" t="s">
        <v>31</v>
      </c>
      <c r="K4" s="9" t="s">
        <v>20</v>
      </c>
      <c r="L4" s="11">
        <v>30042</v>
      </c>
      <c r="M4" s="11" t="s">
        <v>27</v>
      </c>
      <c r="N4" s="10" t="s">
        <v>21</v>
      </c>
      <c r="O4" s="11" t="s">
        <v>27</v>
      </c>
      <c r="P4" s="10" t="s">
        <v>21</v>
      </c>
    </row>
    <row r="5" spans="1:16">
      <c r="A5" s="12">
        <v>1</v>
      </c>
      <c r="B5" s="9" t="s">
        <v>16</v>
      </c>
      <c r="C5" s="9" t="s">
        <v>21</v>
      </c>
      <c r="D5" s="9" t="s">
        <v>21</v>
      </c>
      <c r="E5" s="9"/>
      <c r="F5" s="9" t="s">
        <v>21</v>
      </c>
      <c r="G5" s="9"/>
      <c r="H5" s="9" t="s">
        <v>25</v>
      </c>
      <c r="I5" s="9" t="s">
        <v>21</v>
      </c>
      <c r="J5" s="9" t="s">
        <v>21</v>
      </c>
      <c r="K5" s="9" t="s">
        <v>21</v>
      </c>
      <c r="L5" s="24">
        <v>32143</v>
      </c>
      <c r="M5" s="9" t="s">
        <v>27</v>
      </c>
      <c r="N5" s="9" t="s">
        <v>21</v>
      </c>
      <c r="O5" s="9" t="s">
        <v>27</v>
      </c>
      <c r="P5" s="9" t="s">
        <v>21</v>
      </c>
    </row>
    <row r="6" spans="1:16">
      <c r="A6" s="12">
        <v>2</v>
      </c>
      <c r="B6" s="9" t="s">
        <v>36</v>
      </c>
      <c r="C6" s="9" t="s">
        <v>21</v>
      </c>
      <c r="D6" s="9" t="s">
        <v>21</v>
      </c>
      <c r="E6" s="9"/>
      <c r="F6" s="9" t="s">
        <v>21</v>
      </c>
      <c r="G6" s="9"/>
      <c r="H6" s="9" t="s">
        <v>25</v>
      </c>
      <c r="I6" s="9" t="s">
        <v>21</v>
      </c>
      <c r="J6" s="9" t="s">
        <v>21</v>
      </c>
      <c r="K6" s="9" t="s">
        <v>21</v>
      </c>
      <c r="L6" s="24">
        <v>30529</v>
      </c>
      <c r="M6" s="9" t="s">
        <v>27</v>
      </c>
      <c r="N6" s="9" t="s">
        <v>21</v>
      </c>
      <c r="O6" s="9" t="s">
        <v>27</v>
      </c>
      <c r="P6" s="9" t="s">
        <v>21</v>
      </c>
    </row>
    <row r="7" spans="1:16">
      <c r="A7" s="12">
        <v>2</v>
      </c>
      <c r="B7" s="9" t="s">
        <v>36</v>
      </c>
      <c r="C7" s="9" t="s">
        <v>21</v>
      </c>
      <c r="D7" s="9" t="s">
        <v>21</v>
      </c>
      <c r="E7" s="9" t="s">
        <v>27</v>
      </c>
      <c r="F7" s="9" t="s">
        <v>21</v>
      </c>
      <c r="G7" s="9" t="s">
        <v>21</v>
      </c>
      <c r="H7" s="9" t="s">
        <v>19</v>
      </c>
      <c r="I7" s="9" t="s">
        <v>21</v>
      </c>
      <c r="J7" s="9" t="s">
        <v>21</v>
      </c>
      <c r="K7" s="9" t="s">
        <v>21</v>
      </c>
      <c r="L7" s="24">
        <v>30682</v>
      </c>
      <c r="M7" s="9" t="s">
        <v>27</v>
      </c>
      <c r="N7" s="9" t="s">
        <v>21</v>
      </c>
      <c r="O7" s="9" t="s">
        <v>27</v>
      </c>
      <c r="P7" s="9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P27"/>
  <sheetViews>
    <sheetView workbookViewId="0">
      <selection activeCell="G35" sqref="G35"/>
    </sheetView>
  </sheetViews>
  <sheetFormatPr baseColWidth="10" defaultRowHeight="12.75"/>
  <cols>
    <col min="1" max="1" width="4.7109375" customWidth="1"/>
    <col min="2" max="2" width="23.42578125" customWidth="1"/>
    <col min="3" max="3" width="28.5703125" customWidth="1"/>
    <col min="4" max="4" width="12" customWidth="1"/>
    <col min="6" max="6" width="9" customWidth="1"/>
    <col min="8" max="8" width="15.28515625" customWidth="1"/>
    <col min="9" max="9" width="14.5703125" customWidth="1"/>
    <col min="10" max="10" width="19" customWidth="1"/>
    <col min="11" max="11" width="12.85546875" bestFit="1" customWidth="1"/>
    <col min="15" max="15" width="13.7109375" customWidth="1"/>
    <col min="16" max="16" width="21.5703125" bestFit="1" customWidth="1"/>
  </cols>
  <sheetData>
    <row r="1" spans="1:16" ht="33.7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1" t="s">
        <v>13</v>
      </c>
      <c r="O1" s="2" t="s">
        <v>14</v>
      </c>
      <c r="P1" s="1" t="s">
        <v>15</v>
      </c>
    </row>
    <row r="2" spans="1:16">
      <c r="A2" s="12">
        <f>MAX(REGISTRE!A:A)+1</f>
        <v>4</v>
      </c>
      <c r="B2" s="9" t="str">
        <f>C13&amp;""</f>
        <v/>
      </c>
      <c r="C2" s="9" t="str">
        <f>C14&amp;""</f>
        <v/>
      </c>
      <c r="D2" s="9" t="str">
        <f>C15&amp;""</f>
        <v/>
      </c>
      <c r="E2" s="11" t="str">
        <f>IF(C16=0," ",C16)</f>
        <v xml:space="preserve"> </v>
      </c>
      <c r="F2" s="6" t="str">
        <f>C17&amp;""</f>
        <v/>
      </c>
      <c r="G2" s="9" t="str">
        <f>C18&amp;""</f>
        <v/>
      </c>
      <c r="H2" s="9" t="str">
        <f>C19&amp;""</f>
        <v/>
      </c>
      <c r="I2" s="9" t="str">
        <f>C20&amp;""</f>
        <v/>
      </c>
      <c r="J2" s="9" t="str">
        <f>C21&amp;""</f>
        <v/>
      </c>
      <c r="K2" s="9" t="str">
        <f>C22&amp;""</f>
        <v/>
      </c>
      <c r="L2" s="11" t="str">
        <f>IF(C23=0," ",C23)</f>
        <v xml:space="preserve"> </v>
      </c>
      <c r="M2" s="11" t="str">
        <f>IF(C24=0," ",C24)</f>
        <v xml:space="preserve"> </v>
      </c>
      <c r="N2" s="10" t="str">
        <f>C25&amp;""</f>
        <v/>
      </c>
      <c r="O2" s="11" t="str">
        <f>IF(C26=0," ",C26)</f>
        <v xml:space="preserve"> </v>
      </c>
      <c r="P2" s="10" t="str">
        <f>C27&amp;""</f>
        <v/>
      </c>
    </row>
    <row r="13" spans="1:16">
      <c r="B13" s="1" t="s">
        <v>1</v>
      </c>
      <c r="D13" s="3"/>
    </row>
    <row r="14" spans="1:16">
      <c r="B14" s="1" t="s">
        <v>2</v>
      </c>
      <c r="D14" s="3"/>
    </row>
    <row r="15" spans="1:16">
      <c r="B15" s="1" t="s">
        <v>3</v>
      </c>
      <c r="D15" s="3"/>
    </row>
    <row r="16" spans="1:16">
      <c r="B16" s="2" t="s">
        <v>4</v>
      </c>
      <c r="C16" s="7"/>
      <c r="D16" s="4"/>
    </row>
    <row r="17" spans="2:4">
      <c r="B17" s="1" t="s">
        <v>5</v>
      </c>
      <c r="D17" s="3"/>
    </row>
    <row r="18" spans="2:4">
      <c r="B18" s="1" t="s">
        <v>6</v>
      </c>
      <c r="D18" s="3"/>
    </row>
    <row r="19" spans="2:4">
      <c r="B19" s="1" t="s">
        <v>7</v>
      </c>
      <c r="D19" s="3"/>
    </row>
    <row r="20" spans="2:4">
      <c r="B20" s="1" t="s">
        <v>8</v>
      </c>
      <c r="D20" s="3"/>
    </row>
    <row r="21" spans="2:4">
      <c r="B21" s="1" t="s">
        <v>9</v>
      </c>
      <c r="D21" s="3"/>
    </row>
    <row r="22" spans="2:4">
      <c r="B22" s="1" t="s">
        <v>10</v>
      </c>
      <c r="D22" s="3"/>
    </row>
    <row r="23" spans="2:4">
      <c r="B23" s="2" t="s">
        <v>11</v>
      </c>
      <c r="C23" s="7"/>
      <c r="D23" s="4"/>
    </row>
    <row r="24" spans="2:4">
      <c r="B24" s="2" t="s">
        <v>12</v>
      </c>
      <c r="C24" s="5"/>
      <c r="D24" s="4"/>
    </row>
    <row r="25" spans="2:4">
      <c r="B25" s="1" t="s">
        <v>13</v>
      </c>
      <c r="D25" s="3"/>
    </row>
    <row r="26" spans="2:4">
      <c r="B26" s="2" t="s">
        <v>14</v>
      </c>
      <c r="C26" s="5"/>
      <c r="D26" s="4"/>
    </row>
    <row r="27" spans="2:4" ht="33.75">
      <c r="B27" s="1" t="s">
        <v>15</v>
      </c>
      <c r="C27" s="8"/>
      <c r="D27" s="3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P27"/>
  <sheetViews>
    <sheetView workbookViewId="0">
      <selection activeCell="L11" sqref="L11:O16"/>
    </sheetView>
  </sheetViews>
  <sheetFormatPr baseColWidth="10" defaultRowHeight="12.75"/>
  <cols>
    <col min="2" max="2" width="23" bestFit="1" customWidth="1"/>
    <col min="3" max="3" width="28.42578125" customWidth="1"/>
    <col min="4" max="4" width="26" customWidth="1"/>
    <col min="5" max="5" width="27.5703125" customWidth="1"/>
    <col min="6" max="6" width="4.7109375" bestFit="1" customWidth="1"/>
    <col min="7" max="7" width="10.5703125" customWidth="1"/>
    <col min="8" max="8" width="14.5703125" customWidth="1"/>
    <col min="10" max="10" width="12.7109375" bestFit="1" customWidth="1"/>
  </cols>
  <sheetData>
    <row r="1" spans="1:16" ht="67.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1" t="s">
        <v>13</v>
      </c>
      <c r="O1" s="2" t="s">
        <v>14</v>
      </c>
      <c r="P1" s="1" t="s">
        <v>15</v>
      </c>
    </row>
    <row r="2" spans="1:16">
      <c r="A2" s="12">
        <f>IF(param_n°_ligne=0," ",IF(INDEX(REGISTRE!A:A,param_n°_ligne+1)=0," ",INDEX(REGISTRE!A:A,param_n°_ligne+1)))</f>
        <v>3</v>
      </c>
      <c r="B2" s="9" t="str">
        <f ca="1">IF(D5="",C5&amp;"",D5&amp;"")</f>
        <v>TATA</v>
      </c>
      <c r="C2" s="9" t="str">
        <f ca="1">IF(D6="",C6&amp;"",D6&amp;"")</f>
        <v/>
      </c>
      <c r="D2" s="9" t="str">
        <f ca="1">IF(D7="",C7&amp;"",D7&amp;"")</f>
        <v>Française</v>
      </c>
      <c r="E2" s="11">
        <f ca="1">IF(D8=0,C8,D8)</f>
        <v>23743</v>
      </c>
      <c r="F2" s="6" t="str">
        <f ca="1">IF(D9="",C9&amp;"",D9&amp;"")</f>
        <v>M</v>
      </c>
      <c r="G2" s="9" t="str">
        <f ca="1">IF(D10="",C10&amp;"",D10&amp;"")</f>
        <v>CDI</v>
      </c>
      <c r="H2" s="9" t="str">
        <f ca="1">IF(D11="",C11&amp;"",D11&amp;"")</f>
        <v>Temps partiel</v>
      </c>
      <c r="I2" s="9" t="str">
        <f ca="1">IF(D12="",C12&amp;"",D12&amp;"")</f>
        <v/>
      </c>
      <c r="J2" s="9" t="str">
        <f ca="1">IF(D13="",C13&amp;"",D13&amp;"")</f>
        <v>Chef comptable</v>
      </c>
      <c r="K2" s="9" t="str">
        <f ca="1">IF(D14="",C14&amp;"",D14&amp;"")</f>
        <v>CAT F - 410</v>
      </c>
      <c r="L2" s="11">
        <f ca="1">IF(D15=0,C15,D15)</f>
        <v>31413</v>
      </c>
      <c r="M2" s="11" t="str">
        <f ca="1">IF(AND(C16=0,D16=0)," ",IF(D16=0,C16,D16))</f>
        <v xml:space="preserve"> </v>
      </c>
      <c r="N2" s="10" t="str">
        <f ca="1">IF(D17="",C17&amp;"",D17&amp;"")</f>
        <v/>
      </c>
      <c r="O2" s="11" t="str">
        <f ca="1">IF(AND(C18=0,D18=0)," ",IF(D18=0,C18,D18))</f>
        <v xml:space="preserve"> </v>
      </c>
      <c r="P2" s="10" t="str">
        <f ca="1">IF(D19="",C19&amp;"",D19&amp;"")</f>
        <v/>
      </c>
    </row>
    <row r="4" spans="1:16">
      <c r="D4" t="s">
        <v>34</v>
      </c>
      <c r="E4" t="s">
        <v>33</v>
      </c>
    </row>
    <row r="5" spans="1:16">
      <c r="B5" s="1" t="s">
        <v>1</v>
      </c>
      <c r="C5" t="str">
        <f ca="1">IF($A$2=" "," ",INDEX(bd_nom,param_n°_ligne))</f>
        <v>TATA</v>
      </c>
    </row>
    <row r="6" spans="1:16">
      <c r="B6" s="1" t="s">
        <v>2</v>
      </c>
      <c r="C6" t="str">
        <f ca="1">IF($A$2=" "," ",INDEX(bd_nom_jf,param_n°_ligne))</f>
        <v/>
      </c>
    </row>
    <row r="7" spans="1:16">
      <c r="B7" s="1" t="s">
        <v>3</v>
      </c>
      <c r="C7" t="str">
        <f ca="1">IF($A$2=" "," ",INDEX(bd_nationalite,param_n°_ligne))</f>
        <v>Française</v>
      </c>
    </row>
    <row r="8" spans="1:16">
      <c r="B8" s="2" t="s">
        <v>4</v>
      </c>
      <c r="C8" s="7">
        <f ca="1">IF($A$2=" "," ",INDEX(bd_naissance,param_n°_ligne))</f>
        <v>23743</v>
      </c>
      <c r="D8" s="7"/>
    </row>
    <row r="9" spans="1:16">
      <c r="B9" s="1" t="s">
        <v>5</v>
      </c>
      <c r="C9" t="str">
        <f ca="1">IF($A$2=" "," ",INDEX(bd_sexe,param_n°_ligne))</f>
        <v>M</v>
      </c>
      <c r="L9" s="34" t="s">
        <v>180</v>
      </c>
      <c r="M9" s="34"/>
      <c r="N9" s="34"/>
      <c r="O9" s="34"/>
    </row>
    <row r="10" spans="1:16">
      <c r="B10" s="1" t="s">
        <v>6</v>
      </c>
      <c r="C10" t="str">
        <f ca="1">IF($A$2=" "," ",INDEX(bd_nature,param_n°_ligne))</f>
        <v>CDI</v>
      </c>
    </row>
    <row r="11" spans="1:16">
      <c r="B11" s="1" t="s">
        <v>7</v>
      </c>
      <c r="C11" t="str">
        <f ca="1">IF($A$2=" "," ",INDEX(bd_temps,param_n°_ligne))</f>
        <v>Temps partiel</v>
      </c>
      <c r="L11" s="33" t="str">
        <f>IF(nb_enregistrements_final&lt;&gt;nb_enregistrements_registre,"VEUILLEZ CONTROLER, IL MANQUE"&amp;" "&amp;ecart_registres&amp;" ENREGISTREMENT(S)","SAISIE CORRECTE")</f>
        <v>SAISIE CORRECTE</v>
      </c>
      <c r="M11" s="33"/>
      <c r="N11" s="33"/>
      <c r="O11" s="33"/>
    </row>
    <row r="12" spans="1:16">
      <c r="B12" s="1" t="s">
        <v>8</v>
      </c>
      <c r="C12" t="str">
        <f ca="1">IF($A$2=" "," ",INDEX(bd_type,param_n°_ligne))</f>
        <v/>
      </c>
      <c r="L12" s="33"/>
      <c r="M12" s="33"/>
      <c r="N12" s="33"/>
      <c r="O12" s="33"/>
    </row>
    <row r="13" spans="1:16">
      <c r="B13" s="1" t="s">
        <v>9</v>
      </c>
      <c r="C13" t="str">
        <f ca="1">IF($A$2=" "," ",INDEX(bd_emploi,param_n°_ligne))</f>
        <v>Chef comptable</v>
      </c>
      <c r="L13" s="33"/>
      <c r="M13" s="33"/>
      <c r="N13" s="33"/>
      <c r="O13" s="33"/>
    </row>
    <row r="14" spans="1:16">
      <c r="B14" s="1" t="s">
        <v>10</v>
      </c>
      <c r="C14" t="str">
        <f ca="1">IF($A$2=" "," ",INDEX(bd_qualif,param_n°_ligne))</f>
        <v>CAT F - 410</v>
      </c>
      <c r="L14" s="33"/>
      <c r="M14" s="33"/>
      <c r="N14" s="33"/>
      <c r="O14" s="33"/>
    </row>
    <row r="15" spans="1:16">
      <c r="B15" s="2" t="s">
        <v>11</v>
      </c>
      <c r="C15" s="7">
        <f ca="1">IF($A$2=" "," ",INDEX(bd_entree,param_n°_ligne))</f>
        <v>31413</v>
      </c>
      <c r="D15" s="7"/>
      <c r="E15" s="23"/>
      <c r="L15" s="33"/>
      <c r="M15" s="33"/>
      <c r="N15" s="33"/>
      <c r="O15" s="33"/>
    </row>
    <row r="16" spans="1:16">
      <c r="B16" s="2" t="s">
        <v>12</v>
      </c>
      <c r="C16" s="7" t="str">
        <f ca="1">IF($A$2=" "," ",INDEX(bd_sortie,param_n°_ligne))</f>
        <v xml:space="preserve"> </v>
      </c>
      <c r="D16" s="7"/>
      <c r="L16" s="33"/>
      <c r="M16" s="33"/>
      <c r="N16" s="33"/>
      <c r="O16" s="33"/>
    </row>
    <row r="17" spans="1:16">
      <c r="B17" s="1" t="s">
        <v>13</v>
      </c>
      <c r="C17" t="str">
        <f ca="1">IF($A$2=" "," ",INDEX(bd_motif,param_n°_ligne))</f>
        <v/>
      </c>
    </row>
    <row r="18" spans="1:16">
      <c r="B18" s="2" t="s">
        <v>14</v>
      </c>
      <c r="C18" s="7" t="str">
        <f ca="1">IF($A$2=" "," ",INDEX(bd_autor,param_n°_ligne))</f>
        <v xml:space="preserve"> </v>
      </c>
      <c r="D18" s="7"/>
    </row>
    <row r="19" spans="1:16" ht="33.75">
      <c r="B19" s="1" t="s">
        <v>15</v>
      </c>
      <c r="C19" s="13" t="str">
        <f ca="1">IF($A$2=" "," ",INDEX(bd_mention,param_n°_ligne))</f>
        <v/>
      </c>
      <c r="D19" s="13"/>
    </row>
    <row r="22" spans="1:16">
      <c r="A22" s="16" t="s">
        <v>47</v>
      </c>
    </row>
    <row r="23" spans="1:16" ht="67.5">
      <c r="A23" s="1" t="s">
        <v>0</v>
      </c>
      <c r="B23" s="1" t="s">
        <v>1</v>
      </c>
      <c r="C23" s="1" t="s">
        <v>2</v>
      </c>
      <c r="D23" s="1" t="s">
        <v>3</v>
      </c>
      <c r="E23" s="2" t="s">
        <v>4</v>
      </c>
      <c r="F23" s="1" t="s">
        <v>5</v>
      </c>
      <c r="G23" s="1" t="s">
        <v>6</v>
      </c>
      <c r="H23" s="1" t="s">
        <v>7</v>
      </c>
      <c r="I23" s="1" t="s">
        <v>8</v>
      </c>
      <c r="J23" s="1" t="s">
        <v>9</v>
      </c>
      <c r="K23" s="1" t="s">
        <v>10</v>
      </c>
      <c r="L23" s="2" t="s">
        <v>11</v>
      </c>
      <c r="M23" s="2" t="s">
        <v>12</v>
      </c>
      <c r="N23" s="1" t="s">
        <v>13</v>
      </c>
      <c r="O23" s="2" t="s">
        <v>14</v>
      </c>
      <c r="P23" s="1" t="s">
        <v>15</v>
      </c>
    </row>
    <row r="24" spans="1:16">
      <c r="A24" s="12">
        <f>IF(param_n°_ligne=0," ",IF(INDEX(REGISTRE!A:A,param_n°_ligne+1)=0," ",INDEX(REGISTRE!A:A,param_n°_ligne+1)))</f>
        <v>3</v>
      </c>
      <c r="B24" s="9" t="str">
        <f ca="1">IF(D5=0,C5&amp;"",D5&amp;"")</f>
        <v>TATA</v>
      </c>
      <c r="C24" s="9" t="str">
        <f>IF(E6=0,"",E6)</f>
        <v/>
      </c>
      <c r="D24" s="9" t="str">
        <f>IF(E7=0,"",E7)</f>
        <v/>
      </c>
      <c r="E24" s="9" t="str">
        <f>IF(E8=0," ",E8)</f>
        <v xml:space="preserve"> </v>
      </c>
      <c r="F24" s="9" t="str">
        <f>""</f>
        <v/>
      </c>
      <c r="G24" s="9" t="str">
        <f>E10&amp;""</f>
        <v/>
      </c>
      <c r="H24" s="9" t="str">
        <f>IF(E11="","",E11&amp;"")</f>
        <v/>
      </c>
      <c r="I24" s="9" t="str">
        <f>E12&amp;""</f>
        <v/>
      </c>
      <c r="J24" s="9" t="str">
        <f>E13&amp;""</f>
        <v/>
      </c>
      <c r="K24" s="9" t="str">
        <f>E14&amp;""</f>
        <v/>
      </c>
      <c r="L24" s="24" t="str">
        <f>IF(E15=0," ",E15)</f>
        <v xml:space="preserve"> </v>
      </c>
      <c r="M24" s="9" t="str">
        <f>IF(E16=0," ",E16)</f>
        <v xml:space="preserve"> </v>
      </c>
      <c r="N24" s="9" t="str">
        <f>E17&amp;""</f>
        <v/>
      </c>
      <c r="O24" s="9" t="str">
        <f>IF(E18=0," ",E18)</f>
        <v xml:space="preserve"> </v>
      </c>
      <c r="P24" s="9" t="str">
        <f>E19&amp;""</f>
        <v/>
      </c>
    </row>
    <row r="26" spans="1:16">
      <c r="A26" t="s">
        <v>153</v>
      </c>
    </row>
    <row r="27" spans="1:16">
      <c r="A27" t="s">
        <v>154</v>
      </c>
      <c r="B27" s="28" t="s">
        <v>152</v>
      </c>
      <c r="C27" s="29"/>
      <c r="D27" s="30"/>
      <c r="G27" s="25" t="s">
        <v>152</v>
      </c>
      <c r="H27" s="26"/>
      <c r="I27" s="26"/>
      <c r="J27" s="26"/>
      <c r="K27" s="26"/>
      <c r="L27" s="26"/>
      <c r="M27" s="26"/>
      <c r="N27" s="26"/>
      <c r="O27" s="26"/>
      <c r="P27" s="27"/>
    </row>
  </sheetData>
  <mergeCells count="4">
    <mergeCell ref="G27:P27"/>
    <mergeCell ref="B27:D27"/>
    <mergeCell ref="L11:O16"/>
    <mergeCell ref="L9:O9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P7"/>
  <sheetViews>
    <sheetView workbookViewId="0">
      <selection activeCell="Q1" sqref="Q1"/>
    </sheetView>
  </sheetViews>
  <sheetFormatPr baseColWidth="10" defaultRowHeight="12.75"/>
  <cols>
    <col min="1" max="1" width="4.7109375" customWidth="1"/>
    <col min="2" max="2" width="23.42578125" customWidth="1"/>
    <col min="8" max="8" width="13" bestFit="1" customWidth="1"/>
    <col min="10" max="10" width="17" bestFit="1" customWidth="1"/>
    <col min="11" max="11" width="15.140625" customWidth="1"/>
    <col min="15" max="15" width="13.7109375" customWidth="1"/>
    <col min="16" max="16" width="21.5703125" bestFit="1" customWidth="1"/>
  </cols>
  <sheetData>
    <row r="1" spans="1:16" ht="33.7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1" t="s">
        <v>13</v>
      </c>
      <c r="O1" s="2" t="s">
        <v>14</v>
      </c>
      <c r="P1" s="1" t="s">
        <v>15</v>
      </c>
    </row>
    <row r="2" spans="1:16">
      <c r="A2" s="12">
        <v>1</v>
      </c>
      <c r="B2" s="9" t="s">
        <v>16</v>
      </c>
      <c r="C2" s="9" t="s">
        <v>30</v>
      </c>
      <c r="D2" s="9" t="s">
        <v>17</v>
      </c>
      <c r="E2" s="11">
        <v>20455</v>
      </c>
      <c r="F2" s="6" t="s">
        <v>23</v>
      </c>
      <c r="G2" s="9" t="s">
        <v>24</v>
      </c>
      <c r="H2" s="9" t="s">
        <v>19</v>
      </c>
      <c r="I2" s="9" t="s">
        <v>21</v>
      </c>
      <c r="J2" s="9" t="s">
        <v>26</v>
      </c>
      <c r="K2" s="9" t="s">
        <v>28</v>
      </c>
      <c r="L2" s="11">
        <v>28126</v>
      </c>
      <c r="M2" s="11" t="s">
        <v>27</v>
      </c>
      <c r="N2" s="10" t="s">
        <v>21</v>
      </c>
      <c r="O2" s="11" t="s">
        <v>27</v>
      </c>
      <c r="P2" s="10" t="s">
        <v>21</v>
      </c>
    </row>
    <row r="3" spans="1:16">
      <c r="A3" s="12">
        <v>1</v>
      </c>
      <c r="B3" s="9" t="s">
        <v>16</v>
      </c>
      <c r="C3" s="9" t="s">
        <v>21</v>
      </c>
      <c r="D3" s="9" t="s">
        <v>21</v>
      </c>
      <c r="E3" s="9"/>
      <c r="F3" s="9" t="s">
        <v>21</v>
      </c>
      <c r="G3" s="9"/>
      <c r="H3" s="9" t="s">
        <v>25</v>
      </c>
      <c r="I3" s="9" t="s">
        <v>21</v>
      </c>
      <c r="J3" s="9" t="s">
        <v>21</v>
      </c>
      <c r="K3" s="9" t="s">
        <v>21</v>
      </c>
      <c r="L3" s="24">
        <v>32143</v>
      </c>
      <c r="M3" s="9" t="s">
        <v>27</v>
      </c>
      <c r="N3" s="9" t="s">
        <v>21</v>
      </c>
      <c r="O3" s="9" t="s">
        <v>27</v>
      </c>
      <c r="P3" s="9" t="s">
        <v>21</v>
      </c>
    </row>
    <row r="4" spans="1:16">
      <c r="A4" s="12">
        <v>2</v>
      </c>
      <c r="B4" s="9" t="s">
        <v>36</v>
      </c>
      <c r="C4" s="9" t="s">
        <v>21</v>
      </c>
      <c r="D4" s="9" t="s">
        <v>17</v>
      </c>
      <c r="E4" s="11">
        <v>22647</v>
      </c>
      <c r="F4" s="6" t="s">
        <v>18</v>
      </c>
      <c r="G4" s="9" t="s">
        <v>24</v>
      </c>
      <c r="H4" s="9" t="s">
        <v>19</v>
      </c>
      <c r="I4" s="9" t="s">
        <v>21</v>
      </c>
      <c r="J4" s="9" t="s">
        <v>31</v>
      </c>
      <c r="K4" s="9" t="s">
        <v>20</v>
      </c>
      <c r="L4" s="11">
        <v>30042</v>
      </c>
      <c r="M4" s="11" t="s">
        <v>27</v>
      </c>
      <c r="N4" s="10" t="s">
        <v>21</v>
      </c>
      <c r="O4" s="11" t="s">
        <v>27</v>
      </c>
      <c r="P4" s="10" t="s">
        <v>21</v>
      </c>
    </row>
    <row r="5" spans="1:16">
      <c r="A5" s="12">
        <v>2</v>
      </c>
      <c r="B5" s="9" t="s">
        <v>36</v>
      </c>
      <c r="C5" s="9" t="s">
        <v>21</v>
      </c>
      <c r="D5" s="9" t="s">
        <v>21</v>
      </c>
      <c r="E5" s="9"/>
      <c r="F5" s="9" t="s">
        <v>21</v>
      </c>
      <c r="G5" s="9"/>
      <c r="H5" s="9" t="s">
        <v>25</v>
      </c>
      <c r="I5" s="9" t="s">
        <v>21</v>
      </c>
      <c r="J5" s="9" t="s">
        <v>21</v>
      </c>
      <c r="K5" s="9" t="s">
        <v>21</v>
      </c>
      <c r="L5" s="24">
        <v>30529</v>
      </c>
      <c r="M5" s="9" t="s">
        <v>27</v>
      </c>
      <c r="N5" s="9" t="s">
        <v>21</v>
      </c>
      <c r="O5" s="9" t="s">
        <v>27</v>
      </c>
      <c r="P5" s="9" t="s">
        <v>21</v>
      </c>
    </row>
    <row r="6" spans="1:16">
      <c r="A6" s="12">
        <v>2</v>
      </c>
      <c r="B6" s="9" t="s">
        <v>36</v>
      </c>
      <c r="C6" s="9" t="s">
        <v>21</v>
      </c>
      <c r="D6" s="9" t="s">
        <v>21</v>
      </c>
      <c r="E6" s="9" t="s">
        <v>27</v>
      </c>
      <c r="F6" s="9" t="s">
        <v>21</v>
      </c>
      <c r="G6" s="9" t="s">
        <v>21</v>
      </c>
      <c r="H6" s="9" t="s">
        <v>19</v>
      </c>
      <c r="I6" s="9" t="s">
        <v>21</v>
      </c>
      <c r="J6" s="9" t="s">
        <v>21</v>
      </c>
      <c r="K6" s="9" t="s">
        <v>21</v>
      </c>
      <c r="L6" s="24">
        <v>30682</v>
      </c>
      <c r="M6" s="9" t="s">
        <v>27</v>
      </c>
      <c r="N6" s="9" t="s">
        <v>21</v>
      </c>
      <c r="O6" s="9" t="s">
        <v>27</v>
      </c>
      <c r="P6" s="9" t="s">
        <v>21</v>
      </c>
    </row>
    <row r="7" spans="1:16">
      <c r="A7" s="12">
        <v>3</v>
      </c>
      <c r="B7" s="9" t="s">
        <v>22</v>
      </c>
      <c r="C7" s="9" t="s">
        <v>21</v>
      </c>
      <c r="D7" s="9" t="s">
        <v>17</v>
      </c>
      <c r="E7" s="11">
        <v>23743</v>
      </c>
      <c r="F7" s="6" t="s">
        <v>18</v>
      </c>
      <c r="G7" s="9" t="s">
        <v>24</v>
      </c>
      <c r="H7" s="9" t="s">
        <v>25</v>
      </c>
      <c r="I7" s="9" t="s">
        <v>21</v>
      </c>
      <c r="J7" s="9" t="s">
        <v>35</v>
      </c>
      <c r="K7" s="9" t="s">
        <v>28</v>
      </c>
      <c r="L7" s="11">
        <v>31413</v>
      </c>
      <c r="M7" s="11" t="s">
        <v>27</v>
      </c>
      <c r="N7" s="10" t="s">
        <v>21</v>
      </c>
      <c r="O7" s="11" t="s">
        <v>27</v>
      </c>
      <c r="P7" s="10" t="s">
        <v>21</v>
      </c>
    </row>
  </sheetData>
  <sortState ref="A2:P7">
    <sortCondition ref="A2:A65536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3:B9"/>
  <sheetViews>
    <sheetView workbookViewId="0">
      <selection activeCell="E33" sqref="E33"/>
    </sheetView>
  </sheetViews>
  <sheetFormatPr baseColWidth="10" defaultRowHeight="12.75"/>
  <cols>
    <col min="1" max="1" width="34.5703125" bestFit="1" customWidth="1"/>
  </cols>
  <sheetData>
    <row r="3" spans="1:2">
      <c r="A3" t="s">
        <v>29</v>
      </c>
      <c r="B3">
        <v>1</v>
      </c>
    </row>
    <row r="5" spans="1:2">
      <c r="A5" t="s">
        <v>32</v>
      </c>
      <c r="B5">
        <f>COUNTA(REGISTRE!A:A)-1</f>
        <v>6</v>
      </c>
    </row>
    <row r="7" spans="1:2">
      <c r="A7" t="s">
        <v>172</v>
      </c>
      <c r="B7">
        <f>COUNTA('REGISTRE FINAL'!A:A)-1</f>
        <v>6</v>
      </c>
    </row>
    <row r="9" spans="1:2">
      <c r="A9" t="s">
        <v>181</v>
      </c>
      <c r="B9">
        <f>IF(nb_enregistrements_final-nb_enregistrements_registre&lt;0,nb_enregistrements_registre-nb_enregistrements_final,nb_enregistrements_final-nb_enregistrements_registre)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Explications générales</vt:lpstr>
      <vt:lpstr>Macro utilisée</vt:lpstr>
      <vt:lpstr>REGISTRE</vt:lpstr>
      <vt:lpstr>NOUVEAU</vt:lpstr>
      <vt:lpstr>Consultation</vt:lpstr>
      <vt:lpstr>REGISTRE FINAL</vt:lpstr>
      <vt:lpstr>PARAM</vt:lpstr>
      <vt:lpstr>ecart_registres</vt:lpstr>
      <vt:lpstr>nb_enregistrements_final</vt:lpstr>
      <vt:lpstr>nb_enregistrements_registre</vt:lpstr>
      <vt:lpstr>param_n°_ligne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2011-05-24T14:34:19Z</cp:lastPrinted>
  <dcterms:created xsi:type="dcterms:W3CDTF">2011-05-20T09:35:56Z</dcterms:created>
  <dcterms:modified xsi:type="dcterms:W3CDTF">2011-05-24T14:51:29Z</dcterms:modified>
</cp:coreProperties>
</file>