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remaud.ETSMOLIN\Desktop\ADMINISTRATIF ALEX\"/>
    </mc:Choice>
  </mc:AlternateContent>
  <xr:revisionPtr revIDLastSave="0" documentId="13_ncr:1_{58C615F5-656F-466D-A45D-6082AF17240D}" xr6:coauthVersionLast="47" xr6:coauthVersionMax="47" xr10:uidLastSave="{00000000-0000-0000-0000-000000000000}"/>
  <bookViews>
    <workbookView showHorizontalScroll="0" showVerticalScroll="0" xWindow="28680" yWindow="-120" windowWidth="29040" windowHeight="15840" xr2:uid="{F3715322-7F72-4C27-812C-7E4BE447C5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H21" i="1"/>
  <c r="H22" i="1" l="1"/>
  <c r="H23" i="1"/>
  <c r="E23" i="1" s="1"/>
  <c r="J23" i="1" s="1"/>
  <c r="H24" i="1"/>
  <c r="E24" i="1" s="1"/>
  <c r="J24" i="1" s="1"/>
  <c r="H25" i="1"/>
  <c r="H26" i="1"/>
  <c r="E21" i="1"/>
  <c r="J21" i="1" s="1"/>
  <c r="E22" i="1"/>
  <c r="J22" i="1" s="1"/>
  <c r="E25" i="1"/>
  <c r="J25" i="1" s="1"/>
  <c r="E26" i="1"/>
  <c r="J26" i="1" s="1"/>
  <c r="E20" i="1"/>
  <c r="J20" i="1" s="1"/>
  <c r="L6" i="1"/>
  <c r="K5" i="1"/>
  <c r="L5" i="1" s="1"/>
  <c r="K6" i="1"/>
  <c r="R5" i="1"/>
  <c r="S20" i="1"/>
</calcChain>
</file>

<file path=xl/sharedStrings.xml><?xml version="1.0" encoding="utf-8"?>
<sst xmlns="http://schemas.openxmlformats.org/spreadsheetml/2006/main" count="52" uniqueCount="39">
  <si>
    <t>Date d'achat</t>
  </si>
  <si>
    <t>numéro cylindre</t>
  </si>
  <si>
    <t>type</t>
  </si>
  <si>
    <t>Fluide</t>
  </si>
  <si>
    <t>fournisseur</t>
  </si>
  <si>
    <t>quantité</t>
  </si>
  <si>
    <t>BC</t>
  </si>
  <si>
    <t>R410A</t>
  </si>
  <si>
    <t>GASCO</t>
  </si>
  <si>
    <t>NUMERO CYLINDRE</t>
  </si>
  <si>
    <t>TYPE</t>
  </si>
  <si>
    <t>FLUIDE</t>
  </si>
  <si>
    <t xml:space="preserve">TECHNICIEN </t>
  </si>
  <si>
    <t>QUANTITE</t>
  </si>
  <si>
    <t>OBS</t>
  </si>
  <si>
    <t>libellé</t>
  </si>
  <si>
    <t>nombre sortie</t>
  </si>
  <si>
    <t>obs</t>
  </si>
  <si>
    <t>BPA</t>
  </si>
  <si>
    <t>inventaire</t>
  </si>
  <si>
    <t>ENTREE</t>
  </si>
  <si>
    <t>SORTIES</t>
  </si>
  <si>
    <t>TECHNICIENS</t>
  </si>
  <si>
    <t>FOURNISSEUR</t>
  </si>
  <si>
    <t>STOCK INITIAL</t>
  </si>
  <si>
    <t>STOCK ACTUEL</t>
  </si>
  <si>
    <t>SEUIL MINI</t>
  </si>
  <si>
    <t>ENTREES</t>
  </si>
  <si>
    <t>Fichier fournisseurs</t>
  </si>
  <si>
    <t>Libellé</t>
  </si>
  <si>
    <t>nombre d'entrée</t>
  </si>
  <si>
    <t>gasco</t>
  </si>
  <si>
    <t>sorties</t>
  </si>
  <si>
    <t>QUANTITÉ EN KG</t>
  </si>
  <si>
    <t>DEL CLIM</t>
  </si>
  <si>
    <t>RECHERCHE CYLINDRE</t>
  </si>
  <si>
    <t>DATE SORTIE</t>
  </si>
  <si>
    <t>COFRISET</t>
  </si>
  <si>
    <t>IDK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</si>
</sst>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000000"/>
    <numFmt numFmtId="166" formatCode="yyyy\-mm\-dd;@"/>
    <numFmt numFmtId="167" formatCode="#,##0.00&quot;kg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 applyAlignment="1">
      <alignment wrapText="1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165" formatCode="000000"/>
    </dxf>
    <dxf>
      <numFmt numFmtId="164" formatCode="dd/mm/yy;@"/>
    </dxf>
    <dxf>
      <numFmt numFmtId="165" formatCode="000000"/>
    </dxf>
    <dxf>
      <numFmt numFmtId="164" formatCode="dd/mm/yy;@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6A8B7E-5B2C-42DC-8435-D3AA6B9FA3FA}" name="Tableau1" displayName="Tableau1" ref="A4:F8" totalsRowShown="0" headerRowDxfId="10">
  <autoFilter ref="A4:F8" xr:uid="{A06A8B7E-5B2C-42DC-8435-D3AA6B9FA3FA}"/>
  <tableColumns count="6">
    <tableColumn id="1" xr3:uid="{2AD11FBA-0246-4EA1-BD01-8D7F720C6871}" name="Date d'achat" dataDxfId="9"/>
    <tableColumn id="2" xr3:uid="{B90EF80A-8323-4B5C-84CF-1569EF628B8F}" name="numéro cylindre" dataDxfId="8"/>
    <tableColumn id="3" xr3:uid="{A8BA55E6-C2E0-49DD-B106-6E1B91D60C8B}" name="type"/>
    <tableColumn id="4" xr3:uid="{8667299D-B4AE-46E4-BC5A-CB4907694DC5}" name="Fluide"/>
    <tableColumn id="5" xr3:uid="{1A47A4BD-0F86-4BCF-954C-D7F7E423C712}" name="fournisseur"/>
    <tableColumn id="6" xr3:uid="{8D6B0DE0-842D-416C-A876-1FFBCA258207}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9BC1F3-FF49-44C5-A29C-E81C58EB6915}" name="Tableau2" displayName="Tableau2" ref="I4:O6" totalsRowShown="0">
  <autoFilter ref="I4:O6" xr:uid="{C19BC1F3-FF49-44C5-A29C-E81C58EB6915}"/>
  <tableColumns count="7">
    <tableColumn id="1" xr3:uid="{993E99AA-6A92-4301-880C-63F984EF3EA5}" name="DATE SORTIE" dataDxfId="7"/>
    <tableColumn id="2" xr3:uid="{DC1E0109-28A4-4B4C-A287-AA8A3FBA9B09}" name="NUMERO CYLINDRE" dataDxfId="6"/>
    <tableColumn id="3" xr3:uid="{4187A3EC-CE16-4B3C-8267-E3B930E5FB51}" name="TYPE" dataDxfId="5">
      <calculatedColumnFormula>_xlfn.IFNA(VLOOKUP(J5,B5:D8,2,FALSE),"-")</calculatedColumnFormula>
    </tableColumn>
    <tableColumn id="4" xr3:uid="{8F1B14D0-9E38-4BC5-9C1D-A20F19811662}" name="FLUIDE" dataDxfId="4">
      <calculatedColumnFormula>_xlfn.IFNA(VLOOKUP(K5,C5:E8,2,FALSE),"-")</calculatedColumnFormula>
    </tableColumn>
    <tableColumn id="5" xr3:uid="{C390C19A-0E6A-4F85-96E3-B123FC77508B}" name="TECHNICIEN "/>
    <tableColumn id="6" xr3:uid="{54BC54EB-97EB-4320-A980-E7F290F9CA3F}" name="QUANTITE"/>
    <tableColumn id="7" xr3:uid="{6458168D-C56E-4DFD-859D-0BFABD788D13}" name="OB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35A4191-84A0-494E-8593-4C6C72294C4C}" name="Tableau3" displayName="Tableau3" ref="A19:J26" totalsRowShown="0" headerRowDxfId="3">
  <autoFilter ref="A19:J26" xr:uid="{635A4191-84A0-494E-8593-4C6C72294C4C}"/>
  <tableColumns count="10">
    <tableColumn id="1" xr3:uid="{80E033D5-28CD-467A-894E-2969C4F58DC2}" name="FOURNISSEUR"/>
    <tableColumn id="2" xr3:uid="{93979D87-9668-4274-9ADC-45F3373ABB1E}" name="TYPE"/>
    <tableColumn id="3" xr3:uid="{83D90D74-782E-41C6-ABB8-D2AB16A57204}" name="FLUIDE"/>
    <tableColumn id="4" xr3:uid="{EF77BFC0-4690-4860-8BB9-4E25C094FC84}" name="STOCK INITIAL"/>
    <tableColumn id="5" xr3:uid="{E5761418-C3DB-4456-AD5E-832068D36074}" name="STOCK ACTUEL" dataDxfId="2">
      <calculatedColumnFormula>Tableau3[[#This Row],[STOCK INITIAL]]+Tableau3[[#This Row],[ENTREES]]-Tableau3[[#This Row],[sorties]]</calculatedColumnFormula>
    </tableColumn>
    <tableColumn id="6" xr3:uid="{7202F20A-BEF6-4D75-A3FF-82365ECA8E2A}" name="SEUIL MINI"/>
    <tableColumn id="7" xr3:uid="{D0D3F218-ED98-4FC6-B0DD-7CB6FBD4A37D}" name="OBS"/>
    <tableColumn id="8" xr3:uid="{983E0AF8-87B1-47DE-9023-496F59491A7A}" name="ENTREES" dataDxfId="1">
      <calculatedColumnFormula>SUMIFS(F5:F8,E5:E8,"GASCO",D5:D8,"R410A",Tableau3[FOURNISSEUR],"GASCO",Tableau3[FLUIDE],"R410A")</calculatedColumnFormula>
    </tableColumn>
    <tableColumn id="9" xr3:uid="{44EF8171-97DA-4373-8DDA-F8BB3C6F4597}" name="sorties"/>
    <tableColumn id="10" xr3:uid="{F7A7630F-655A-4DD5-9756-D9F3185C0A33}" name="QUANTITÉ EN KG" dataDxfId="0">
      <calculatedColumnFormula>Tableau3[[#This Row],[STOCK ACTUEL]]*12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ED854-4196-4B60-850E-6BD974D09C1E}">
  <dimension ref="A3:T30"/>
  <sheetViews>
    <sheetView tabSelected="1" zoomScale="90" zoomScaleNormal="90" workbookViewId="0">
      <selection activeCell="F9" sqref="F9"/>
    </sheetView>
  </sheetViews>
  <sheetFormatPr baseColWidth="10" defaultRowHeight="15" x14ac:dyDescent="0.25"/>
  <cols>
    <col min="1" max="1" width="15.140625" customWidth="1"/>
    <col min="2" max="2" width="17.42578125" customWidth="1"/>
    <col min="4" max="4" width="15.28515625" customWidth="1"/>
    <col min="5" max="5" width="15.7109375" customWidth="1"/>
    <col min="6" max="6" width="12.42578125" customWidth="1"/>
    <col min="10" max="10" width="20" customWidth="1"/>
    <col min="13" max="13" width="13.85546875" customWidth="1"/>
    <col min="14" max="14" width="11.85546875" customWidth="1"/>
  </cols>
  <sheetData>
    <row r="3" spans="1:19" x14ac:dyDescent="0.25">
      <c r="A3" t="s">
        <v>20</v>
      </c>
      <c r="I3" t="s">
        <v>21</v>
      </c>
      <c r="Q3" t="s">
        <v>22</v>
      </c>
    </row>
    <row r="4" spans="1:19" ht="45" customHeight="1" x14ac:dyDescent="0.25">
      <c r="A4" s="4" t="s">
        <v>0</v>
      </c>
      <c r="B4" s="4" t="s">
        <v>1</v>
      </c>
      <c r="C4" s="3" t="s">
        <v>2</v>
      </c>
      <c r="D4" s="3" t="s">
        <v>3</v>
      </c>
      <c r="E4" s="3" t="s">
        <v>4</v>
      </c>
      <c r="F4" s="3" t="s">
        <v>5</v>
      </c>
      <c r="I4" s="1" t="s">
        <v>36</v>
      </c>
      <c r="J4" s="1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Q4" t="s">
        <v>15</v>
      </c>
      <c r="R4" s="1" t="s">
        <v>16</v>
      </c>
      <c r="S4" t="s">
        <v>17</v>
      </c>
    </row>
    <row r="5" spans="1:19" x14ac:dyDescent="0.25">
      <c r="A5" s="5">
        <v>45449</v>
      </c>
      <c r="B5" s="6">
        <v>11057</v>
      </c>
      <c r="C5" t="s">
        <v>6</v>
      </c>
      <c r="D5" t="s">
        <v>7</v>
      </c>
      <c r="E5" t="s">
        <v>8</v>
      </c>
      <c r="F5">
        <v>1</v>
      </c>
      <c r="I5" s="5">
        <v>45657</v>
      </c>
      <c r="J5" s="6">
        <v>11057</v>
      </c>
      <c r="K5" s="3" t="str">
        <f>_xlfn.IFNA(VLOOKUP(J5,B5:D8,2,FALSE),"-")</f>
        <v>BC</v>
      </c>
      <c r="L5" s="2" t="str">
        <f>_xlfn.IFNA(VLOOKUP(K5,C5:E8,2,FALSE),"-")</f>
        <v>R410A</v>
      </c>
      <c r="M5" t="s">
        <v>18</v>
      </c>
      <c r="N5">
        <v>1</v>
      </c>
      <c r="Q5" t="s">
        <v>18</v>
      </c>
      <c r="R5">
        <f>SUMIF(M5:M8,Q5,N5:N8)</f>
        <v>2</v>
      </c>
    </row>
    <row r="6" spans="1:19" x14ac:dyDescent="0.25">
      <c r="A6" s="5">
        <v>45449</v>
      </c>
      <c r="B6" s="6">
        <v>201306</v>
      </c>
      <c r="C6" t="s">
        <v>6</v>
      </c>
      <c r="D6" t="s">
        <v>7</v>
      </c>
      <c r="E6" t="s">
        <v>37</v>
      </c>
      <c r="F6">
        <v>1</v>
      </c>
      <c r="I6" s="5">
        <v>45657</v>
      </c>
      <c r="J6" s="6">
        <v>201306</v>
      </c>
      <c r="K6" t="str">
        <f>_xlfn.IFNA(VLOOKUP(J6,B6:D9,2,FALSE),"-")</f>
        <v>BC</v>
      </c>
      <c r="L6" t="str">
        <f>_xlfn.IFNA(VLOOKUP(K6,C6:E9,2,FALSE),"-")</f>
        <v>R410A</v>
      </c>
      <c r="M6" t="s">
        <v>18</v>
      </c>
      <c r="N6">
        <v>1</v>
      </c>
    </row>
    <row r="7" spans="1:19" x14ac:dyDescent="0.25">
      <c r="A7" s="5"/>
      <c r="B7" s="6"/>
      <c r="D7" t="s">
        <v>7</v>
      </c>
      <c r="E7" t="s">
        <v>38</v>
      </c>
      <c r="F7">
        <v>1</v>
      </c>
    </row>
    <row r="8" spans="1:19" x14ac:dyDescent="0.25">
      <c r="A8" s="5"/>
      <c r="B8" s="6"/>
      <c r="D8" t="s">
        <v>7</v>
      </c>
      <c r="E8" t="s">
        <v>34</v>
      </c>
      <c r="F8">
        <v>1</v>
      </c>
    </row>
    <row r="14" spans="1:19" x14ac:dyDescent="0.25">
      <c r="A14" s="7"/>
    </row>
    <row r="17" spans="1:20" x14ac:dyDescent="0.25">
      <c r="A17" t="s">
        <v>19</v>
      </c>
      <c r="Q17" t="s">
        <v>28</v>
      </c>
    </row>
    <row r="19" spans="1:20" ht="30" x14ac:dyDescent="0.25">
      <c r="A19" s="1" t="s">
        <v>23</v>
      </c>
      <c r="B19" t="s">
        <v>10</v>
      </c>
      <c r="C19" t="s">
        <v>11</v>
      </c>
      <c r="D19" s="1" t="s">
        <v>24</v>
      </c>
      <c r="E19" s="1" t="s">
        <v>25</v>
      </c>
      <c r="F19" s="1" t="s">
        <v>26</v>
      </c>
      <c r="G19" s="1" t="s">
        <v>14</v>
      </c>
      <c r="H19" s="1" t="s">
        <v>27</v>
      </c>
      <c r="I19" s="1" t="s">
        <v>32</v>
      </c>
      <c r="J19" s="1" t="s">
        <v>33</v>
      </c>
      <c r="R19" t="s">
        <v>29</v>
      </c>
      <c r="S19" s="1" t="s">
        <v>30</v>
      </c>
      <c r="T19" t="s">
        <v>14</v>
      </c>
    </row>
    <row r="20" spans="1:20" x14ac:dyDescent="0.25">
      <c r="A20" t="s">
        <v>8</v>
      </c>
      <c r="B20" t="s">
        <v>6</v>
      </c>
      <c r="C20" t="s">
        <v>7</v>
      </c>
      <c r="D20">
        <v>6</v>
      </c>
      <c r="E20" t="e">
        <f>Tableau3[[#This Row],[STOCK INITIAL]]+Tableau3[[#This Row],[ENTREES]]-Tableau3[[#This Row],[sorties]]</f>
        <v>#VALUE!</v>
      </c>
      <c r="F20">
        <v>2</v>
      </c>
      <c r="H20" t="e">
        <f>SUMIFS(F5:F8,E5:E8,"GASCO",D5:D8,"R410A",Tableau3[FOURNISSEUR],"GASCO",Tableau3[FLUIDE],"R410A")</f>
        <v>#VALUE!</v>
      </c>
      <c r="I20" s="1"/>
      <c r="J20" s="8" t="e">
        <f>Tableau3[[#This Row],[STOCK ACTUEL]]*12</f>
        <v>#VALUE!</v>
      </c>
      <c r="R20" t="s">
        <v>31</v>
      </c>
      <c r="S20">
        <f>SUMIF(E5:E8,R20,F5:F8)</f>
        <v>1</v>
      </c>
    </row>
    <row r="21" spans="1:20" x14ac:dyDescent="0.25">
      <c r="E21" t="e">
        <f>Tableau3[[#This Row],[STOCK INITIAL]]+Tableau3[[#This Row],[ENTREES]]-Tableau3[[#This Row],[sorties]]</f>
        <v>#VALUE!</v>
      </c>
      <c r="H21" t="e">
        <f>SUMIFS(F5:F9,Tableau3[FOURNISSEUR],"GASCO",Tableau3[FLUIDE],"R410A")</f>
        <v>#VALUE!</v>
      </c>
      <c r="J21" t="e">
        <f>Tableau3[[#This Row],[STOCK ACTUEL]]*12</f>
        <v>#VALUE!</v>
      </c>
    </row>
    <row r="22" spans="1:20" x14ac:dyDescent="0.25">
      <c r="E22" t="e">
        <f>Tableau3[[#This Row],[STOCK INITIAL]]+Tableau3[[#This Row],[ENTREES]]-Tableau3[[#This Row],[sorties]]</f>
        <v>#VALUE!</v>
      </c>
      <c r="H22" t="e">
        <f>SUMIFS(F7:F10,E7:E10,"GASCO",D7:D10,"R410A",Tableau3[FOURNISSEUR],"GASCO",Tableau3[FLUIDE],"R410A")</f>
        <v>#VALUE!</v>
      </c>
      <c r="J22" t="e">
        <f>Tableau3[[#This Row],[STOCK ACTUEL]]*12</f>
        <v>#VALUE!</v>
      </c>
    </row>
    <row r="23" spans="1:20" x14ac:dyDescent="0.25">
      <c r="E23" t="e">
        <f>Tableau3[[#This Row],[STOCK INITIAL]]+Tableau3[[#This Row],[ENTREES]]-Tableau3[[#This Row],[sorties]]</f>
        <v>#VALUE!</v>
      </c>
      <c r="H23" t="e">
        <f>SUMIFS(F8:F11,E8:E11,"GASCO",D8:D11,"R410A",Tableau3[FOURNISSEUR],"GASCO",Tableau3[FLUIDE],"R410A")</f>
        <v>#VALUE!</v>
      </c>
      <c r="J23" t="e">
        <f>Tableau3[[#This Row],[STOCK ACTUEL]]*12</f>
        <v>#VALUE!</v>
      </c>
    </row>
    <row r="24" spans="1:20" x14ac:dyDescent="0.25">
      <c r="E24" t="e">
        <f>Tableau3[[#This Row],[STOCK INITIAL]]+Tableau3[[#This Row],[ENTREES]]-Tableau3[[#This Row],[sorties]]</f>
        <v>#VALUE!</v>
      </c>
      <c r="H24" t="e">
        <f>SUMIFS(F9:F12,E9:E12,"GASCO",D9:D12,"R410A",Tableau3[FOURNISSEUR],"GASCO",Tableau3[FLUIDE],"R410A")</f>
        <v>#VALUE!</v>
      </c>
      <c r="J24" t="e">
        <f>Tableau3[[#This Row],[STOCK ACTUEL]]*12</f>
        <v>#VALUE!</v>
      </c>
    </row>
    <row r="25" spans="1:20" x14ac:dyDescent="0.25">
      <c r="E25" t="e">
        <f>Tableau3[[#This Row],[STOCK INITIAL]]+Tableau3[[#This Row],[ENTREES]]-Tableau3[[#This Row],[sorties]]</f>
        <v>#VALUE!</v>
      </c>
      <c r="H25" t="e">
        <f>SUMIFS(F10:F13,E10:E13,"GASCO",D10:D13,"R410A",Tableau3[FOURNISSEUR],"GASCO",Tableau3[FLUIDE],"R410A")</f>
        <v>#VALUE!</v>
      </c>
      <c r="J25" t="e">
        <f>Tableau3[[#This Row],[STOCK ACTUEL]]*12</f>
        <v>#VALUE!</v>
      </c>
    </row>
    <row r="26" spans="1:20" x14ac:dyDescent="0.25">
      <c r="E26" t="e">
        <f>Tableau3[[#This Row],[STOCK INITIAL]]+Tableau3[[#This Row],[ENTREES]]-Tableau3[[#This Row],[sorties]]</f>
        <v>#VALUE!</v>
      </c>
      <c r="H26" t="e">
        <f>SUMIFS(F11:F14,E11:E14,"GASCO",D11:D14,"R410A",Tableau3[FOURNISSEUR],"GASCO",Tableau3[FLUIDE],"R410A")</f>
        <v>#VALUE!</v>
      </c>
      <c r="J26" t="e">
        <f>Tableau3[[#This Row],[STOCK ACTUEL]]*12</f>
        <v>#VALUE!</v>
      </c>
    </row>
    <row r="30" spans="1:20" x14ac:dyDescent="0.25">
      <c r="A30" t="s">
        <v>35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Tremaud</dc:creator>
  <cp:lastModifiedBy>Alexandre Tremaud</cp:lastModifiedBy>
  <dcterms:created xsi:type="dcterms:W3CDTF">2024-12-31T10:23:06Z</dcterms:created>
  <dcterms:modified xsi:type="dcterms:W3CDTF">2025-01-09T08:47:49Z</dcterms:modified>
</cp:coreProperties>
</file>