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GANASSU\DIRCO_PILOTAGE_RESEAU_NATIONAL\1 GESTION AGENCES\SIGNALETIQUE\Suivi signalétique\Suivi Projet\"/>
    </mc:Choice>
  </mc:AlternateContent>
  <xr:revisionPtr revIDLastSave="0" documentId="13_ncr:1_{51EF17FA-B46F-4734-B459-48AB15CA3AE7}" xr6:coauthVersionLast="47" xr6:coauthVersionMax="47" xr10:uidLastSave="{00000000-0000-0000-0000-000000000000}"/>
  <bookViews>
    <workbookView xWindow="-120" yWindow="-120" windowWidth="29040" windowHeight="15840" xr2:uid="{28B98B9A-26F3-4E2E-9FD4-793BC747103C}"/>
  </bookViews>
  <sheets>
    <sheet name="Formulaire de saisie" sheetId="1" r:id="rId1"/>
    <sheet name="RECHERCHER" sheetId="16" r:id="rId2"/>
    <sheet name="Formulaire de suivi" sheetId="13" r:id="rId3"/>
    <sheet name="!!!!!!!" sheetId="12" r:id="rId4"/>
    <sheet name="BASE " sheetId="3" r:id="rId5"/>
    <sheet name="Résultat de la base" sheetId="17" r:id="rId6"/>
    <sheet name="Menu déroulant" sheetId="2" r:id="rId7"/>
    <sheet name="Codes pour bouton " sheetId="14" r:id="rId8"/>
  </sheets>
  <definedNames>
    <definedName name="_xlnm._FilterDatabase" localSheetId="2" hidden="1">'Formulaire de suivi'!$D$14:$F$15</definedName>
    <definedName name="validation">'Formulaire de saisie'!$F$17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8" i="13" l="1"/>
  <c r="F15" i="13"/>
  <c r="L16" i="3"/>
  <c r="K4" i="3"/>
  <c r="K9" i="17"/>
  <c r="K8" i="17"/>
  <c r="K7" i="17"/>
  <c r="K6" i="17"/>
  <c r="K5" i="17"/>
  <c r="K4" i="17"/>
  <c r="K5" i="3"/>
  <c r="K6" i="3"/>
  <c r="K7" i="3"/>
  <c r="L27" i="3" l="1"/>
  <c r="K8" i="3"/>
  <c r="A98" i="13"/>
  <c r="I27" i="3" s="1"/>
  <c r="I21" i="3" s="1"/>
  <c r="Y98" i="13"/>
  <c r="AG27" i="3" s="1"/>
  <c r="X98" i="13"/>
  <c r="AF27" i="3" s="1"/>
  <c r="W98" i="13"/>
  <c r="AE27" i="3" s="1"/>
  <c r="V98" i="13"/>
  <c r="AD27" i="3" s="1"/>
  <c r="U98" i="13"/>
  <c r="AC27" i="3" s="1"/>
  <c r="T98" i="13"/>
  <c r="AB27" i="3" s="1"/>
  <c r="S98" i="13"/>
  <c r="AA27" i="3" s="1"/>
  <c r="R98" i="13"/>
  <c r="Z27" i="3" s="1"/>
  <c r="Q98" i="13"/>
  <c r="Y27" i="3" s="1"/>
  <c r="P98" i="13"/>
  <c r="X27" i="3" s="1"/>
  <c r="O98" i="13"/>
  <c r="W27" i="3" s="1"/>
  <c r="N98" i="13"/>
  <c r="V27" i="3" s="1"/>
  <c r="M98" i="13"/>
  <c r="U27" i="3" s="1"/>
  <c r="L98" i="13"/>
  <c r="T27" i="3" s="1"/>
  <c r="K98" i="13"/>
  <c r="S27" i="3" s="1"/>
  <c r="J98" i="13"/>
  <c r="R27" i="3" s="1"/>
  <c r="H98" i="13"/>
  <c r="P27" i="3" s="1"/>
  <c r="G98" i="13"/>
  <c r="O27" i="3" s="1"/>
  <c r="F98" i="13"/>
  <c r="N27" i="3" s="1"/>
  <c r="E98" i="13"/>
  <c r="M27" i="3" s="1"/>
  <c r="B98" i="13"/>
  <c r="J27" i="3" s="1"/>
  <c r="K10" i="3" l="1"/>
  <c r="D5" i="13"/>
  <c r="B5" i="13"/>
  <c r="N1" i="13" s="1"/>
  <c r="D6" i="16" a="1"/>
  <c r="D6" i="16" s="1"/>
  <c r="D5" i="16"/>
  <c r="C3" i="13" s="1"/>
  <c r="J16" i="3" l="1"/>
  <c r="J21" i="3" s="1"/>
  <c r="I16" i="3"/>
  <c r="T16" i="3"/>
  <c r="T21" i="3" s="1"/>
  <c r="V16" i="3"/>
  <c r="V21" i="3" s="1"/>
  <c r="U16" i="3"/>
  <c r="U21" i="3" s="1"/>
  <c r="S16" i="3"/>
  <c r="S21" i="3" s="1"/>
  <c r="R16" i="3"/>
  <c r="R21" i="3" s="1"/>
  <c r="P16" i="3"/>
  <c r="P21" i="3" s="1"/>
  <c r="AA16" i="3"/>
  <c r="AA21" i="3" s="1"/>
  <c r="N16" i="3"/>
  <c r="N21" i="3" s="1"/>
  <c r="M16" i="3"/>
  <c r="M21" i="3" s="1"/>
  <c r="Y16" i="3"/>
  <c r="Y21" i="3" s="1"/>
  <c r="W16" i="3"/>
  <c r="W21" i="3" s="1"/>
  <c r="AG16" i="3"/>
  <c r="AG21" i="3" s="1"/>
  <c r="AF16" i="3"/>
  <c r="AF21" i="3" s="1"/>
  <c r="AE16" i="3"/>
  <c r="AE21" i="3" s="1"/>
  <c r="AD16" i="3"/>
  <c r="AD21" i="3" s="1"/>
  <c r="Q16" i="3"/>
  <c r="O16" i="3"/>
  <c r="O21" i="3" s="1"/>
  <c r="Z16" i="3"/>
  <c r="Z21" i="3" s="1"/>
  <c r="X16" i="3"/>
  <c r="X21" i="3" s="1"/>
  <c r="AC16" i="3"/>
  <c r="AC21" i="3" s="1"/>
  <c r="AB16" i="3"/>
  <c r="AB21" i="3" s="1"/>
  <c r="G16" i="3"/>
  <c r="G21" i="3" s="1"/>
  <c r="N2" i="13" a="1"/>
  <c r="N2" i="13" s="1"/>
  <c r="B16" i="3"/>
  <c r="B21" i="3" s="1"/>
  <c r="A16" i="3"/>
  <c r="A21" i="3" s="1"/>
  <c r="C16" i="3"/>
  <c r="D16" i="3"/>
  <c r="F16" i="3"/>
  <c r="H16" i="3"/>
  <c r="E16" i="3"/>
  <c r="C2" i="13" s="1"/>
  <c r="K9" i="3"/>
  <c r="K16" i="3" s="1"/>
  <c r="K21" i="3" s="1"/>
  <c r="L21" i="3" l="1"/>
  <c r="E21" i="3"/>
  <c r="E27" i="3" s="1"/>
  <c r="H21" i="3"/>
  <c r="H27" i="3" s="1"/>
  <c r="F21" i="3"/>
  <c r="F27" i="3" s="1"/>
  <c r="C21" i="3"/>
  <c r="C27" i="3" s="1"/>
  <c r="D21" i="3"/>
  <c r="D27" i="3" s="1"/>
  <c r="Q21" i="3"/>
  <c r="Q27" i="3" s="1"/>
  <c r="J4" i="13"/>
  <c r="B27" i="3"/>
  <c r="H4" i="13"/>
  <c r="G27" i="3"/>
  <c r="D1" i="13"/>
  <c r="D15" i="13"/>
  <c r="E4" i="13"/>
  <c r="F12" i="1"/>
  <c r="F11" i="1"/>
  <c r="E15" i="13" l="1"/>
  <c r="C98" i="13" s="1"/>
  <c r="K27" i="3" s="1"/>
  <c r="F5" i="1"/>
  <c r="F9" i="1" l="1"/>
  <c r="F17" i="1" s="1"/>
  <c r="F8" i="1"/>
  <c r="F7" i="1"/>
  <c r="F6" i="1"/>
  <c r="H1" i="3" l="1"/>
  <c r="B1" i="17"/>
  <c r="A1" i="17" a="1"/>
  <c r="A1" i="17" s="1"/>
  <c r="H1" i="17"/>
  <c r="G1" i="17"/>
  <c r="F1" i="17"/>
  <c r="E1" i="17"/>
  <c r="C1" i="17"/>
  <c r="D1" i="17"/>
  <c r="G1" i="3"/>
  <c r="B1" i="3"/>
  <c r="D1" i="3" l="1"/>
  <c r="E1" i="3"/>
  <c r="F1" i="3"/>
  <c r="C1" i="3"/>
  <c r="A1" i="3" a="1"/>
  <c r="A1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<sst xmlns="http://schemas.openxmlformats.org/spreadsheetml/2006/main" count="370" uniqueCount="140">
  <si>
    <t xml:space="preserve">MENU DEROULANT POUR SUIVI SYNTHETIQUE </t>
  </si>
  <si>
    <t>PROJET EN  COURS CHEZ LE PRESTATAIRE</t>
  </si>
  <si>
    <t>PROJET EN  COURS DE VALIDATION PAR L'AG</t>
  </si>
  <si>
    <t xml:space="preserve">MODIFICATION DE PROJET EN COURS CHEZ LE PRESTATAIRE </t>
  </si>
  <si>
    <t>MODIFICATION DU DEVIS EN COURS CHEZ LE PRESTATAIRE</t>
  </si>
  <si>
    <t>PROJET MODIFIE EN COURS DE VALIDATION PAR L'AG</t>
  </si>
  <si>
    <t>DEVIS MODIFIE EN COURS DE VALIDATION PAR L'AG</t>
  </si>
  <si>
    <t>DEVIS MODIFIE EN COURS DE VALIDATION PAR RPPR</t>
  </si>
  <si>
    <t>PROJET et DEVIS EN COURS DE VALIDATION PAR L'AG</t>
  </si>
  <si>
    <t>PROJET EN COURS DE SIGNATURE PAR RPPR</t>
  </si>
  <si>
    <t>DEVIS EN COURS DE SIGNATURE PAR RPPR</t>
  </si>
  <si>
    <t>DEVIS EN COURS PAR LE PRESTATAIRE</t>
  </si>
  <si>
    <t>DEVIS EN COURS DE SIGNATURE PAR L'AG</t>
  </si>
  <si>
    <t>EN ATTENTE DE LA DATE DE POSE A MINIMA</t>
  </si>
  <si>
    <t>DEVIS EN COURS DE VALIDATION PAR L'AGENT</t>
  </si>
  <si>
    <t>EN ATTENTE DE L'ATTESTATION DU PRORPIETAIRE</t>
  </si>
  <si>
    <t>EN ATTENTE DE L'ACCORD DE LA MAIRIE</t>
  </si>
  <si>
    <t xml:space="preserve">FABRICATION DE LA SIGNALETIQUE EN COURS CHEZ LE PRESTATAIRE </t>
  </si>
  <si>
    <t>EN ATTENTE DATE DE POSE</t>
  </si>
  <si>
    <t>EN ATTENTE DATE DE DEPOSE</t>
  </si>
  <si>
    <t>POSE PROGRAMMEE</t>
  </si>
  <si>
    <t>POSE A MINIMA PROGRAMMEE</t>
  </si>
  <si>
    <t>POSE A MINIMA POSEE</t>
  </si>
  <si>
    <t>SIGNALETIQUE INSTALLEE</t>
  </si>
  <si>
    <t>POINT A REVOIR SUITE A L'INSTALLATION DE LA SIGNALETIQUE</t>
  </si>
  <si>
    <t>DEPOSE PROGRAMMEE</t>
  </si>
  <si>
    <t>DEPOSE A FINALISER</t>
  </si>
  <si>
    <t>DEPOSE REALISEE</t>
  </si>
  <si>
    <t>EN ATTENTE ELEMENTS COMPLEMENTAIRES AGENT</t>
  </si>
  <si>
    <t>AUTRE</t>
  </si>
  <si>
    <t>VISITE TECHNIQUE PROGRAMMEE</t>
  </si>
  <si>
    <t>EN ATTENTE DEVIS POSE A MINIMA</t>
  </si>
  <si>
    <t>MENU DEROULANT MOTIF</t>
  </si>
  <si>
    <t>Changement de raison sociale</t>
  </si>
  <si>
    <t>Déménagement</t>
  </si>
  <si>
    <t>Dépose</t>
  </si>
  <si>
    <t>Pose à Minima</t>
  </si>
  <si>
    <t>Fermeture de point de vente</t>
  </si>
  <si>
    <t>Sinistre</t>
  </si>
  <si>
    <t>SAV</t>
  </si>
  <si>
    <t xml:space="preserve">Anne Laure </t>
  </si>
  <si>
    <t xml:space="preserve">Nicolas </t>
  </si>
  <si>
    <t>ID</t>
  </si>
  <si>
    <t>REGION</t>
  </si>
  <si>
    <t>Code Agence</t>
  </si>
  <si>
    <t>Agence</t>
  </si>
  <si>
    <t>Agent 
( prénom + Nom )</t>
  </si>
  <si>
    <t>MOTIF</t>
  </si>
  <si>
    <t>Test</t>
  </si>
  <si>
    <t>PCP</t>
  </si>
  <si>
    <t xml:space="preserve">Formulaire de saisie </t>
  </si>
  <si>
    <r>
      <t xml:space="preserve">Agent 
</t>
    </r>
    <r>
      <rPr>
        <b/>
        <sz val="8"/>
        <rFont val="Calibri"/>
        <family val="2"/>
      </rPr>
      <t>(prénom + Nom )</t>
    </r>
  </si>
  <si>
    <t>NE</t>
  </si>
  <si>
    <t>O</t>
  </si>
  <si>
    <t>SO</t>
  </si>
  <si>
    <t>SE</t>
  </si>
  <si>
    <t>ENREGISTRER</t>
  </si>
  <si>
    <t>Date previsionnelle Retour Presta 15 jours</t>
  </si>
  <si>
    <t>Commentaire Retour prestataire</t>
  </si>
  <si>
    <t>Retour Prestataire 
DEVIS + BAT
(Date réception prestataire)
Sauf déménagement 
(BAT Uniquement)</t>
  </si>
  <si>
    <t xml:space="preserve">Date devis + Bat envoyé à agent </t>
  </si>
  <si>
    <t xml:space="preserve">Commentaire Retour Agent </t>
  </si>
  <si>
    <t xml:space="preserve">Date de signature AG </t>
  </si>
  <si>
    <t>Semaine previsionnelle de pose</t>
  </si>
  <si>
    <t xml:space="preserve">Date du mail presta pour date de pose </t>
  </si>
  <si>
    <t>Date de pose confirmée</t>
  </si>
  <si>
    <t xml:space="preserve">Réception facture </t>
  </si>
  <si>
    <t>DATE DE CLOTURE
(Date de paiement facture)</t>
  </si>
  <si>
    <t>Gestionnaire</t>
  </si>
  <si>
    <t xml:space="preserve">DATE D'EFFET </t>
  </si>
  <si>
    <t>Date d'effet</t>
  </si>
  <si>
    <t>Commentaire</t>
  </si>
  <si>
    <t>Date demande Mairie</t>
  </si>
  <si>
    <t>Commentaire Mairie</t>
  </si>
  <si>
    <t xml:space="preserve">Date Accord Mairie </t>
  </si>
  <si>
    <t>Date Devis + BAT suite retour mairie</t>
  </si>
  <si>
    <t>Date envoi à l'agent du devis + BAT (Si modif)</t>
  </si>
  <si>
    <t xml:space="preserve">Commentaire agent sur devis + BAT déménagement </t>
  </si>
  <si>
    <t>Date signature Devis + BAT signés AG</t>
  </si>
  <si>
    <t xml:space="preserve">Date d'envoi Presta AG/CIE devis + bat </t>
  </si>
  <si>
    <t>Sub Bouton2_Cliquer()</t>
  </si>
  <si>
    <t>If Rows("11:12").Hidden = True Then</t>
  </si>
  <si>
    <t>Rows("11:12").Hidden = False</t>
  </si>
  <si>
    <t>Else</t>
  </si>
  <si>
    <t>Rows("11:12").Hidden = True</t>
  </si>
  <si>
    <t>End If</t>
  </si>
  <si>
    <t>End Sub</t>
  </si>
  <si>
    <t xml:space="preserve">Code Bouton qui développe ligne </t>
  </si>
  <si>
    <t xml:space="preserve">DATE Demande prestataire </t>
  </si>
  <si>
    <t>S32</t>
  </si>
  <si>
    <t>A54321</t>
  </si>
  <si>
    <t>TEST2</t>
  </si>
  <si>
    <t>A12345</t>
  </si>
  <si>
    <t>LAXOU</t>
  </si>
  <si>
    <t>epinal</t>
  </si>
  <si>
    <t>N°Dossier + Entrée</t>
  </si>
  <si>
    <t>Agence + Entrée</t>
  </si>
  <si>
    <t xml:space="preserve"> </t>
  </si>
  <si>
    <t>TOUL</t>
  </si>
  <si>
    <t xml:space="preserve">Commentaire </t>
  </si>
  <si>
    <t xml:space="preserve">ZONE MODIFIABLE </t>
  </si>
  <si>
    <t>RECHERCHER</t>
  </si>
  <si>
    <t xml:space="preserve">N°Dossier </t>
  </si>
  <si>
    <t>MAJ</t>
  </si>
  <si>
    <t>AGENCE</t>
  </si>
  <si>
    <t>Gestionnaire :</t>
  </si>
  <si>
    <t xml:space="preserve">Enregistrement Formulaire après mise à jour </t>
  </si>
  <si>
    <t xml:space="preserve">REGION :  </t>
  </si>
  <si>
    <t>Déménagement 
Oui/Non</t>
  </si>
  <si>
    <t xml:space="preserve">Date survey
envoyé presta </t>
  </si>
  <si>
    <t xml:space="preserve">Date réception survey envoyé presta </t>
  </si>
  <si>
    <t xml:space="preserve">Date accord mairie </t>
  </si>
  <si>
    <t xml:space="preserve">Devis + BAT suite retour maiie </t>
  </si>
  <si>
    <t>DATE DE CLOTURE</t>
  </si>
  <si>
    <t>Commentaire2</t>
  </si>
  <si>
    <r>
      <t xml:space="preserve">Résultats FILTRE ///// </t>
    </r>
    <r>
      <rPr>
        <b/>
        <sz val="11"/>
        <color theme="1"/>
        <rFont val="Calibri"/>
        <family val="2"/>
        <scheme val="minor"/>
      </rPr>
      <t xml:space="preserve">NE JAMAIS SUPPRIMER </t>
    </r>
  </si>
  <si>
    <t>EDL oui/non</t>
  </si>
  <si>
    <t xml:space="preserve">EDL envoyé : </t>
  </si>
  <si>
    <t xml:space="preserve">Devis + BAT suite retour mairie </t>
  </si>
  <si>
    <t>EDL</t>
  </si>
  <si>
    <t>Nicolle / Petot</t>
  </si>
  <si>
    <t>AGENT(S)</t>
  </si>
  <si>
    <t>A23456</t>
  </si>
  <si>
    <t>Nicolle / Scheid / Petot</t>
  </si>
  <si>
    <t>ENVOYER LE MAIL =&gt;</t>
  </si>
  <si>
    <t>TEST 27/12</t>
  </si>
  <si>
    <t>MARSEILLE</t>
  </si>
  <si>
    <t>NICOO</t>
  </si>
  <si>
    <t>marseille</t>
  </si>
  <si>
    <t>dazdd</t>
  </si>
  <si>
    <t>addezd</t>
  </si>
  <si>
    <t>eddez</t>
  </si>
  <si>
    <t>azszass</t>
  </si>
  <si>
    <t>zzasza</t>
  </si>
  <si>
    <t>zasza</t>
  </si>
  <si>
    <t>zqza</t>
  </si>
  <si>
    <t>xzzs</t>
  </si>
  <si>
    <t>saz</t>
  </si>
  <si>
    <t>TEST 03/01</t>
  </si>
  <si>
    <t>Test 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</si>
</sst>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name val="Calibri"/>
      <family val="2"/>
    </font>
    <font>
      <b/>
      <sz val="11"/>
      <color theme="1"/>
      <name val="Wingdings 2"/>
      <family val="1"/>
      <charset val="2"/>
    </font>
    <font>
      <b/>
      <sz val="10"/>
      <name val="Calibri"/>
      <family val="2"/>
    </font>
    <font>
      <sz val="14"/>
      <name val="Calibri"/>
      <family val="2"/>
    </font>
    <font>
      <b/>
      <sz val="12"/>
      <name val="Calibri"/>
      <family val="2"/>
    </font>
    <font>
      <b/>
      <sz val="8"/>
      <name val="Calibri"/>
      <family val="2"/>
    </font>
    <font>
      <sz val="11"/>
      <color theme="0" tint="-4.9989318521683403E-2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</font>
    <font>
      <sz val="10"/>
      <color theme="1"/>
      <name val="Calibri"/>
      <family val="2"/>
      <scheme val="minor"/>
    </font>
    <font>
      <b/>
      <sz val="28"/>
      <color theme="1"/>
      <name val="ADLaM Display"/>
    </font>
    <font>
      <sz val="12"/>
      <name val="Calibri"/>
      <family val="2"/>
    </font>
    <font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</font>
    <font>
      <sz val="10"/>
      <color rgb="FF00B0F0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u/>
      <sz val="11"/>
      <name val="Calibri"/>
      <family val="2"/>
      <scheme val="minor"/>
    </font>
    <font>
      <b/>
      <u/>
      <sz val="18"/>
      <name val="Calibri"/>
      <family val="2"/>
      <scheme val="minor"/>
    </font>
    <font>
      <b/>
      <sz val="18"/>
      <color rgb="FF0070C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26"/>
      <color theme="1"/>
      <name val="C39HrP36DlTt"/>
    </font>
    <font>
      <b/>
      <sz val="11"/>
      <color rgb="FFFF6600"/>
      <name val="Calibri"/>
      <family val="2"/>
    </font>
    <font>
      <b/>
      <u/>
      <sz val="11"/>
      <color rgb="FF00CCFF"/>
      <name val="Calibri"/>
      <family val="2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rgb="FF008080"/>
      <name val="Calibri"/>
      <family val="2"/>
    </font>
    <font>
      <b/>
      <u/>
      <sz val="10"/>
      <color rgb="FF008080"/>
      <name val="Calibri"/>
      <family val="2"/>
    </font>
    <font>
      <b/>
      <i/>
      <sz val="2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0F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499984740745262"/>
        <bgColor theme="4"/>
      </patternFill>
    </fill>
    <fill>
      <patternFill patternType="solid">
        <fgColor rgb="FF00B0F0"/>
        <bgColor theme="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6" fillId="0" borderId="0" applyNumberFormat="0" applyFill="0" applyBorder="0" applyAlignment="0" applyProtection="0"/>
  </cellStyleXfs>
  <cellXfs count="20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2" xfId="0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0" xfId="0" applyFont="1"/>
    <xf numFmtId="0" fontId="10" fillId="2" borderId="0" xfId="0" applyFont="1" applyFill="1"/>
    <xf numFmtId="0" fontId="10" fillId="2" borderId="0" xfId="0" applyFont="1" applyFill="1" applyBorder="1" applyAlignment="1">
      <alignment horizontal="center" vertical="center"/>
    </xf>
    <xf numFmtId="49" fontId="0" fillId="0" borderId="0" xfId="0" applyNumberFormat="1"/>
    <xf numFmtId="0" fontId="0" fillId="5" borderId="0" xfId="0" applyFill="1"/>
    <xf numFmtId="0" fontId="3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0" fillId="0" borderId="4" xfId="0" applyFill="1" applyBorder="1"/>
    <xf numFmtId="14" fontId="0" fillId="0" borderId="4" xfId="0" applyNumberForma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top" wrapText="1"/>
    </xf>
    <xf numFmtId="14" fontId="0" fillId="0" borderId="0" xfId="0" applyNumberFormat="1"/>
    <xf numFmtId="0" fontId="1" fillId="5" borderId="0" xfId="0" applyFont="1" applyFill="1" applyAlignment="1">
      <alignment horizontal="center" vertical="center"/>
    </xf>
    <xf numFmtId="0" fontId="14" fillId="5" borderId="0" xfId="0" applyFont="1" applyFill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5" borderId="0" xfId="0" applyFill="1" applyBorder="1"/>
    <xf numFmtId="14" fontId="16" fillId="5" borderId="0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0" fillId="2" borderId="0" xfId="0" applyFill="1" applyBorder="1"/>
    <xf numFmtId="0" fontId="14" fillId="2" borderId="0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 wrapText="1"/>
    </xf>
    <xf numFmtId="14" fontId="12" fillId="2" borderId="0" xfId="0" applyNumberFormat="1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 wrapText="1"/>
    </xf>
    <xf numFmtId="14" fontId="6" fillId="2" borderId="0" xfId="0" applyNumberFormat="1" applyFont="1" applyFill="1" applyBorder="1" applyAlignment="1">
      <alignment horizontal="center" vertical="top" wrapText="1"/>
    </xf>
    <xf numFmtId="14" fontId="7" fillId="2" borderId="0" xfId="0" applyNumberFormat="1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left" vertical="center"/>
    </xf>
    <xf numFmtId="14" fontId="16" fillId="5" borderId="15" xfId="0" applyNumberFormat="1" applyFont="1" applyFill="1" applyBorder="1" applyAlignment="1">
      <alignment horizontal="center" vertical="center" wrapText="1"/>
    </xf>
    <xf numFmtId="14" fontId="19" fillId="5" borderId="13" xfId="0" applyNumberFormat="1" applyFont="1" applyFill="1" applyBorder="1" applyAlignment="1">
      <alignment horizontal="center" vertical="center" wrapText="1"/>
    </xf>
    <xf numFmtId="14" fontId="19" fillId="5" borderId="15" xfId="0" applyNumberFormat="1" applyFont="1" applyFill="1" applyBorder="1" applyAlignment="1">
      <alignment horizontal="center" vertical="center" wrapText="1"/>
    </xf>
    <xf numFmtId="14" fontId="19" fillId="5" borderId="18" xfId="0" applyNumberFormat="1" applyFont="1" applyFill="1" applyBorder="1" applyAlignment="1">
      <alignment horizontal="center" vertical="center" wrapText="1"/>
    </xf>
    <xf numFmtId="0" fontId="20" fillId="5" borderId="19" xfId="0" applyFont="1" applyFill="1" applyBorder="1" applyAlignment="1">
      <alignment horizontal="center" vertical="center" wrapText="1"/>
    </xf>
    <xf numFmtId="0" fontId="21" fillId="5" borderId="0" xfId="0" applyFont="1" applyFill="1" applyBorder="1"/>
    <xf numFmtId="0" fontId="0" fillId="5" borderId="0" xfId="0" applyFill="1" applyAlignment="1"/>
    <xf numFmtId="0" fontId="0" fillId="0" borderId="0" xfId="0" applyAlignment="1"/>
    <xf numFmtId="49" fontId="0" fillId="5" borderId="0" xfId="0" applyNumberFormat="1" applyFill="1" applyAlignment="1">
      <alignment readingOrder="1"/>
    </xf>
    <xf numFmtId="49" fontId="0" fillId="0" borderId="0" xfId="0" applyNumberFormat="1" applyAlignment="1">
      <alignment readingOrder="1"/>
    </xf>
    <xf numFmtId="0" fontId="17" fillId="5" borderId="15" xfId="0" applyFont="1" applyFill="1" applyBorder="1" applyAlignment="1"/>
    <xf numFmtId="0" fontId="1" fillId="2" borderId="3" xfId="0" applyFont="1" applyFill="1" applyBorder="1" applyAlignment="1">
      <alignment horizontal="center"/>
    </xf>
    <xf numFmtId="49" fontId="0" fillId="0" borderId="3" xfId="0" applyNumberFormat="1" applyFill="1" applyBorder="1" applyAlignment="1">
      <alignment wrapText="1" readingOrder="1"/>
    </xf>
    <xf numFmtId="0" fontId="22" fillId="5" borderId="0" xfId="0" applyFont="1" applyFill="1" applyAlignment="1"/>
    <xf numFmtId="0" fontId="23" fillId="5" borderId="0" xfId="0" applyFont="1" applyFill="1" applyAlignment="1"/>
    <xf numFmtId="0" fontId="0" fillId="5" borderId="0" xfId="0" applyFont="1" applyFill="1"/>
    <xf numFmtId="0" fontId="0" fillId="5" borderId="3" xfId="0" applyFill="1" applyBorder="1"/>
    <xf numFmtId="0" fontId="0" fillId="5" borderId="0" xfId="0" applyFill="1" applyBorder="1" applyAlignment="1"/>
    <xf numFmtId="14" fontId="0" fillId="5" borderId="0" xfId="0" applyNumberFormat="1" applyFill="1" applyBorder="1"/>
    <xf numFmtId="0" fontId="0" fillId="6" borderId="0" xfId="0" applyFill="1"/>
    <xf numFmtId="14" fontId="0" fillId="6" borderId="0" xfId="0" applyNumberFormat="1" applyFill="1"/>
    <xf numFmtId="0" fontId="0" fillId="6" borderId="0" xfId="0" applyFill="1" applyAlignment="1">
      <alignment horizontal="left"/>
    </xf>
    <xf numFmtId="14" fontId="0" fillId="5" borderId="0" xfId="0" applyNumberFormat="1" applyFill="1" applyAlignment="1">
      <alignment horizontal="center"/>
    </xf>
    <xf numFmtId="0" fontId="0" fillId="6" borderId="2" xfId="0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0" fontId="0" fillId="5" borderId="0" xfId="0" applyFill="1" applyAlignment="1">
      <alignment horizontal="right"/>
    </xf>
    <xf numFmtId="0" fontId="1" fillId="5" borderId="0" xfId="0" applyFont="1" applyFill="1" applyBorder="1" applyAlignment="1">
      <alignment horizontal="center" vertical="center"/>
    </xf>
    <xf numFmtId="14" fontId="1" fillId="5" borderId="0" xfId="0" applyNumberFormat="1" applyFont="1" applyFill="1" applyBorder="1" applyAlignment="1">
      <alignment horizontal="center"/>
    </xf>
    <xf numFmtId="14" fontId="0" fillId="5" borderId="0" xfId="0" applyNumberFormat="1" applyFill="1" applyBorder="1" applyAlignment="1">
      <alignment horizontal="center"/>
    </xf>
    <xf numFmtId="14" fontId="1" fillId="5" borderId="0" xfId="0" applyNumberFormat="1" applyFont="1" applyFill="1" applyBorder="1"/>
    <xf numFmtId="0" fontId="16" fillId="5" borderId="0" xfId="0" applyFont="1" applyFill="1" applyBorder="1" applyAlignment="1">
      <alignment horizontal="left" vertical="center" wrapText="1"/>
    </xf>
    <xf numFmtId="14" fontId="16" fillId="5" borderId="0" xfId="0" applyNumberFormat="1" applyFont="1" applyFill="1" applyBorder="1" applyAlignment="1">
      <alignment horizontal="left" vertical="center" wrapText="1"/>
    </xf>
    <xf numFmtId="14" fontId="25" fillId="5" borderId="0" xfId="0" applyNumberFormat="1" applyFont="1" applyFill="1" applyBorder="1" applyAlignment="1">
      <alignment horizontal="center" vertical="center" wrapText="1"/>
    </xf>
    <xf numFmtId="14" fontId="16" fillId="5" borderId="0" xfId="0" applyNumberFormat="1" applyFont="1" applyFill="1" applyBorder="1" applyAlignment="1">
      <alignment horizontal="center" vertical="top" wrapText="1"/>
    </xf>
    <xf numFmtId="0" fontId="0" fillId="5" borderId="0" xfId="0" applyFill="1" applyBorder="1" applyAlignment="1">
      <alignment wrapText="1"/>
    </xf>
    <xf numFmtId="0" fontId="1" fillId="5" borderId="0" xfId="0" applyFont="1" applyFill="1" applyBorder="1" applyAlignment="1">
      <alignment horizontal="center"/>
    </xf>
    <xf numFmtId="0" fontId="26" fillId="5" borderId="0" xfId="0" applyFont="1" applyFill="1" applyAlignment="1">
      <alignment horizontal="center" vertical="center"/>
    </xf>
    <xf numFmtId="14" fontId="25" fillId="5" borderId="3" xfId="0" applyNumberFormat="1" applyFont="1" applyFill="1" applyBorder="1" applyAlignment="1">
      <alignment horizontal="center" vertical="center" wrapText="1"/>
    </xf>
    <xf numFmtId="14" fontId="16" fillId="5" borderId="3" xfId="0" applyNumberFormat="1" applyFont="1" applyFill="1" applyBorder="1" applyAlignment="1">
      <alignment horizontal="center" vertical="top" wrapText="1"/>
    </xf>
    <xf numFmtId="14" fontId="0" fillId="5" borderId="3" xfId="0" applyNumberFormat="1" applyFill="1" applyBorder="1"/>
    <xf numFmtId="0" fontId="0" fillId="5" borderId="16" xfId="0" applyFill="1" applyBorder="1"/>
    <xf numFmtId="0" fontId="0" fillId="5" borderId="0" xfId="0" applyFont="1" applyFill="1" applyAlignment="1">
      <alignment horizontal="center" vertical="center"/>
    </xf>
    <xf numFmtId="0" fontId="22" fillId="5" borderId="0" xfId="0" applyFont="1" applyFill="1" applyBorder="1" applyAlignment="1">
      <alignment horizontal="center" vertical="center"/>
    </xf>
    <xf numFmtId="0" fontId="27" fillId="5" borderId="0" xfId="0" applyFont="1" applyFill="1" applyBorder="1" applyAlignment="1">
      <alignment horizontal="center" vertical="center"/>
    </xf>
    <xf numFmtId="0" fontId="22" fillId="5" borderId="0" xfId="0" applyFont="1" applyFill="1" applyBorder="1"/>
    <xf numFmtId="0" fontId="22" fillId="5" borderId="0" xfId="0" applyFont="1" applyFill="1"/>
    <xf numFmtId="0" fontId="22" fillId="5" borderId="0" xfId="0" applyFont="1" applyFill="1" applyBorder="1" applyAlignment="1">
      <alignment horizontal="right"/>
    </xf>
    <xf numFmtId="0" fontId="22" fillId="5" borderId="0" xfId="0" applyFont="1" applyFill="1" applyBorder="1" applyAlignment="1">
      <alignment horizontal="center"/>
    </xf>
    <xf numFmtId="0" fontId="22" fillId="5" borderId="0" xfId="0" applyFont="1" applyFill="1" applyBorder="1" applyAlignment="1">
      <alignment horizontal="right" wrapText="1"/>
    </xf>
    <xf numFmtId="0" fontId="28" fillId="5" borderId="0" xfId="0" applyFont="1" applyFill="1" applyBorder="1" applyAlignment="1">
      <alignment horizontal="center"/>
    </xf>
    <xf numFmtId="0" fontId="23" fillId="5" borderId="0" xfId="0" applyFont="1" applyFill="1"/>
    <xf numFmtId="0" fontId="0" fillId="7" borderId="0" xfId="0" applyFill="1" applyAlignment="1">
      <alignment horizontal="center"/>
    </xf>
    <xf numFmtId="0" fontId="0" fillId="7" borderId="0" xfId="0" applyFill="1"/>
    <xf numFmtId="14" fontId="0" fillId="7" borderId="0" xfId="0" applyNumberFormat="1" applyFill="1"/>
    <xf numFmtId="14" fontId="23" fillId="5" borderId="0" xfId="0" applyNumberFormat="1" applyFont="1" applyFill="1" applyAlignment="1">
      <alignment horizontal="center"/>
    </xf>
    <xf numFmtId="0" fontId="29" fillId="5" borderId="0" xfId="0" applyFont="1" applyFill="1" applyAlignment="1">
      <alignment horizontal="center" vertical="center" wrapText="1"/>
    </xf>
    <xf numFmtId="14" fontId="19" fillId="0" borderId="3" xfId="0" applyNumberFormat="1" applyFont="1" applyFill="1" applyBorder="1" applyAlignment="1">
      <alignment horizontal="center" vertical="center" wrapText="1"/>
    </xf>
    <xf numFmtId="14" fontId="0" fillId="6" borderId="2" xfId="0" applyNumberFormat="1" applyFill="1" applyBorder="1" applyAlignment="1">
      <alignment vertical="center"/>
    </xf>
    <xf numFmtId="0" fontId="0" fillId="6" borderId="2" xfId="0" applyFill="1" applyBorder="1" applyAlignment="1">
      <alignment horizontal="center" vertical="center" wrapText="1"/>
    </xf>
    <xf numFmtId="0" fontId="17" fillId="6" borderId="2" xfId="0" applyFont="1" applyFill="1" applyBorder="1" applyAlignment="1">
      <alignment horizontal="center" vertical="center" wrapText="1"/>
    </xf>
    <xf numFmtId="14" fontId="17" fillId="6" borderId="2" xfId="0" applyNumberFormat="1" applyFont="1" applyFill="1" applyBorder="1" applyAlignment="1">
      <alignment horizontal="center" vertical="center" wrapText="1"/>
    </xf>
    <xf numFmtId="0" fontId="34" fillId="5" borderId="0" xfId="0" applyFont="1" applyFill="1" applyBorder="1" applyAlignment="1">
      <alignment horizontal="center" vertical="center"/>
    </xf>
    <xf numFmtId="0" fontId="35" fillId="5" borderId="0" xfId="0" applyFont="1" applyFill="1" applyBorder="1" applyAlignment="1">
      <alignment horizontal="center" vertical="center"/>
    </xf>
    <xf numFmtId="14" fontId="31" fillId="5" borderId="0" xfId="0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20" xfId="0" applyFill="1" applyBorder="1"/>
    <xf numFmtId="0" fontId="0" fillId="8" borderId="17" xfId="0" applyFill="1" applyBorder="1"/>
    <xf numFmtId="0" fontId="36" fillId="8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7" fillId="5" borderId="0" xfId="0" applyFont="1" applyFill="1" applyBorder="1" applyAlignment="1">
      <alignment horizontal="center"/>
    </xf>
    <xf numFmtId="0" fontId="0" fillId="0" borderId="0" xfId="0" applyNumberFormat="1"/>
    <xf numFmtId="14" fontId="30" fillId="5" borderId="0" xfId="0" applyNumberFormat="1" applyFont="1" applyFill="1" applyBorder="1" applyAlignment="1">
      <alignment horizontal="center"/>
    </xf>
    <xf numFmtId="0" fontId="19" fillId="5" borderId="0" xfId="0" applyFont="1" applyFill="1" applyBorder="1" applyAlignment="1">
      <alignment horizontal="left" vertical="center" wrapText="1"/>
    </xf>
    <xf numFmtId="0" fontId="34" fillId="5" borderId="0" xfId="0" applyFont="1" applyFill="1" applyBorder="1"/>
    <xf numFmtId="0" fontId="38" fillId="5" borderId="0" xfId="0" applyFont="1" applyFill="1" applyBorder="1" applyAlignment="1">
      <alignment horizontal="center" vertical="center"/>
    </xf>
    <xf numFmtId="0" fontId="0" fillId="5" borderId="7" xfId="0" applyFill="1" applyBorder="1" applyAlignment="1"/>
    <xf numFmtId="0" fontId="0" fillId="5" borderId="12" xfId="0" applyFill="1" applyBorder="1" applyAlignment="1"/>
    <xf numFmtId="0" fontId="35" fillId="5" borderId="5" xfId="0" applyFont="1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1" fillId="5" borderId="0" xfId="0" applyFont="1" applyFill="1" applyAlignment="1">
      <alignment horizontal="right"/>
    </xf>
    <xf numFmtId="0" fontId="29" fillId="5" borderId="0" xfId="0" applyFont="1" applyFill="1" applyAlignment="1">
      <alignment horizontal="left"/>
    </xf>
    <xf numFmtId="0" fontId="21" fillId="0" borderId="0" xfId="0" applyFont="1" applyAlignment="1">
      <alignment wrapText="1"/>
    </xf>
    <xf numFmtId="0" fontId="21" fillId="9" borderId="0" xfId="0" applyFont="1" applyFill="1" applyAlignment="1">
      <alignment horizontal="center" vertical="center" wrapText="1"/>
    </xf>
    <xf numFmtId="0" fontId="21" fillId="0" borderId="0" xfId="0" applyFont="1"/>
    <xf numFmtId="0" fontId="0" fillId="9" borderId="0" xfId="0" applyFill="1"/>
    <xf numFmtId="0" fontId="24" fillId="6" borderId="2" xfId="0" applyFont="1" applyFill="1" applyBorder="1" applyAlignment="1">
      <alignment horizontal="center" vertical="center" wrapText="1"/>
    </xf>
    <xf numFmtId="0" fontId="21" fillId="6" borderId="2" xfId="0" applyFont="1" applyFill="1" applyBorder="1" applyAlignment="1">
      <alignment horizontal="center" vertical="center"/>
    </xf>
    <xf numFmtId="14" fontId="21" fillId="6" borderId="2" xfId="0" applyNumberFormat="1" applyFont="1" applyFill="1" applyBorder="1" applyAlignment="1">
      <alignment horizontal="center" vertical="center"/>
    </xf>
    <xf numFmtId="0" fontId="24" fillId="10" borderId="2" xfId="0" applyFont="1" applyFill="1" applyBorder="1" applyAlignment="1">
      <alignment horizontal="center" vertical="center" wrapText="1"/>
    </xf>
    <xf numFmtId="0" fontId="24" fillId="10" borderId="2" xfId="0" applyFont="1" applyFill="1" applyBorder="1" applyAlignment="1">
      <alignment horizontal="center" vertical="center"/>
    </xf>
    <xf numFmtId="0" fontId="24" fillId="6" borderId="2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4" fontId="24" fillId="10" borderId="2" xfId="0" applyNumberFormat="1" applyFont="1" applyFill="1" applyBorder="1" applyAlignment="1">
      <alignment horizontal="center" vertical="center"/>
    </xf>
    <xf numFmtId="49" fontId="0" fillId="6" borderId="0" xfId="0" applyNumberFormat="1" applyFill="1"/>
    <xf numFmtId="49" fontId="21" fillId="6" borderId="2" xfId="0" applyNumberFormat="1" applyFont="1" applyFill="1" applyBorder="1" applyAlignment="1">
      <alignment horizontal="center" vertical="center"/>
    </xf>
    <xf numFmtId="49" fontId="0" fillId="6" borderId="2" xfId="0" applyNumberFormat="1" applyFill="1" applyBorder="1" applyAlignment="1">
      <alignment horizontal="center"/>
    </xf>
    <xf numFmtId="49" fontId="0" fillId="6" borderId="2" xfId="0" applyNumberFormat="1" applyFill="1" applyBorder="1" applyAlignment="1">
      <alignment vertical="center"/>
    </xf>
    <xf numFmtId="49" fontId="23" fillId="5" borderId="0" xfId="0" applyNumberFormat="1" applyFont="1" applyFill="1" applyAlignment="1">
      <alignment horizontal="center"/>
    </xf>
    <xf numFmtId="0" fontId="34" fillId="5" borderId="0" xfId="0" applyFont="1" applyFill="1" applyAlignment="1">
      <alignment horizontal="right"/>
    </xf>
    <xf numFmtId="0" fontId="0" fillId="6" borderId="2" xfId="0" applyNumberFormat="1" applyFill="1" applyBorder="1" applyAlignment="1">
      <alignment horizontal="center"/>
    </xf>
    <xf numFmtId="0" fontId="23" fillId="5" borderId="0" xfId="0" applyNumberFormat="1" applyFont="1" applyFill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4" fontId="8" fillId="5" borderId="15" xfId="0" applyNumberFormat="1" applyFont="1" applyFill="1" applyBorder="1" applyAlignment="1">
      <alignment horizontal="center" vertical="center" wrapText="1"/>
    </xf>
    <xf numFmtId="14" fontId="25" fillId="5" borderId="22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49" fontId="1" fillId="5" borderId="0" xfId="0" applyNumberFormat="1" applyFont="1" applyFill="1" applyBorder="1" applyAlignment="1">
      <alignment horizontal="center" vertical="center" textRotation="255" readingOrder="1"/>
    </xf>
    <xf numFmtId="0" fontId="41" fillId="5" borderId="0" xfId="0" applyFont="1" applyFill="1" applyAlignment="1">
      <alignment horizontal="center"/>
    </xf>
    <xf numFmtId="14" fontId="16" fillId="5" borderId="21" xfId="0" applyNumberFormat="1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14" fontId="16" fillId="5" borderId="14" xfId="0" applyNumberFormat="1" applyFont="1" applyFill="1" applyBorder="1" applyAlignment="1">
      <alignment horizontal="center" vertical="center" wrapText="1"/>
    </xf>
    <xf numFmtId="14" fontId="1" fillId="5" borderId="2" xfId="0" applyNumberFormat="1" applyFont="1" applyFill="1" applyBorder="1" applyAlignment="1">
      <alignment horizontal="center" vertical="center"/>
    </xf>
    <xf numFmtId="14" fontId="23" fillId="5" borderId="2" xfId="0" applyNumberFormat="1" applyFont="1" applyFill="1" applyBorder="1" applyAlignment="1">
      <alignment horizontal="center" vertical="center"/>
    </xf>
    <xf numFmtId="14" fontId="1" fillId="5" borderId="3" xfId="0" applyNumberFormat="1" applyFont="1" applyFill="1" applyBorder="1" applyAlignment="1">
      <alignment horizontal="center" vertical="center"/>
    </xf>
    <xf numFmtId="14" fontId="0" fillId="5" borderId="3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14" fontId="0" fillId="5" borderId="2" xfId="0" applyNumberFormat="1" applyFill="1" applyBorder="1" applyAlignment="1">
      <alignment horizontal="center"/>
    </xf>
    <xf numFmtId="14" fontId="19" fillId="0" borderId="3" xfId="0" applyNumberFormat="1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horizontal="left" vertical="center" wrapText="1"/>
    </xf>
    <xf numFmtId="14" fontId="30" fillId="0" borderId="3" xfId="0" applyNumberFormat="1" applyFont="1" applyFill="1" applyBorder="1"/>
    <xf numFmtId="14" fontId="19" fillId="0" borderId="16" xfId="0" applyNumberFormat="1" applyFont="1" applyFill="1" applyBorder="1" applyAlignment="1">
      <alignment horizontal="left" vertical="center" wrapText="1"/>
    </xf>
    <xf numFmtId="0" fontId="30" fillId="0" borderId="3" xfId="0" applyFont="1" applyBorder="1"/>
    <xf numFmtId="0" fontId="30" fillId="5" borderId="0" xfId="0" applyFont="1" applyFill="1" applyBorder="1"/>
    <xf numFmtId="14" fontId="30" fillId="0" borderId="3" xfId="0" applyNumberFormat="1" applyFont="1" applyBorder="1"/>
    <xf numFmtId="0" fontId="0" fillId="5" borderId="3" xfId="0" applyFill="1" applyBorder="1" applyAlignment="1">
      <alignment horizontal="left" vertical="center"/>
    </xf>
    <xf numFmtId="14" fontId="16" fillId="5" borderId="16" xfId="0" applyNumberFormat="1" applyFont="1" applyFill="1" applyBorder="1" applyAlignment="1">
      <alignment horizontal="left" vertical="center" wrapText="1"/>
    </xf>
    <xf numFmtId="14" fontId="16" fillId="5" borderId="3" xfId="0" applyNumberFormat="1" applyFont="1" applyFill="1" applyBorder="1" applyAlignment="1">
      <alignment horizontal="left" vertical="top" wrapText="1"/>
    </xf>
    <xf numFmtId="14" fontId="19" fillId="0" borderId="3" xfId="0" applyNumberFormat="1" applyFont="1" applyFill="1" applyBorder="1" applyAlignment="1">
      <alignment horizontal="left" vertical="top" wrapText="1"/>
    </xf>
    <xf numFmtId="49" fontId="0" fillId="5" borderId="3" xfId="0" applyNumberFormat="1" applyFill="1" applyBorder="1" applyAlignment="1">
      <alignment readingOrder="1"/>
    </xf>
    <xf numFmtId="14" fontId="23" fillId="3" borderId="2" xfId="0" applyNumberFormat="1" applyFont="1" applyFill="1" applyBorder="1" applyAlignment="1">
      <alignment horizontal="center"/>
    </xf>
    <xf numFmtId="0" fontId="24" fillId="5" borderId="0" xfId="0" applyFont="1" applyFill="1" applyBorder="1" applyAlignment="1">
      <alignment horizontal="center" vertical="center" wrapText="1"/>
    </xf>
    <xf numFmtId="0" fontId="24" fillId="11" borderId="0" xfId="0" applyFont="1" applyFill="1" applyBorder="1" applyAlignment="1">
      <alignment horizontal="center" vertical="center" wrapText="1"/>
    </xf>
    <xf numFmtId="0" fontId="24" fillId="11" borderId="0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14" fontId="24" fillId="11" borderId="0" xfId="0" applyNumberFormat="1" applyFont="1" applyFill="1" applyBorder="1" applyAlignment="1">
      <alignment horizontal="center" vertical="center"/>
    </xf>
    <xf numFmtId="14" fontId="23" fillId="5" borderId="0" xfId="0" applyNumberFormat="1" applyFont="1" applyFill="1" applyBorder="1" applyAlignment="1">
      <alignment horizontal="center"/>
    </xf>
    <xf numFmtId="0" fontId="23" fillId="0" borderId="0" xfId="0" applyFont="1"/>
    <xf numFmtId="14" fontId="13" fillId="5" borderId="0" xfId="0" applyNumberFormat="1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23" fillId="5" borderId="0" xfId="0" applyFont="1" applyFill="1" applyBorder="1"/>
    <xf numFmtId="0" fontId="23" fillId="5" borderId="0" xfId="0" applyFont="1" applyFill="1" applyBorder="1" applyAlignment="1">
      <alignment horizontal="center" vertical="center" wrapText="1"/>
    </xf>
    <xf numFmtId="0" fontId="23" fillId="5" borderId="0" xfId="0" applyFont="1" applyFill="1" applyBorder="1" applyAlignment="1">
      <alignment horizontal="center"/>
    </xf>
    <xf numFmtId="49" fontId="23" fillId="5" borderId="0" xfId="0" applyNumberFormat="1" applyFont="1" applyFill="1" applyBorder="1" applyAlignment="1">
      <alignment horizontal="center"/>
    </xf>
    <xf numFmtId="0" fontId="42" fillId="6" borderId="2" xfId="0" applyFont="1" applyFill="1" applyBorder="1" applyAlignment="1">
      <alignment horizontal="center" vertical="center" wrapText="1"/>
    </xf>
    <xf numFmtId="0" fontId="23" fillId="5" borderId="0" xfId="0" applyFont="1" applyFill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34" fillId="5" borderId="0" xfId="0" applyFont="1" applyFill="1" applyBorder="1" applyAlignment="1">
      <alignment horizontal="right"/>
    </xf>
    <xf numFmtId="0" fontId="22" fillId="5" borderId="23" xfId="0" applyFont="1" applyFill="1" applyBorder="1"/>
    <xf numFmtId="0" fontId="0" fillId="5" borderId="24" xfId="0" applyFill="1" applyBorder="1"/>
    <xf numFmtId="0" fontId="45" fillId="5" borderId="24" xfId="0" applyFont="1" applyFill="1" applyBorder="1" applyAlignment="1">
      <alignment horizontal="center" vertical="center"/>
    </xf>
    <xf numFmtId="0" fontId="14" fillId="5" borderId="16" xfId="0" applyFont="1" applyFill="1" applyBorder="1"/>
    <xf numFmtId="0" fontId="0" fillId="5" borderId="0" xfId="0" applyFont="1" applyFill="1" applyBorder="1" applyAlignment="1">
      <alignment horizontal="left"/>
    </xf>
    <xf numFmtId="0" fontId="1" fillId="0" borderId="0" xfId="0" applyFont="1"/>
    <xf numFmtId="0" fontId="47" fillId="5" borderId="0" xfId="1" applyFont="1" applyFill="1"/>
    <xf numFmtId="0" fontId="23" fillId="5" borderId="0" xfId="0" applyNumberFormat="1" applyFont="1" applyFill="1" applyBorder="1" applyAlignment="1">
      <alignment horizontal="center"/>
    </xf>
    <xf numFmtId="0" fontId="19" fillId="0" borderId="3" xfId="0" applyNumberFormat="1" applyFont="1" applyFill="1" applyBorder="1" applyAlignment="1">
      <alignment horizontal="center" vertical="center" wrapText="1"/>
    </xf>
    <xf numFmtId="49" fontId="0" fillId="4" borderId="0" xfId="0" applyNumberFormat="1" applyFill="1"/>
    <xf numFmtId="49" fontId="0" fillId="5" borderId="2" xfId="0" applyNumberForma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21">
    <dxf>
      <numFmt numFmtId="19" formatCode="dd/mm/yyyy"/>
    </dxf>
    <dxf>
      <numFmt numFmtId="19" formatCode="dd/mm/yyyy"/>
    </dxf>
    <dxf>
      <numFmt numFmtId="19" formatCode="dd/mm/yyyy"/>
    </dxf>
    <dxf>
      <numFmt numFmtId="30" formatCode="@"/>
      <fill>
        <patternFill patternType="solid">
          <fgColor indexed="64"/>
          <bgColor rgb="FFFFFF00"/>
        </patternFill>
      </fill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30" formatCode="@"/>
      <fill>
        <patternFill patternType="solid">
          <fgColor indexed="64"/>
          <bgColor rgb="FFFFFF00"/>
        </patternFill>
      </fill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/>
        <i val="0"/>
        <color theme="1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2"/>
      </font>
      <fill>
        <patternFill patternType="solid">
          <fgColor auto="1"/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CheckBox" checked="Checked" fmlaLink="$B$6" lockText="1" noThreeD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hyperlink" Target="#'Formulaire de suivi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RECHERCHER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86518</xdr:colOff>
      <xdr:row>16</xdr:row>
      <xdr:rowOff>38893</xdr:rowOff>
    </xdr:from>
    <xdr:ext cx="1574799" cy="781240"/>
    <xdr:sp macro="[0]!Test10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 flipH="1" flipV="1">
          <a:off x="4098924" y="3277393"/>
          <a:ext cx="1574799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chemeClr val="tx1">
                  <a:lumMod val="75000"/>
                  <a:lumOff val="25000"/>
                </a:schemeClr>
              </a:solidFill>
            </a:rPr>
            <a:t>				</a:t>
          </a:r>
        </a:p>
      </xdr:txBody>
    </xdr:sp>
    <xdr:clientData/>
  </xdr:oneCellAnchor>
  <xdr:twoCellAnchor>
    <xdr:from>
      <xdr:col>0</xdr:col>
      <xdr:colOff>144639</xdr:colOff>
      <xdr:row>14</xdr:row>
      <xdr:rowOff>45862</xdr:rowOff>
    </xdr:from>
    <xdr:to>
      <xdr:col>1</xdr:col>
      <xdr:colOff>377472</xdr:colOff>
      <xdr:row>16</xdr:row>
      <xdr:rowOff>303391</xdr:rowOff>
    </xdr:to>
    <xdr:sp macro="" textlink="">
      <xdr:nvSpPr>
        <xdr:cNvPr id="2" name="Flèche :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4639" y="3199695"/>
          <a:ext cx="1037166" cy="624418"/>
        </a:xfrm>
        <a:prstGeom prst="leftArrow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</xdr:colOff>
      <xdr:row>3</xdr:row>
      <xdr:rowOff>180975</xdr:rowOff>
    </xdr:from>
    <xdr:to>
      <xdr:col>4</xdr:col>
      <xdr:colOff>0</xdr:colOff>
      <xdr:row>16</xdr:row>
      <xdr:rowOff>228600</xdr:rowOff>
    </xdr:to>
    <xdr:sp macro="" textlink="">
      <xdr:nvSpPr>
        <xdr:cNvPr id="4" name="Rectangle : avec coins arrondis en diagona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197225" y="1009650"/>
          <a:ext cx="3660775" cy="2533650"/>
        </a:xfrm>
        <a:prstGeom prst="round2DiagRect">
          <a:avLst/>
        </a:prstGeom>
        <a:noFill/>
        <a:ln w="190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403225</xdr:colOff>
      <xdr:row>14</xdr:row>
      <xdr:rowOff>6350</xdr:rowOff>
    </xdr:from>
    <xdr:to>
      <xdr:col>9</xdr:col>
      <xdr:colOff>825500</xdr:colOff>
      <xdr:row>17</xdr:row>
      <xdr:rowOff>161925</xdr:rowOff>
    </xdr:to>
    <xdr:sp macro="" textlink="">
      <xdr:nvSpPr>
        <xdr:cNvPr id="3" name="Flèche : droite rayé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0137775" y="3044825"/>
          <a:ext cx="1184275" cy="784225"/>
        </a:xfrm>
        <a:prstGeom prst="stripedRightArrow">
          <a:avLst/>
        </a:prstGeom>
        <a:gradFill flip="none" rotWithShape="1">
          <a:gsLst>
            <a:gs pos="0">
              <a:schemeClr val="accent6">
                <a:shade val="30000"/>
                <a:satMod val="115000"/>
              </a:schemeClr>
            </a:gs>
            <a:gs pos="50000">
              <a:schemeClr val="accent6">
                <a:shade val="67500"/>
                <a:satMod val="115000"/>
              </a:schemeClr>
            </a:gs>
            <a:gs pos="100000">
              <a:schemeClr val="accent6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VALIDER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95250</xdr:colOff>
      <xdr:row>16</xdr:row>
      <xdr:rowOff>1</xdr:rowOff>
    </xdr:from>
    <xdr:to>
      <xdr:col>1</xdr:col>
      <xdr:colOff>104775</xdr:colOff>
      <xdr:row>18</xdr:row>
      <xdr:rowOff>142876</xdr:rowOff>
    </xdr:to>
    <xdr:sp macro="" textlink="">
      <xdr:nvSpPr>
        <xdr:cNvPr id="2" name="Flèche : gauche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0" y="3314701"/>
          <a:ext cx="1028700" cy="561975"/>
        </a:xfrm>
        <a:prstGeom prst="leftArrow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297657</xdr:colOff>
      <xdr:row>6</xdr:row>
      <xdr:rowOff>149226</xdr:rowOff>
    </xdr:from>
    <xdr:to>
      <xdr:col>9</xdr:col>
      <xdr:colOff>869159</xdr:colOff>
      <xdr:row>10</xdr:row>
      <xdr:rowOff>17992</xdr:rowOff>
    </xdr:to>
    <xdr:sp macro="" textlink="">
      <xdr:nvSpPr>
        <xdr:cNvPr id="8" name="Rectangle : avec coins arrondis en diagonale 7">
          <a:extLst>
            <a:ext uri="{FF2B5EF4-FFF2-40B4-BE49-F238E27FC236}">
              <a16:creationId xmlns:a16="http://schemas.microsoft.com/office/drawing/2014/main" id="{CBFDCA7D-F970-4269-9C2A-20AC0F2D98ED}"/>
            </a:ext>
          </a:extLst>
        </xdr:cNvPr>
        <xdr:cNvSpPr/>
      </xdr:nvSpPr>
      <xdr:spPr>
        <a:xfrm>
          <a:off x="9060657" y="1851820"/>
          <a:ext cx="1666877" cy="630766"/>
        </a:xfrm>
        <a:prstGeom prst="round2DiagRect">
          <a:avLst/>
        </a:prstGeom>
        <a:solidFill>
          <a:srgbClr val="00B0F0"/>
        </a:solidFill>
        <a:ln w="76200"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666751</xdr:colOff>
      <xdr:row>7</xdr:row>
      <xdr:rowOff>11906</xdr:rowOff>
    </xdr:from>
    <xdr:to>
      <xdr:col>7</xdr:col>
      <xdr:colOff>149228</xdr:colOff>
      <xdr:row>10</xdr:row>
      <xdr:rowOff>74347</xdr:rowOff>
    </xdr:to>
    <xdr:sp macro="" textlink="">
      <xdr:nvSpPr>
        <xdr:cNvPr id="7" name="Rectangle : avec coins arrondis en diagonale 6">
          <a:extLst>
            <a:ext uri="{FF2B5EF4-FFF2-40B4-BE49-F238E27FC236}">
              <a16:creationId xmlns:a16="http://schemas.microsoft.com/office/drawing/2014/main" id="{156325B5-1889-4DD8-AAE2-F53D76596AB1}"/>
            </a:ext>
          </a:extLst>
        </xdr:cNvPr>
        <xdr:cNvSpPr/>
      </xdr:nvSpPr>
      <xdr:spPr>
        <a:xfrm>
          <a:off x="6143626" y="1905000"/>
          <a:ext cx="1673227" cy="633941"/>
        </a:xfrm>
        <a:prstGeom prst="round2DiagRect">
          <a:avLst/>
        </a:prstGeom>
        <a:solidFill>
          <a:srgbClr val="00B0F0"/>
        </a:solidFill>
        <a:ln w="76200"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652196</xdr:colOff>
      <xdr:row>7</xdr:row>
      <xdr:rowOff>43657</xdr:rowOff>
    </xdr:from>
    <xdr:to>
      <xdr:col>2</xdr:col>
      <xdr:colOff>137848</xdr:colOff>
      <xdr:row>10</xdr:row>
      <xdr:rowOff>93398</xdr:rowOff>
    </xdr:to>
    <xdr:sp macro="" textlink="">
      <xdr:nvSpPr>
        <xdr:cNvPr id="5" name="Rectangle : avec coins arrondis en diagonale 4">
          <a:extLst>
            <a:ext uri="{FF2B5EF4-FFF2-40B4-BE49-F238E27FC236}">
              <a16:creationId xmlns:a16="http://schemas.microsoft.com/office/drawing/2014/main" id="{6600A840-75BA-4C02-94DC-B3500812614F}"/>
            </a:ext>
          </a:extLst>
        </xdr:cNvPr>
        <xdr:cNvSpPr/>
      </xdr:nvSpPr>
      <xdr:spPr>
        <a:xfrm>
          <a:off x="652196" y="1936751"/>
          <a:ext cx="1676402" cy="621241"/>
        </a:xfrm>
        <a:prstGeom prst="round2DiagRect">
          <a:avLst/>
        </a:prstGeom>
        <a:solidFill>
          <a:srgbClr val="00B0F0"/>
        </a:solidFill>
        <a:ln w="76200"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1385028</xdr:colOff>
      <xdr:row>0</xdr:row>
      <xdr:rowOff>53374</xdr:rowOff>
    </xdr:from>
    <xdr:to>
      <xdr:col>8</xdr:col>
      <xdr:colOff>904295</xdr:colOff>
      <xdr:row>1</xdr:row>
      <xdr:rowOff>140341</xdr:rowOff>
    </xdr:to>
    <xdr:pic macro="[0]!Enregistrementmodifications">
      <xdr:nvPicPr>
        <xdr:cNvPr id="20" name="Image 19">
          <a:extLst>
            <a:ext uri="{FF2B5EF4-FFF2-40B4-BE49-F238E27FC236}">
              <a16:creationId xmlns:a16="http://schemas.microsoft.com/office/drawing/2014/main" id="{00C970C7-382D-30C4-4177-6229B54C8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195" y="53374"/>
          <a:ext cx="912033" cy="69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142609</xdr:colOff>
      <xdr:row>7</xdr:row>
      <xdr:rowOff>37308</xdr:rowOff>
    </xdr:from>
    <xdr:to>
      <xdr:col>4</xdr:col>
      <xdr:colOff>723636</xdr:colOff>
      <xdr:row>10</xdr:row>
      <xdr:rowOff>96574</xdr:rowOff>
    </xdr:to>
    <xdr:sp macro="" textlink="">
      <xdr:nvSpPr>
        <xdr:cNvPr id="9" name="Rectangle : avec coins arrondis en diagonal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3428734" y="1930402"/>
          <a:ext cx="1676402" cy="630766"/>
        </a:xfrm>
        <a:prstGeom prst="round2DiagRect">
          <a:avLst/>
        </a:prstGeom>
        <a:solidFill>
          <a:srgbClr val="00B0F0"/>
        </a:solidFill>
        <a:ln w="76200"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7</xdr:row>
          <xdr:rowOff>161925</xdr:rowOff>
        </xdr:from>
        <xdr:to>
          <xdr:col>2</xdr:col>
          <xdr:colOff>38100</xdr:colOff>
          <xdr:row>9</xdr:row>
          <xdr:rowOff>180975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BAT et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7</xdr:row>
          <xdr:rowOff>152400</xdr:rowOff>
        </xdr:from>
        <xdr:to>
          <xdr:col>4</xdr:col>
          <xdr:colOff>600075</xdr:colOff>
          <xdr:row>9</xdr:row>
          <xdr:rowOff>180975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POSE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1081087</xdr:colOff>
      <xdr:row>7</xdr:row>
      <xdr:rowOff>51858</xdr:rowOff>
    </xdr:from>
    <xdr:to>
      <xdr:col>5</xdr:col>
      <xdr:colOff>312736</xdr:colOff>
      <xdr:row>10</xdr:row>
      <xdr:rowOff>55033</xdr:rowOff>
    </xdr:to>
    <xdr:sp macro="" textlink="">
      <xdr:nvSpPr>
        <xdr:cNvPr id="12" name="Flèche : chevron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5462587" y="1944952"/>
          <a:ext cx="327024" cy="574675"/>
        </a:xfrm>
        <a:prstGeom prst="chevron">
          <a:avLst/>
        </a:prstGeom>
        <a:solidFill>
          <a:schemeClr val="accent4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7</xdr:row>
          <xdr:rowOff>104775</xdr:rowOff>
        </xdr:from>
        <xdr:to>
          <xdr:col>7</xdr:col>
          <xdr:colOff>57150</xdr:colOff>
          <xdr:row>9</xdr:row>
          <xdr:rowOff>171450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2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352425</xdr:colOff>
          <xdr:row>7</xdr:row>
          <xdr:rowOff>66675</xdr:rowOff>
        </xdr:from>
        <xdr:to>
          <xdr:col>9</xdr:col>
          <xdr:colOff>752475</xdr:colOff>
          <xdr:row>9</xdr:row>
          <xdr:rowOff>85725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2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16</xdr:row>
          <xdr:rowOff>38100</xdr:rowOff>
        </xdr:from>
        <xdr:to>
          <xdr:col>1</xdr:col>
          <xdr:colOff>742950</xdr:colOff>
          <xdr:row>17</xdr:row>
          <xdr:rowOff>133350</xdr:rowOff>
        </xdr:to>
        <xdr:sp macro="" textlink="">
          <xdr:nvSpPr>
            <xdr:cNvPr id="11275" name="Button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2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30</xdr:row>
          <xdr:rowOff>19050</xdr:rowOff>
        </xdr:from>
        <xdr:to>
          <xdr:col>1</xdr:col>
          <xdr:colOff>733425</xdr:colOff>
          <xdr:row>31</xdr:row>
          <xdr:rowOff>104775</xdr:rowOff>
        </xdr:to>
        <xdr:sp macro="" textlink="">
          <xdr:nvSpPr>
            <xdr:cNvPr id="11277" name="Button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2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MODIFIER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44</xdr:row>
          <xdr:rowOff>123825</xdr:rowOff>
        </xdr:from>
        <xdr:to>
          <xdr:col>1</xdr:col>
          <xdr:colOff>742950</xdr:colOff>
          <xdr:row>46</xdr:row>
          <xdr:rowOff>57150</xdr:rowOff>
        </xdr:to>
        <xdr:sp macro="" textlink="">
          <xdr:nvSpPr>
            <xdr:cNvPr id="11278" name="Button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2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54</xdr:row>
          <xdr:rowOff>114300</xdr:rowOff>
        </xdr:from>
        <xdr:to>
          <xdr:col>1</xdr:col>
          <xdr:colOff>752475</xdr:colOff>
          <xdr:row>56</xdr:row>
          <xdr:rowOff>28575</xdr:rowOff>
        </xdr:to>
        <xdr:sp macro="" textlink="">
          <xdr:nvSpPr>
            <xdr:cNvPr id="11279" name="Button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2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15</xdr:row>
          <xdr:rowOff>142875</xdr:rowOff>
        </xdr:from>
        <xdr:to>
          <xdr:col>12</xdr:col>
          <xdr:colOff>638175</xdr:colOff>
          <xdr:row>16</xdr:row>
          <xdr:rowOff>76200</xdr:rowOff>
        </xdr:to>
        <xdr:sp macro="" textlink="">
          <xdr:nvSpPr>
            <xdr:cNvPr id="11280" name="Button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2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sng" strike="noStrike" baseline="0">
                  <a:solidFill>
                    <a:srgbClr val="00CCFF"/>
                  </a:solidFill>
                  <a:latin typeface="Calibri"/>
                  <a:cs typeface="Calibri"/>
                </a:rPr>
                <a:t>DEMENAGEMENT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29368</xdr:colOff>
      <xdr:row>0</xdr:row>
      <xdr:rowOff>354808</xdr:rowOff>
    </xdr:from>
    <xdr:to>
      <xdr:col>0</xdr:col>
      <xdr:colOff>1047749</xdr:colOff>
      <xdr:row>2</xdr:row>
      <xdr:rowOff>296070</xdr:rowOff>
    </xdr:to>
    <xdr:sp macro="" textlink="">
      <xdr:nvSpPr>
        <xdr:cNvPr id="2" name="Flèche : gauche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9368" y="354808"/>
          <a:ext cx="1018381" cy="727075"/>
        </a:xfrm>
        <a:prstGeom prst="leftArrow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4</xdr:row>
          <xdr:rowOff>161925</xdr:rowOff>
        </xdr:from>
        <xdr:to>
          <xdr:col>1</xdr:col>
          <xdr:colOff>971550</xdr:colOff>
          <xdr:row>6</xdr:row>
          <xdr:rowOff>28575</xdr:rowOff>
        </xdr:to>
        <xdr:sp macro="" textlink="">
          <xdr:nvSpPr>
            <xdr:cNvPr id="11286" name="Check Box 22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2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13</xdr:row>
          <xdr:rowOff>66675</xdr:rowOff>
        </xdr:from>
        <xdr:to>
          <xdr:col>2</xdr:col>
          <xdr:colOff>904875</xdr:colOff>
          <xdr:row>13</xdr:row>
          <xdr:rowOff>419100</xdr:rowOff>
        </xdr:to>
        <xdr:sp macro="" textlink="">
          <xdr:nvSpPr>
            <xdr:cNvPr id="11287" name="Button 23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2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Réduire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26</xdr:row>
          <xdr:rowOff>47625</xdr:rowOff>
        </xdr:from>
        <xdr:to>
          <xdr:col>1</xdr:col>
          <xdr:colOff>1133475</xdr:colOff>
          <xdr:row>26</xdr:row>
          <xdr:rowOff>371475</xdr:rowOff>
        </xdr:to>
        <xdr:sp macro="" textlink="">
          <xdr:nvSpPr>
            <xdr:cNvPr id="11288" name="Button 24" hidden="1">
              <a:extLst>
                <a:ext uri="{63B3BB69-23CF-44E3-9099-C40C66FF867C}">
                  <a14:compatExt spid="_x0000_s11288"/>
                </a:ext>
                <a:ext uri="{FF2B5EF4-FFF2-40B4-BE49-F238E27FC236}">
                  <a16:creationId xmlns:a16="http://schemas.microsoft.com/office/drawing/2014/main" id="{00000000-0008-0000-0200-00001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sng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DEMENAGEMENT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41</xdr:row>
          <xdr:rowOff>152400</xdr:rowOff>
        </xdr:from>
        <xdr:to>
          <xdr:col>2</xdr:col>
          <xdr:colOff>1009650</xdr:colOff>
          <xdr:row>42</xdr:row>
          <xdr:rowOff>342900</xdr:rowOff>
        </xdr:to>
        <xdr:sp macro="" textlink="">
          <xdr:nvSpPr>
            <xdr:cNvPr id="11289" name="Button 25" hidden="1">
              <a:extLst>
                <a:ext uri="{63B3BB69-23CF-44E3-9099-C40C66FF867C}">
                  <a14:compatExt spid="_x0000_s11289"/>
                </a:ext>
                <a:ext uri="{FF2B5EF4-FFF2-40B4-BE49-F238E27FC236}">
                  <a16:creationId xmlns:a16="http://schemas.microsoft.com/office/drawing/2014/main" id="{00000000-0008-0000-0200-00001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Réduire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52</xdr:row>
          <xdr:rowOff>190500</xdr:rowOff>
        </xdr:from>
        <xdr:to>
          <xdr:col>6</xdr:col>
          <xdr:colOff>885825</xdr:colOff>
          <xdr:row>52</xdr:row>
          <xdr:rowOff>495300</xdr:rowOff>
        </xdr:to>
        <xdr:sp macro="" textlink="">
          <xdr:nvSpPr>
            <xdr:cNvPr id="11290" name="Button 26" hidden="1">
              <a:extLst>
                <a:ext uri="{63B3BB69-23CF-44E3-9099-C40C66FF867C}">
                  <a14:compatExt spid="_x0000_s11290"/>
                </a:ext>
                <a:ext uri="{FF2B5EF4-FFF2-40B4-BE49-F238E27FC236}">
                  <a16:creationId xmlns:a16="http://schemas.microsoft.com/office/drawing/2014/main" id="{00000000-0008-0000-0200-00001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Réduire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1057275</xdr:colOff>
          <xdr:row>63</xdr:row>
          <xdr:rowOff>1571625</xdr:rowOff>
        </xdr:from>
        <xdr:to>
          <xdr:col>6</xdr:col>
          <xdr:colOff>657225</xdr:colOff>
          <xdr:row>64</xdr:row>
          <xdr:rowOff>190500</xdr:rowOff>
        </xdr:to>
        <xdr:sp macro="" textlink="">
          <xdr:nvSpPr>
            <xdr:cNvPr id="11291" name="Button 27" hidden="1">
              <a:extLst>
                <a:ext uri="{63B3BB69-23CF-44E3-9099-C40C66FF867C}">
                  <a14:compatExt spid="_x0000_s11291"/>
                </a:ext>
                <a:ext uri="{FF2B5EF4-FFF2-40B4-BE49-F238E27FC236}">
                  <a16:creationId xmlns:a16="http://schemas.microsoft.com/office/drawing/2014/main" id="{00000000-0008-0000-0200-00001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Réduire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533399</xdr:colOff>
      <xdr:row>7</xdr:row>
      <xdr:rowOff>99484</xdr:rowOff>
    </xdr:from>
    <xdr:to>
      <xdr:col>2</xdr:col>
      <xdr:colOff>869948</xdr:colOff>
      <xdr:row>10</xdr:row>
      <xdr:rowOff>105834</xdr:rowOff>
    </xdr:to>
    <xdr:sp macro="" textlink="">
      <xdr:nvSpPr>
        <xdr:cNvPr id="3" name="Flèche : chevron 2">
          <a:extLst>
            <a:ext uri="{FF2B5EF4-FFF2-40B4-BE49-F238E27FC236}">
              <a16:creationId xmlns:a16="http://schemas.microsoft.com/office/drawing/2014/main" id="{BBCFE012-C417-4288-8F43-435CDC44BAAF}"/>
            </a:ext>
          </a:extLst>
        </xdr:cNvPr>
        <xdr:cNvSpPr/>
      </xdr:nvSpPr>
      <xdr:spPr>
        <a:xfrm>
          <a:off x="2724149" y="1992578"/>
          <a:ext cx="336549" cy="577850"/>
        </a:xfrm>
        <a:prstGeom prst="chevron">
          <a:avLst/>
        </a:prstGeom>
        <a:solidFill>
          <a:schemeClr val="accent4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661195</xdr:colOff>
      <xdr:row>6</xdr:row>
      <xdr:rowOff>188383</xdr:rowOff>
    </xdr:from>
    <xdr:to>
      <xdr:col>7</xdr:col>
      <xdr:colOff>997744</xdr:colOff>
      <xdr:row>10</xdr:row>
      <xdr:rowOff>13758</xdr:rowOff>
    </xdr:to>
    <xdr:sp macro="" textlink="">
      <xdr:nvSpPr>
        <xdr:cNvPr id="4" name="Flèche : chevron 3">
          <a:extLst>
            <a:ext uri="{FF2B5EF4-FFF2-40B4-BE49-F238E27FC236}">
              <a16:creationId xmlns:a16="http://schemas.microsoft.com/office/drawing/2014/main" id="{316322F7-D953-4453-8060-E53CD8D8F4AA}"/>
            </a:ext>
          </a:extLst>
        </xdr:cNvPr>
        <xdr:cNvSpPr/>
      </xdr:nvSpPr>
      <xdr:spPr>
        <a:xfrm>
          <a:off x="8328820" y="1890977"/>
          <a:ext cx="336549" cy="587375"/>
        </a:xfrm>
        <a:prstGeom prst="chevron">
          <a:avLst/>
        </a:prstGeom>
        <a:solidFill>
          <a:schemeClr val="accent4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555636-B0B9-4266-98D0-C5B8C843F65C}" name="Tableau3" displayName="Tableau3" ref="A3:AG10" totalsRowShown="0">
  <autoFilter ref="A3:AG10" xr:uid="{62555636-B0B9-4266-98D0-C5B8C843F65C}"/>
  <tableColumns count="33">
    <tableColumn id="1" xr3:uid="{E0A9F591-19B3-4E02-94F1-658FAFD5580D}" name="ID" dataDxfId="11"/>
    <tableColumn id="2" xr3:uid="{900E4193-550F-4A37-92A8-0F5F5098F86C}" name="REGION"/>
    <tableColumn id="3" xr3:uid="{644A6D94-FFE1-4AAE-94D5-098663CDE947}" name="Code Agence"/>
    <tableColumn id="4" xr3:uid="{3BD5FE33-255E-43BB-9E0A-FDB21F2F1CC3}" name="Agence"/>
    <tableColumn id="5" xr3:uid="{32785449-9138-4AB5-AB64-ACB8ADD3AC4C}" name="Agent _x000a_( prénom + Nom )"/>
    <tableColumn id="6" xr3:uid="{2E86ECE5-C11B-4768-BEFA-39D551A7877A}" name="MOTIF"/>
    <tableColumn id="7" xr3:uid="{FAE4D3EA-B8F9-4C0A-930B-A10D2D6F8958}" name="Gestionnaire"/>
    <tableColumn id="8" xr3:uid="{BB21FE17-9732-43D4-BEB5-3FBF6B28D676}" name="Date d'effet" dataDxfId="10"/>
    <tableColumn id="29" xr3:uid="{CD697103-4693-4D41-867B-3435D0BC9F6F}" name="EDL oui/non" dataDxfId="9"/>
    <tableColumn id="10" xr3:uid="{45B4FEB9-82F6-4210-9F5E-AAF0A544A1F8}" name="DATE Demande prestataire " dataDxfId="8"/>
    <tableColumn id="11" xr3:uid="{045B9004-F2C4-4342-89F6-55CFEACF57A2}" name="Date previsionnelle Retour Presta 15 jours" dataDxfId="7">
      <calculatedColumnFormula>Tableau3[[#This Row],[DATE Demande prestataire ]]+15</calculatedColumnFormula>
    </tableColumn>
    <tableColumn id="12" xr3:uid="{D1E7E22D-F1A7-4E8E-B458-4B69864323C0}" name="Commentaire Retour prestataire"/>
    <tableColumn id="13" xr3:uid="{0E2DD2D7-572D-4203-912B-A3097AE77F4F}" name="Retour Prestataire _x000a_DEVIS + BAT_x000a_(Date réception prestataire)_x000a_Sauf déménagement _x000a_(BAT Uniquement)"/>
    <tableColumn id="14" xr3:uid="{3B4B5187-B1DB-4283-96C8-24088AA89E2D}" name="Date devis + Bat envoyé à agent "/>
    <tableColumn id="15" xr3:uid="{D3D0369A-30F8-4249-84E8-006D81A40512}" name="Commentaire Retour Agent "/>
    <tableColumn id="9" xr3:uid="{C861D0D1-6628-45E7-8F60-F4968999B95B}" name="Date de signature AG "/>
    <tableColumn id="16" xr3:uid="{470D3A27-75EF-4EE2-B53C-1570D68E1D07}" name="Déménagement _x000a_Oui/Non"/>
    <tableColumn id="17" xr3:uid="{387274E2-9849-4D4A-8BC9-CE1914700E5C}" name="Date survey_x000a_envoyé presta "/>
    <tableColumn id="18" xr3:uid="{D1DCB27D-3255-4AC7-A6A9-37B19FCEFC90}" name="Date demande Mairie"/>
    <tableColumn id="19" xr3:uid="{498BB56A-BDE4-4535-BA9B-2AC62FD44956}" name="Commentaire"/>
    <tableColumn id="20" xr3:uid="{146D94B1-47E3-4B65-BB34-3C98BB1E34B0}" name="Date accord mairie "/>
    <tableColumn id="21" xr3:uid="{1214AC23-988C-4DD0-995C-F11652AF2458}" name="Devis + BAT suite retour mairie "/>
    <tableColumn id="22" xr3:uid="{BEF9D18C-3266-43E4-BC0D-296C034BB73C}" name="Date envoi à l'agent du devis + BAT (Si modif)"/>
    <tableColumn id="23" xr3:uid="{E3E8FE9B-D2FC-41AF-AAC2-016A6548906B}" name="Commentaire agent sur devis + BAT déménagement "/>
    <tableColumn id="24" xr3:uid="{B4D54F04-8054-4F59-9AAC-30D1608D3012}" name="Date signature Devis + BAT signés AG"/>
    <tableColumn id="25" xr3:uid="{7C6E1C43-3189-4736-9C64-46E40B9E4E03}" name="Date d'envoi Presta AG/CIE devis + bat "/>
    <tableColumn id="26" xr3:uid="{11AAF374-B051-4AC6-8F7E-D8AC696E7611}" name="Semaine previsionnelle de pose"/>
    <tableColumn id="27" xr3:uid="{D73D1150-77A2-4C50-AFD3-B5DF5F139729}" name="Commentaire "/>
    <tableColumn id="28" xr3:uid="{2064E6EE-AA7F-4B00-8CF4-2D6AC30220A9}" name="Date du mail presta pour date de pose "/>
    <tableColumn id="30" xr3:uid="{28D02DF8-FB89-4E46-9C7F-2F6B99E423F6}" name="Date de pose confirmée"/>
    <tableColumn id="31" xr3:uid="{BE320056-2ADB-495B-9A29-9FD64E08F637}" name="Réception facture "/>
    <tableColumn id="32" xr3:uid="{28F80E9C-CA1F-405E-BD70-F38A3A56FE32}" name="DATE DE CLOTURE" dataDxfId="6"/>
    <tableColumn id="33" xr3:uid="{B308B052-BB24-411F-AB9C-8381B995A11C}" name="Commentair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67B77E-37CA-4451-8909-3A75070DFCFC}" name="Tableau36" displayName="Tableau36" ref="A3:AG9" totalsRowShown="0">
  <autoFilter ref="A3:AG9" xr:uid="{C067B77E-37CA-4451-8909-3A75070DFCFC}"/>
  <tableColumns count="33">
    <tableColumn id="1" xr3:uid="{BF3370F3-59A7-45C1-B326-CD489845E7F6}" name="ID" dataDxfId="5"/>
    <tableColumn id="2" xr3:uid="{FD70C28A-D334-4DB1-B47B-6D6C05FD6294}" name="REGION"/>
    <tableColumn id="3" xr3:uid="{C74ED515-7F99-41CE-A390-6D9841594B7C}" name="Code Agence"/>
    <tableColumn id="4" xr3:uid="{A26FBFA5-3F0E-49EC-B314-91262B9A9324}" name="Agence"/>
    <tableColumn id="5" xr3:uid="{F1009CB5-8356-446D-8261-9DE481302478}" name="Agent _x000a_( prénom + Nom )"/>
    <tableColumn id="6" xr3:uid="{8E216729-C0A8-491C-8F7F-29662A814EF2}" name="MOTIF"/>
    <tableColumn id="7" xr3:uid="{59CC595A-6DAB-40CE-83AB-54C9F1C30A59}" name="Gestionnaire"/>
    <tableColumn id="8" xr3:uid="{04BDD99F-7EE0-40BA-A5C9-1BC90238334E}" name="Date d'effet" dataDxfId="4"/>
    <tableColumn id="29" xr3:uid="{8936B74F-5EC3-4295-BBDA-3AB9CE277379}" name="EDL oui/non" dataDxfId="3"/>
    <tableColumn id="10" xr3:uid="{2E6519A2-4906-421C-97D2-1CB7EB520DBD}" name="DATE Demande prestataire " dataDxfId="2"/>
    <tableColumn id="11" xr3:uid="{357F17FF-8C24-4DCC-8030-F102E77C1461}" name="Date previsionnelle Retour Presta 15 jours" dataDxfId="1">
      <calculatedColumnFormula>Tableau36[[#This Row],[DATE Demande prestataire ]]+15</calculatedColumnFormula>
    </tableColumn>
    <tableColumn id="12" xr3:uid="{2A34BFF2-2AB8-44B6-8B70-A3AC99F8281B}" name="Commentaire Retour prestataire"/>
    <tableColumn id="13" xr3:uid="{D5F69F2C-5FAA-4FF0-A7BB-79601B232198}" name="Retour Prestataire _x000a_DEVIS + BAT_x000a_(Date réception prestataire)_x000a_Sauf déménagement _x000a_(BAT Uniquement)"/>
    <tableColumn id="14" xr3:uid="{68C47608-9F05-43FB-A839-67877F28921E}" name="Date devis + Bat envoyé à agent "/>
    <tableColumn id="15" xr3:uid="{0DC7D2C0-F5AA-4BEE-9AD1-D856366DBF4A}" name="Commentaire Retour Agent "/>
    <tableColumn id="9" xr3:uid="{CF21A12C-0B77-4221-A8CC-3D24338C466E}" name="Date de signature AG "/>
    <tableColumn id="16" xr3:uid="{794605FB-5768-4235-87E6-C1833CC5607D}" name="Déménagement _x000a_Oui/Non"/>
    <tableColumn id="17" xr3:uid="{CBA8296F-7DBF-4EB9-A4ED-E0023AB45A0B}" name="Date survey_x000a_envoyé presta "/>
    <tableColumn id="18" xr3:uid="{72E30549-9F60-4962-891A-F45974144436}" name="Date demande Mairie"/>
    <tableColumn id="19" xr3:uid="{4134FD02-D9DC-4B5C-A8AE-CA2065AFC401}" name="Commentaire"/>
    <tableColumn id="20" xr3:uid="{319DEEBC-3295-4536-A9D0-0042FCB06EAE}" name="Date accord mairie "/>
    <tableColumn id="21" xr3:uid="{AE457EA6-295D-49EF-82C3-31E735554D36}" name="Devis + BAT suite retour mairie "/>
    <tableColumn id="22" xr3:uid="{A2D5148A-4487-49AF-AF38-D967FB9534F0}" name="Date envoi à l'agent du devis + BAT (Si modif)"/>
    <tableColumn id="23" xr3:uid="{08EE9711-0C5E-4B06-8540-881BC277A457}" name="Commentaire agent sur devis + BAT déménagement "/>
    <tableColumn id="24" xr3:uid="{70BCAA5F-746F-46B1-BACC-D5CBEE2AF0EF}" name="Date signature Devis + BAT signés AG"/>
    <tableColumn id="25" xr3:uid="{A795EDB8-9143-4BDF-8100-0E3AA964A766}" name="Date d'envoi Presta AG/CIE devis + bat "/>
    <tableColumn id="26" xr3:uid="{DC6CB548-CACD-4AAD-8618-24A04F4B70F3}" name="Semaine previsionnelle de pose"/>
    <tableColumn id="27" xr3:uid="{90ECAEAB-F58F-4F93-BA0D-A1C0AF2EB57D}" name="Commentaire "/>
    <tableColumn id="28" xr3:uid="{A2C05B36-2849-4DE4-B8A3-6F6401C06362}" name="Date du mail presta pour date de pose "/>
    <tableColumn id="30" xr3:uid="{48925BBF-2657-4418-9F01-17FFFDE84C9A}" name="Date de pose confirmée"/>
    <tableColumn id="31" xr3:uid="{CFFB46B2-D4DC-4E80-86A7-FE908490FB08}" name="Réception facture "/>
    <tableColumn id="32" xr3:uid="{6C53CCFF-B328-4795-9C54-E703FCB0CD90}" name="DATE DE CLOTURE" dataDxfId="0"/>
    <tableColumn id="33" xr3:uid="{7AEBAF7E-AF89-4568-B1AC-2FB4D4754DD7}" name="Commentair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A9482EA-47D1-47FD-A46B-DBBDC738FDC7}">
  <we:reference id="db18cc72-1a17-45df-b60e-7ffb655e8af5" version="1.0.0.4" store="EXCatalog" storeType="EXCatalog"/>
  <we:alternateReferences>
    <we:reference id="WA104381701" version="1.0.0.4" store="fr-FR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94599-D614-4A3F-97B2-98FFA0B8CE95}">
  <sheetPr codeName="Feuil1"/>
  <dimension ref="A1:BY241"/>
  <sheetViews>
    <sheetView tabSelected="1" topLeftCell="A4" zoomScale="90" zoomScaleNormal="90" workbookViewId="0">
      <selection activeCell="L29" sqref="L29"/>
    </sheetView>
  </sheetViews>
  <sheetFormatPr baseColWidth="10" defaultRowHeight="15" outlineLevelRow="1" x14ac:dyDescent="0.25"/>
  <cols>
    <col min="1" max="1" width="11.5703125" bestFit="1" customWidth="1"/>
    <col min="2" max="2" width="12" customWidth="1"/>
    <col min="4" max="4" width="23" customWidth="1"/>
    <col min="5" max="5" width="30.5703125" customWidth="1"/>
    <col min="7" max="7" width="12" customWidth="1"/>
    <col min="8" max="8" width="11.5703125" bestFit="1" customWidth="1"/>
    <col min="13" max="13" width="14.5703125" bestFit="1" customWidth="1"/>
    <col min="15" max="15" width="12.140625" customWidth="1"/>
    <col min="18" max="18" width="12" customWidth="1"/>
  </cols>
  <sheetData>
    <row r="1" spans="1:77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</row>
    <row r="2" spans="1:77" ht="35.25" x14ac:dyDescent="0.25">
      <c r="A2" s="5"/>
      <c r="B2" s="5"/>
      <c r="C2" s="46" t="s">
        <v>50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</row>
    <row r="3" spans="1:7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</row>
    <row r="4" spans="1:77" ht="15.75" thickBo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ht="19.5" thickBot="1" x14ac:dyDescent="0.3">
      <c r="A5" s="5"/>
      <c r="B5" s="5"/>
      <c r="C5" s="5"/>
      <c r="D5" s="14" t="s">
        <v>43</v>
      </c>
      <c r="E5" s="6"/>
      <c r="F5" s="7" t="str">
        <f>IF(E5="","","P")</f>
        <v/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</row>
    <row r="6" spans="1:77" ht="15.75" thickBot="1" x14ac:dyDescent="0.3">
      <c r="A6" s="5"/>
      <c r="B6" s="5"/>
      <c r="C6" s="5"/>
      <c r="D6" s="15" t="s">
        <v>44</v>
      </c>
      <c r="E6" s="6"/>
      <c r="F6" s="7" t="str">
        <f>IF(E6="","","P")</f>
        <v/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</row>
    <row r="7" spans="1:77" ht="19.5" thickBot="1" x14ac:dyDescent="0.3">
      <c r="A7" s="5"/>
      <c r="B7" s="5"/>
      <c r="C7" s="5"/>
      <c r="D7" s="16" t="s">
        <v>45</v>
      </c>
      <c r="E7" s="6"/>
      <c r="F7" s="7" t="str">
        <f>IF(E7="","","P")</f>
        <v/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</row>
    <row r="8" spans="1:77" ht="27.75" thickBot="1" x14ac:dyDescent="0.3">
      <c r="A8" s="5"/>
      <c r="B8" s="5"/>
      <c r="C8" s="5"/>
      <c r="D8" s="17" t="s">
        <v>51</v>
      </c>
      <c r="E8" s="8"/>
      <c r="F8" s="7" t="str">
        <f>IF(E8="","","P")</f>
        <v/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</row>
    <row r="9" spans="1:77" ht="16.5" thickBot="1" x14ac:dyDescent="0.3">
      <c r="A9" s="5"/>
      <c r="B9" s="5"/>
      <c r="C9" s="5"/>
      <c r="D9" s="17" t="s">
        <v>47</v>
      </c>
      <c r="E9" s="35"/>
      <c r="F9" s="7" t="str">
        <f>IF(E9="","","P")</f>
        <v/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</row>
    <row r="10" spans="1:77" ht="15.75" thickBo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</row>
    <row r="11" spans="1:77" ht="15.75" thickBot="1" x14ac:dyDescent="0.3">
      <c r="A11" s="5"/>
      <c r="B11" s="5"/>
      <c r="C11" s="5"/>
      <c r="D11" s="20" t="s">
        <v>69</v>
      </c>
      <c r="E11" s="19"/>
      <c r="F11" s="7" t="str">
        <f>IF(E11="","","P")</f>
        <v/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</row>
    <row r="12" spans="1:77" ht="15.75" thickBot="1" x14ac:dyDescent="0.3">
      <c r="A12" s="5"/>
      <c r="B12" s="5"/>
      <c r="C12" s="5"/>
      <c r="D12" s="58" t="s">
        <v>68</v>
      </c>
      <c r="E12" s="18"/>
      <c r="F12" s="7" t="str">
        <f>IF(E12="","","P")</f>
        <v/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</row>
    <row r="13" spans="1:77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</row>
    <row r="14" spans="1:77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</row>
    <row r="15" spans="1:77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</row>
    <row r="16" spans="1:77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</row>
    <row r="17" spans="1:77" ht="58.5" customHeight="1" x14ac:dyDescent="0.25">
      <c r="A17" s="5"/>
      <c r="B17" s="5"/>
      <c r="C17" s="5"/>
      <c r="D17" s="5"/>
      <c r="E17" s="11" t="s">
        <v>56</v>
      </c>
      <c r="F17" s="10" t="b">
        <f>COUNTIF(F5:F9, "P")=5</f>
        <v>0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</row>
    <row r="18" spans="1:77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</row>
    <row r="19" spans="1:77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</row>
    <row r="20" spans="1:77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</row>
    <row r="21" spans="1:77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</row>
    <row r="22" spans="1:77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</row>
    <row r="23" spans="1:77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</row>
    <row r="24" spans="1:77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</row>
    <row r="25" spans="1:77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</row>
    <row r="26" spans="1:77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</row>
    <row r="27" spans="1:77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</row>
    <row r="28" spans="1:77" ht="28.5" x14ac:dyDescent="0.45">
      <c r="A28" s="5"/>
      <c r="B28" s="5"/>
      <c r="C28" s="5"/>
      <c r="D28" s="5"/>
      <c r="E28" s="5"/>
      <c r="F28" s="5"/>
      <c r="G28" s="5"/>
      <c r="H28" s="5"/>
      <c r="I28" s="5"/>
      <c r="J28" s="5"/>
      <c r="K28" s="36"/>
      <c r="L28" s="36"/>
      <c r="M28" s="36"/>
      <c r="N28" s="37"/>
      <c r="O28" s="36"/>
      <c r="P28" s="36"/>
      <c r="Q28" s="36"/>
      <c r="R28" s="36"/>
      <c r="S28" s="36"/>
      <c r="T28" s="36"/>
      <c r="U28" s="36"/>
      <c r="V28" s="36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</row>
    <row r="29" spans="1:77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</row>
    <row r="30" spans="1:77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</row>
    <row r="31" spans="1:77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</row>
    <row r="32" spans="1:77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</row>
    <row r="33" spans="1:77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</row>
    <row r="34" spans="1:77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</row>
    <row r="35" spans="1:77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</row>
    <row r="36" spans="1:77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</row>
    <row r="37" spans="1:77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36"/>
      <c r="L37" s="36"/>
      <c r="M37" s="38"/>
      <c r="N37" s="36"/>
      <c r="O37" s="36"/>
      <c r="P37" s="36"/>
      <c r="Q37" s="36"/>
      <c r="R37" s="36"/>
      <c r="S37" s="36"/>
      <c r="T37" s="36"/>
      <c r="U37" s="36"/>
      <c r="V37" s="36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</row>
    <row r="38" spans="1:77" ht="87" hidden="1" customHeight="1" outlineLevel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36"/>
      <c r="L38" s="39"/>
      <c r="M38" s="40"/>
      <c r="N38" s="40"/>
      <c r="O38" s="40"/>
      <c r="P38" s="40"/>
      <c r="Q38" s="40"/>
      <c r="R38" s="40"/>
      <c r="S38" s="36"/>
      <c r="T38" s="36"/>
      <c r="U38" s="36"/>
      <c r="V38" s="36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</row>
    <row r="39" spans="1:77" hidden="1" outlineLevel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</row>
    <row r="40" spans="1:77" hidden="1" outlineLevel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</row>
    <row r="41" spans="1:77" hidden="1" outlineLevel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</row>
    <row r="42" spans="1:77" hidden="1" outlineLevel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36"/>
      <c r="L42" s="41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</row>
    <row r="43" spans="1:77" ht="18.75" hidden="1" outlineLevel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36"/>
      <c r="L43" s="42"/>
      <c r="M43" s="43"/>
      <c r="N43" s="43"/>
      <c r="O43" s="43"/>
      <c r="P43" s="43"/>
      <c r="Q43" s="43"/>
      <c r="R43" s="43"/>
      <c r="S43" s="43"/>
      <c r="T43" s="43"/>
      <c r="U43" s="36"/>
      <c r="V43" s="36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</row>
    <row r="44" spans="1:77" hidden="1" outlineLevel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</row>
    <row r="45" spans="1:77" collapsed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</row>
    <row r="46" spans="1:77" ht="15.75" hidden="1" outlineLevel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36"/>
      <c r="L46" s="36"/>
      <c r="M46" s="36"/>
      <c r="N46" s="44"/>
      <c r="O46" s="44"/>
      <c r="P46" s="44"/>
      <c r="Q46" s="36"/>
      <c r="R46" s="36"/>
      <c r="S46" s="36"/>
      <c r="T46" s="36"/>
      <c r="U46" s="36"/>
      <c r="V46" s="36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</row>
    <row r="47" spans="1:77" hidden="1" outlineLevel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</row>
    <row r="48" spans="1:77" collapsed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</row>
    <row r="49" spans="1:77" ht="15.75" hidden="1" outlineLevel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36"/>
      <c r="L49" s="36"/>
      <c r="M49" s="36"/>
      <c r="N49" s="36"/>
      <c r="O49" s="36"/>
      <c r="P49" s="44"/>
      <c r="Q49" s="45"/>
      <c r="R49" s="36"/>
      <c r="S49" s="36"/>
      <c r="T49" s="36"/>
      <c r="U49" s="36"/>
      <c r="V49" s="36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</row>
    <row r="50" spans="1:77" hidden="1" outlineLevel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</row>
    <row r="51" spans="1:77" collapsed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</row>
    <row r="52" spans="1:77" hidden="1" outlineLevel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</row>
    <row r="53" spans="1:77" hidden="1" outlineLevel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</row>
    <row r="54" spans="1:77" collapsed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</row>
    <row r="55" spans="1:77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</row>
    <row r="56" spans="1:77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</row>
    <row r="57" spans="1:77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</row>
    <row r="58" spans="1:77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</row>
    <row r="59" spans="1:77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</row>
    <row r="60" spans="1:77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</row>
    <row r="61" spans="1:77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</row>
    <row r="62" spans="1:77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</row>
    <row r="63" spans="1:77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</row>
    <row r="64" spans="1:77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</row>
    <row r="65" spans="1:77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</row>
    <row r="66" spans="1:77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</row>
    <row r="67" spans="1:77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</row>
    <row r="68" spans="1:77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</row>
    <row r="69" spans="1:77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</row>
    <row r="70" spans="1:77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</row>
    <row r="71" spans="1:77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</row>
    <row r="72" spans="1:77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</row>
    <row r="73" spans="1:77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</row>
    <row r="74" spans="1:77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</row>
    <row r="75" spans="1:77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</row>
    <row r="76" spans="1:77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</row>
    <row r="77" spans="1:77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</row>
    <row r="78" spans="1:77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</row>
    <row r="79" spans="1:77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</row>
    <row r="80" spans="1:77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</row>
    <row r="81" spans="1:77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</row>
    <row r="82" spans="1:77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</row>
    <row r="83" spans="1:77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</row>
    <row r="84" spans="1:77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</row>
    <row r="85" spans="1:77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</row>
    <row r="86" spans="1:77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</row>
    <row r="87" spans="1:77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</row>
    <row r="88" spans="1:77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</row>
    <row r="89" spans="1:77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</row>
    <row r="90" spans="1:77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</row>
    <row r="91" spans="1:77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</row>
    <row r="92" spans="1:77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</row>
    <row r="93" spans="1:77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</row>
    <row r="94" spans="1:77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</row>
    <row r="95" spans="1:77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</row>
    <row r="96" spans="1:77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</row>
    <row r="97" spans="1:77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</row>
    <row r="98" spans="1:77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</row>
    <row r="99" spans="1:77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</row>
    <row r="100" spans="1:77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</row>
    <row r="101" spans="1:77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</row>
    <row r="102" spans="1:77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</row>
    <row r="103" spans="1:77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</row>
    <row r="104" spans="1:77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</row>
    <row r="105" spans="1:77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</row>
    <row r="106" spans="1:77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</row>
    <row r="107" spans="1:77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</row>
    <row r="108" spans="1:77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</row>
    <row r="109" spans="1:77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</row>
    <row r="110" spans="1:77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</row>
    <row r="111" spans="1:77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</row>
    <row r="112" spans="1:77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</row>
    <row r="113" spans="1:77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</row>
    <row r="114" spans="1:77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</row>
    <row r="115" spans="1:77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</row>
    <row r="116" spans="1:77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</row>
    <row r="117" spans="1:77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</row>
    <row r="118" spans="1:77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</row>
    <row r="119" spans="1:77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</row>
    <row r="120" spans="1:77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</row>
    <row r="121" spans="1:77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</row>
    <row r="122" spans="1:77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</row>
    <row r="123" spans="1:77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</row>
    <row r="124" spans="1:77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</row>
    <row r="125" spans="1:77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</row>
    <row r="126" spans="1:77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</row>
    <row r="127" spans="1:77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</row>
    <row r="128" spans="1:77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</row>
    <row r="129" spans="1:77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</row>
    <row r="130" spans="1:77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</row>
    <row r="131" spans="1:77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</row>
    <row r="132" spans="1:77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</row>
    <row r="133" spans="1:77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</row>
    <row r="134" spans="1:77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</row>
    <row r="135" spans="1:77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</row>
    <row r="136" spans="1:77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</row>
    <row r="137" spans="1:77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</row>
    <row r="138" spans="1:77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</row>
    <row r="139" spans="1:77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</row>
    <row r="140" spans="1:77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</row>
    <row r="141" spans="1:77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</row>
    <row r="142" spans="1:77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</row>
    <row r="143" spans="1:77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</row>
    <row r="144" spans="1:77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</row>
    <row r="145" spans="1:77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</row>
    <row r="146" spans="1:77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</row>
    <row r="147" spans="1:77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</row>
    <row r="148" spans="1:77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</row>
    <row r="149" spans="1:77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</row>
    <row r="150" spans="1:77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</row>
    <row r="151" spans="1:77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</row>
    <row r="152" spans="1:77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</row>
    <row r="153" spans="1:77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</row>
    <row r="154" spans="1:77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</row>
    <row r="155" spans="1:77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</row>
    <row r="156" spans="1:77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</row>
    <row r="157" spans="1:77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</row>
    <row r="158" spans="1:77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</row>
    <row r="159" spans="1:77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</row>
    <row r="160" spans="1:77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</row>
    <row r="161" spans="1:77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</row>
    <row r="162" spans="1:77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</row>
    <row r="163" spans="1:77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</row>
    <row r="164" spans="1:77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</row>
    <row r="165" spans="1:77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</row>
    <row r="166" spans="1:77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</row>
    <row r="167" spans="1:77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</row>
    <row r="168" spans="1:77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</row>
    <row r="169" spans="1:77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</row>
    <row r="170" spans="1:77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</row>
    <row r="171" spans="1:77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</row>
    <row r="172" spans="1:77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</row>
    <row r="173" spans="1:77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</row>
    <row r="174" spans="1:77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</row>
    <row r="175" spans="1:77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</row>
    <row r="176" spans="1:77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</row>
    <row r="177" spans="1:77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</row>
    <row r="178" spans="1:77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</row>
    <row r="179" spans="1:77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</row>
    <row r="180" spans="1:77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</row>
    <row r="181" spans="1:77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</row>
    <row r="182" spans="1:77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</row>
    <row r="183" spans="1:77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</row>
    <row r="184" spans="1:77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</row>
    <row r="185" spans="1:77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</row>
    <row r="186" spans="1:77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</row>
    <row r="187" spans="1:77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</row>
    <row r="188" spans="1:77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</row>
    <row r="189" spans="1:77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</row>
    <row r="190" spans="1:77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</row>
    <row r="191" spans="1:77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</row>
    <row r="192" spans="1:77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</row>
    <row r="193" spans="1:77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</row>
    <row r="194" spans="1:77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</row>
    <row r="195" spans="1:77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</row>
    <row r="196" spans="1:77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</row>
    <row r="197" spans="1:77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</row>
    <row r="198" spans="1:77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</row>
    <row r="199" spans="1:77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</row>
    <row r="200" spans="1:77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</row>
    <row r="201" spans="1:77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</row>
    <row r="202" spans="1:77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</row>
    <row r="203" spans="1:77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</row>
    <row r="204" spans="1:77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</row>
    <row r="205" spans="1:77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</row>
    <row r="206" spans="1:77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</row>
    <row r="207" spans="1:77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</row>
    <row r="208" spans="1:77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</row>
    <row r="209" spans="1:77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</row>
    <row r="210" spans="1:77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</row>
    <row r="211" spans="1:77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</row>
    <row r="212" spans="1:77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</row>
    <row r="213" spans="1:77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</row>
    <row r="214" spans="1:77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</row>
    <row r="215" spans="1:77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</row>
    <row r="216" spans="1:77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</row>
    <row r="217" spans="1:77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</row>
    <row r="218" spans="1:77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</row>
    <row r="219" spans="1:77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</row>
    <row r="220" spans="1:77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</row>
    <row r="221" spans="1:77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</row>
    <row r="222" spans="1:77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</row>
    <row r="223" spans="1:77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</row>
    <row r="224" spans="1:77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</row>
    <row r="225" spans="1:77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</row>
    <row r="226" spans="1:77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</row>
    <row r="227" spans="1:77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</row>
    <row r="228" spans="1:77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</row>
    <row r="229" spans="1:77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</row>
    <row r="230" spans="1:77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</row>
    <row r="231" spans="1:77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</row>
    <row r="232" spans="1:77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</row>
    <row r="233" spans="1:77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</row>
    <row r="234" spans="1:77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</row>
    <row r="235" spans="1:77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</row>
    <row r="236" spans="1:77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</row>
    <row r="237" spans="1:77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</row>
    <row r="238" spans="1:77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</row>
    <row r="239" spans="1:77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</row>
    <row r="240" spans="1:77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</row>
    <row r="241" spans="1:77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</row>
  </sheetData>
  <conditionalFormatting sqref="F5">
    <cfRule type="cellIs" dxfId="20" priority="12" operator="equal">
      <formula>"P"</formula>
    </cfRule>
  </conditionalFormatting>
  <conditionalFormatting sqref="F6">
    <cfRule type="cellIs" dxfId="19" priority="11" operator="equal">
      <formula>"P"</formula>
    </cfRule>
  </conditionalFormatting>
  <conditionalFormatting sqref="F7">
    <cfRule type="cellIs" dxfId="18" priority="10" operator="equal">
      <formula>"P"</formula>
    </cfRule>
  </conditionalFormatting>
  <conditionalFormatting sqref="F8">
    <cfRule type="cellIs" dxfId="17" priority="9" operator="equal">
      <formula>"P"</formula>
    </cfRule>
  </conditionalFormatting>
  <conditionalFormatting sqref="F9">
    <cfRule type="cellIs" dxfId="16" priority="8" operator="equal">
      <formula>"P"</formula>
    </cfRule>
  </conditionalFormatting>
  <conditionalFormatting sqref="E17">
    <cfRule type="expression" dxfId="15" priority="4">
      <formula>validation</formula>
    </cfRule>
  </conditionalFormatting>
  <conditionalFormatting sqref="F11">
    <cfRule type="cellIs" dxfId="14" priority="2" operator="equal">
      <formula>"P"</formula>
    </cfRule>
  </conditionalFormatting>
  <conditionalFormatting sqref="F12">
    <cfRule type="cellIs" dxfId="13" priority="1" operator="equal">
      <formula>"P"</formula>
    </cfRule>
  </conditionalFormatting>
  <dataValidations count="1">
    <dataValidation type="list" allowBlank="1" showInputMessage="1" showErrorMessage="1" sqref="D9" xr:uid="{5EF87FCB-29E2-4178-BB8A-A86A3EA2991E}">
      <formula1>#REF!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5B3DA1D-6592-4FF3-84F6-DC473F4D0C9D}">
          <x14:formula1>
            <xm:f>'Menu déroulant'!$A$39:$A$46</xm:f>
          </x14:formula1>
          <xm:sqref>E9</xm:sqref>
        </x14:dataValidation>
        <x14:dataValidation type="list" allowBlank="1" showInputMessage="1" showErrorMessage="1" xr:uid="{C7AA0BAE-0464-4C45-A955-CC78C4028A70}">
          <x14:formula1>
            <xm:f>'Menu déroulant'!$A$51:$A$56</xm:f>
          </x14:formula1>
          <xm:sqref>E5</xm:sqref>
        </x14:dataValidation>
        <x14:dataValidation type="list" allowBlank="1" showInputMessage="1" showErrorMessage="1" xr:uid="{B077867B-FFD7-411B-8B1C-3967D97D7524}">
          <x14:formula1>
            <xm:f>'Menu déroulant'!$A$47:$A$49</xm:f>
          </x14:formula1>
          <xm:sqref>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8E687-BBBC-44D2-BB83-FC9D3537DC1D}">
  <sheetPr codeName="Feuil5"/>
  <dimension ref="A1:V86"/>
  <sheetViews>
    <sheetView workbookViewId="0">
      <selection activeCell="H17" sqref="H17"/>
    </sheetView>
  </sheetViews>
  <sheetFormatPr baseColWidth="10" defaultRowHeight="15" x14ac:dyDescent="0.25"/>
  <cols>
    <col min="1" max="1" width="14.5703125" bestFit="1" customWidth="1"/>
    <col min="2" max="2" width="20.140625" customWidth="1"/>
    <col min="4" max="4" width="52.42578125" bestFit="1" customWidth="1"/>
    <col min="7" max="7" width="13.140625" customWidth="1"/>
    <col min="10" max="10" width="17.140625" customWidth="1"/>
  </cols>
  <sheetData>
    <row r="1" spans="1:22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</row>
    <row r="2" spans="1:22" ht="33.75" thickBot="1" x14ac:dyDescent="0.5">
      <c r="A2" s="13"/>
      <c r="B2" s="13"/>
      <c r="C2" s="13"/>
      <c r="D2" s="122" t="s">
        <v>101</v>
      </c>
      <c r="E2" s="13"/>
      <c r="F2" s="2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spans="1:22" ht="15.75" thickBot="1" x14ac:dyDescent="0.3">
      <c r="A3" s="72" t="s">
        <v>96</v>
      </c>
      <c r="B3" s="112" t="s">
        <v>128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1:22" ht="15.75" thickBot="1" x14ac:dyDescent="0.3">
      <c r="A4" s="13"/>
      <c r="B4" s="13"/>
      <c r="C4" s="13"/>
      <c r="D4" s="3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2" ht="24" thickBot="1" x14ac:dyDescent="0.3">
      <c r="A5" s="13"/>
      <c r="B5" s="13"/>
      <c r="C5" s="88"/>
      <c r="D5" s="115" t="str">
        <f>UPPER(B3)</f>
        <v>MARSEILLE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2" x14ac:dyDescent="0.25">
      <c r="A6" s="13"/>
      <c r="B6" s="13"/>
      <c r="C6" s="13"/>
      <c r="D6" s="113" t="str" cm="1">
        <f t="array" ref="D6">_xlfn._xlws.SORT(_xlfn._xlws.FILTER(CONCATENATE(TEXT(Tableau3[Date d''effet],"aaaa mm"), " =&gt;" &amp;" "&amp;Tableau3[MOTIF]," : N° de dossier ",Tableau3[ID]),Tableau3[Agence]=B3),,-1)</f>
        <v>2025 03 =&gt; Changement de raison sociale : N° de dossier 5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1:22" x14ac:dyDescent="0.25">
      <c r="A7" s="13"/>
      <c r="B7" s="13"/>
      <c r="C7" s="13"/>
      <c r="D7" s="1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x14ac:dyDescent="0.25">
      <c r="A8" s="13"/>
      <c r="B8" s="13"/>
      <c r="C8" s="13"/>
      <c r="D8" s="1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1:22" x14ac:dyDescent="0.25">
      <c r="A9" s="13"/>
      <c r="B9" s="13"/>
      <c r="C9" s="13"/>
      <c r="D9" s="1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1:22" x14ac:dyDescent="0.25">
      <c r="A10" s="13"/>
      <c r="B10" s="13"/>
      <c r="C10" s="13"/>
      <c r="D10" s="1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x14ac:dyDescent="0.25">
      <c r="A11" s="13"/>
      <c r="B11" s="13"/>
      <c r="C11" s="13"/>
      <c r="D11" s="1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x14ac:dyDescent="0.25">
      <c r="A12" s="13"/>
      <c r="B12" s="13"/>
      <c r="C12" s="13"/>
      <c r="D12" s="1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5">
      <c r="A13" s="13"/>
      <c r="B13" s="13"/>
      <c r="C13" s="13"/>
      <c r="D13" s="1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x14ac:dyDescent="0.25">
      <c r="A14" s="13"/>
      <c r="B14" s="13"/>
      <c r="C14" s="13"/>
      <c r="D14" s="1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x14ac:dyDescent="0.25">
      <c r="A15" s="13"/>
      <c r="B15" s="13"/>
      <c r="C15" s="13"/>
      <c r="D15" s="1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x14ac:dyDescent="0.25">
      <c r="A16" s="13"/>
      <c r="B16" s="13"/>
      <c r="C16" s="13"/>
      <c r="D16" s="1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19.5" thickBot="1" x14ac:dyDescent="0.3">
      <c r="A17" s="13"/>
      <c r="B17" s="13"/>
      <c r="C17" s="13"/>
      <c r="D17" s="114"/>
      <c r="E17" s="13"/>
      <c r="F17" s="13"/>
      <c r="G17" s="102" t="s">
        <v>102</v>
      </c>
      <c r="H17" s="111">
        <v>5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2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2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1:22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2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1:22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1:22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spans="1:22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22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1:22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1:22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spans="1:22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1:22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spans="1:22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spans="1:22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1:22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spans="1:22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spans="1:22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2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spans="1:22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spans="1:22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spans="1:22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spans="1:22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spans="1:22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spans="1:22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spans="1:22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spans="1:22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 spans="1:22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 spans="1:22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spans="1:22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spans="1:22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 spans="1:22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 spans="1:22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 spans="1:22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 spans="1:22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 spans="1:22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 spans="1:22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 spans="1:22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 spans="1:22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 spans="1:22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 spans="1:22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 spans="1:22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 spans="1:22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 spans="1:22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2" spans="1:22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 spans="1:22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 spans="1:22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 spans="1:22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 spans="1:22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spans="1:22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 spans="1:22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 spans="1:22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spans="1:22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 spans="1:22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54968-07B4-480E-8666-5B2C2569BDD5}">
  <sheetPr codeName="Feuil7"/>
  <dimension ref="A1:AI250"/>
  <sheetViews>
    <sheetView zoomScale="80" zoomScaleNormal="80" workbookViewId="0">
      <selection activeCell="H58" sqref="H58"/>
    </sheetView>
  </sheetViews>
  <sheetFormatPr baseColWidth="10" defaultRowHeight="15" outlineLevelRow="1" x14ac:dyDescent="0.25"/>
  <cols>
    <col min="1" max="9" width="15.5703125" customWidth="1"/>
    <col min="10" max="10" width="15.5703125" style="54" customWidth="1"/>
    <col min="11" max="11" width="15.5703125" customWidth="1"/>
    <col min="12" max="12" width="12.7109375" customWidth="1"/>
    <col min="13" max="13" width="13.5703125" customWidth="1"/>
    <col min="14" max="14" width="53.85546875" bestFit="1" customWidth="1"/>
  </cols>
  <sheetData>
    <row r="1" spans="1:35" ht="47.45" customHeight="1" thickBot="1" x14ac:dyDescent="0.5">
      <c r="A1" s="92"/>
      <c r="B1" s="197"/>
      <c r="C1" s="198"/>
      <c r="D1" s="199" t="str">
        <f>'BASE '!F16</f>
        <v>Changement de raison sociale</v>
      </c>
      <c r="E1" s="198"/>
      <c r="F1" s="200"/>
      <c r="G1" s="13"/>
      <c r="H1" s="125" t="s">
        <v>103</v>
      </c>
      <c r="I1" s="123"/>
      <c r="J1" s="53"/>
      <c r="K1" s="13"/>
      <c r="L1" s="97"/>
      <c r="M1" s="89" t="s">
        <v>45</v>
      </c>
      <c r="N1" s="90" t="str">
        <f>UPPER(B5)</f>
        <v>MARSEILLE</v>
      </c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</row>
    <row r="2" spans="1:35" ht="15" customHeight="1" thickBot="1" x14ac:dyDescent="0.3">
      <c r="A2" s="91"/>
      <c r="B2" s="196" t="s">
        <v>121</v>
      </c>
      <c r="C2" s="201" t="str">
        <f>'BASE '!E16</f>
        <v>NICOO</v>
      </c>
      <c r="D2" s="13"/>
      <c r="E2" s="13"/>
      <c r="F2" s="13"/>
      <c r="G2" s="13"/>
      <c r="H2" s="126"/>
      <c r="I2" s="124"/>
      <c r="J2" s="53"/>
      <c r="K2" s="97"/>
      <c r="L2" s="97"/>
      <c r="M2" s="91"/>
      <c r="N2" s="91" t="str" cm="1">
        <f t="array" ref="N2">_xlfn._xlws.SORT(_xlfn._xlws.FILTER(CONCATENATE(TEXT(Tableau3[Date d''effet],"aaaa mm"), " =&gt;" &amp;" "&amp;Tableau3[MOTIF]," : N° de dossier ",Tableau3[ID]),Tableau3[Agence]='Formulaire de suivi'!B5),,-1)</f>
        <v>2025 03 =&gt; Changement de raison sociale : N° de dossier 5</v>
      </c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35" ht="23.25" x14ac:dyDescent="0.25">
      <c r="A3" s="91"/>
      <c r="B3" s="146" t="s">
        <v>104</v>
      </c>
      <c r="C3" s="109" t="str">
        <f>RECHERCHER!D5</f>
        <v>MARSEILLE</v>
      </c>
      <c r="D3" s="13"/>
      <c r="E3" s="108" t="s">
        <v>70</v>
      </c>
      <c r="F3" s="13"/>
      <c r="G3" s="13"/>
      <c r="H3" s="117" t="s">
        <v>105</v>
      </c>
      <c r="I3" s="13"/>
      <c r="J3" s="53"/>
      <c r="K3" s="13"/>
      <c r="L3" s="97"/>
      <c r="M3" s="91"/>
      <c r="N3" s="9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1:35" ht="18.75" x14ac:dyDescent="0.3">
      <c r="A4" s="91"/>
      <c r="B4" s="108"/>
      <c r="C4" s="13"/>
      <c r="D4" s="13"/>
      <c r="E4" s="110">
        <f>'BASE '!H16</f>
        <v>45717</v>
      </c>
      <c r="F4" s="13"/>
      <c r="G4" s="13"/>
      <c r="H4" s="156" t="str">
        <f>'BASE '!G16</f>
        <v xml:space="preserve">Nicolas </v>
      </c>
      <c r="I4" s="127" t="s">
        <v>107</v>
      </c>
      <c r="J4" s="128" t="str">
        <f>'BASE '!B16</f>
        <v>O</v>
      </c>
      <c r="K4" s="13"/>
      <c r="L4" s="97"/>
      <c r="M4" s="91"/>
      <c r="N4" s="91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</row>
    <row r="5" spans="1:35" ht="15" customHeight="1" x14ac:dyDescent="0.25">
      <c r="A5" s="93" t="s">
        <v>96</v>
      </c>
      <c r="B5" s="94" t="str">
        <f>RECHERCHER!B3</f>
        <v>marseille</v>
      </c>
      <c r="C5" s="95" t="s">
        <v>95</v>
      </c>
      <c r="D5" s="96">
        <f>RECHERCHER!H17</f>
        <v>5</v>
      </c>
      <c r="E5" s="13"/>
      <c r="F5" s="13"/>
      <c r="G5" s="13"/>
      <c r="H5" s="13"/>
      <c r="I5" s="13"/>
      <c r="J5" s="61"/>
      <c r="K5" s="97"/>
      <c r="L5" s="97"/>
      <c r="M5" s="91"/>
      <c r="N5" s="91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</row>
    <row r="6" spans="1:35" ht="15" customHeight="1" x14ac:dyDescent="0.25">
      <c r="A6" s="121" t="s">
        <v>117</v>
      </c>
      <c r="B6" s="92" t="b">
        <v>1</v>
      </c>
      <c r="C6" s="203" t="s">
        <v>124</v>
      </c>
      <c r="D6" s="97"/>
      <c r="E6" s="97"/>
      <c r="F6" s="13"/>
      <c r="G6" s="13"/>
      <c r="H6" s="13"/>
      <c r="I6" s="13"/>
      <c r="J6" s="61"/>
      <c r="K6" s="97"/>
      <c r="L6" s="97"/>
      <c r="M6" s="91"/>
      <c r="N6" s="91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15" customHeight="1" x14ac:dyDescent="0.25">
      <c r="A7" s="13"/>
      <c r="B7" s="33"/>
      <c r="C7" s="13"/>
      <c r="D7" s="13"/>
      <c r="E7" s="13"/>
      <c r="F7" s="13"/>
      <c r="G7" s="13"/>
      <c r="H7" s="13"/>
      <c r="I7" s="13"/>
      <c r="J7" s="61"/>
      <c r="K7" s="97"/>
      <c r="L7" s="97"/>
      <c r="M7" s="91"/>
      <c r="N7" s="91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</row>
    <row r="8" spans="1:35" ht="15" customHeight="1" x14ac:dyDescent="0.25">
      <c r="A8" s="13"/>
      <c r="B8" s="13"/>
      <c r="C8" s="13"/>
      <c r="D8" s="13"/>
      <c r="E8" s="13"/>
      <c r="F8" s="13"/>
      <c r="G8" s="13"/>
      <c r="H8" s="13"/>
      <c r="I8" s="13"/>
      <c r="J8" s="61"/>
      <c r="K8" s="13"/>
      <c r="L8" s="13"/>
      <c r="M8" s="91"/>
      <c r="N8" s="91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</row>
    <row r="9" spans="1:35" ht="15" customHeight="1" x14ac:dyDescent="0.25">
      <c r="A9" s="13"/>
      <c r="B9" s="13"/>
      <c r="C9" s="13"/>
      <c r="D9" s="13"/>
      <c r="E9" s="13"/>
      <c r="F9" s="13"/>
      <c r="G9" s="13"/>
      <c r="H9" s="13"/>
      <c r="I9" s="13"/>
      <c r="J9" s="61"/>
      <c r="K9" s="13"/>
      <c r="L9" s="13"/>
      <c r="M9" s="91"/>
      <c r="N9" s="91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</row>
    <row r="10" spans="1:35" ht="15" customHeight="1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61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</row>
    <row r="11" spans="1:35" ht="15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60"/>
      <c r="K11" s="13"/>
      <c r="L11" s="13"/>
      <c r="M11" s="13"/>
      <c r="N11" s="62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35" ht="15" customHeight="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53"/>
      <c r="K12" s="13"/>
      <c r="L12" s="13"/>
      <c r="M12" s="13"/>
      <c r="N12" s="62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</row>
    <row r="13" spans="1:35" ht="21.6" customHeight="1" x14ac:dyDescent="0.25">
      <c r="A13" s="13"/>
      <c r="B13" s="13"/>
      <c r="C13" s="13"/>
      <c r="D13" s="22"/>
      <c r="E13" s="13"/>
      <c r="F13" s="13"/>
      <c r="G13" s="13"/>
      <c r="H13" s="13"/>
      <c r="I13" s="13"/>
      <c r="J13" s="53"/>
      <c r="K13" s="13"/>
      <c r="L13" s="13"/>
      <c r="M13" s="13"/>
      <c r="N13" s="62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</row>
    <row r="14" spans="1:35" ht="44.1" customHeight="1" outlineLevel="1" thickBot="1" x14ac:dyDescent="0.3">
      <c r="A14" s="13"/>
      <c r="B14" s="154"/>
      <c r="C14" s="13"/>
      <c r="D14" s="158" t="s">
        <v>88</v>
      </c>
      <c r="E14" s="47" t="s">
        <v>57</v>
      </c>
      <c r="F14" s="47" t="s">
        <v>58</v>
      </c>
      <c r="G14" s="159"/>
      <c r="H14" s="47" t="s">
        <v>59</v>
      </c>
      <c r="I14" s="160" t="s">
        <v>60</v>
      </c>
      <c r="J14" s="47" t="s">
        <v>61</v>
      </c>
      <c r="K14" s="159"/>
      <c r="L14" s="47" t="s">
        <v>62</v>
      </c>
      <c r="M14" s="13"/>
      <c r="N14" s="62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</row>
    <row r="15" spans="1:35" ht="16.5" customHeight="1" outlineLevel="1" thickBot="1" x14ac:dyDescent="0.3">
      <c r="A15" s="13"/>
      <c r="B15" s="13"/>
      <c r="C15" s="13"/>
      <c r="D15" s="161">
        <f>'BASE '!$J16</f>
        <v>0</v>
      </c>
      <c r="E15" s="162">
        <f>IF(D15&lt;&gt;"00/01/1900",D19+15, "")</f>
        <v>45668</v>
      </c>
      <c r="F15" s="207" t="str">
        <f>'BASE '!L16</f>
        <v>TEST 03/01</v>
      </c>
      <c r="G15" s="159"/>
      <c r="H15" s="163"/>
      <c r="I15" s="164">
        <v>45292</v>
      </c>
      <c r="J15" s="174"/>
      <c r="K15" s="159"/>
      <c r="L15" s="164">
        <v>45292</v>
      </c>
      <c r="M15" s="13"/>
      <c r="N15" s="62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16.5" customHeight="1" outlineLevel="1" x14ac:dyDescent="0.25">
      <c r="A16" s="13"/>
      <c r="B16" s="13"/>
      <c r="C16" s="74"/>
      <c r="D16" s="75"/>
      <c r="E16" s="81"/>
      <c r="F16" s="33"/>
      <c r="G16" s="33"/>
      <c r="H16" s="76"/>
      <c r="I16" s="33"/>
      <c r="J16" s="64"/>
      <c r="K16" s="33"/>
      <c r="L16" s="33"/>
      <c r="M16" s="13"/>
      <c r="N16" s="62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6.5" customHeight="1" outlineLevel="1" x14ac:dyDescent="0.25">
      <c r="A17" s="13"/>
      <c r="B17" s="73"/>
      <c r="C17" s="74"/>
      <c r="D17" s="75"/>
      <c r="E17" s="81"/>
      <c r="F17" s="33"/>
      <c r="G17" s="33"/>
      <c r="H17" s="76"/>
      <c r="I17" s="33"/>
      <c r="J17" s="64"/>
      <c r="K17" s="33"/>
      <c r="L17" s="33"/>
      <c r="M17" s="13"/>
      <c r="N17" s="62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</row>
    <row r="18" spans="1:35" ht="16.5" customHeight="1" outlineLevel="1" thickBot="1" x14ac:dyDescent="0.3">
      <c r="A18" s="13"/>
      <c r="B18" s="13"/>
      <c r="C18" s="13"/>
      <c r="D18" s="13"/>
      <c r="E18" s="13"/>
      <c r="F18" s="33"/>
      <c r="G18" s="33"/>
      <c r="H18" s="82"/>
      <c r="I18" s="13"/>
      <c r="J18" s="64"/>
      <c r="K18" s="33"/>
      <c r="L18" s="33"/>
      <c r="M18" s="13"/>
      <c r="N18" s="62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</row>
    <row r="19" spans="1:35" ht="18" customHeight="1" outlineLevel="1" thickBot="1" x14ac:dyDescent="0.3">
      <c r="A19" s="13"/>
      <c r="B19" s="13"/>
      <c r="C19" s="13"/>
      <c r="D19" s="103">
        <v>45653</v>
      </c>
      <c r="E19" s="13"/>
      <c r="F19" s="205" t="s">
        <v>139</v>
      </c>
      <c r="G19" s="13"/>
      <c r="H19" s="103"/>
      <c r="I19" s="103"/>
      <c r="J19" s="165"/>
      <c r="K19" s="13"/>
      <c r="L19" s="167"/>
      <c r="M19" s="13"/>
      <c r="N19" s="62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</row>
    <row r="20" spans="1:35" ht="16.5" customHeight="1" outlineLevel="1" x14ac:dyDescent="0.25">
      <c r="A20" s="13"/>
      <c r="B20" s="13"/>
      <c r="C20" s="13"/>
      <c r="D20" s="13"/>
      <c r="E20" s="81"/>
      <c r="F20" s="33"/>
      <c r="G20" s="33"/>
      <c r="H20" s="119"/>
      <c r="I20" s="120"/>
      <c r="J20" s="64"/>
      <c r="K20" s="13"/>
      <c r="L20" s="13"/>
      <c r="M20" s="13"/>
      <c r="N20" s="62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</row>
    <row r="21" spans="1:35" ht="16.5" customHeight="1" outlineLevel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53"/>
      <c r="K21" s="13"/>
      <c r="L21" s="13"/>
      <c r="M21" s="13"/>
      <c r="N21" s="62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x14ac:dyDescent="0.25">
      <c r="A22" s="13"/>
      <c r="B22" s="13"/>
      <c r="C22" s="69"/>
      <c r="D22" s="13"/>
      <c r="E22" s="33"/>
      <c r="F22" s="33"/>
      <c r="G22" s="13"/>
      <c r="H22" s="13"/>
      <c r="I22" s="13"/>
      <c r="J22" s="64"/>
      <c r="K22" s="13"/>
      <c r="L22" s="13"/>
      <c r="M22" s="13"/>
      <c r="N22" s="62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</row>
    <row r="23" spans="1:35" x14ac:dyDescent="0.25">
      <c r="A23" s="13"/>
      <c r="B23" s="13"/>
      <c r="C23" s="69"/>
      <c r="D23" s="13"/>
      <c r="E23" s="33"/>
      <c r="F23" s="33"/>
      <c r="G23" s="13"/>
      <c r="H23" s="13"/>
      <c r="I23" s="13"/>
      <c r="J23" s="53"/>
      <c r="K23" s="13"/>
      <c r="L23" s="13"/>
      <c r="M23" s="13"/>
      <c r="N23" s="62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</row>
    <row r="24" spans="1:35" x14ac:dyDescent="0.25">
      <c r="A24" s="13"/>
      <c r="B24" s="13"/>
      <c r="C24" s="69"/>
      <c r="D24" s="13"/>
      <c r="E24" s="33"/>
      <c r="F24" s="33"/>
      <c r="G24" s="13"/>
      <c r="H24" s="13"/>
      <c r="I24" s="13"/>
      <c r="J24" s="53"/>
      <c r="K24" s="13"/>
      <c r="L24" s="13"/>
      <c r="M24" s="13"/>
      <c r="N24" s="62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</row>
    <row r="25" spans="1:35" x14ac:dyDescent="0.25">
      <c r="A25" s="13"/>
      <c r="B25" s="13"/>
      <c r="C25" s="62"/>
      <c r="D25" s="13"/>
      <c r="E25" s="13"/>
      <c r="F25" s="33"/>
      <c r="G25" s="13"/>
      <c r="H25" s="13"/>
      <c r="I25" s="13"/>
      <c r="J25" s="53"/>
      <c r="K25" s="13"/>
      <c r="L25" s="53" t="s">
        <v>97</v>
      </c>
      <c r="M25" s="13"/>
      <c r="N25" s="62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</row>
    <row r="26" spans="1:35" ht="15.75" outlineLevel="1" thickBot="1" x14ac:dyDescent="0.3">
      <c r="A26" s="13"/>
      <c r="B26" s="83"/>
      <c r="C26" s="62"/>
      <c r="D26" s="13"/>
      <c r="E26" s="13"/>
      <c r="F26" s="33"/>
      <c r="G26" s="13"/>
      <c r="H26" s="13"/>
      <c r="I26" s="13"/>
      <c r="J26" s="53"/>
      <c r="K26" s="13"/>
      <c r="L26" s="13"/>
      <c r="M26" s="13"/>
      <c r="N26" s="62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34.5" outlineLevel="1" thickBot="1" x14ac:dyDescent="0.3">
      <c r="A27" s="13"/>
      <c r="B27" s="153"/>
      <c r="C27" s="152" t="s">
        <v>110</v>
      </c>
      <c r="D27" s="47" t="s">
        <v>72</v>
      </c>
      <c r="E27" s="47" t="s">
        <v>73</v>
      </c>
      <c r="F27" s="34"/>
      <c r="G27" s="47" t="s">
        <v>74</v>
      </c>
      <c r="H27" s="47" t="s">
        <v>75</v>
      </c>
      <c r="I27" s="47" t="s">
        <v>76</v>
      </c>
      <c r="J27" s="47" t="s">
        <v>77</v>
      </c>
      <c r="K27" s="52"/>
      <c r="L27" s="47" t="s">
        <v>78</v>
      </c>
      <c r="M27" s="157" t="s">
        <v>79</v>
      </c>
      <c r="N27" s="62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</row>
    <row r="28" spans="1:35" ht="15.75" outlineLevel="1" thickBot="1" x14ac:dyDescent="0.3">
      <c r="A28" s="13"/>
      <c r="B28" s="13"/>
      <c r="C28" s="84"/>
      <c r="D28" s="85"/>
      <c r="E28" s="175"/>
      <c r="F28" s="34"/>
      <c r="G28" s="85"/>
      <c r="H28" s="85"/>
      <c r="I28" s="85"/>
      <c r="J28" s="176"/>
      <c r="K28" s="52"/>
      <c r="L28" s="85">
        <v>45292</v>
      </c>
      <c r="M28" s="85"/>
      <c r="N28" s="62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outlineLevel="1" x14ac:dyDescent="0.25">
      <c r="A29" s="13"/>
      <c r="B29" s="13"/>
      <c r="C29" s="79"/>
      <c r="D29" s="80"/>
      <c r="E29" s="34"/>
      <c r="F29" s="34"/>
      <c r="G29" s="80"/>
      <c r="H29" s="80"/>
      <c r="I29" s="80"/>
      <c r="J29" s="80"/>
      <c r="K29" s="52"/>
      <c r="L29" s="80"/>
      <c r="M29" s="80"/>
      <c r="N29" s="62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</row>
    <row r="30" spans="1:35" outlineLevel="1" x14ac:dyDescent="0.25">
      <c r="A30" s="13"/>
      <c r="B30" s="13"/>
      <c r="C30" s="79"/>
      <c r="D30" s="80"/>
      <c r="E30" s="34"/>
      <c r="F30" s="34"/>
      <c r="G30" s="80"/>
      <c r="H30" s="80"/>
      <c r="I30" s="80"/>
      <c r="J30" s="80"/>
      <c r="K30" s="52"/>
      <c r="L30" s="80"/>
      <c r="M30" s="80"/>
      <c r="N30" s="62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</row>
    <row r="31" spans="1:35" outlineLevel="1" x14ac:dyDescent="0.25">
      <c r="A31" s="13"/>
      <c r="B31" s="13"/>
      <c r="C31" s="79"/>
      <c r="D31" s="80"/>
      <c r="E31" s="34"/>
      <c r="F31" s="34"/>
      <c r="G31" s="80"/>
      <c r="H31" s="80"/>
      <c r="I31" s="80"/>
      <c r="J31" s="80"/>
      <c r="K31" s="52"/>
      <c r="L31" s="80"/>
      <c r="M31" s="80"/>
      <c r="N31" s="62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outlineLevel="1" x14ac:dyDescent="0.25">
      <c r="A32" s="13"/>
      <c r="B32" s="13"/>
      <c r="C32" s="79"/>
      <c r="D32" s="80"/>
      <c r="E32" s="34"/>
      <c r="F32" s="34"/>
      <c r="G32" s="80"/>
      <c r="H32" s="80"/>
      <c r="I32" s="80"/>
      <c r="J32" s="80"/>
      <c r="K32" s="52"/>
      <c r="L32" s="80"/>
      <c r="M32" s="80"/>
      <c r="N32" s="62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</row>
    <row r="33" spans="1:35" outlineLevel="1" x14ac:dyDescent="0.25">
      <c r="A33" s="13"/>
      <c r="B33" s="13"/>
      <c r="C33" s="79"/>
      <c r="D33" s="80"/>
      <c r="E33" s="34"/>
      <c r="F33" s="34"/>
      <c r="G33" s="80"/>
      <c r="H33" s="80"/>
      <c r="I33" s="80"/>
      <c r="J33" s="80"/>
      <c r="K33" s="52"/>
      <c r="L33" s="80"/>
      <c r="M33" s="80"/>
      <c r="N33" s="62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</row>
    <row r="34" spans="1:35" ht="15.75" outlineLevel="1" thickBot="1" x14ac:dyDescent="0.3">
      <c r="A34" s="13"/>
      <c r="B34" s="13"/>
      <c r="C34" s="13"/>
      <c r="D34" s="13"/>
      <c r="E34" s="13"/>
      <c r="F34" s="13"/>
      <c r="G34" s="13"/>
      <c r="H34" s="13"/>
      <c r="I34" s="13"/>
      <c r="J34" s="53"/>
      <c r="K34" s="13"/>
      <c r="L34" s="13"/>
      <c r="M34" s="80"/>
      <c r="N34" s="62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</row>
    <row r="35" spans="1:35" ht="16.5" outlineLevel="1" thickBot="1" x14ac:dyDescent="0.3">
      <c r="A35" s="13"/>
      <c r="B35" s="13"/>
      <c r="C35" s="167"/>
      <c r="D35" s="169"/>
      <c r="E35" s="170"/>
      <c r="F35" s="33"/>
      <c r="G35" s="169"/>
      <c r="H35" s="167"/>
      <c r="I35" s="173"/>
      <c r="J35" s="177"/>
      <c r="K35" s="172"/>
      <c r="L35" s="167"/>
      <c r="M35" s="167"/>
      <c r="N35" s="62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</row>
    <row r="36" spans="1:35" outlineLevel="1" x14ac:dyDescent="0.25">
      <c r="A36" s="13"/>
      <c r="B36" s="13"/>
      <c r="C36" s="13"/>
      <c r="D36" s="13"/>
      <c r="E36" s="81"/>
      <c r="F36" s="33"/>
      <c r="G36" s="13"/>
      <c r="H36" s="13"/>
      <c r="I36" s="13"/>
      <c r="J36" s="64"/>
      <c r="K36" s="13"/>
      <c r="L36" s="13"/>
      <c r="M36" s="13"/>
      <c r="N36" s="62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outlineLevel="1" x14ac:dyDescent="0.25">
      <c r="A37" s="13"/>
      <c r="B37" s="13"/>
      <c r="C37" s="79"/>
      <c r="D37" s="80"/>
      <c r="E37" s="34"/>
      <c r="F37" s="34"/>
      <c r="G37" s="80"/>
      <c r="H37" s="80"/>
      <c r="I37" s="80"/>
      <c r="J37" s="80"/>
      <c r="K37" s="52"/>
      <c r="L37" s="80"/>
      <c r="M37" s="80"/>
      <c r="N37" s="62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</row>
    <row r="38" spans="1:35" outlineLevel="1" x14ac:dyDescent="0.25">
      <c r="A38" s="13"/>
      <c r="B38" s="13"/>
      <c r="C38" s="79"/>
      <c r="D38" s="80"/>
      <c r="E38" s="34"/>
      <c r="F38" s="34"/>
      <c r="G38" s="80"/>
      <c r="H38" s="80"/>
      <c r="I38" s="80"/>
      <c r="J38" s="80"/>
      <c r="K38" s="52"/>
      <c r="L38" s="80"/>
      <c r="M38" s="80"/>
      <c r="N38" s="62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</row>
    <row r="39" spans="1:35" x14ac:dyDescent="0.25">
      <c r="A39" s="13"/>
      <c r="B39" s="13"/>
      <c r="C39" s="62"/>
      <c r="D39" s="13"/>
      <c r="E39" s="13"/>
      <c r="F39" s="13"/>
      <c r="G39" s="13"/>
      <c r="H39" s="13"/>
      <c r="I39" s="13"/>
      <c r="J39" s="53"/>
      <c r="K39" s="13"/>
      <c r="L39" s="13"/>
      <c r="M39" s="13"/>
      <c r="N39" s="62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</row>
    <row r="40" spans="1:35" x14ac:dyDescent="0.25">
      <c r="A40" s="13"/>
      <c r="B40" s="13"/>
      <c r="C40" s="62"/>
      <c r="D40" s="13"/>
      <c r="E40" s="13"/>
      <c r="F40" s="13"/>
      <c r="G40" s="13"/>
      <c r="H40" s="13"/>
      <c r="I40" s="13"/>
      <c r="J40" s="53"/>
      <c r="K40" s="13"/>
      <c r="L40" s="13"/>
      <c r="M40" s="13"/>
      <c r="N40" s="62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</row>
    <row r="41" spans="1:35" x14ac:dyDescent="0.25">
      <c r="A41" s="13"/>
      <c r="B41" s="13"/>
      <c r="C41" s="62"/>
      <c r="D41" s="13"/>
      <c r="E41" s="13"/>
      <c r="F41" s="13"/>
      <c r="G41" s="13"/>
      <c r="H41" s="13"/>
      <c r="I41" s="13"/>
      <c r="J41" s="53"/>
      <c r="K41" s="13"/>
      <c r="L41" s="13"/>
      <c r="M41" s="13"/>
      <c r="N41" s="62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x14ac:dyDescent="0.25">
      <c r="A42" s="13"/>
      <c r="B42" s="13"/>
      <c r="C42" s="62"/>
      <c r="D42" s="13"/>
      <c r="E42" s="13"/>
      <c r="F42" s="13"/>
      <c r="G42" s="13"/>
      <c r="H42" s="13"/>
      <c r="I42" s="13"/>
      <c r="J42" s="53"/>
      <c r="K42" s="13"/>
      <c r="L42" s="13"/>
      <c r="M42" s="13"/>
      <c r="N42" s="62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</row>
    <row r="43" spans="1:35" ht="48" outlineLevel="1" thickBot="1" x14ac:dyDescent="0.3">
      <c r="A43" s="13"/>
      <c r="B43" s="73"/>
      <c r="C43" s="62"/>
      <c r="D43" s="49" t="s">
        <v>63</v>
      </c>
      <c r="E43" s="151" t="s">
        <v>99</v>
      </c>
      <c r="F43" s="49" t="s">
        <v>64</v>
      </c>
      <c r="G43" s="48" t="s">
        <v>65</v>
      </c>
      <c r="H43" s="13"/>
      <c r="I43" s="13"/>
      <c r="J43" s="53"/>
      <c r="K43" s="13"/>
      <c r="L43" s="13"/>
      <c r="M43" s="13"/>
      <c r="N43" s="62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</row>
    <row r="44" spans="1:35" ht="15.75" outlineLevel="1" thickBot="1" x14ac:dyDescent="0.3">
      <c r="A44" s="13"/>
      <c r="B44" s="13"/>
      <c r="C44" s="13"/>
      <c r="D44" s="63" t="s">
        <v>89</v>
      </c>
      <c r="E44" s="63"/>
      <c r="F44" s="63"/>
      <c r="G44" s="63"/>
      <c r="H44" s="13"/>
      <c r="I44" s="13"/>
      <c r="J44" s="53"/>
      <c r="K44" s="13"/>
      <c r="L44" s="13"/>
      <c r="M44" s="13"/>
      <c r="N44" s="62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</row>
    <row r="45" spans="1:35" outlineLevel="1" x14ac:dyDescent="0.25">
      <c r="A45" s="13"/>
      <c r="B45" s="13"/>
      <c r="C45" s="13"/>
      <c r="D45" s="33"/>
      <c r="E45" s="33"/>
      <c r="F45" s="33"/>
      <c r="G45" s="33"/>
      <c r="H45" s="13"/>
      <c r="I45" s="13"/>
      <c r="J45" s="53"/>
      <c r="K45" s="13"/>
      <c r="L45" s="13"/>
      <c r="M45" s="13"/>
      <c r="N45" s="62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</row>
    <row r="46" spans="1:35" outlineLevel="1" x14ac:dyDescent="0.25">
      <c r="A46" s="13"/>
      <c r="B46" s="13"/>
      <c r="C46" s="13"/>
      <c r="D46" s="33"/>
      <c r="E46" s="33"/>
      <c r="F46" s="33"/>
      <c r="G46" s="33"/>
      <c r="H46" s="13"/>
      <c r="I46" s="13"/>
      <c r="J46" s="53"/>
      <c r="K46" s="13"/>
      <c r="L46" s="13"/>
      <c r="M46" s="13"/>
      <c r="N46" s="62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</row>
    <row r="47" spans="1:35" ht="15.75" outlineLevel="1" thickBot="1" x14ac:dyDescent="0.3">
      <c r="A47" s="13"/>
      <c r="B47" s="13"/>
      <c r="C47" s="13"/>
      <c r="D47" s="33"/>
      <c r="E47" s="33"/>
      <c r="F47" s="33"/>
      <c r="G47" s="33"/>
      <c r="H47" s="13"/>
      <c r="I47" s="13"/>
      <c r="J47" s="53"/>
      <c r="K47" s="13"/>
      <c r="L47" s="13"/>
      <c r="M47" s="13"/>
      <c r="N47" s="62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</row>
    <row r="48" spans="1:35" ht="16.5" outlineLevel="1" thickBot="1" x14ac:dyDescent="0.3">
      <c r="A48" s="13"/>
      <c r="B48" s="13"/>
      <c r="C48" s="13"/>
      <c r="D48" s="168"/>
      <c r="E48" s="171"/>
      <c r="F48" s="169"/>
      <c r="G48" s="167"/>
      <c r="H48" s="13"/>
      <c r="I48" s="13"/>
      <c r="J48" s="53"/>
      <c r="K48" s="13"/>
      <c r="L48" s="13"/>
      <c r="M48" s="13"/>
      <c r="N48" s="62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</row>
    <row r="49" spans="1:35" outlineLevel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64"/>
      <c r="K49" s="13"/>
      <c r="L49" s="78"/>
      <c r="M49" s="13"/>
      <c r="N49" s="62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</row>
    <row r="50" spans="1:35" s="13" customFormat="1" outlineLevel="1" x14ac:dyDescent="0.25">
      <c r="E50" s="33"/>
      <c r="F50" s="33"/>
      <c r="G50" s="33"/>
      <c r="H50" s="33"/>
      <c r="J50" s="53"/>
      <c r="N50" s="62"/>
    </row>
    <row r="51" spans="1:35" s="13" customFormat="1" outlineLevel="1" x14ac:dyDescent="0.25">
      <c r="E51" s="33"/>
      <c r="F51" s="33"/>
      <c r="G51" s="33"/>
      <c r="H51" s="33"/>
      <c r="J51" s="53"/>
      <c r="N51" s="62"/>
    </row>
    <row r="52" spans="1:35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53"/>
      <c r="K52" s="13"/>
      <c r="L52" s="13"/>
      <c r="M52" s="13"/>
      <c r="N52" s="62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</row>
    <row r="53" spans="1:35" ht="79.5" outlineLevel="1" thickBot="1" x14ac:dyDescent="0.3">
      <c r="A53" s="13"/>
      <c r="B53" s="73"/>
      <c r="C53" s="13"/>
      <c r="D53" s="13"/>
      <c r="E53" s="13"/>
      <c r="F53" s="13"/>
      <c r="G53" s="13"/>
      <c r="H53" s="50" t="s">
        <v>66</v>
      </c>
      <c r="I53" s="51" t="s">
        <v>67</v>
      </c>
      <c r="J53" s="53"/>
      <c r="K53" s="13"/>
      <c r="L53" s="13"/>
      <c r="M53" s="13"/>
      <c r="N53" s="62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</row>
    <row r="54" spans="1:35" ht="15.75" outlineLevel="1" thickBot="1" x14ac:dyDescent="0.3">
      <c r="A54" s="13"/>
      <c r="B54" s="13"/>
      <c r="C54" s="13"/>
      <c r="D54" s="13"/>
      <c r="E54" s="13"/>
      <c r="F54" s="13"/>
      <c r="G54" s="13"/>
      <c r="H54" s="86">
        <v>45352</v>
      </c>
      <c r="I54" s="87"/>
      <c r="J54" s="53"/>
      <c r="K54" s="13"/>
      <c r="L54" s="13"/>
      <c r="M54" s="13"/>
      <c r="N54" s="62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</row>
    <row r="55" spans="1:35" outlineLevel="1" x14ac:dyDescent="0.25">
      <c r="A55" s="13"/>
      <c r="B55" s="13"/>
      <c r="C55" s="13"/>
      <c r="D55" s="13"/>
      <c r="E55" s="13"/>
      <c r="F55" s="13"/>
      <c r="G55" s="13"/>
      <c r="H55" s="65"/>
      <c r="I55" s="33"/>
      <c r="J55" s="53"/>
      <c r="K55" s="13"/>
      <c r="L55" s="13"/>
      <c r="M55" s="13"/>
      <c r="N55" s="62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</row>
    <row r="56" spans="1:35" outlineLevel="1" x14ac:dyDescent="0.25">
      <c r="A56" s="13"/>
      <c r="B56" s="13"/>
      <c r="C56" s="13"/>
      <c r="D56" s="13"/>
      <c r="E56" s="13"/>
      <c r="F56" s="13"/>
      <c r="G56" s="13"/>
      <c r="H56" s="65"/>
      <c r="I56" s="33"/>
      <c r="J56" s="53"/>
      <c r="K56" s="13"/>
      <c r="L56" s="13"/>
      <c r="M56" s="13"/>
      <c r="N56" s="62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5.75" outlineLevel="1" thickBot="1" x14ac:dyDescent="0.3">
      <c r="A57" s="13"/>
      <c r="B57" s="13"/>
      <c r="C57" s="13"/>
      <c r="D57" s="13"/>
      <c r="E57" s="13"/>
      <c r="F57" s="13"/>
      <c r="G57" s="13"/>
      <c r="H57" s="65"/>
      <c r="I57" s="33"/>
      <c r="J57" s="53"/>
      <c r="K57" s="13"/>
      <c r="L57" s="13"/>
      <c r="M57" s="13"/>
      <c r="N57" s="62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</row>
    <row r="58" spans="1:35" ht="16.5" outlineLevel="1" thickBot="1" x14ac:dyDescent="0.3">
      <c r="A58" s="13"/>
      <c r="B58" s="13"/>
      <c r="C58" s="13"/>
      <c r="D58" s="13"/>
      <c r="E58" s="13"/>
      <c r="F58" s="13"/>
      <c r="G58" s="13"/>
      <c r="H58" s="167"/>
      <c r="I58" s="167"/>
      <c r="J58" s="53"/>
      <c r="K58" s="13"/>
      <c r="L58" s="13"/>
      <c r="M58" s="13"/>
      <c r="N58" s="62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</row>
    <row r="59" spans="1:35" outlineLevel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53"/>
      <c r="K59" s="13"/>
      <c r="L59" s="13"/>
      <c r="M59" s="13"/>
      <c r="N59" s="62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</row>
    <row r="60" spans="1:35" outlineLevel="1" x14ac:dyDescent="0.25">
      <c r="A60" s="13"/>
      <c r="B60" s="13"/>
      <c r="C60" s="13"/>
      <c r="D60" s="13"/>
      <c r="E60" s="13"/>
      <c r="F60" s="13"/>
      <c r="G60" s="13"/>
      <c r="H60" s="65"/>
      <c r="I60" s="33"/>
      <c r="J60" s="53"/>
      <c r="K60" s="13"/>
      <c r="L60" s="13"/>
      <c r="M60" s="13"/>
      <c r="N60" s="62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</row>
    <row r="61" spans="1:35" outlineLevel="1" x14ac:dyDescent="0.25">
      <c r="A61" s="13"/>
      <c r="B61" s="13"/>
      <c r="C61" s="13"/>
      <c r="D61" s="13"/>
      <c r="E61" s="13"/>
      <c r="F61" s="13"/>
      <c r="G61" s="13"/>
      <c r="H61" s="65"/>
      <c r="I61" s="33"/>
      <c r="J61" s="53"/>
      <c r="K61" s="13"/>
      <c r="L61" s="13"/>
      <c r="M61" s="13"/>
      <c r="N61" s="62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53"/>
      <c r="K62" s="13"/>
      <c r="L62" s="13"/>
      <c r="M62" s="13"/>
      <c r="N62" s="62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</row>
    <row r="63" spans="1:35" ht="15.75" outlineLevel="1" thickBot="1" x14ac:dyDescent="0.3">
      <c r="A63" s="13"/>
      <c r="B63" s="13"/>
      <c r="C63" s="13"/>
      <c r="D63" s="13"/>
      <c r="E63" s="13"/>
      <c r="F63" s="13"/>
      <c r="G63" s="13"/>
      <c r="H63" s="13"/>
      <c r="I63" s="13"/>
      <c r="J63" s="57" t="s">
        <v>71</v>
      </c>
      <c r="K63" s="13"/>
      <c r="L63" s="13"/>
      <c r="M63" s="13"/>
      <c r="N63" s="62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</row>
    <row r="64" spans="1:35" s="56" customFormat="1" ht="125.1" customHeight="1" outlineLevel="1" thickBot="1" x14ac:dyDescent="0.3">
      <c r="A64" s="55"/>
      <c r="B64" s="155"/>
      <c r="C64" s="55"/>
      <c r="D64" s="55"/>
      <c r="E64" s="55"/>
      <c r="F64" s="55"/>
      <c r="G64" s="55"/>
      <c r="H64" s="55"/>
      <c r="I64" s="55"/>
      <c r="J64" s="178"/>
      <c r="K64" s="55"/>
      <c r="L64" s="55"/>
      <c r="M64" s="55"/>
      <c r="N64" s="62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</row>
    <row r="65" spans="1:35" ht="15.75" thickBot="1" x14ac:dyDescent="0.3">
      <c r="A65" s="13"/>
      <c r="B65" s="13"/>
      <c r="C65" s="13"/>
      <c r="D65" s="13"/>
      <c r="E65" s="13"/>
      <c r="F65" s="13"/>
      <c r="G65" s="13"/>
      <c r="H65" s="59"/>
      <c r="I65" s="13"/>
      <c r="J65" s="53"/>
      <c r="K65" s="13"/>
      <c r="L65" s="13"/>
      <c r="M65" s="13"/>
      <c r="N65" s="62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</row>
    <row r="66" spans="1:35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53"/>
      <c r="K66" s="13"/>
      <c r="L66" s="13"/>
      <c r="M66" s="13"/>
      <c r="N66" s="62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</row>
    <row r="67" spans="1:35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53"/>
      <c r="K67" s="13"/>
      <c r="L67" s="13"/>
      <c r="M67" s="13"/>
      <c r="N67" s="62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</row>
    <row r="68" spans="1:35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5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</row>
    <row r="69" spans="1:35" x14ac:dyDescent="0.25">
      <c r="A69" s="13"/>
      <c r="B69" s="13"/>
      <c r="C69" s="82"/>
      <c r="D69" s="33"/>
      <c r="E69" s="33"/>
      <c r="F69" s="33"/>
      <c r="G69" s="33"/>
      <c r="H69" s="82"/>
      <c r="I69" s="13"/>
      <c r="J69" s="5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</row>
    <row r="70" spans="1:35" x14ac:dyDescent="0.25">
      <c r="A70" s="13"/>
      <c r="B70" s="13"/>
      <c r="C70" s="77"/>
      <c r="D70" s="33"/>
      <c r="E70" s="33"/>
      <c r="F70" s="33"/>
      <c r="G70" s="33"/>
      <c r="H70" s="33"/>
      <c r="I70" s="13"/>
      <c r="J70" s="53"/>
      <c r="K70" s="13"/>
      <c r="L70" s="13"/>
      <c r="M70" s="13"/>
      <c r="N70" s="62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</row>
    <row r="71" spans="1:35" x14ac:dyDescent="0.25">
      <c r="A71" s="13"/>
      <c r="B71" s="13"/>
      <c r="C71" s="78"/>
      <c r="D71" s="33"/>
      <c r="E71" s="33"/>
      <c r="F71" s="33"/>
      <c r="G71" s="33"/>
      <c r="H71" s="33"/>
      <c r="I71" s="13"/>
      <c r="J71" s="53"/>
      <c r="K71" s="13"/>
      <c r="L71" s="13"/>
      <c r="M71" s="13"/>
      <c r="N71" s="62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</row>
    <row r="72" spans="1:35" x14ac:dyDescent="0.25">
      <c r="A72" s="13"/>
      <c r="B72" s="13"/>
      <c r="C72" s="33"/>
      <c r="D72" s="33"/>
      <c r="E72" s="33"/>
      <c r="F72" s="33"/>
      <c r="G72" s="33"/>
      <c r="H72" s="33"/>
      <c r="I72" s="13"/>
      <c r="J72" s="53"/>
      <c r="K72" s="13"/>
      <c r="L72" s="13"/>
      <c r="M72" s="13"/>
      <c r="N72" s="62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</row>
    <row r="73" spans="1:35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5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</row>
    <row r="74" spans="1:35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5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</row>
    <row r="75" spans="1:35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53"/>
      <c r="K75" s="13"/>
      <c r="L75" s="13"/>
      <c r="M75" s="13"/>
      <c r="N75" s="62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</row>
    <row r="76" spans="1:35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53"/>
      <c r="K76" s="13"/>
      <c r="L76" s="13"/>
      <c r="M76" s="13"/>
      <c r="N76" s="62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1:35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53"/>
      <c r="K77" s="13"/>
      <c r="L77" s="13"/>
      <c r="M77" s="13"/>
      <c r="N77" s="62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</row>
    <row r="78" spans="1:35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53"/>
      <c r="K78" s="13"/>
      <c r="L78" s="13"/>
      <c r="M78" s="13"/>
      <c r="N78" s="62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</row>
    <row r="79" spans="1:35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53"/>
      <c r="K79" s="13"/>
      <c r="L79" s="13"/>
      <c r="M79" s="13"/>
      <c r="N79" s="62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</row>
    <row r="80" spans="1:35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53"/>
      <c r="K80" s="13"/>
      <c r="L80" s="13"/>
      <c r="M80" s="13"/>
      <c r="N80" s="62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</row>
    <row r="81" spans="1:35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53"/>
      <c r="K81" s="13"/>
      <c r="L81" s="13"/>
      <c r="M81" s="13"/>
      <c r="N81" s="62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</row>
    <row r="82" spans="1:35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5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</row>
    <row r="83" spans="1:35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5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</row>
    <row r="84" spans="1:35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5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</row>
    <row r="85" spans="1:35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5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</row>
    <row r="86" spans="1:35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5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</row>
    <row r="87" spans="1:35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5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</row>
    <row r="88" spans="1:35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5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</row>
    <row r="89" spans="1:35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5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</row>
    <row r="90" spans="1:35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5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</row>
    <row r="91" spans="1:35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5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</row>
    <row r="92" spans="1:35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5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</row>
    <row r="93" spans="1:35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5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</row>
    <row r="94" spans="1:35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5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</row>
    <row r="95" spans="1:35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5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</row>
    <row r="96" spans="1:35" s="186" customFormat="1" x14ac:dyDescent="0.25">
      <c r="A96" s="97"/>
      <c r="B96" s="97"/>
      <c r="C96" s="97"/>
      <c r="D96" s="97"/>
      <c r="E96" s="97"/>
      <c r="F96" s="97"/>
      <c r="G96" s="97"/>
      <c r="H96" s="97"/>
      <c r="I96" s="97"/>
      <c r="J96" s="61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/>
      <c r="AI96" s="97"/>
    </row>
    <row r="97" spans="1:35" s="186" customFormat="1" ht="33.75" x14ac:dyDescent="0.25">
      <c r="A97" s="194" t="s">
        <v>119</v>
      </c>
      <c r="B97" s="187" t="s">
        <v>88</v>
      </c>
      <c r="C97" s="34" t="s">
        <v>57</v>
      </c>
      <c r="D97" s="188" t="s">
        <v>61</v>
      </c>
      <c r="E97" s="183" t="s">
        <v>59</v>
      </c>
      <c r="F97" s="183" t="s">
        <v>60</v>
      </c>
      <c r="G97" s="189"/>
      <c r="H97" s="190" t="s">
        <v>62</v>
      </c>
      <c r="I97" s="180" t="s">
        <v>108</v>
      </c>
      <c r="J97" s="181" t="s">
        <v>109</v>
      </c>
      <c r="K97" s="182" t="s">
        <v>72</v>
      </c>
      <c r="L97" s="182" t="s">
        <v>73</v>
      </c>
      <c r="M97" s="182" t="s">
        <v>111</v>
      </c>
      <c r="N97" s="182" t="s">
        <v>112</v>
      </c>
      <c r="O97" s="182" t="s">
        <v>76</v>
      </c>
      <c r="P97" s="182" t="s">
        <v>77</v>
      </c>
      <c r="Q97" s="182" t="s">
        <v>78</v>
      </c>
      <c r="R97" s="182" t="s">
        <v>79</v>
      </c>
      <c r="S97" s="183" t="s">
        <v>63</v>
      </c>
      <c r="T97" s="182" t="s">
        <v>99</v>
      </c>
      <c r="U97" s="182" t="s">
        <v>64</v>
      </c>
      <c r="V97" s="183" t="s">
        <v>65</v>
      </c>
      <c r="W97" s="182" t="s">
        <v>66</v>
      </c>
      <c r="X97" s="184" t="s">
        <v>113</v>
      </c>
      <c r="Y97" s="182" t="s">
        <v>114</v>
      </c>
      <c r="Z97" s="97"/>
      <c r="AA97" s="97"/>
      <c r="AB97" s="97"/>
      <c r="AC97" s="97"/>
      <c r="AD97" s="97"/>
      <c r="AE97" s="97"/>
      <c r="AF97" s="97"/>
      <c r="AG97" s="97"/>
      <c r="AH97" s="97"/>
      <c r="AI97" s="97"/>
    </row>
    <row r="98" spans="1:35" s="186" customFormat="1" x14ac:dyDescent="0.25">
      <c r="A98" s="97" t="b">
        <f>B6</f>
        <v>1</v>
      </c>
      <c r="B98" s="185">
        <f>D19</f>
        <v>45653</v>
      </c>
      <c r="C98" s="185">
        <f>E15</f>
        <v>45668</v>
      </c>
      <c r="D98" s="204" t="str">
        <f>'BASE '!L16 &amp; " - " &amp; F19</f>
        <v>TEST 03/01 - Test Nico</v>
      </c>
      <c r="E98" s="185">
        <f>H19</f>
        <v>0</v>
      </c>
      <c r="F98" s="185">
        <f>I19</f>
        <v>0</v>
      </c>
      <c r="G98" s="185">
        <f>J19</f>
        <v>0</v>
      </c>
      <c r="H98" s="185">
        <f>L19</f>
        <v>0</v>
      </c>
      <c r="I98" s="185"/>
      <c r="J98" s="185">
        <f>C35</f>
        <v>0</v>
      </c>
      <c r="K98" s="185">
        <f>D35</f>
        <v>0</v>
      </c>
      <c r="L98" s="185">
        <f>E35</f>
        <v>0</v>
      </c>
      <c r="M98" s="185">
        <f>G35</f>
        <v>0</v>
      </c>
      <c r="N98" s="185">
        <f>H35</f>
        <v>0</v>
      </c>
      <c r="O98" s="185">
        <f>I35</f>
        <v>0</v>
      </c>
      <c r="P98" s="185">
        <f>J35</f>
        <v>0</v>
      </c>
      <c r="Q98" s="185">
        <f>L35</f>
        <v>0</v>
      </c>
      <c r="R98" s="185">
        <f>M35</f>
        <v>0</v>
      </c>
      <c r="S98" s="191">
        <f>D48</f>
        <v>0</v>
      </c>
      <c r="T98" s="191">
        <f>E48</f>
        <v>0</v>
      </c>
      <c r="U98" s="185">
        <f>F48</f>
        <v>0</v>
      </c>
      <c r="V98" s="185">
        <f>G48</f>
        <v>0</v>
      </c>
      <c r="W98" s="185">
        <f>H58</f>
        <v>0</v>
      </c>
      <c r="X98" s="185">
        <f>I58</f>
        <v>0</v>
      </c>
      <c r="Y98" s="192">
        <f>H65</f>
        <v>0</v>
      </c>
      <c r="Z98" s="97"/>
      <c r="AA98" s="97"/>
      <c r="AB98" s="97"/>
      <c r="AC98" s="97"/>
      <c r="AD98" s="97"/>
      <c r="AE98" s="97"/>
      <c r="AF98" s="97"/>
      <c r="AG98" s="97"/>
      <c r="AH98" s="97"/>
      <c r="AI98" s="97"/>
    </row>
    <row r="99" spans="1:35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5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</row>
    <row r="100" spans="1:35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5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</row>
    <row r="101" spans="1:35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5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1:35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5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</row>
    <row r="103" spans="1:35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5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</row>
    <row r="104" spans="1:35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5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</row>
    <row r="105" spans="1:35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5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</row>
    <row r="106" spans="1:35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5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</row>
    <row r="107" spans="1:35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5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</row>
    <row r="108" spans="1:35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5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</row>
    <row r="109" spans="1:35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5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</row>
    <row r="110" spans="1:35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5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</row>
    <row r="111" spans="1:35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5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</row>
    <row r="112" spans="1:35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5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</row>
    <row r="113" spans="1:35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5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</row>
    <row r="114" spans="1:35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5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</row>
    <row r="115" spans="1:35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5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</row>
    <row r="116" spans="1:35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5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</row>
    <row r="117" spans="1:35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5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</row>
    <row r="118" spans="1:35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5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</row>
    <row r="119" spans="1:35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5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</row>
    <row r="120" spans="1:35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5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</row>
    <row r="121" spans="1:35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5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</row>
    <row r="122" spans="1:35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5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</row>
    <row r="123" spans="1:35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5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</row>
    <row r="124" spans="1:35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5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</row>
    <row r="125" spans="1:35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5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</row>
    <row r="126" spans="1:35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5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</row>
    <row r="127" spans="1:35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5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</row>
    <row r="128" spans="1:35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5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</row>
    <row r="129" spans="1:35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5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</row>
    <row r="130" spans="1:35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5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</row>
    <row r="131" spans="1:35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5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</row>
    <row r="132" spans="1:35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5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</row>
    <row r="133" spans="1:35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5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</row>
    <row r="134" spans="1:35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5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</row>
    <row r="135" spans="1:35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5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</row>
    <row r="136" spans="1:35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5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</row>
    <row r="137" spans="1:35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5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</row>
    <row r="138" spans="1:35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5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</row>
    <row r="139" spans="1:35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5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</row>
    <row r="140" spans="1:35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5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</row>
    <row r="141" spans="1:35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5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</row>
    <row r="142" spans="1:35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5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</row>
    <row r="143" spans="1:35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5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</row>
    <row r="144" spans="1:35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5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</row>
    <row r="145" spans="1:35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5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</row>
    <row r="146" spans="1:35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5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</row>
    <row r="147" spans="1:35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5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</row>
    <row r="148" spans="1:35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5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</row>
    <row r="149" spans="1:35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5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</row>
    <row r="150" spans="1:35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5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</row>
    <row r="151" spans="1:35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5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</row>
    <row r="152" spans="1:35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5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</row>
    <row r="153" spans="1:35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5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</row>
    <row r="154" spans="1:35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5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</row>
    <row r="155" spans="1:35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5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</row>
    <row r="156" spans="1:35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5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</row>
    <row r="157" spans="1:35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5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</row>
    <row r="158" spans="1:35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5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</row>
    <row r="159" spans="1:35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5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</row>
    <row r="160" spans="1:35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5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</row>
    <row r="161" spans="1:35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5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</row>
    <row r="162" spans="1:35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5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</row>
    <row r="163" spans="1:35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5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</row>
    <row r="164" spans="1:35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5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</row>
    <row r="165" spans="1:35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5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</row>
    <row r="166" spans="1:35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5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</row>
    <row r="167" spans="1:35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5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</row>
    <row r="168" spans="1:35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5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</row>
    <row r="169" spans="1:35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5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</row>
    <row r="170" spans="1:35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5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</row>
    <row r="171" spans="1:35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5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</row>
    <row r="172" spans="1:35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5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</row>
    <row r="173" spans="1:35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5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</row>
    <row r="174" spans="1:35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5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</row>
    <row r="175" spans="1:35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5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</row>
    <row r="176" spans="1:35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5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</row>
    <row r="177" spans="1:35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5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</row>
    <row r="178" spans="1:35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5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</row>
    <row r="179" spans="1:35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5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</row>
    <row r="180" spans="1:35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5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</row>
    <row r="181" spans="1:35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5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</row>
    <row r="182" spans="1:35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5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</row>
    <row r="183" spans="1:35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5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</row>
    <row r="184" spans="1:35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5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</row>
    <row r="185" spans="1:35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5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</row>
    <row r="186" spans="1:35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5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</row>
    <row r="187" spans="1:35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5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</row>
    <row r="188" spans="1:35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5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</row>
    <row r="189" spans="1:35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5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</row>
    <row r="190" spans="1:35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5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</row>
    <row r="191" spans="1:35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5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</row>
    <row r="192" spans="1:35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5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</row>
    <row r="193" spans="1:35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5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</row>
    <row r="194" spans="1:35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5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</row>
    <row r="195" spans="1:35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5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</row>
    <row r="196" spans="1:35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5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</row>
    <row r="197" spans="1:35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5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</row>
    <row r="198" spans="1:35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5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</row>
    <row r="199" spans="1:35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5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</row>
    <row r="200" spans="1:35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5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</row>
    <row r="201" spans="1:35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5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</row>
    <row r="202" spans="1:35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5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</row>
    <row r="203" spans="1:35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5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</row>
    <row r="204" spans="1:35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5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</row>
    <row r="205" spans="1:35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5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</row>
    <row r="206" spans="1:35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5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</row>
    <row r="207" spans="1:35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5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</row>
    <row r="208" spans="1:35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5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1:35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5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</row>
    <row r="210" spans="1:35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5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</row>
    <row r="211" spans="1:35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5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</row>
    <row r="212" spans="1:35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5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</row>
    <row r="213" spans="1:35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5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</row>
    <row r="214" spans="1:35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5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</row>
    <row r="215" spans="1:35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5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</row>
    <row r="216" spans="1:35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5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</row>
    <row r="217" spans="1:35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5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</row>
    <row r="218" spans="1:35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5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</row>
    <row r="219" spans="1:35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5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</row>
    <row r="220" spans="1:35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5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</row>
    <row r="221" spans="1:35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5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</row>
    <row r="222" spans="1:35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5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</row>
    <row r="223" spans="1:35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5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</row>
    <row r="224" spans="1:35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5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</row>
    <row r="225" spans="1:35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5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</row>
    <row r="226" spans="1:35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5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</row>
    <row r="227" spans="1:35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5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</row>
    <row r="228" spans="1:35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5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</row>
    <row r="229" spans="1:35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5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</row>
    <row r="230" spans="1:35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5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</row>
    <row r="231" spans="1:35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5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</row>
    <row r="232" spans="1:35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5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</row>
    <row r="233" spans="1:35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5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</row>
    <row r="234" spans="1:35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5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</row>
    <row r="235" spans="1:35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5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</row>
    <row r="236" spans="1:35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5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</row>
    <row r="237" spans="1:35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5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</row>
    <row r="238" spans="1:35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5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</row>
    <row r="239" spans="1:35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5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</row>
    <row r="240" spans="1:35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5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</row>
    <row r="241" spans="1:35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5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</row>
    <row r="242" spans="1:35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5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</row>
    <row r="243" spans="1:35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5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</row>
    <row r="244" spans="1:35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5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</row>
    <row r="245" spans="1:35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5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</row>
    <row r="246" spans="1:35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5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</row>
    <row r="247" spans="1:35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5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</row>
    <row r="248" spans="1:35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5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</row>
    <row r="249" spans="1:35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5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</row>
    <row r="250" spans="1:35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5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</row>
  </sheetData>
  <conditionalFormatting sqref="C6">
    <cfRule type="expression" dxfId="12" priority="2">
      <formula>$B$6</formula>
    </cfRule>
  </conditionalFormatting>
  <hyperlinks>
    <hyperlink ref="C6" location="'EDL Questionnaire à envoyer '!A1" display="ENVOYER LE MAIL =&gt;" xr:uid="{0EEC0645-1865-4101-AFF0-34402A931B97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742950</xdr:colOff>
                    <xdr:row>7</xdr:row>
                    <xdr:rowOff>161925</xdr:rowOff>
                  </from>
                  <to>
                    <xdr:col>2</xdr:col>
                    <xdr:colOff>38100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238125</xdr:colOff>
                    <xdr:row>7</xdr:row>
                    <xdr:rowOff>152400</xdr:rowOff>
                  </from>
                  <to>
                    <xdr:col>4</xdr:col>
                    <xdr:colOff>600075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6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742950</xdr:colOff>
                    <xdr:row>7</xdr:row>
                    <xdr:rowOff>104775</xdr:rowOff>
                  </from>
                  <to>
                    <xdr:col>7</xdr:col>
                    <xdr:colOff>57150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7" name="Button 6">
              <controlPr defaultSize="0" print="0" autoFill="0" autoPict="0" macro="[0]!Bouton6_Cliquer">
                <anchor moveWithCells="1" sizeWithCells="1">
                  <from>
                    <xdr:col>8</xdr:col>
                    <xdr:colOff>352425</xdr:colOff>
                    <xdr:row>7</xdr:row>
                    <xdr:rowOff>66675</xdr:rowOff>
                  </from>
                  <to>
                    <xdr:col>9</xdr:col>
                    <xdr:colOff>752475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8" name="Button 11">
              <controlPr defaultSize="0" print="0" autoFill="0" autoPict="0" macro="[0]!Bouton11_Cliquer">
                <anchor moveWithCells="1" sizeWithCells="1">
                  <from>
                    <xdr:col>1</xdr:col>
                    <xdr:colOff>28575</xdr:colOff>
                    <xdr:row>16</xdr:row>
                    <xdr:rowOff>38100</xdr:rowOff>
                  </from>
                  <to>
                    <xdr:col>1</xdr:col>
                    <xdr:colOff>742950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9" name="Button 13">
              <controlPr defaultSize="0" print="0" autoFill="0" autoPict="0" macro="[0]!Bouton13_Cliquer">
                <anchor moveWithCells="1" sizeWithCells="1">
                  <from>
                    <xdr:col>1</xdr:col>
                    <xdr:colOff>28575</xdr:colOff>
                    <xdr:row>30</xdr:row>
                    <xdr:rowOff>19050</xdr:rowOff>
                  </from>
                  <to>
                    <xdr:col>1</xdr:col>
                    <xdr:colOff>733425</xdr:colOff>
                    <xdr:row>31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0" name="Button 14">
              <controlPr defaultSize="0" print="0" autoFill="0" autoPict="0" macro="[0]!Bouton14_Cliquer">
                <anchor moveWithCells="1" sizeWithCells="1">
                  <from>
                    <xdr:col>1</xdr:col>
                    <xdr:colOff>28575</xdr:colOff>
                    <xdr:row>44</xdr:row>
                    <xdr:rowOff>123825</xdr:rowOff>
                  </from>
                  <to>
                    <xdr:col>1</xdr:col>
                    <xdr:colOff>742950</xdr:colOff>
                    <xdr:row>46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1" name="Button 15">
              <controlPr defaultSize="0" print="0" autoFill="0" autoPict="0" macro="[0]!Bouton15_Cliquer">
                <anchor moveWithCells="1" sizeWithCells="1">
                  <from>
                    <xdr:col>1</xdr:col>
                    <xdr:colOff>57150</xdr:colOff>
                    <xdr:row>54</xdr:row>
                    <xdr:rowOff>114300</xdr:rowOff>
                  </from>
                  <to>
                    <xdr:col>1</xdr:col>
                    <xdr:colOff>752475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2" name="Button 16">
              <controlPr defaultSize="0" print="0" autoFill="0" autoPict="0" macro="[0]!Bouton16_Cliquer">
                <anchor moveWithCells="1" sizeWithCells="1">
                  <from>
                    <xdr:col>11</xdr:col>
                    <xdr:colOff>561975</xdr:colOff>
                    <xdr:row>15</xdr:row>
                    <xdr:rowOff>142875</xdr:rowOff>
                  </from>
                  <to>
                    <xdr:col>12</xdr:col>
                    <xdr:colOff>638175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13" name="Check Box 22">
              <controlPr defaultSize="0" autoFill="0" autoLine="0" autoPict="0">
                <anchor moveWithCells="1">
                  <from>
                    <xdr:col>1</xdr:col>
                    <xdr:colOff>314325</xdr:colOff>
                    <xdr:row>4</xdr:row>
                    <xdr:rowOff>161925</xdr:rowOff>
                  </from>
                  <to>
                    <xdr:col>1</xdr:col>
                    <xdr:colOff>971550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14" name="Button 23">
              <controlPr defaultSize="0" print="0" autoFill="0" autoPict="0" macro="[0]!Bouton2_Cliquer">
                <anchor moveWithCells="1" sizeWithCells="1">
                  <from>
                    <xdr:col>2</xdr:col>
                    <xdr:colOff>200025</xdr:colOff>
                    <xdr:row>13</xdr:row>
                    <xdr:rowOff>66675</xdr:rowOff>
                  </from>
                  <to>
                    <xdr:col>2</xdr:col>
                    <xdr:colOff>904875</xdr:colOff>
                    <xdr:row>13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8" r:id="rId15" name="Button 24">
              <controlPr defaultSize="0" print="0" autoFill="0" autoPict="0" macro="[0]!Bouton16_Cliquer">
                <anchor moveWithCells="1" sizeWithCells="1">
                  <from>
                    <xdr:col>1</xdr:col>
                    <xdr:colOff>47625</xdr:colOff>
                    <xdr:row>26</xdr:row>
                    <xdr:rowOff>47625</xdr:rowOff>
                  </from>
                  <to>
                    <xdr:col>1</xdr:col>
                    <xdr:colOff>1133475</xdr:colOff>
                    <xdr:row>26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16" name="Button 25">
              <controlPr defaultSize="0" print="0" autoFill="0" autoPict="0" macro="[0]!Bouton3_Cliquer">
                <anchor moveWithCells="1" sizeWithCells="1">
                  <from>
                    <xdr:col>2</xdr:col>
                    <xdr:colOff>257175</xdr:colOff>
                    <xdr:row>41</xdr:row>
                    <xdr:rowOff>152400</xdr:rowOff>
                  </from>
                  <to>
                    <xdr:col>2</xdr:col>
                    <xdr:colOff>1009650</xdr:colOff>
                    <xdr:row>42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0" r:id="rId17" name="Button 26">
              <controlPr defaultSize="0" print="0" autoFill="0" autoPict="0" macro="[0]!Bouton5_Cliquer">
                <anchor moveWithCells="1" sizeWithCells="1">
                  <from>
                    <xdr:col>6</xdr:col>
                    <xdr:colOff>152400</xdr:colOff>
                    <xdr:row>52</xdr:row>
                    <xdr:rowOff>190500</xdr:rowOff>
                  </from>
                  <to>
                    <xdr:col>6</xdr:col>
                    <xdr:colOff>885825</xdr:colOff>
                    <xdr:row>52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18" name="Button 27">
              <controlPr defaultSize="0" print="0" autoFill="0" autoPict="0" macro="[0]!Bouton6_Cliquer">
                <anchor moveWithCells="1" sizeWithCells="1">
                  <from>
                    <xdr:col>5</xdr:col>
                    <xdr:colOff>1057275</xdr:colOff>
                    <xdr:row>63</xdr:row>
                    <xdr:rowOff>1571625</xdr:rowOff>
                  </from>
                  <to>
                    <xdr:col>6</xdr:col>
                    <xdr:colOff>657225</xdr:colOff>
                    <xdr:row>64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0A8F-09C0-424C-A979-F37921DE5DF1}">
  <sheetPr codeName="Feuil11"/>
  <dimension ref="A1"/>
  <sheetViews>
    <sheetView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82A92-EEE9-403A-AD9B-94A9921F1DC7}">
  <sheetPr codeName="Feuil2"/>
  <dimension ref="A1:AG27"/>
  <sheetViews>
    <sheetView zoomScale="90" zoomScaleNormal="90" workbookViewId="0">
      <selection activeCell="J27" sqref="J27"/>
    </sheetView>
  </sheetViews>
  <sheetFormatPr baseColWidth="10" defaultRowHeight="15" x14ac:dyDescent="0.25"/>
  <cols>
    <col min="1" max="1" width="10.85546875" style="4"/>
    <col min="8" max="8" width="11.85546875" style="21" customWidth="1"/>
    <col min="9" max="9" width="11.85546875" style="12" customWidth="1"/>
    <col min="10" max="11" width="11.28515625" style="21" customWidth="1"/>
    <col min="32" max="32" width="10.85546875" style="21"/>
  </cols>
  <sheetData>
    <row r="1" spans="1:33" x14ac:dyDescent="0.25">
      <c r="A1" s="4" t="b" cm="1">
        <f t="array" ref="A1">IF(validation,MAX(Tableau3[ID]+1))</f>
        <v>0</v>
      </c>
      <c r="B1" t="str">
        <f>IF(validation,'Formulaire de saisie'!E5,"")</f>
        <v/>
      </c>
      <c r="C1" t="str">
        <f>IF(validation,'Formulaire de saisie'!E6,"")</f>
        <v/>
      </c>
      <c r="D1" t="str">
        <f>IF(validation,'Formulaire de saisie'!E7,"")</f>
        <v/>
      </c>
      <c r="E1" t="str">
        <f>IF(validation,'Formulaire de saisie'!E8,"")</f>
        <v/>
      </c>
      <c r="F1" t="str">
        <f>IF(validation,'Formulaire de saisie'!E9,"")</f>
        <v/>
      </c>
      <c r="G1" t="str">
        <f>IF(validation,'Formulaire de saisie'!E12,"")</f>
        <v/>
      </c>
      <c r="H1" s="21" t="str">
        <f>IF(validation,'Formulaire de saisie'!E11,"")</f>
        <v/>
      </c>
    </row>
    <row r="3" spans="1:33" ht="33.75" x14ac:dyDescent="0.25">
      <c r="A3" s="4" t="s">
        <v>42</v>
      </c>
      <c r="B3" t="s">
        <v>43</v>
      </c>
      <c r="C3" t="s">
        <v>44</v>
      </c>
      <c r="D3" t="s">
        <v>45</v>
      </c>
      <c r="E3" t="s">
        <v>46</v>
      </c>
      <c r="F3" t="s">
        <v>47</v>
      </c>
      <c r="G3" t="s">
        <v>68</v>
      </c>
      <c r="H3" s="21" t="s">
        <v>70</v>
      </c>
      <c r="I3" s="206" t="s">
        <v>116</v>
      </c>
      <c r="J3" s="21" t="s">
        <v>88</v>
      </c>
      <c r="K3" s="21" t="s">
        <v>57</v>
      </c>
      <c r="L3" t="s">
        <v>58</v>
      </c>
      <c r="M3" t="s">
        <v>59</v>
      </c>
      <c r="N3" t="s">
        <v>60</v>
      </c>
      <c r="O3" t="s">
        <v>61</v>
      </c>
      <c r="P3" t="s">
        <v>62</v>
      </c>
      <c r="Q3" s="130" t="s">
        <v>108</v>
      </c>
      <c r="R3" s="129" t="s">
        <v>109</v>
      </c>
      <c r="S3" t="s">
        <v>72</v>
      </c>
      <c r="T3" t="s">
        <v>71</v>
      </c>
      <c r="U3" s="131" t="s">
        <v>111</v>
      </c>
      <c r="V3" s="131" t="s">
        <v>118</v>
      </c>
      <c r="W3" t="s">
        <v>76</v>
      </c>
      <c r="X3" t="s">
        <v>77</v>
      </c>
      <c r="Y3" t="s">
        <v>78</v>
      </c>
      <c r="Z3" t="s">
        <v>79</v>
      </c>
      <c r="AA3" s="132" t="s">
        <v>63</v>
      </c>
      <c r="AB3" t="s">
        <v>99</v>
      </c>
      <c r="AC3" t="s">
        <v>64</v>
      </c>
      <c r="AD3" s="132" t="s">
        <v>65</v>
      </c>
      <c r="AE3" t="s">
        <v>66</v>
      </c>
      <c r="AF3" s="21" t="s">
        <v>113</v>
      </c>
      <c r="AG3" t="s">
        <v>114</v>
      </c>
    </row>
    <row r="4" spans="1:33" x14ac:dyDescent="0.25">
      <c r="A4" s="4">
        <v>8</v>
      </c>
      <c r="B4" t="s">
        <v>53</v>
      </c>
      <c r="C4" t="s">
        <v>135</v>
      </c>
      <c r="D4" t="s">
        <v>136</v>
      </c>
      <c r="E4" t="s">
        <v>137</v>
      </c>
      <c r="F4" t="s">
        <v>36</v>
      </c>
      <c r="G4">
        <v>0</v>
      </c>
      <c r="H4" s="21">
        <v>0</v>
      </c>
      <c r="I4" s="206"/>
      <c r="K4" s="21">
        <f>Tableau3[[#This Row],[DATE Demande prestataire ]]+15</f>
        <v>15</v>
      </c>
      <c r="Q4" s="130"/>
      <c r="R4" s="129"/>
      <c r="U4" s="131"/>
      <c r="V4" s="131"/>
      <c r="AA4" s="132"/>
      <c r="AD4" s="132"/>
    </row>
    <row r="5" spans="1:33" x14ac:dyDescent="0.25">
      <c r="A5" s="4">
        <v>7</v>
      </c>
      <c r="B5" t="s">
        <v>49</v>
      </c>
      <c r="C5" t="s">
        <v>132</v>
      </c>
      <c r="D5" t="s">
        <v>133</v>
      </c>
      <c r="E5" t="s">
        <v>134</v>
      </c>
      <c r="F5" t="s">
        <v>35</v>
      </c>
      <c r="G5">
        <v>0</v>
      </c>
      <c r="H5" s="21">
        <v>0</v>
      </c>
      <c r="I5" s="206"/>
      <c r="K5" s="21">
        <f>Tableau3[[#This Row],[DATE Demande prestataire ]]+15</f>
        <v>15</v>
      </c>
      <c r="Q5" s="130"/>
      <c r="R5" s="129"/>
      <c r="U5" s="131"/>
      <c r="V5" s="131"/>
      <c r="AA5" s="132"/>
      <c r="AD5" s="132"/>
    </row>
    <row r="6" spans="1:33" x14ac:dyDescent="0.25">
      <c r="A6" s="4">
        <v>6</v>
      </c>
      <c r="B6" t="s">
        <v>49</v>
      </c>
      <c r="C6" t="s">
        <v>129</v>
      </c>
      <c r="D6" t="s">
        <v>130</v>
      </c>
      <c r="E6" t="s">
        <v>131</v>
      </c>
      <c r="F6" t="s">
        <v>37</v>
      </c>
      <c r="G6">
        <v>0</v>
      </c>
      <c r="H6" s="21">
        <v>0</v>
      </c>
      <c r="I6" s="206"/>
      <c r="K6" s="21">
        <f>Tableau3[[#This Row],[DATE Demande prestataire ]]+15</f>
        <v>15</v>
      </c>
      <c r="Q6" s="130"/>
      <c r="R6" s="129"/>
      <c r="U6" s="131"/>
      <c r="V6" s="131"/>
      <c r="AA6" s="132"/>
      <c r="AD6" s="132"/>
    </row>
    <row r="7" spans="1:33" x14ac:dyDescent="0.25">
      <c r="A7" s="4">
        <v>5</v>
      </c>
      <c r="B7" t="s">
        <v>53</v>
      </c>
      <c r="C7" t="s">
        <v>92</v>
      </c>
      <c r="D7" t="s">
        <v>126</v>
      </c>
      <c r="E7" t="s">
        <v>127</v>
      </c>
      <c r="F7" t="s">
        <v>33</v>
      </c>
      <c r="G7" t="s">
        <v>41</v>
      </c>
      <c r="H7" s="21">
        <v>45717</v>
      </c>
      <c r="I7" s="206"/>
      <c r="K7" s="21">
        <f>Tableau3[[#This Row],[DATE Demande prestataire ]]+15</f>
        <v>15</v>
      </c>
      <c r="L7" t="s">
        <v>138</v>
      </c>
      <c r="Q7" s="130"/>
      <c r="R7" s="129"/>
      <c r="U7" s="131"/>
      <c r="V7" s="131"/>
      <c r="AA7" s="132"/>
      <c r="AD7" s="132"/>
    </row>
    <row r="8" spans="1:33" x14ac:dyDescent="0.25">
      <c r="A8" s="4">
        <v>4</v>
      </c>
      <c r="B8" t="s">
        <v>52</v>
      </c>
      <c r="C8" t="s">
        <v>122</v>
      </c>
      <c r="D8" t="s">
        <v>98</v>
      </c>
      <c r="E8" t="s">
        <v>123</v>
      </c>
      <c r="F8" t="s">
        <v>33</v>
      </c>
      <c r="G8" t="s">
        <v>40</v>
      </c>
      <c r="H8" s="21">
        <v>45658</v>
      </c>
      <c r="I8" s="206"/>
      <c r="K8" s="21">
        <f>Tableau3[[#This Row],[DATE Demande prestataire ]]+15</f>
        <v>15</v>
      </c>
      <c r="L8" t="s">
        <v>125</v>
      </c>
      <c r="Q8" s="130"/>
      <c r="R8" s="129"/>
      <c r="U8" s="131"/>
      <c r="V8" s="131"/>
      <c r="AA8" s="132"/>
      <c r="AD8" s="132"/>
    </row>
    <row r="9" spans="1:33" x14ac:dyDescent="0.25">
      <c r="A9" s="4">
        <v>3</v>
      </c>
      <c r="B9" t="s">
        <v>49</v>
      </c>
      <c r="C9" t="s">
        <v>92</v>
      </c>
      <c r="D9" t="s">
        <v>93</v>
      </c>
      <c r="E9" t="s">
        <v>120</v>
      </c>
      <c r="F9" t="s">
        <v>37</v>
      </c>
      <c r="G9">
        <v>0</v>
      </c>
      <c r="H9" s="21">
        <v>44584</v>
      </c>
      <c r="I9" s="206"/>
      <c r="J9" s="21">
        <v>45364</v>
      </c>
      <c r="K9" s="21">
        <f>Tableau3[[#This Row],[DATE Demande prestataire ]]+15</f>
        <v>45379</v>
      </c>
    </row>
    <row r="10" spans="1:33" x14ac:dyDescent="0.25">
      <c r="A10" s="4">
        <v>2</v>
      </c>
      <c r="B10" t="s">
        <v>53</v>
      </c>
      <c r="C10" t="s">
        <v>90</v>
      </c>
      <c r="D10" t="s">
        <v>94</v>
      </c>
      <c r="E10" t="s">
        <v>91</v>
      </c>
      <c r="F10" t="s">
        <v>37</v>
      </c>
      <c r="G10" t="s">
        <v>41</v>
      </c>
      <c r="H10" s="21">
        <v>44317</v>
      </c>
      <c r="I10" s="206"/>
      <c r="J10" s="21">
        <v>45292</v>
      </c>
      <c r="K10" s="21">
        <f>Tableau3[[#This Row],[DATE Demande prestataire ]]+15</f>
        <v>45307</v>
      </c>
    </row>
    <row r="11" spans="1:33" x14ac:dyDescent="0.25">
      <c r="A11" s="4">
        <v>1</v>
      </c>
      <c r="B11" t="s">
        <v>48</v>
      </c>
      <c r="C11" t="s">
        <v>48</v>
      </c>
      <c r="D11" t="s">
        <v>48</v>
      </c>
      <c r="E11" t="s">
        <v>48</v>
      </c>
      <c r="F11" t="s">
        <v>48</v>
      </c>
      <c r="H11" s="21">
        <v>45292</v>
      </c>
      <c r="I11" s="206"/>
      <c r="J11" s="21">
        <v>45292</v>
      </c>
      <c r="K11" s="118"/>
    </row>
    <row r="14" spans="1:33" x14ac:dyDescent="0.25">
      <c r="A14" s="68" t="s">
        <v>115</v>
      </c>
      <c r="B14" s="68"/>
      <c r="C14" s="66"/>
      <c r="D14" s="66"/>
      <c r="E14" s="66"/>
      <c r="F14" s="66"/>
      <c r="G14" s="66"/>
      <c r="H14" s="67"/>
      <c r="I14" s="141"/>
      <c r="J14" s="67"/>
      <c r="K14" s="67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7"/>
      <c r="AG14" s="66"/>
    </row>
    <row r="15" spans="1:33" s="139" customFormat="1" ht="33.75" x14ac:dyDescent="0.25">
      <c r="A15" s="134" t="s">
        <v>42</v>
      </c>
      <c r="B15" s="134" t="s">
        <v>43</v>
      </c>
      <c r="C15" s="134" t="s">
        <v>44</v>
      </c>
      <c r="D15" s="134" t="s">
        <v>45</v>
      </c>
      <c r="E15" s="134" t="s">
        <v>46</v>
      </c>
      <c r="F15" s="134" t="s">
        <v>47</v>
      </c>
      <c r="G15" s="134" t="s">
        <v>68</v>
      </c>
      <c r="H15" s="135" t="s">
        <v>70</v>
      </c>
      <c r="I15" s="142" t="s">
        <v>116</v>
      </c>
      <c r="J15" s="135" t="s">
        <v>88</v>
      </c>
      <c r="K15" s="135" t="s">
        <v>57</v>
      </c>
      <c r="L15" s="134" t="s">
        <v>58</v>
      </c>
      <c r="M15" s="134" t="s">
        <v>59</v>
      </c>
      <c r="N15" s="134" t="s">
        <v>60</v>
      </c>
      <c r="O15" s="134" t="s">
        <v>61</v>
      </c>
      <c r="P15" s="134" t="s">
        <v>62</v>
      </c>
      <c r="Q15" s="133" t="s">
        <v>108</v>
      </c>
      <c r="R15" s="136" t="s">
        <v>109</v>
      </c>
      <c r="S15" s="137" t="s">
        <v>72</v>
      </c>
      <c r="T15" s="137" t="s">
        <v>71</v>
      </c>
      <c r="U15" s="137" t="s">
        <v>111</v>
      </c>
      <c r="V15" s="137" t="s">
        <v>112</v>
      </c>
      <c r="W15" s="137" t="s">
        <v>76</v>
      </c>
      <c r="X15" s="137" t="s">
        <v>77</v>
      </c>
      <c r="Y15" s="137" t="s">
        <v>78</v>
      </c>
      <c r="Z15" s="137" t="s">
        <v>79</v>
      </c>
      <c r="AA15" s="138" t="s">
        <v>63</v>
      </c>
      <c r="AB15" s="137" t="s">
        <v>99</v>
      </c>
      <c r="AC15" s="137" t="s">
        <v>64</v>
      </c>
      <c r="AD15" s="138" t="s">
        <v>65</v>
      </c>
      <c r="AE15" s="137" t="s">
        <v>66</v>
      </c>
      <c r="AF15" s="140" t="s">
        <v>113</v>
      </c>
      <c r="AG15" s="137" t="s">
        <v>114</v>
      </c>
    </row>
    <row r="16" spans="1:33" s="4" customFormat="1" x14ac:dyDescent="0.25">
      <c r="A16" s="70">
        <f>VLOOKUP('Formulaire de suivi'!D5,Tableau3[],1,)</f>
        <v>5</v>
      </c>
      <c r="B16" s="70" t="str">
        <f>VLOOKUP('Formulaire de suivi'!D5,Tableau3[],2,)</f>
        <v>O</v>
      </c>
      <c r="C16" s="70" t="str">
        <f>VLOOKUP('Formulaire de suivi'!$D$5,Tableau3[],3,)</f>
        <v>A12345</v>
      </c>
      <c r="D16" s="70" t="str">
        <f>VLOOKUP('Formulaire de suivi'!$D$5,Tableau3[],4,)</f>
        <v>MARSEILLE</v>
      </c>
      <c r="E16" s="70" t="str">
        <f>VLOOKUP('Formulaire de suivi'!$D$5,Tableau3[],5,)</f>
        <v>NICOO</v>
      </c>
      <c r="F16" s="70" t="str">
        <f>VLOOKUP('Formulaire de suivi'!$D$5,Tableau3[],6,)</f>
        <v>Changement de raison sociale</v>
      </c>
      <c r="G16" s="70" t="str">
        <f>VLOOKUP('Formulaire de suivi'!$D$5,Tableau3[],7,)</f>
        <v xml:space="preserve">Nicolas </v>
      </c>
      <c r="H16" s="71">
        <f>VLOOKUP('Formulaire de suivi'!$D$5,Tableau3[],8,)</f>
        <v>45717</v>
      </c>
      <c r="I16" s="147" t="str">
        <f>IF(ISBLANK(VLOOKUP('Formulaire de suivi'!$D$5,Tableau3[],9,FALSE)), IF(I27&lt;&gt;"", I27, ""), VLOOKUP('Formulaire de suivi'!$D$5,Tableau3[],9,FALSE))</f>
        <v>OUI</v>
      </c>
      <c r="J16" s="71">
        <f>VLOOKUP('Formulaire de suivi'!$D$5,Tableau3[],10,)</f>
        <v>0</v>
      </c>
      <c r="K16" s="71">
        <f>VLOOKUP('Formulaire de suivi'!$D$5,Tableau3[],11,)</f>
        <v>15</v>
      </c>
      <c r="L16" s="143" t="str">
        <f>VLOOKUP('Formulaire de suivi'!$D$5,Tableau3[],12,)</f>
        <v>TEST 03/01</v>
      </c>
      <c r="M16" s="71">
        <f>VLOOKUP('Formulaire de suivi'!$D$5,Tableau3[],13,)</f>
        <v>0</v>
      </c>
      <c r="N16" s="71">
        <f>VLOOKUP('Formulaire de suivi'!$D$5,Tableau3[],14,)</f>
        <v>0</v>
      </c>
      <c r="O16" s="71">
        <f>VLOOKUP('Formulaire de suivi'!$D$5,Tableau3[],15,)</f>
        <v>0</v>
      </c>
      <c r="P16" s="71">
        <f>VLOOKUP('Formulaire de suivi'!$D$5,Tableau3[],16,)</f>
        <v>0</v>
      </c>
      <c r="Q16" s="147">
        <f>VLOOKUP('Formulaire de suivi'!$D$5,Tableau3[],17,)</f>
        <v>0</v>
      </c>
      <c r="R16" s="71">
        <f>VLOOKUP('Formulaire de suivi'!$D$5,Tableau3[],18,)</f>
        <v>0</v>
      </c>
      <c r="S16" s="71">
        <f>VLOOKUP('Formulaire de suivi'!$D$5,Tableau3[],19,)</f>
        <v>0</v>
      </c>
      <c r="T16" s="70">
        <f>VLOOKUP('Formulaire de suivi'!$D$5,Tableau3[],20,)</f>
        <v>0</v>
      </c>
      <c r="U16" s="71">
        <f>VLOOKUP('Formulaire de suivi'!$D$5,Tableau3[],21,)</f>
        <v>0</v>
      </c>
      <c r="V16" s="71">
        <f>VLOOKUP('Formulaire de suivi'!$D$5,Tableau3[],22,)</f>
        <v>0</v>
      </c>
      <c r="W16" s="71">
        <f>VLOOKUP('Formulaire de suivi'!$D$5,Tableau3[],23,)</f>
        <v>0</v>
      </c>
      <c r="X16" s="143">
        <f>VLOOKUP('Formulaire de suivi'!$D$5,Tableau3[],24,)</f>
        <v>0</v>
      </c>
      <c r="Y16" s="71">
        <f>VLOOKUP('Formulaire de suivi'!$D$5,Tableau3[],25,)</f>
        <v>0</v>
      </c>
      <c r="Z16" s="71">
        <f>VLOOKUP('Formulaire de suivi'!$D$5,Tableau3[],26,)</f>
        <v>0</v>
      </c>
      <c r="AA16" s="70">
        <f>VLOOKUP('Formulaire de suivi'!$D$5,Tableau3[],27,)</f>
        <v>0</v>
      </c>
      <c r="AB16" s="70">
        <f>VLOOKUP('Formulaire de suivi'!$D$5,Tableau3[],28,)</f>
        <v>0</v>
      </c>
      <c r="AC16" s="71">
        <f>VLOOKUP('Formulaire de suivi'!$D$5,Tableau3[],29,)</f>
        <v>0</v>
      </c>
      <c r="AD16" s="71">
        <f>VLOOKUP('Formulaire de suivi'!$D$5,Tableau3[],30,)</f>
        <v>0</v>
      </c>
      <c r="AE16" s="71">
        <f>VLOOKUP('Formulaire de suivi'!$D$5,Tableau3[],31,)</f>
        <v>0</v>
      </c>
      <c r="AF16" s="71">
        <f>VLOOKUP('Formulaire de suivi'!$D$5,Tableau3[],32,)</f>
        <v>0</v>
      </c>
      <c r="AG16" s="143">
        <f>VLOOKUP('Formulaire de suivi'!$D$5,Tableau3[],33,)</f>
        <v>0</v>
      </c>
    </row>
    <row r="19" spans="1:33" x14ac:dyDescent="0.25">
      <c r="A19" s="116" t="s">
        <v>100</v>
      </c>
    </row>
    <row r="20" spans="1:33" ht="45" x14ac:dyDescent="0.25">
      <c r="A20" s="98"/>
      <c r="B20" s="104" t="s">
        <v>43</v>
      </c>
      <c r="C20" s="104" t="s">
        <v>44</v>
      </c>
      <c r="D20" s="104" t="s">
        <v>45</v>
      </c>
      <c r="E20" s="104" t="s">
        <v>46</v>
      </c>
      <c r="F20" s="104" t="s">
        <v>47</v>
      </c>
      <c r="G20" s="104" t="s">
        <v>68</v>
      </c>
      <c r="H20" s="104" t="s">
        <v>70</v>
      </c>
      <c r="I20" s="144" t="s">
        <v>116</v>
      </c>
      <c r="J20" s="107" t="s">
        <v>88</v>
      </c>
      <c r="K20" s="100"/>
      <c r="L20" s="193" t="s">
        <v>61</v>
      </c>
      <c r="M20" s="134" t="s">
        <v>59</v>
      </c>
      <c r="N20" s="134" t="s">
        <v>60</v>
      </c>
      <c r="O20" s="99"/>
      <c r="P20" s="105" t="s">
        <v>62</v>
      </c>
      <c r="Q20" s="133" t="s">
        <v>108</v>
      </c>
      <c r="R20" s="136" t="s">
        <v>109</v>
      </c>
      <c r="S20" s="137" t="s">
        <v>72</v>
      </c>
      <c r="T20" s="137" t="s">
        <v>71</v>
      </c>
      <c r="U20" s="137" t="s">
        <v>111</v>
      </c>
      <c r="V20" s="137" t="s">
        <v>112</v>
      </c>
      <c r="W20" s="137" t="s">
        <v>76</v>
      </c>
      <c r="X20" s="137" t="s">
        <v>77</v>
      </c>
      <c r="Y20" s="137" t="s">
        <v>78</v>
      </c>
      <c r="Z20" s="137" t="s">
        <v>79</v>
      </c>
      <c r="AA20" s="138" t="s">
        <v>63</v>
      </c>
      <c r="AB20" s="137" t="s">
        <v>99</v>
      </c>
      <c r="AC20" s="137" t="s">
        <v>64</v>
      </c>
      <c r="AD20" s="138" t="s">
        <v>65</v>
      </c>
      <c r="AE20" s="137" t="s">
        <v>66</v>
      </c>
      <c r="AF20" s="140" t="s">
        <v>113</v>
      </c>
      <c r="AG20" s="137" t="s">
        <v>114</v>
      </c>
    </row>
    <row r="21" spans="1:33" x14ac:dyDescent="0.25">
      <c r="A21" s="98">
        <f t="shared" ref="A21:H21" si="0">A16</f>
        <v>5</v>
      </c>
      <c r="B21" s="101" t="str">
        <f t="shared" si="0"/>
        <v>O</v>
      </c>
      <c r="C21" s="101" t="str">
        <f t="shared" si="0"/>
        <v>A12345</v>
      </c>
      <c r="D21" s="101" t="str">
        <f t="shared" si="0"/>
        <v>MARSEILLE</v>
      </c>
      <c r="E21" s="101" t="str">
        <f t="shared" si="0"/>
        <v>NICOO</v>
      </c>
      <c r="F21" s="101" t="str">
        <f t="shared" si="0"/>
        <v>Changement de raison sociale</v>
      </c>
      <c r="G21" s="101" t="str">
        <f t="shared" si="0"/>
        <v xml:space="preserve">Nicolas </v>
      </c>
      <c r="H21" s="101">
        <f t="shared" si="0"/>
        <v>45717</v>
      </c>
      <c r="I21" s="148" t="str">
        <f>I27</f>
        <v>OUI</v>
      </c>
      <c r="J21" s="101">
        <f>IF(J16&lt;&gt;"00/01/1900",J27, "")</f>
        <v>45653</v>
      </c>
      <c r="K21" s="101">
        <f>K16</f>
        <v>15</v>
      </c>
      <c r="L21" s="101" t="str">
        <f>IF(L16&lt;&gt;"00/01/1900",L27, "")</f>
        <v>TEST 03/01 - Test Nico</v>
      </c>
      <c r="M21" s="101">
        <f t="shared" ref="M21:AG21" si="1">M16</f>
        <v>0</v>
      </c>
      <c r="N21" s="101">
        <f t="shared" si="1"/>
        <v>0</v>
      </c>
      <c r="O21" s="101">
        <f t="shared" si="1"/>
        <v>0</v>
      </c>
      <c r="P21" s="101">
        <f t="shared" si="1"/>
        <v>0</v>
      </c>
      <c r="Q21" s="148">
        <f t="shared" si="1"/>
        <v>0</v>
      </c>
      <c r="R21" s="101">
        <f t="shared" si="1"/>
        <v>0</v>
      </c>
      <c r="S21" s="101">
        <f t="shared" si="1"/>
        <v>0</v>
      </c>
      <c r="T21" s="195">
        <f t="shared" si="1"/>
        <v>0</v>
      </c>
      <c r="U21" s="101">
        <f t="shared" si="1"/>
        <v>0</v>
      </c>
      <c r="V21" s="101">
        <f t="shared" si="1"/>
        <v>0</v>
      </c>
      <c r="W21" s="101">
        <f t="shared" si="1"/>
        <v>0</v>
      </c>
      <c r="X21" s="145">
        <f t="shared" si="1"/>
        <v>0</v>
      </c>
      <c r="Y21" s="101">
        <f t="shared" si="1"/>
        <v>0</v>
      </c>
      <c r="Z21" s="101">
        <f t="shared" si="1"/>
        <v>0</v>
      </c>
      <c r="AA21" s="101">
        <f t="shared" si="1"/>
        <v>0</v>
      </c>
      <c r="AB21" s="101">
        <f t="shared" si="1"/>
        <v>0</v>
      </c>
      <c r="AC21" s="101">
        <f t="shared" si="1"/>
        <v>0</v>
      </c>
      <c r="AD21" s="101">
        <f t="shared" si="1"/>
        <v>0</v>
      </c>
      <c r="AE21" s="101">
        <f t="shared" si="1"/>
        <v>0</v>
      </c>
      <c r="AF21" s="101">
        <f t="shared" si="1"/>
        <v>0</v>
      </c>
      <c r="AG21" s="145">
        <f t="shared" si="1"/>
        <v>0</v>
      </c>
    </row>
    <row r="25" spans="1:33" x14ac:dyDescent="0.25">
      <c r="A25" s="116" t="s">
        <v>106</v>
      </c>
    </row>
    <row r="26" spans="1:33" ht="45" x14ac:dyDescent="0.25">
      <c r="A26" s="98"/>
      <c r="B26" s="104" t="s">
        <v>43</v>
      </c>
      <c r="C26" s="104" t="s">
        <v>44</v>
      </c>
      <c r="D26" s="104" t="s">
        <v>45</v>
      </c>
      <c r="E26" s="104" t="s">
        <v>46</v>
      </c>
      <c r="F26" s="104" t="s">
        <v>47</v>
      </c>
      <c r="G26" s="104" t="s">
        <v>68</v>
      </c>
      <c r="H26" s="104" t="s">
        <v>70</v>
      </c>
      <c r="I26" s="144" t="s">
        <v>116</v>
      </c>
      <c r="J26" s="107" t="s">
        <v>88</v>
      </c>
      <c r="K26" s="100"/>
      <c r="L26" s="106" t="s">
        <v>61</v>
      </c>
      <c r="M26" s="134" t="s">
        <v>59</v>
      </c>
      <c r="N26" s="134" t="s">
        <v>60</v>
      </c>
      <c r="O26" s="99"/>
      <c r="P26" s="105" t="s">
        <v>62</v>
      </c>
      <c r="Q26" s="133" t="s">
        <v>108</v>
      </c>
      <c r="R26" s="136" t="s">
        <v>109</v>
      </c>
      <c r="S26" s="137" t="s">
        <v>72</v>
      </c>
      <c r="T26" s="137" t="s">
        <v>71</v>
      </c>
      <c r="U26" s="137" t="s">
        <v>111</v>
      </c>
      <c r="V26" s="137" t="s">
        <v>112</v>
      </c>
      <c r="W26" s="137" t="s">
        <v>76</v>
      </c>
      <c r="X26" s="137" t="s">
        <v>77</v>
      </c>
      <c r="Y26" s="137" t="s">
        <v>78</v>
      </c>
      <c r="Z26" s="137" t="s">
        <v>79</v>
      </c>
      <c r="AA26" s="138" t="s">
        <v>63</v>
      </c>
      <c r="AB26" s="137" t="s">
        <v>99</v>
      </c>
      <c r="AC26" s="137" t="s">
        <v>64</v>
      </c>
      <c r="AD26" s="138" t="s">
        <v>65</v>
      </c>
      <c r="AE26" s="137" t="s">
        <v>66</v>
      </c>
      <c r="AF26" s="140" t="s">
        <v>113</v>
      </c>
      <c r="AG26" s="137" t="s">
        <v>114</v>
      </c>
    </row>
    <row r="27" spans="1:33" x14ac:dyDescent="0.25">
      <c r="A27" s="98"/>
      <c r="B27" s="101" t="str">
        <f t="shared" ref="B27:H27" si="2">B21</f>
        <v>O</v>
      </c>
      <c r="C27" s="101" t="str">
        <f t="shared" si="2"/>
        <v>A12345</v>
      </c>
      <c r="D27" s="101" t="str">
        <f t="shared" si="2"/>
        <v>MARSEILLE</v>
      </c>
      <c r="E27" s="101" t="str">
        <f t="shared" si="2"/>
        <v>NICOO</v>
      </c>
      <c r="F27" s="101" t="str">
        <f t="shared" si="2"/>
        <v>Changement de raison sociale</v>
      </c>
      <c r="G27" s="101" t="str">
        <f t="shared" si="2"/>
        <v xml:space="preserve">Nicolas </v>
      </c>
      <c r="H27" s="101">
        <f t="shared" si="2"/>
        <v>45717</v>
      </c>
      <c r="I27" s="148" t="str">
        <f>IF('Formulaire de suivi'!A98,"OUI","NON")</f>
        <v>OUI</v>
      </c>
      <c r="J27" s="179">
        <f>'Formulaire de suivi'!B98</f>
        <v>45653</v>
      </c>
      <c r="K27" s="101">
        <f>'Formulaire de suivi'!C98</f>
        <v>45668</v>
      </c>
      <c r="L27" s="179" t="str">
        <f>'Formulaire de suivi'!D98</f>
        <v>TEST 03/01 - Test Nico</v>
      </c>
      <c r="M27" s="179">
        <f>'Formulaire de suivi'!E98</f>
        <v>0</v>
      </c>
      <c r="N27" s="179">
        <f>'Formulaire de suivi'!F98</f>
        <v>0</v>
      </c>
      <c r="O27" s="179">
        <f>'Formulaire de suivi'!G98</f>
        <v>0</v>
      </c>
      <c r="P27" s="179">
        <f>'Formulaire de suivi'!H98</f>
        <v>0</v>
      </c>
      <c r="Q27" s="166">
        <f>Q21</f>
        <v>0</v>
      </c>
      <c r="R27" s="149">
        <f>'Formulaire de suivi'!J98</f>
        <v>0</v>
      </c>
      <c r="S27" s="149">
        <f>'Formulaire de suivi'!K98</f>
        <v>0</v>
      </c>
      <c r="T27" s="149">
        <f>'Formulaire de suivi'!L98</f>
        <v>0</v>
      </c>
      <c r="U27" s="149">
        <f>'Formulaire de suivi'!M98</f>
        <v>0</v>
      </c>
      <c r="V27" s="149">
        <f>'Formulaire de suivi'!N98</f>
        <v>0</v>
      </c>
      <c r="W27" s="149">
        <f>'Formulaire de suivi'!O98</f>
        <v>0</v>
      </c>
      <c r="X27" s="149">
        <f>'Formulaire de suivi'!P98</f>
        <v>0</v>
      </c>
      <c r="Y27" s="149">
        <f>'Formulaire de suivi'!Q98</f>
        <v>0</v>
      </c>
      <c r="Z27" s="149">
        <f>'Formulaire de suivi'!R98</f>
        <v>0</v>
      </c>
      <c r="AA27" s="150">
        <f>'Formulaire de suivi'!S98</f>
        <v>0</v>
      </c>
      <c r="AB27" s="150">
        <f>'Formulaire de suivi'!T98</f>
        <v>0</v>
      </c>
      <c r="AC27" s="149">
        <f>'Formulaire de suivi'!U98</f>
        <v>0</v>
      </c>
      <c r="AD27" s="149">
        <f>'Formulaire de suivi'!V98</f>
        <v>0</v>
      </c>
      <c r="AE27" s="149">
        <f>'Formulaire de suivi'!W98</f>
        <v>0</v>
      </c>
      <c r="AF27" s="149">
        <f>'Formulaire de suivi'!X98</f>
        <v>0</v>
      </c>
      <c r="AG27" s="150">
        <f>'Formulaire de suivi'!Y98</f>
        <v>0</v>
      </c>
    </row>
  </sheetData>
  <phoneticPr fontId="24" type="noConversion"/>
  <dataValidations count="1">
    <dataValidation type="list" allowBlank="1" showInputMessage="1" showErrorMessage="1" sqref="F15 F3:F8" xr:uid="{0DEDF23A-9B20-411F-8E35-9B333973D25D}">
      <formula1>#REF!</formula1>
    </dataValidation>
  </dataValidations>
  <pageMargins left="0.7" right="0.7" top="0.75" bottom="0.75" header="0.3" footer="0.3"/>
  <pageSetup paperSize="9" orientation="portrait" r:id="rId1"/>
  <ignoredErrors>
    <ignoredError sqref="A16:H16" evalError="1"/>
    <ignoredError sqref="J21" formula="1"/>
  </ignoredErrors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9B7F2-1F1F-4F3D-A7D8-50EFDD5465E3}">
  <sheetPr codeName="Feuil8"/>
  <dimension ref="A1:AG9"/>
  <sheetViews>
    <sheetView workbookViewId="0">
      <selection activeCell="I19" sqref="I19"/>
    </sheetView>
  </sheetViews>
  <sheetFormatPr baseColWidth="10" defaultRowHeight="15" x14ac:dyDescent="0.25"/>
  <sheetData>
    <row r="1" spans="1:33" x14ac:dyDescent="0.25">
      <c r="A1" s="4" t="b" cm="1">
        <f t="array" ref="A1">IF(validation,MAX(Tableau36[ID]+1))</f>
        <v>0</v>
      </c>
      <c r="B1" t="str">
        <f>IF(validation,'Formulaire de saisie'!E5,"")</f>
        <v/>
      </c>
      <c r="C1" t="str">
        <f>IF(validation,'Formulaire de saisie'!E6,"")</f>
        <v/>
      </c>
      <c r="D1" t="str">
        <f>IF(validation,'Formulaire de saisie'!E7,"")</f>
        <v/>
      </c>
      <c r="E1" t="str">
        <f>IF(validation,'Formulaire de saisie'!E8,"")</f>
        <v/>
      </c>
      <c r="F1" t="str">
        <f>IF(validation,'Formulaire de saisie'!E9,"")</f>
        <v/>
      </c>
      <c r="G1" t="str">
        <f>IF(validation,'Formulaire de saisie'!E12,"")</f>
        <v/>
      </c>
      <c r="H1" s="21" t="str">
        <f>IF(validation,'Formulaire de saisie'!E11,"")</f>
        <v/>
      </c>
      <c r="I1" s="12"/>
      <c r="J1" s="21"/>
      <c r="K1" s="21"/>
      <c r="AF1" s="21"/>
    </row>
    <row r="2" spans="1:33" x14ac:dyDescent="0.25">
      <c r="A2" s="4"/>
      <c r="H2" s="21"/>
      <c r="I2" s="12"/>
      <c r="J2" s="21"/>
      <c r="K2" s="21"/>
      <c r="AF2" s="21"/>
    </row>
    <row r="3" spans="1:33" ht="33.75" x14ac:dyDescent="0.25">
      <c r="A3" s="4" t="s">
        <v>42</v>
      </c>
      <c r="B3" t="s">
        <v>43</v>
      </c>
      <c r="C3" t="s">
        <v>44</v>
      </c>
      <c r="D3" t="s">
        <v>45</v>
      </c>
      <c r="E3" t="s">
        <v>46</v>
      </c>
      <c r="F3" t="s">
        <v>47</v>
      </c>
      <c r="G3" t="s">
        <v>68</v>
      </c>
      <c r="H3" s="21" t="s">
        <v>70</v>
      </c>
      <c r="I3" s="206" t="s">
        <v>116</v>
      </c>
      <c r="J3" s="21" t="s">
        <v>88</v>
      </c>
      <c r="K3" s="21" t="s">
        <v>57</v>
      </c>
      <c r="L3" t="s">
        <v>58</v>
      </c>
      <c r="M3" t="s">
        <v>59</v>
      </c>
      <c r="N3" t="s">
        <v>60</v>
      </c>
      <c r="O3" t="s">
        <v>61</v>
      </c>
      <c r="P3" t="s">
        <v>62</v>
      </c>
      <c r="Q3" s="130" t="s">
        <v>108</v>
      </c>
      <c r="R3" s="129" t="s">
        <v>109</v>
      </c>
      <c r="S3" t="s">
        <v>72</v>
      </c>
      <c r="T3" t="s">
        <v>71</v>
      </c>
      <c r="U3" s="131" t="s">
        <v>111</v>
      </c>
      <c r="V3" s="131" t="s">
        <v>118</v>
      </c>
      <c r="W3" t="s">
        <v>76</v>
      </c>
      <c r="X3" t="s">
        <v>77</v>
      </c>
      <c r="Y3" t="s">
        <v>78</v>
      </c>
      <c r="Z3" t="s">
        <v>79</v>
      </c>
      <c r="AA3" s="132" t="s">
        <v>63</v>
      </c>
      <c r="AB3" t="s">
        <v>99</v>
      </c>
      <c r="AC3" t="s">
        <v>64</v>
      </c>
      <c r="AD3" s="132" t="s">
        <v>65</v>
      </c>
      <c r="AE3" t="s">
        <v>66</v>
      </c>
      <c r="AF3" s="21" t="s">
        <v>113</v>
      </c>
      <c r="AG3" t="s">
        <v>114</v>
      </c>
    </row>
    <row r="4" spans="1:33" x14ac:dyDescent="0.25">
      <c r="A4" s="4">
        <v>7</v>
      </c>
      <c r="B4" t="s">
        <v>49</v>
      </c>
      <c r="C4" t="s">
        <v>132</v>
      </c>
      <c r="D4" t="s">
        <v>133</v>
      </c>
      <c r="E4" t="s">
        <v>134</v>
      </c>
      <c r="F4" t="s">
        <v>35</v>
      </c>
      <c r="G4">
        <v>0</v>
      </c>
      <c r="H4" s="21">
        <v>0</v>
      </c>
      <c r="I4" s="206"/>
      <c r="J4" s="21"/>
      <c r="K4" s="21">
        <f>Tableau36[[#This Row],[DATE Demande prestataire ]]+15</f>
        <v>15</v>
      </c>
      <c r="Q4" s="130"/>
      <c r="R4" s="129"/>
      <c r="U4" s="131"/>
      <c r="V4" s="131"/>
      <c r="AA4" s="132"/>
      <c r="AD4" s="132"/>
      <c r="AF4" s="21"/>
    </row>
    <row r="5" spans="1:33" x14ac:dyDescent="0.25">
      <c r="A5" s="4">
        <v>6</v>
      </c>
      <c r="B5" t="s">
        <v>49</v>
      </c>
      <c r="C5" t="s">
        <v>129</v>
      </c>
      <c r="D5" t="s">
        <v>130</v>
      </c>
      <c r="E5" t="s">
        <v>131</v>
      </c>
      <c r="F5" t="s">
        <v>37</v>
      </c>
      <c r="G5">
        <v>0</v>
      </c>
      <c r="H5" s="21">
        <v>0</v>
      </c>
      <c r="I5" s="206"/>
      <c r="J5" s="21"/>
      <c r="K5" s="21">
        <f>Tableau36[[#This Row],[DATE Demande prestataire ]]+15</f>
        <v>15</v>
      </c>
      <c r="Q5" s="130"/>
      <c r="R5" s="129"/>
      <c r="U5" s="131"/>
      <c r="V5" s="131"/>
      <c r="AA5" s="132"/>
      <c r="AD5" s="132"/>
      <c r="AF5" s="21"/>
    </row>
    <row r="6" spans="1:33" x14ac:dyDescent="0.25">
      <c r="A6" s="4">
        <v>5</v>
      </c>
      <c r="B6" t="s">
        <v>53</v>
      </c>
      <c r="C6" t="s">
        <v>92</v>
      </c>
      <c r="D6" t="s">
        <v>126</v>
      </c>
      <c r="E6" t="s">
        <v>127</v>
      </c>
      <c r="F6" t="s">
        <v>33</v>
      </c>
      <c r="G6" t="s">
        <v>41</v>
      </c>
      <c r="H6" s="21">
        <v>45717</v>
      </c>
      <c r="I6" s="206"/>
      <c r="J6" s="21"/>
      <c r="K6" s="21">
        <f>Tableau36[[#This Row],[DATE Demande prestataire ]]+15</f>
        <v>15</v>
      </c>
      <c r="Q6" s="130"/>
      <c r="R6" s="129"/>
      <c r="U6" s="131"/>
      <c r="V6" s="131"/>
      <c r="AA6" s="132"/>
      <c r="AD6" s="132"/>
      <c r="AF6" s="21"/>
    </row>
    <row r="7" spans="1:33" x14ac:dyDescent="0.25">
      <c r="A7" s="4">
        <v>4</v>
      </c>
      <c r="B7" t="s">
        <v>52</v>
      </c>
      <c r="C7" t="s">
        <v>122</v>
      </c>
      <c r="D7" t="s">
        <v>98</v>
      </c>
      <c r="E7" t="s">
        <v>123</v>
      </c>
      <c r="F7" t="s">
        <v>33</v>
      </c>
      <c r="G7" t="s">
        <v>40</v>
      </c>
      <c r="H7" s="21">
        <v>45658</v>
      </c>
      <c r="I7" s="206"/>
      <c r="J7" s="21"/>
      <c r="K7" s="21">
        <f>Tableau36[[#This Row],[DATE Demande prestataire ]]+15</f>
        <v>15</v>
      </c>
      <c r="L7" t="s">
        <v>125</v>
      </c>
      <c r="Q7" s="130"/>
      <c r="R7" s="129"/>
      <c r="U7" s="131"/>
      <c r="V7" s="131"/>
      <c r="AA7" s="132"/>
      <c r="AD7" s="132"/>
      <c r="AF7" s="21"/>
    </row>
    <row r="8" spans="1:33" x14ac:dyDescent="0.25">
      <c r="A8" s="4">
        <v>3</v>
      </c>
      <c r="B8" t="s">
        <v>49</v>
      </c>
      <c r="C8" t="s">
        <v>92</v>
      </c>
      <c r="D8" t="s">
        <v>93</v>
      </c>
      <c r="E8" t="s">
        <v>120</v>
      </c>
      <c r="F8" t="s">
        <v>37</v>
      </c>
      <c r="G8">
        <v>0</v>
      </c>
      <c r="H8" s="21">
        <v>44584</v>
      </c>
      <c r="I8" s="206"/>
      <c r="J8" s="21">
        <v>45364</v>
      </c>
      <c r="K8" s="21">
        <f>Tableau36[[#This Row],[DATE Demande prestataire ]]+15</f>
        <v>45379</v>
      </c>
      <c r="AF8" s="21"/>
    </row>
    <row r="9" spans="1:33" x14ac:dyDescent="0.25">
      <c r="A9" s="4">
        <v>2</v>
      </c>
      <c r="B9" t="s">
        <v>53</v>
      </c>
      <c r="C9" t="s">
        <v>90</v>
      </c>
      <c r="D9" t="s">
        <v>94</v>
      </c>
      <c r="E9" t="s">
        <v>91</v>
      </c>
      <c r="F9" t="s">
        <v>37</v>
      </c>
      <c r="G9" t="s">
        <v>41</v>
      </c>
      <c r="H9" s="21">
        <v>44317</v>
      </c>
      <c r="I9" s="206"/>
      <c r="J9" s="21">
        <v>45292</v>
      </c>
      <c r="K9" s="21">
        <f>Tableau36[[#This Row],[DATE Demande prestataire ]]+15</f>
        <v>45307</v>
      </c>
      <c r="AF9" s="21"/>
    </row>
  </sheetData>
  <dataValidations count="1">
    <dataValidation type="list" allowBlank="1" showInputMessage="1" showErrorMessage="1" sqref="F3:F7" xr:uid="{6854BF94-4FA2-487F-BBCC-60548D1BE6E1}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3EA18-E637-4924-904E-A001C042BD2A}">
  <sheetPr codeName="Feuil3"/>
  <dimension ref="A1:A56"/>
  <sheetViews>
    <sheetView workbookViewId="0">
      <selection activeCell="C53" sqref="C53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/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/>
    </row>
    <row r="35" spans="1:1" x14ac:dyDescent="0.25">
      <c r="A35" s="1"/>
    </row>
    <row r="37" spans="1:1" x14ac:dyDescent="0.25">
      <c r="A37" t="s">
        <v>32</v>
      </c>
    </row>
    <row r="39" spans="1:1" x14ac:dyDescent="0.25">
      <c r="A39" s="2" t="s">
        <v>33</v>
      </c>
    </row>
    <row r="40" spans="1:1" x14ac:dyDescent="0.25">
      <c r="A40" s="2" t="s">
        <v>34</v>
      </c>
    </row>
    <row r="41" spans="1:1" x14ac:dyDescent="0.25">
      <c r="A41" s="2" t="s">
        <v>35</v>
      </c>
    </row>
    <row r="42" spans="1:1" x14ac:dyDescent="0.25">
      <c r="A42" s="3" t="s">
        <v>36</v>
      </c>
    </row>
    <row r="43" spans="1:1" x14ac:dyDescent="0.25">
      <c r="A43" s="2" t="s">
        <v>37</v>
      </c>
    </row>
    <row r="44" spans="1:1" x14ac:dyDescent="0.25">
      <c r="A44" s="3" t="s">
        <v>38</v>
      </c>
    </row>
    <row r="45" spans="1:1" x14ac:dyDescent="0.25">
      <c r="A45" s="3" t="s">
        <v>39</v>
      </c>
    </row>
    <row r="47" spans="1:1" x14ac:dyDescent="0.25">
      <c r="A47" s="3" t="s">
        <v>40</v>
      </c>
    </row>
    <row r="48" spans="1:1" x14ac:dyDescent="0.25">
      <c r="A48" s="3" t="s">
        <v>41</v>
      </c>
    </row>
    <row r="49" spans="1:1" x14ac:dyDescent="0.25">
      <c r="A49" s="3"/>
    </row>
    <row r="51" spans="1:1" x14ac:dyDescent="0.25">
      <c r="A51" s="202" t="s">
        <v>52</v>
      </c>
    </row>
    <row r="52" spans="1:1" x14ac:dyDescent="0.25">
      <c r="A52" s="202" t="s">
        <v>53</v>
      </c>
    </row>
    <row r="53" spans="1:1" x14ac:dyDescent="0.25">
      <c r="A53" s="202" t="s">
        <v>49</v>
      </c>
    </row>
    <row r="54" spans="1:1" x14ac:dyDescent="0.25">
      <c r="A54" s="202" t="s">
        <v>55</v>
      </c>
    </row>
    <row r="55" spans="1:1" x14ac:dyDescent="0.25">
      <c r="A55" s="202" t="s">
        <v>54</v>
      </c>
    </row>
    <row r="56" spans="1:1" x14ac:dyDescent="0.25">
      <c r="A56" s="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79EB5-9E84-4A46-978B-6400678E77E0}">
  <sheetPr codeName="Feuil12"/>
  <dimension ref="A2:C14"/>
  <sheetViews>
    <sheetView workbookViewId="0">
      <selection activeCell="K30" sqref="K30"/>
    </sheetView>
  </sheetViews>
  <sheetFormatPr baseColWidth="10" defaultRowHeight="15" x14ac:dyDescent="0.25"/>
  <sheetData>
    <row r="2" spans="1:3" ht="15.75" thickBot="1" x14ac:dyDescent="0.3"/>
    <row r="3" spans="1:3" x14ac:dyDescent="0.25">
      <c r="A3" s="24" t="s">
        <v>87</v>
      </c>
      <c r="B3" s="25"/>
      <c r="C3" s="26"/>
    </row>
    <row r="4" spans="1:3" x14ac:dyDescent="0.25">
      <c r="A4" s="27"/>
      <c r="B4" s="28"/>
      <c r="C4" s="29"/>
    </row>
    <row r="5" spans="1:3" x14ac:dyDescent="0.25">
      <c r="A5" s="27" t="s">
        <v>80</v>
      </c>
      <c r="B5" s="28"/>
      <c r="C5" s="29"/>
    </row>
    <row r="6" spans="1:3" x14ac:dyDescent="0.25">
      <c r="A6" s="27" t="s">
        <v>81</v>
      </c>
      <c r="B6" s="28"/>
      <c r="C6" s="29"/>
    </row>
    <row r="7" spans="1:3" x14ac:dyDescent="0.25">
      <c r="A7" s="27" t="s">
        <v>82</v>
      </c>
      <c r="B7" s="28"/>
      <c r="C7" s="29"/>
    </row>
    <row r="8" spans="1:3" x14ac:dyDescent="0.25">
      <c r="A8" s="27"/>
      <c r="B8" s="28"/>
      <c r="C8" s="29"/>
    </row>
    <row r="9" spans="1:3" x14ac:dyDescent="0.25">
      <c r="A9" s="27" t="s">
        <v>83</v>
      </c>
      <c r="B9" s="28"/>
      <c r="C9" s="29"/>
    </row>
    <row r="10" spans="1:3" x14ac:dyDescent="0.25">
      <c r="A10" s="27" t="s">
        <v>84</v>
      </c>
      <c r="B10" s="28"/>
      <c r="C10" s="29"/>
    </row>
    <row r="11" spans="1:3" x14ac:dyDescent="0.25">
      <c r="A11" s="27"/>
      <c r="B11" s="28"/>
      <c r="C11" s="29"/>
    </row>
    <row r="12" spans="1:3" x14ac:dyDescent="0.25">
      <c r="A12" s="27" t="s">
        <v>85</v>
      </c>
      <c r="B12" s="28"/>
      <c r="C12" s="29"/>
    </row>
    <row r="13" spans="1:3" x14ac:dyDescent="0.25">
      <c r="A13" s="27"/>
      <c r="B13" s="28"/>
      <c r="C13" s="29"/>
    </row>
    <row r="14" spans="1:3" ht="15.75" thickBot="1" x14ac:dyDescent="0.3">
      <c r="A14" s="30" t="s">
        <v>86</v>
      </c>
      <c r="B14" s="31"/>
      <c r="C14" s="3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33B51F-24A2-4A70-B500-15E55026CE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Formulaire de saisie</vt:lpstr>
      <vt:lpstr>RECHERCHER</vt:lpstr>
      <vt:lpstr>Formulaire de suivi</vt:lpstr>
      <vt:lpstr>!!!!!!!</vt:lpstr>
      <vt:lpstr>BASE </vt:lpstr>
      <vt:lpstr>Résultat de la base</vt:lpstr>
      <vt:lpstr>Menu déroulant</vt:lpstr>
      <vt:lpstr>Codes pour bouton </vt:lpstr>
      <vt:lpstr>validation</vt:lpstr>
    </vt:vector>
  </TitlesOfParts>
  <Company>Groupama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PETOT Nicolas</dc:creator>
  <cp:lastModifiedBy>PETOT Nicolas</cp:lastModifiedBy>
  <dcterms:created xsi:type="dcterms:W3CDTF">2024-01-15T15:24:36Z</dcterms:created>
  <dcterms:modified xsi:type="dcterms:W3CDTF">2025-01-06T08:03:39Z</dcterms:modified>
</cp:coreProperties>
</file>