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75" windowWidth="18915" windowHeight="8505"/>
  </bookViews>
  <sheets>
    <sheet name="Générer le profil" sheetId="2" r:id="rId1"/>
  </sheets>
  <calcPr calcId="125725"/>
</workbook>
</file>

<file path=xl/calcChain.xml><?xml version="1.0" encoding="utf-8"?>
<calcChain xmlns="http://schemas.openxmlformats.org/spreadsheetml/2006/main">
  <c r="BF9" i="2"/>
  <c r="BG9"/>
  <c r="BF10"/>
  <c r="BG10"/>
  <c r="BF11"/>
  <c r="BG11"/>
  <c r="BF12"/>
  <c r="BG12"/>
  <c r="BF13"/>
  <c r="BG13"/>
  <c r="BF14"/>
  <c r="BG14"/>
  <c r="BF15"/>
  <c r="BG15"/>
  <c r="BF16"/>
  <c r="BG16"/>
  <c r="BF17"/>
  <c r="BG17"/>
  <c r="BF18"/>
  <c r="BG18"/>
  <c r="BF19"/>
  <c r="BG19"/>
  <c r="BF20"/>
  <c r="BG20"/>
  <c r="BF21"/>
  <c r="BG21"/>
  <c r="BF22"/>
  <c r="BG22"/>
  <c r="BF23"/>
  <c r="BG23"/>
  <c r="BF24"/>
  <c r="BG24"/>
  <c r="BF25"/>
  <c r="BG25"/>
  <c r="BF26"/>
  <c r="BG26"/>
  <c r="BF27"/>
  <c r="BG27"/>
  <c r="BF28"/>
  <c r="BG28"/>
  <c r="BF29"/>
  <c r="BG29"/>
  <c r="BF30"/>
  <c r="BG30"/>
  <c r="BF31"/>
  <c r="BG31"/>
  <c r="BF32"/>
  <c r="BG32"/>
  <c r="BF33"/>
  <c r="BG33"/>
  <c r="BF34"/>
  <c r="BG34"/>
  <c r="BF35"/>
  <c r="BG35"/>
  <c r="BF36"/>
  <c r="BG36"/>
  <c r="BF37"/>
  <c r="BG37"/>
  <c r="BF38"/>
  <c r="BG38"/>
  <c r="BF39"/>
  <c r="BG39"/>
  <c r="BF40"/>
  <c r="BG40"/>
  <c r="BF41"/>
  <c r="BG41"/>
  <c r="BF42"/>
  <c r="BG42"/>
  <c r="BF43"/>
  <c r="BG43"/>
  <c r="BF44"/>
  <c r="BG44"/>
  <c r="BF45"/>
  <c r="BG45"/>
  <c r="BF46"/>
  <c r="BG46"/>
  <c r="BF47"/>
  <c r="BG47"/>
  <c r="BF48"/>
  <c r="BG48"/>
  <c r="BF49"/>
  <c r="BG49"/>
  <c r="BF50"/>
  <c r="BG50"/>
  <c r="BF51"/>
  <c r="BG51"/>
  <c r="BF52"/>
  <c r="BG52"/>
  <c r="BF53"/>
  <c r="BG53"/>
  <c r="BF54"/>
  <c r="BG54"/>
  <c r="BF55"/>
  <c r="BG55"/>
  <c r="BF56"/>
  <c r="BG56"/>
  <c r="BF57"/>
  <c r="BG57"/>
  <c r="BF58"/>
  <c r="BG58"/>
  <c r="BF59"/>
  <c r="BG59"/>
  <c r="BF60"/>
  <c r="BG60"/>
  <c r="BF61"/>
  <c r="BG61"/>
  <c r="BF62"/>
  <c r="BG62"/>
  <c r="BF63"/>
  <c r="BG63"/>
  <c r="BF64"/>
  <c r="BG64"/>
  <c r="BF65"/>
  <c r="BG65"/>
  <c r="BF66"/>
  <c r="BG66"/>
  <c r="BF67"/>
  <c r="BG67"/>
  <c r="BF68"/>
  <c r="BG68"/>
  <c r="BF69"/>
  <c r="BG69"/>
  <c r="BF70"/>
  <c r="BG70"/>
  <c r="BF71"/>
  <c r="BG71"/>
  <c r="BF72"/>
  <c r="BG72"/>
  <c r="BF73"/>
  <c r="BG73"/>
  <c r="BF74"/>
  <c r="BG74"/>
  <c r="BF75"/>
  <c r="BG75"/>
  <c r="BF76"/>
  <c r="BG76"/>
  <c r="BF77"/>
  <c r="BG77"/>
  <c r="BF78"/>
  <c r="BG78"/>
  <c r="BF79"/>
  <c r="BG79"/>
  <c r="BF80"/>
  <c r="BG80"/>
  <c r="BF81"/>
  <c r="BG81"/>
  <c r="BF82"/>
  <c r="BG82"/>
  <c r="BF83"/>
  <c r="BG83"/>
  <c r="BF84"/>
  <c r="BG84"/>
  <c r="BF85"/>
  <c r="BG85"/>
  <c r="BF86"/>
  <c r="BG86"/>
  <c r="BF87"/>
  <c r="BG87"/>
  <c r="BF88"/>
  <c r="BG88"/>
  <c r="BF89"/>
  <c r="BG89"/>
  <c r="BF90"/>
  <c r="BG90"/>
  <c r="BF91"/>
  <c r="BG91"/>
  <c r="BF92"/>
  <c r="BG92"/>
  <c r="BF93"/>
  <c r="BG93"/>
  <c r="BF94"/>
  <c r="BG94"/>
  <c r="BF95"/>
  <c r="BG95"/>
  <c r="BF96"/>
  <c r="BG96"/>
  <c r="BF97"/>
  <c r="BG97"/>
  <c r="BF98"/>
  <c r="BG98"/>
  <c r="BF99"/>
  <c r="BG99"/>
  <c r="BF100"/>
  <c r="BG100"/>
  <c r="BF101"/>
  <c r="BG101"/>
  <c r="BF102"/>
  <c r="BG102"/>
  <c r="BF103"/>
  <c r="BG103"/>
  <c r="BF104"/>
  <c r="BG104"/>
  <c r="BF105"/>
  <c r="BG105"/>
  <c r="BF106"/>
  <c r="BG106"/>
  <c r="BF107"/>
  <c r="BG107"/>
  <c r="BF108"/>
  <c r="BG108"/>
  <c r="BF109"/>
  <c r="BG109"/>
  <c r="BF110"/>
  <c r="BG110"/>
  <c r="BF111"/>
  <c r="BG111"/>
  <c r="BF112"/>
  <c r="BG112"/>
  <c r="BF113"/>
  <c r="BG113"/>
  <c r="BF114"/>
  <c r="BG114"/>
  <c r="BF115"/>
  <c r="BG115"/>
  <c r="BF116"/>
  <c r="BG116"/>
  <c r="BF117"/>
  <c r="BG117"/>
  <c r="BF118"/>
  <c r="BG118"/>
  <c r="BF119"/>
  <c r="BG119"/>
  <c r="BF120"/>
  <c r="BG120"/>
  <c r="BF121"/>
  <c r="BG121"/>
  <c r="BF122"/>
  <c r="BG122"/>
  <c r="BF123"/>
  <c r="BG123"/>
  <c r="BF124"/>
  <c r="BG124"/>
  <c r="BF125"/>
  <c r="BG125"/>
  <c r="BF126"/>
  <c r="BG126"/>
  <c r="BF127"/>
  <c r="BG127"/>
  <c r="BF128"/>
  <c r="BG128"/>
  <c r="BF129"/>
  <c r="BG129"/>
  <c r="BF130"/>
  <c r="BG130"/>
  <c r="BF131"/>
  <c r="BG131"/>
  <c r="BF132"/>
  <c r="BG132"/>
  <c r="BF133"/>
  <c r="BG133"/>
  <c r="BF134"/>
  <c r="BG134"/>
  <c r="BF135"/>
  <c r="BG135"/>
  <c r="BF136"/>
  <c r="BG136"/>
  <c r="BF137"/>
  <c r="BG137"/>
  <c r="BF138"/>
  <c r="BG138"/>
  <c r="BF139"/>
  <c r="BG139"/>
  <c r="BF140"/>
  <c r="BG140"/>
  <c r="BF141"/>
  <c r="BG141"/>
  <c r="BF142"/>
  <c r="BG142"/>
  <c r="BF143"/>
  <c r="BG143"/>
  <c r="BF144"/>
  <c r="BG144"/>
  <c r="BF145"/>
  <c r="BG145"/>
  <c r="BF146"/>
  <c r="BG146"/>
  <c r="BF147"/>
  <c r="BG147"/>
  <c r="BF148"/>
  <c r="BG148"/>
  <c r="BF149"/>
  <c r="BG149"/>
  <c r="BF150"/>
  <c r="BG150"/>
  <c r="BF151"/>
  <c r="BG151"/>
  <c r="BF152"/>
  <c r="BG152"/>
  <c r="BF153"/>
  <c r="BG153"/>
  <c r="BF154"/>
  <c r="BG154"/>
  <c r="BF155"/>
  <c r="BG155"/>
  <c r="BF156"/>
  <c r="BG156"/>
  <c r="BF157"/>
  <c r="BG157"/>
  <c r="BF158"/>
  <c r="BG158"/>
  <c r="BF159"/>
  <c r="BG159"/>
  <c r="BF160"/>
  <c r="BG160"/>
  <c r="BF161"/>
  <c r="BG161"/>
  <c r="BF162"/>
  <c r="BG162"/>
  <c r="BF163"/>
  <c r="BG163"/>
  <c r="BF164"/>
  <c r="BG164"/>
  <c r="BF165"/>
  <c r="BG165"/>
  <c r="BF166"/>
  <c r="BG166"/>
  <c r="BF167"/>
  <c r="BG167"/>
  <c r="BF168"/>
  <c r="BG168"/>
  <c r="BF169"/>
  <c r="BG169"/>
  <c r="BF170"/>
  <c r="BG170"/>
  <c r="BF171"/>
  <c r="BG171"/>
  <c r="BF172"/>
  <c r="BG172"/>
  <c r="BF173"/>
  <c r="BG173"/>
  <c r="BF174"/>
  <c r="BG174"/>
  <c r="BF175"/>
  <c r="BG175"/>
  <c r="BF176"/>
  <c r="BG176"/>
  <c r="BF177"/>
  <c r="BG177"/>
  <c r="BF178"/>
  <c r="BG178"/>
  <c r="BF179"/>
  <c r="BG179"/>
  <c r="BF180"/>
  <c r="BG180"/>
  <c r="BF181"/>
  <c r="BG181"/>
  <c r="BF182"/>
  <c r="BG182"/>
  <c r="BF183"/>
  <c r="BG183"/>
  <c r="BF184"/>
  <c r="BG184"/>
  <c r="BF185"/>
  <c r="BG185"/>
  <c r="BF186"/>
  <c r="BG186"/>
  <c r="BF187"/>
  <c r="BG187"/>
  <c r="BF188"/>
  <c r="BG188"/>
  <c r="BF189"/>
  <c r="BG189"/>
  <c r="BF190"/>
  <c r="BG190"/>
  <c r="BF191"/>
  <c r="BG191"/>
  <c r="BF192"/>
  <c r="BG192"/>
  <c r="BF193"/>
  <c r="BG193"/>
  <c r="BF194"/>
  <c r="BG194"/>
  <c r="BF195"/>
  <c r="BG195"/>
  <c r="BF196"/>
  <c r="BG196"/>
  <c r="BF197"/>
  <c r="BG197"/>
  <c r="BF198"/>
  <c r="BG198"/>
  <c r="BF199"/>
  <c r="BG199"/>
  <c r="BF200"/>
  <c r="BG200"/>
  <c r="BF201"/>
  <c r="BG201"/>
  <c r="BF202"/>
  <c r="BG202"/>
  <c r="BF203"/>
  <c r="BG203"/>
  <c r="BF204"/>
  <c r="BG204"/>
  <c r="BF205"/>
  <c r="BG205"/>
  <c r="BF206"/>
  <c r="BG206"/>
  <c r="BF207"/>
  <c r="BG207"/>
  <c r="BF208"/>
  <c r="BG208"/>
  <c r="BF209"/>
  <c r="BG209"/>
  <c r="BF210"/>
  <c r="BG210"/>
  <c r="BF211"/>
  <c r="BG211"/>
  <c r="BF212"/>
  <c r="BG212"/>
  <c r="BF213"/>
  <c r="BG213"/>
  <c r="BF214"/>
  <c r="BG214"/>
  <c r="BF215"/>
  <c r="BG215"/>
  <c r="BF216"/>
  <c r="BG216"/>
  <c r="BF217"/>
  <c r="BG217"/>
  <c r="BF218"/>
  <c r="BG218"/>
  <c r="BF219"/>
  <c r="BG219"/>
  <c r="BF220"/>
  <c r="BG220"/>
  <c r="BF221"/>
  <c r="BG221"/>
  <c r="BF222"/>
  <c r="BG222"/>
  <c r="BF223"/>
  <c r="BG223"/>
  <c r="BF224"/>
  <c r="BG224"/>
  <c r="BF225"/>
  <c r="BG225"/>
  <c r="BF226"/>
  <c r="BG226"/>
  <c r="BF227"/>
  <c r="BG227"/>
  <c r="BF228"/>
  <c r="BG228"/>
  <c r="BF229"/>
  <c r="BG229"/>
  <c r="BF230"/>
  <c r="BG230"/>
  <c r="BF231"/>
  <c r="BG231"/>
  <c r="BF232"/>
  <c r="BG232"/>
  <c r="BF233"/>
  <c r="BG233"/>
  <c r="BF234"/>
  <c r="BG234"/>
  <c r="BF235"/>
  <c r="BG235"/>
  <c r="BF236"/>
  <c r="BG236"/>
  <c r="BF237"/>
  <c r="BG237"/>
  <c r="BF238"/>
  <c r="BG238"/>
  <c r="BF239"/>
  <c r="BG239"/>
  <c r="BF240"/>
  <c r="BG240"/>
  <c r="BF241"/>
  <c r="BG241"/>
  <c r="BF242"/>
  <c r="BG242"/>
  <c r="BF243"/>
  <c r="BG243"/>
  <c r="BF244"/>
  <c r="BG244"/>
  <c r="BF245"/>
  <c r="BG245"/>
  <c r="BF246"/>
  <c r="BG246"/>
  <c r="BF247"/>
  <c r="BG247"/>
  <c r="BF248"/>
  <c r="BG248"/>
  <c r="BF249"/>
  <c r="BG249"/>
  <c r="BF250"/>
  <c r="BG250"/>
  <c r="BF251"/>
  <c r="BG251"/>
  <c r="BF252"/>
  <c r="BG252"/>
  <c r="BF253"/>
  <c r="BG253"/>
  <c r="BF254"/>
  <c r="BG254"/>
  <c r="BF5"/>
  <c r="BG5"/>
  <c r="BF6"/>
  <c r="BG6"/>
  <c r="BF7"/>
  <c r="BG7"/>
  <c r="BF8"/>
  <c r="BG8"/>
  <c r="BG4"/>
  <c r="BF4"/>
  <c r="AI18"/>
  <c r="AJ18"/>
  <c r="AI19"/>
  <c r="AJ19"/>
  <c r="AI20"/>
  <c r="AJ20"/>
  <c r="AI21"/>
  <c r="AJ21"/>
  <c r="AI22"/>
  <c r="AJ22"/>
  <c r="AI23"/>
  <c r="AJ23"/>
  <c r="AI24"/>
  <c r="AJ24"/>
  <c r="AI25"/>
  <c r="AJ25"/>
  <c r="AI26"/>
  <c r="AJ26"/>
  <c r="AI27"/>
  <c r="AJ27"/>
  <c r="AI28"/>
  <c r="AJ28"/>
  <c r="AI29"/>
  <c r="AJ29"/>
  <c r="AI30"/>
  <c r="AJ30"/>
  <c r="AI31"/>
  <c r="AJ31"/>
  <c r="AI32"/>
  <c r="AJ32"/>
  <c r="AI33"/>
  <c r="AJ33"/>
  <c r="AI34"/>
  <c r="AJ34"/>
  <c r="AI35"/>
  <c r="AJ35"/>
  <c r="AI36"/>
  <c r="AJ36"/>
  <c r="AI37"/>
  <c r="AJ37"/>
  <c r="AI38"/>
  <c r="AJ38"/>
  <c r="AI39"/>
  <c r="AJ39"/>
  <c r="AI40"/>
  <c r="AJ40"/>
  <c r="AI41"/>
  <c r="AJ41"/>
  <c r="AI42"/>
  <c r="AJ42"/>
  <c r="AI43"/>
  <c r="AJ43"/>
  <c r="AI44"/>
  <c r="AJ44"/>
  <c r="AI45"/>
  <c r="AJ45"/>
  <c r="AI46"/>
  <c r="AJ46"/>
  <c r="AI47"/>
  <c r="AJ47"/>
  <c r="AI48"/>
  <c r="AJ48"/>
  <c r="AI49"/>
  <c r="AJ49"/>
  <c r="AI50"/>
  <c r="AJ50"/>
  <c r="AI51"/>
  <c r="AJ51"/>
  <c r="AI52"/>
  <c r="AJ52"/>
  <c r="AI53"/>
  <c r="AJ53"/>
  <c r="AI54"/>
  <c r="AJ54"/>
  <c r="AI5"/>
  <c r="AJ5"/>
  <c r="AI6"/>
  <c r="AJ6"/>
  <c r="AI7"/>
  <c r="AJ7"/>
  <c r="AI8"/>
  <c r="AJ8"/>
  <c r="AI9"/>
  <c r="AJ9"/>
  <c r="AI10"/>
  <c r="AJ10"/>
  <c r="AI11"/>
  <c r="AJ11"/>
  <c r="AI12"/>
  <c r="AJ12"/>
  <c r="AI13"/>
  <c r="AJ13"/>
  <c r="AI14"/>
  <c r="AJ14"/>
  <c r="AI15"/>
  <c r="AJ15"/>
  <c r="AI16"/>
  <c r="AJ16"/>
  <c r="AI17"/>
  <c r="AJ17"/>
  <c r="AI4"/>
  <c r="AJ4"/>
  <c r="O31"/>
  <c r="R31" s="1"/>
  <c r="P31"/>
  <c r="AL225"/>
  <c r="AL224"/>
  <c r="AL216"/>
  <c r="AO216" s="1"/>
  <c r="AM216"/>
  <c r="AL217"/>
  <c r="AM217" s="1"/>
  <c r="AL218"/>
  <c r="AM218" s="1"/>
  <c r="AL219"/>
  <c r="Q31" l="1"/>
  <c r="S31" s="1"/>
  <c r="O32"/>
  <c r="AM225"/>
  <c r="AL226"/>
  <c r="AO224"/>
  <c r="AM224"/>
  <c r="AN224" s="1"/>
  <c r="AO217"/>
  <c r="AN217"/>
  <c r="AO218"/>
  <c r="AN219"/>
  <c r="AM219"/>
  <c r="AN216"/>
  <c r="AL220"/>
  <c r="AO219"/>
  <c r="AN218"/>
  <c r="BD30"/>
  <c r="BD31"/>
  <c r="BD32"/>
  <c r="BD33"/>
  <c r="BD34"/>
  <c r="BD35"/>
  <c r="BD36"/>
  <c r="BD37"/>
  <c r="BD38"/>
  <c r="BD39"/>
  <c r="BD40"/>
  <c r="BD41"/>
  <c r="BD42"/>
  <c r="BD43"/>
  <c r="BD44"/>
  <c r="BD45"/>
  <c r="BD46"/>
  <c r="BD47"/>
  <c r="BD48"/>
  <c r="BD49"/>
  <c r="BD50"/>
  <c r="BD51"/>
  <c r="BD52"/>
  <c r="BD53"/>
  <c r="BD54"/>
  <c r="BD55"/>
  <c r="BD56"/>
  <c r="BD57"/>
  <c r="BD58"/>
  <c r="BD59"/>
  <c r="BD60"/>
  <c r="BD61"/>
  <c r="BD62"/>
  <c r="BD63"/>
  <c r="BD64"/>
  <c r="BD65"/>
  <c r="BD66"/>
  <c r="BD67"/>
  <c r="BD68"/>
  <c r="BD69"/>
  <c r="BD70"/>
  <c r="BD71"/>
  <c r="BD72"/>
  <c r="BD73"/>
  <c r="BD74"/>
  <c r="BD75"/>
  <c r="BD76"/>
  <c r="BD77"/>
  <c r="BD78"/>
  <c r="BD79"/>
  <c r="BD80"/>
  <c r="BD81"/>
  <c r="BD82"/>
  <c r="BD83"/>
  <c r="BD84"/>
  <c r="BD85"/>
  <c r="BD86"/>
  <c r="BD87"/>
  <c r="BD88"/>
  <c r="BD89"/>
  <c r="BD90"/>
  <c r="BD91"/>
  <c r="BD92"/>
  <c r="BD93"/>
  <c r="BD94"/>
  <c r="BD95"/>
  <c r="BD96"/>
  <c r="BD97"/>
  <c r="BD98"/>
  <c r="BD99"/>
  <c r="BD100"/>
  <c r="BD101"/>
  <c r="BD102"/>
  <c r="BD103"/>
  <c r="BD104"/>
  <c r="BD105"/>
  <c r="BD106"/>
  <c r="BD107"/>
  <c r="BD108"/>
  <c r="BD109"/>
  <c r="BD110"/>
  <c r="BD111"/>
  <c r="BD112"/>
  <c r="BD113"/>
  <c r="BD114"/>
  <c r="BD115"/>
  <c r="BD116"/>
  <c r="BD117"/>
  <c r="BD118"/>
  <c r="BD119"/>
  <c r="BD120"/>
  <c r="BD121"/>
  <c r="BD122"/>
  <c r="BD123"/>
  <c r="BD124"/>
  <c r="BD125"/>
  <c r="BD126"/>
  <c r="BD127"/>
  <c r="BD128"/>
  <c r="BD129"/>
  <c r="BD130"/>
  <c r="BD131"/>
  <c r="BD132"/>
  <c r="BD133"/>
  <c r="BD134"/>
  <c r="BD135"/>
  <c r="BD136"/>
  <c r="BD137"/>
  <c r="BD138"/>
  <c r="BD139"/>
  <c r="BD140"/>
  <c r="BD141"/>
  <c r="BD142"/>
  <c r="BD143"/>
  <c r="BD144"/>
  <c r="BD145"/>
  <c r="BD146"/>
  <c r="BD147"/>
  <c r="BD148"/>
  <c r="BD149"/>
  <c r="BD150"/>
  <c r="BD151"/>
  <c r="BD152"/>
  <c r="BD153"/>
  <c r="BD154"/>
  <c r="BD155"/>
  <c r="BD156"/>
  <c r="BD157"/>
  <c r="BD158"/>
  <c r="BD159"/>
  <c r="BD160"/>
  <c r="BD161"/>
  <c r="BD162"/>
  <c r="BD163"/>
  <c r="BD164"/>
  <c r="BD165"/>
  <c r="BD166"/>
  <c r="BD167"/>
  <c r="BD168"/>
  <c r="BD169"/>
  <c r="BD170"/>
  <c r="BD171"/>
  <c r="BD172"/>
  <c r="BD173"/>
  <c r="BD174"/>
  <c r="BD175"/>
  <c r="BD176"/>
  <c r="BD177"/>
  <c r="BD178"/>
  <c r="BD179"/>
  <c r="BD180"/>
  <c r="BD181"/>
  <c r="BD182"/>
  <c r="BD183"/>
  <c r="BD184"/>
  <c r="BD185"/>
  <c r="BD186"/>
  <c r="BD187"/>
  <c r="BD188"/>
  <c r="BD189"/>
  <c r="BD190"/>
  <c r="BD191"/>
  <c r="BD192"/>
  <c r="BD193"/>
  <c r="BD194"/>
  <c r="BD195"/>
  <c r="BD196"/>
  <c r="BD197"/>
  <c r="BD198"/>
  <c r="BD199"/>
  <c r="BD200"/>
  <c r="BD201"/>
  <c r="BD202"/>
  <c r="BD203"/>
  <c r="BD204"/>
  <c r="BD205"/>
  <c r="BD206"/>
  <c r="BD207"/>
  <c r="BD208"/>
  <c r="BD209"/>
  <c r="BD210"/>
  <c r="BD211"/>
  <c r="BD212"/>
  <c r="BD213"/>
  <c r="BD214"/>
  <c r="BD215"/>
  <c r="BD5"/>
  <c r="BD6"/>
  <c r="BD7"/>
  <c r="BD8"/>
  <c r="BD9"/>
  <c r="BD10"/>
  <c r="BD11"/>
  <c r="BD12"/>
  <c r="BD13"/>
  <c r="BD14"/>
  <c r="BD15"/>
  <c r="BD16"/>
  <c r="BD17"/>
  <c r="BD18"/>
  <c r="BD19"/>
  <c r="BD20"/>
  <c r="BD21"/>
  <c r="BD22"/>
  <c r="BD23"/>
  <c r="BD24"/>
  <c r="BD25"/>
  <c r="BD26"/>
  <c r="BD27"/>
  <c r="BD28"/>
  <c r="BD29"/>
  <c r="BD4"/>
  <c r="AL9"/>
  <c r="AL10" s="1"/>
  <c r="AL11" s="1"/>
  <c r="AL12" s="1"/>
  <c r="AL13" s="1"/>
  <c r="AL14" s="1"/>
  <c r="AL15" s="1"/>
  <c r="AL16" s="1"/>
  <c r="AL17" s="1"/>
  <c r="AL18" s="1"/>
  <c r="AL19" s="1"/>
  <c r="AL20" s="1"/>
  <c r="AL21" s="1"/>
  <c r="AL22" s="1"/>
  <c r="AL23" s="1"/>
  <c r="AL24" s="1"/>
  <c r="AL25" s="1"/>
  <c r="AL26" s="1"/>
  <c r="AL27" s="1"/>
  <c r="AL28" s="1"/>
  <c r="AL29" s="1"/>
  <c r="AL30" s="1"/>
  <c r="AL31" s="1"/>
  <c r="AL32" s="1"/>
  <c r="AL33" s="1"/>
  <c r="AL34" s="1"/>
  <c r="AL35" s="1"/>
  <c r="AL36" s="1"/>
  <c r="AL37" s="1"/>
  <c r="AL38" s="1"/>
  <c r="AL39" s="1"/>
  <c r="AL40" s="1"/>
  <c r="AL41" s="1"/>
  <c r="AL42" s="1"/>
  <c r="AL43" s="1"/>
  <c r="AL44" s="1"/>
  <c r="AL45" s="1"/>
  <c r="AL46" s="1"/>
  <c r="AL47" s="1"/>
  <c r="AL48" s="1"/>
  <c r="AL49" s="1"/>
  <c r="AL50" s="1"/>
  <c r="AL51" s="1"/>
  <c r="AL52" s="1"/>
  <c r="AL53" s="1"/>
  <c r="AL54" s="1"/>
  <c r="AL55" s="1"/>
  <c r="AL56" s="1"/>
  <c r="AL57" s="1"/>
  <c r="AL58" s="1"/>
  <c r="AL59" s="1"/>
  <c r="AL60" s="1"/>
  <c r="AL61" s="1"/>
  <c r="AL62" s="1"/>
  <c r="AL63" s="1"/>
  <c r="AL64" s="1"/>
  <c r="AL65" s="1"/>
  <c r="AL66" s="1"/>
  <c r="AL67" s="1"/>
  <c r="AL68" s="1"/>
  <c r="AL69" s="1"/>
  <c r="AL70" s="1"/>
  <c r="AL71" s="1"/>
  <c r="AL72" s="1"/>
  <c r="AL73" s="1"/>
  <c r="AL74" s="1"/>
  <c r="AL75" s="1"/>
  <c r="AL76" s="1"/>
  <c r="AL77" s="1"/>
  <c r="AL78" s="1"/>
  <c r="AL79" s="1"/>
  <c r="AL80" s="1"/>
  <c r="AL81" s="1"/>
  <c r="AL82" s="1"/>
  <c r="AL83" s="1"/>
  <c r="AL84" s="1"/>
  <c r="AL85" s="1"/>
  <c r="AL86" s="1"/>
  <c r="AL87" s="1"/>
  <c r="AL88" s="1"/>
  <c r="AL89" s="1"/>
  <c r="AL90" s="1"/>
  <c r="AL91" s="1"/>
  <c r="AL92" s="1"/>
  <c r="AL93" s="1"/>
  <c r="AL94" s="1"/>
  <c r="AL95" s="1"/>
  <c r="AL96" s="1"/>
  <c r="AL97" s="1"/>
  <c r="AL98" s="1"/>
  <c r="AL99" s="1"/>
  <c r="AL100" s="1"/>
  <c r="AL101" s="1"/>
  <c r="AL102" s="1"/>
  <c r="AL103" s="1"/>
  <c r="AL104" s="1"/>
  <c r="AL105" s="1"/>
  <c r="AL106" s="1"/>
  <c r="AL107" s="1"/>
  <c r="AL108" s="1"/>
  <c r="AL109" s="1"/>
  <c r="AL110" s="1"/>
  <c r="AL111" s="1"/>
  <c r="AL112" s="1"/>
  <c r="AL113" s="1"/>
  <c r="AL114" s="1"/>
  <c r="AL115" s="1"/>
  <c r="AL116" s="1"/>
  <c r="AL117" s="1"/>
  <c r="AL118" s="1"/>
  <c r="AL119" s="1"/>
  <c r="AL120" s="1"/>
  <c r="AL121" s="1"/>
  <c r="AL122" s="1"/>
  <c r="AL123" s="1"/>
  <c r="AL124" s="1"/>
  <c r="AL125" s="1"/>
  <c r="AL126" s="1"/>
  <c r="AL127" s="1"/>
  <c r="AL128" s="1"/>
  <c r="AL129" s="1"/>
  <c r="AL130" s="1"/>
  <c r="AL131" s="1"/>
  <c r="AL132" s="1"/>
  <c r="AL133" s="1"/>
  <c r="AL134" s="1"/>
  <c r="AL135" s="1"/>
  <c r="AL136" s="1"/>
  <c r="AL137" s="1"/>
  <c r="AL138" s="1"/>
  <c r="AL139" s="1"/>
  <c r="AL140" s="1"/>
  <c r="AL141" s="1"/>
  <c r="AL142" s="1"/>
  <c r="AL143" s="1"/>
  <c r="AL144" s="1"/>
  <c r="AL145" s="1"/>
  <c r="AL146" s="1"/>
  <c r="AL147" s="1"/>
  <c r="AL148" s="1"/>
  <c r="AL149" s="1"/>
  <c r="AL150" s="1"/>
  <c r="AL151" s="1"/>
  <c r="AL152" s="1"/>
  <c r="AL153" s="1"/>
  <c r="AL154" s="1"/>
  <c r="AL155" s="1"/>
  <c r="AL156" s="1"/>
  <c r="AL157" s="1"/>
  <c r="AL158" s="1"/>
  <c r="AL159" s="1"/>
  <c r="AL160" s="1"/>
  <c r="AL161" s="1"/>
  <c r="AL162" s="1"/>
  <c r="AL163" s="1"/>
  <c r="AL164" s="1"/>
  <c r="AL165" s="1"/>
  <c r="AL166" s="1"/>
  <c r="AL167" s="1"/>
  <c r="AL168" s="1"/>
  <c r="AL169" s="1"/>
  <c r="AL170" s="1"/>
  <c r="AL171" s="1"/>
  <c r="AL172" s="1"/>
  <c r="AL173" s="1"/>
  <c r="AL174" s="1"/>
  <c r="AL175" s="1"/>
  <c r="AL176" s="1"/>
  <c r="AL177" s="1"/>
  <c r="AL178" s="1"/>
  <c r="AL179" s="1"/>
  <c r="AL180" s="1"/>
  <c r="AL181" s="1"/>
  <c r="AL182" s="1"/>
  <c r="AL183" s="1"/>
  <c r="AL184" s="1"/>
  <c r="AL185" s="1"/>
  <c r="AL186" s="1"/>
  <c r="AL187" s="1"/>
  <c r="AL188" s="1"/>
  <c r="AL189" s="1"/>
  <c r="AL190" s="1"/>
  <c r="AL191" s="1"/>
  <c r="AL192" s="1"/>
  <c r="AL193" s="1"/>
  <c r="AL194" s="1"/>
  <c r="AL195" s="1"/>
  <c r="AL196" s="1"/>
  <c r="AL197" s="1"/>
  <c r="AL198" s="1"/>
  <c r="AL199" s="1"/>
  <c r="AL200" s="1"/>
  <c r="AL201" s="1"/>
  <c r="AL202" s="1"/>
  <c r="AL203" s="1"/>
  <c r="AL204" s="1"/>
  <c r="AL205" s="1"/>
  <c r="AL206" s="1"/>
  <c r="AL207" s="1"/>
  <c r="AL208" s="1"/>
  <c r="AL209" s="1"/>
  <c r="AL210" s="1"/>
  <c r="AL211" s="1"/>
  <c r="AL212" s="1"/>
  <c r="AL213" s="1"/>
  <c r="AL214" s="1"/>
  <c r="AL215" s="1"/>
  <c r="AL6"/>
  <c r="AL7"/>
  <c r="AL8" s="1"/>
  <c r="AL5"/>
  <c r="AM5" s="1"/>
  <c r="BC4"/>
  <c r="BA4"/>
  <c r="AZ4"/>
  <c r="AY4"/>
  <c r="AX4"/>
  <c r="AW4"/>
  <c r="AV4"/>
  <c r="AU4"/>
  <c r="AT4"/>
  <c r="AR4"/>
  <c r="AQ4"/>
  <c r="AP4"/>
  <c r="AO4"/>
  <c r="AN4"/>
  <c r="AM4"/>
  <c r="AL4"/>
  <c r="T31" l="1"/>
  <c r="U31" s="1"/>
  <c r="W31" s="1"/>
  <c r="P32"/>
  <c r="S32" s="1"/>
  <c r="O33"/>
  <c r="Q32"/>
  <c r="AP225"/>
  <c r="AL227"/>
  <c r="AN226"/>
  <c r="AM226"/>
  <c r="AQ226" s="1"/>
  <c r="AO225"/>
  <c r="AN225"/>
  <c r="AQ224"/>
  <c r="AP224"/>
  <c r="AQ216"/>
  <c r="AL221"/>
  <c r="AN220"/>
  <c r="AM220"/>
  <c r="AP219"/>
  <c r="AP217"/>
  <c r="AP216"/>
  <c r="AQ218"/>
  <c r="AQ219"/>
  <c r="AP218"/>
  <c r="AQ217"/>
  <c r="AP5"/>
  <c r="AN5"/>
  <c r="AO5"/>
  <c r="AQ5"/>
  <c r="H18"/>
  <c r="H22"/>
  <c r="G20"/>
  <c r="G7"/>
  <c r="G11"/>
  <c r="L7"/>
  <c r="L11"/>
  <c r="L20"/>
  <c r="K22"/>
  <c r="K5"/>
  <c r="K9"/>
  <c r="I14"/>
  <c r="J14"/>
  <c r="L14" s="1"/>
  <c r="I15"/>
  <c r="J15"/>
  <c r="I16"/>
  <c r="L16" s="1"/>
  <c r="J16"/>
  <c r="H16" s="1"/>
  <c r="I17"/>
  <c r="H17" s="1"/>
  <c r="J17"/>
  <c r="I18"/>
  <c r="L18" s="1"/>
  <c r="J18"/>
  <c r="I19"/>
  <c r="L19" s="1"/>
  <c r="J19"/>
  <c r="K19" s="1"/>
  <c r="I20"/>
  <c r="H20" s="1"/>
  <c r="J20"/>
  <c r="I21"/>
  <c r="H21" s="1"/>
  <c r="J21"/>
  <c r="I22"/>
  <c r="G22" s="1"/>
  <c r="J22"/>
  <c r="I23"/>
  <c r="G23" s="1"/>
  <c r="J23"/>
  <c r="K23" s="1"/>
  <c r="I4"/>
  <c r="G4" s="1"/>
  <c r="J4"/>
  <c r="L4" s="1"/>
  <c r="I5"/>
  <c r="H5" s="1"/>
  <c r="J5"/>
  <c r="I6"/>
  <c r="G6" s="1"/>
  <c r="J6"/>
  <c r="K6" s="1"/>
  <c r="I7"/>
  <c r="H7" s="1"/>
  <c r="J7"/>
  <c r="I8"/>
  <c r="K8" s="1"/>
  <c r="J8"/>
  <c r="H8" s="1"/>
  <c r="I9"/>
  <c r="H9" s="1"/>
  <c r="J9"/>
  <c r="I10"/>
  <c r="G10" s="1"/>
  <c r="J10"/>
  <c r="K10" s="1"/>
  <c r="I11"/>
  <c r="H11" s="1"/>
  <c r="J11"/>
  <c r="I12"/>
  <c r="G12" s="1"/>
  <c r="J12"/>
  <c r="L12" s="1"/>
  <c r="I13"/>
  <c r="J13"/>
  <c r="J3"/>
  <c r="I3"/>
  <c r="L3" s="1"/>
  <c r="D19"/>
  <c r="D29"/>
  <c r="D27"/>
  <c r="D28"/>
  <c r="D26"/>
  <c r="B26"/>
  <c r="D24"/>
  <c r="B21"/>
  <c r="D9"/>
  <c r="D8"/>
  <c r="D18"/>
  <c r="D14"/>
  <c r="D17" s="1"/>
  <c r="D15"/>
  <c r="D16" s="1"/>
  <c r="G21" l="1"/>
  <c r="G17"/>
  <c r="K17"/>
  <c r="K20"/>
  <c r="L21"/>
  <c r="L17"/>
  <c r="G18"/>
  <c r="H23"/>
  <c r="H19"/>
  <c r="K18"/>
  <c r="K21"/>
  <c r="L22"/>
  <c r="G19"/>
  <c r="L23"/>
  <c r="H12"/>
  <c r="H4"/>
  <c r="L8"/>
  <c r="G8"/>
  <c r="G13"/>
  <c r="K15"/>
  <c r="K11"/>
  <c r="K7"/>
  <c r="L9"/>
  <c r="L5"/>
  <c r="G9"/>
  <c r="G5"/>
  <c r="H10"/>
  <c r="H6"/>
  <c r="K16"/>
  <c r="G16"/>
  <c r="K4"/>
  <c r="K12"/>
  <c r="L10"/>
  <c r="L6"/>
  <c r="G3"/>
  <c r="H3"/>
  <c r="K3"/>
  <c r="K13"/>
  <c r="L15"/>
  <c r="H15"/>
  <c r="G15"/>
  <c r="H13"/>
  <c r="L13"/>
  <c r="K14"/>
  <c r="G14"/>
  <c r="H14"/>
  <c r="X31"/>
  <c r="Y31" s="1"/>
  <c r="P33"/>
  <c r="Q33"/>
  <c r="R33"/>
  <c r="O34"/>
  <c r="T32"/>
  <c r="R32"/>
  <c r="U32" s="1"/>
  <c r="W32" s="1"/>
  <c r="AR225"/>
  <c r="AT225" s="1"/>
  <c r="AQ225"/>
  <c r="AM227"/>
  <c r="AO227"/>
  <c r="AL228"/>
  <c r="AP226"/>
  <c r="AO226"/>
  <c r="AR224"/>
  <c r="AT224" s="1"/>
  <c r="AL222"/>
  <c r="AM221"/>
  <c r="AQ221" s="1"/>
  <c r="AN221"/>
  <c r="AT218"/>
  <c r="AR218"/>
  <c r="AR219"/>
  <c r="AT219" s="1"/>
  <c r="AR216"/>
  <c r="AT216" s="1"/>
  <c r="AP220"/>
  <c r="AO220"/>
  <c r="AR217"/>
  <c r="AT217"/>
  <c r="AQ220"/>
  <c r="AT5"/>
  <c r="AM6"/>
  <c r="AR5"/>
  <c r="D21"/>
  <c r="O4" s="1"/>
  <c r="D23"/>
  <c r="X32" l="1"/>
  <c r="Y32" s="1"/>
  <c r="T33"/>
  <c r="S33"/>
  <c r="AC31"/>
  <c r="O35"/>
  <c r="P34"/>
  <c r="R34" s="1"/>
  <c r="AA31"/>
  <c r="AB31"/>
  <c r="Z31"/>
  <c r="BC225"/>
  <c r="AU225"/>
  <c r="AV225" s="1"/>
  <c r="AN228"/>
  <c r="AM228"/>
  <c r="AO228"/>
  <c r="AL229"/>
  <c r="AR226"/>
  <c r="AT226" s="1"/>
  <c r="AN227"/>
  <c r="BC224"/>
  <c r="AU224"/>
  <c r="AV224" s="1"/>
  <c r="BC216"/>
  <c r="AU216"/>
  <c r="AV216" s="1"/>
  <c r="BC219"/>
  <c r="AU219"/>
  <c r="AV219" s="1"/>
  <c r="AR220"/>
  <c r="AT220"/>
  <c r="BC218"/>
  <c r="AU218"/>
  <c r="AV218" s="1"/>
  <c r="BC217"/>
  <c r="AU217"/>
  <c r="AV217" s="1"/>
  <c r="AM222"/>
  <c r="AN222"/>
  <c r="AO222"/>
  <c r="AL223"/>
  <c r="AP221"/>
  <c r="AO221"/>
  <c r="AO6"/>
  <c r="AN6"/>
  <c r="AQ6" s="1"/>
  <c r="AM7"/>
  <c r="AU5"/>
  <c r="AV5" s="1"/>
  <c r="D22"/>
  <c r="P4"/>
  <c r="O5"/>
  <c r="AB32" l="1"/>
  <c r="AA32"/>
  <c r="Z32"/>
  <c r="R35"/>
  <c r="O36"/>
  <c r="Q35"/>
  <c r="P35"/>
  <c r="U33"/>
  <c r="W33"/>
  <c r="S34"/>
  <c r="AC32"/>
  <c r="AD31"/>
  <c r="AF31" s="1"/>
  <c r="Q34"/>
  <c r="BC226"/>
  <c r="AU226"/>
  <c r="AV226" s="1"/>
  <c r="AO229"/>
  <c r="AL230"/>
  <c r="AQ229"/>
  <c r="AN229"/>
  <c r="AM229"/>
  <c r="AP228"/>
  <c r="AX225"/>
  <c r="AW225"/>
  <c r="AZ225" s="1"/>
  <c r="AQ227"/>
  <c r="AQ228"/>
  <c r="AP227"/>
  <c r="AX224"/>
  <c r="AW224"/>
  <c r="AZ224" s="1"/>
  <c r="AR221"/>
  <c r="AT221"/>
  <c r="AX217"/>
  <c r="AW217"/>
  <c r="BD217" s="1"/>
  <c r="AX219"/>
  <c r="AY219"/>
  <c r="BA219" s="1"/>
  <c r="BD219"/>
  <c r="AW219"/>
  <c r="AZ219" s="1"/>
  <c r="AP222"/>
  <c r="AX218"/>
  <c r="AW218"/>
  <c r="AZ218" s="1"/>
  <c r="AX216"/>
  <c r="AW216"/>
  <c r="AZ216" s="1"/>
  <c r="AN223"/>
  <c r="AM223"/>
  <c r="BC220"/>
  <c r="AU220"/>
  <c r="AV220" s="1"/>
  <c r="AQ222"/>
  <c r="AO8"/>
  <c r="AN8"/>
  <c r="AM8"/>
  <c r="AQ8" s="1"/>
  <c r="AP6"/>
  <c r="AX5"/>
  <c r="AW5"/>
  <c r="AZ5" s="1"/>
  <c r="AN7"/>
  <c r="AP7" s="1"/>
  <c r="AO7"/>
  <c r="R4"/>
  <c r="O6"/>
  <c r="P5"/>
  <c r="Q4"/>
  <c r="AG31" l="1"/>
  <c r="T35"/>
  <c r="AF32"/>
  <c r="AD32"/>
  <c r="Q36"/>
  <c r="P36"/>
  <c r="O37"/>
  <c r="U34"/>
  <c r="W34" s="1"/>
  <c r="T34"/>
  <c r="X33"/>
  <c r="Y33" s="1"/>
  <c r="S35"/>
  <c r="AP229"/>
  <c r="AY226"/>
  <c r="BA226" s="1"/>
  <c r="BD226"/>
  <c r="AX226"/>
  <c r="AW226"/>
  <c r="AZ226" s="1"/>
  <c r="AY225"/>
  <c r="BA225" s="1"/>
  <c r="AR228"/>
  <c r="AT228"/>
  <c r="AR227"/>
  <c r="AT227" s="1"/>
  <c r="AL231"/>
  <c r="AM230"/>
  <c r="BD225"/>
  <c r="AY224"/>
  <c r="BA224" s="1"/>
  <c r="BD224"/>
  <c r="AR222"/>
  <c r="AT222"/>
  <c r="BC221"/>
  <c r="AU221"/>
  <c r="AV221" s="1"/>
  <c r="AP223"/>
  <c r="AY218"/>
  <c r="BA218" s="1"/>
  <c r="AY217"/>
  <c r="AQ223"/>
  <c r="AZ220"/>
  <c r="AO223"/>
  <c r="BD216"/>
  <c r="AX220"/>
  <c r="AY220"/>
  <c r="BA220" s="1"/>
  <c r="BD220"/>
  <c r="AW220"/>
  <c r="AZ217"/>
  <c r="AY216"/>
  <c r="BA216" s="1"/>
  <c r="BD218"/>
  <c r="AM9"/>
  <c r="AN9" s="1"/>
  <c r="AR6"/>
  <c r="AT6"/>
  <c r="AU6" s="1"/>
  <c r="AV6" s="1"/>
  <c r="AW6" s="1"/>
  <c r="AQ7"/>
  <c r="AR7" s="1"/>
  <c r="AT7" s="1"/>
  <c r="AU7" s="1"/>
  <c r="AV7" s="1"/>
  <c r="AY5"/>
  <c r="AP8"/>
  <c r="AR8" s="1"/>
  <c r="AT8" s="1"/>
  <c r="AU8" s="1"/>
  <c r="AV8" s="1"/>
  <c r="Q5"/>
  <c r="S5" s="1"/>
  <c r="S4"/>
  <c r="T4"/>
  <c r="O7"/>
  <c r="P6"/>
  <c r="R5"/>
  <c r="X34" l="1"/>
  <c r="Y34" s="1"/>
  <c r="T36"/>
  <c r="U35"/>
  <c r="W35"/>
  <c r="P37"/>
  <c r="Q37" s="1"/>
  <c r="O38"/>
  <c r="AG32"/>
  <c r="AA33"/>
  <c r="Z33"/>
  <c r="AC33" s="1"/>
  <c r="R36"/>
  <c r="S36"/>
  <c r="BC227"/>
  <c r="AU227"/>
  <c r="AV227" s="1"/>
  <c r="AR229"/>
  <c r="AT229" s="1"/>
  <c r="AN230"/>
  <c r="AM231"/>
  <c r="AO231"/>
  <c r="AL232"/>
  <c r="AP230"/>
  <c r="BC228"/>
  <c r="AU228"/>
  <c r="AV228" s="1"/>
  <c r="AO230"/>
  <c r="AY221"/>
  <c r="BA221" s="1"/>
  <c r="BD221"/>
  <c r="AX221"/>
  <c r="AW221"/>
  <c r="AZ221" s="1"/>
  <c r="BA217"/>
  <c r="AR223"/>
  <c r="AT223"/>
  <c r="BC222"/>
  <c r="AU222"/>
  <c r="AV222" s="1"/>
  <c r="AX8"/>
  <c r="AW8"/>
  <c r="AZ8" s="1"/>
  <c r="AM10"/>
  <c r="AO10" s="1"/>
  <c r="BA5"/>
  <c r="BC5"/>
  <c r="AX6"/>
  <c r="AY6"/>
  <c r="AZ6"/>
  <c r="AQ9"/>
  <c r="AP9"/>
  <c r="AO9"/>
  <c r="AX7"/>
  <c r="AW7"/>
  <c r="AZ7" s="1"/>
  <c r="U4"/>
  <c r="W4" s="1"/>
  <c r="T5"/>
  <c r="U5" s="1"/>
  <c r="W5" s="1"/>
  <c r="Q6"/>
  <c r="R6"/>
  <c r="S6"/>
  <c r="P7"/>
  <c r="O8"/>
  <c r="T37" l="1"/>
  <c r="S37"/>
  <c r="AA34"/>
  <c r="AB34"/>
  <c r="Z34"/>
  <c r="AC34" s="1"/>
  <c r="AB33"/>
  <c r="U36"/>
  <c r="W36" s="1"/>
  <c r="X35"/>
  <c r="Y35" s="1"/>
  <c r="Q38"/>
  <c r="O39"/>
  <c r="P38"/>
  <c r="R37"/>
  <c r="BC229"/>
  <c r="AU229"/>
  <c r="AV229" s="1"/>
  <c r="AN232"/>
  <c r="AM232"/>
  <c r="AQ232"/>
  <c r="AO232"/>
  <c r="AL233"/>
  <c r="AY227"/>
  <c r="BA227" s="1"/>
  <c r="BD227"/>
  <c r="AX227"/>
  <c r="AW227"/>
  <c r="AZ227" s="1"/>
  <c r="AQ231"/>
  <c r="AY228"/>
  <c r="BA228" s="1"/>
  <c r="BD228"/>
  <c r="AX228"/>
  <c r="AW228"/>
  <c r="AZ228" s="1"/>
  <c r="AR230"/>
  <c r="AT230" s="1"/>
  <c r="AN231"/>
  <c r="AQ230"/>
  <c r="BC223"/>
  <c r="AU223"/>
  <c r="AV223" s="1"/>
  <c r="AX222"/>
  <c r="AW222"/>
  <c r="AZ222" s="1"/>
  <c r="BA6"/>
  <c r="BC6" s="1"/>
  <c r="AN10"/>
  <c r="AR9"/>
  <c r="AT9" s="1"/>
  <c r="AY8"/>
  <c r="AM11"/>
  <c r="AN11" s="1"/>
  <c r="AY7"/>
  <c r="X4"/>
  <c r="Y4" s="1"/>
  <c r="X5"/>
  <c r="Y5" s="1"/>
  <c r="Q7"/>
  <c r="T6"/>
  <c r="U6" s="1"/>
  <c r="W6" s="1"/>
  <c r="R7"/>
  <c r="P8"/>
  <c r="O9"/>
  <c r="X36" l="1"/>
  <c r="Y36" s="1"/>
  <c r="T38"/>
  <c r="AD34"/>
  <c r="AF34" s="1"/>
  <c r="O40"/>
  <c r="P39"/>
  <c r="R39" s="1"/>
  <c r="AA35"/>
  <c r="AB35"/>
  <c r="Z35"/>
  <c r="U37"/>
  <c r="W37" s="1"/>
  <c r="AD33"/>
  <c r="AF33"/>
  <c r="S38"/>
  <c r="R38"/>
  <c r="AC35"/>
  <c r="BC230"/>
  <c r="AU230"/>
  <c r="AV230" s="1"/>
  <c r="AL234"/>
  <c r="AM233"/>
  <c r="AN233"/>
  <c r="AQ233"/>
  <c r="AP232"/>
  <c r="AX229"/>
  <c r="BD229"/>
  <c r="AW229"/>
  <c r="AZ229" s="1"/>
  <c r="AP231"/>
  <c r="AX223"/>
  <c r="AW223"/>
  <c r="AZ223" s="1"/>
  <c r="BD222"/>
  <c r="AY222"/>
  <c r="BA222" s="1"/>
  <c r="AO11"/>
  <c r="AU9"/>
  <c r="AV9" s="1"/>
  <c r="AP11"/>
  <c r="AQ11"/>
  <c r="AQ10"/>
  <c r="AP10"/>
  <c r="AM12"/>
  <c r="AO12" s="1"/>
  <c r="BC8"/>
  <c r="BA8"/>
  <c r="BA7"/>
  <c r="BC7"/>
  <c r="AA4"/>
  <c r="Z4"/>
  <c r="AC4" s="1"/>
  <c r="T7"/>
  <c r="Q8"/>
  <c r="S8" s="1"/>
  <c r="AA5"/>
  <c r="Z5"/>
  <c r="AC5" s="1"/>
  <c r="X6"/>
  <c r="Y6" s="1"/>
  <c r="S7"/>
  <c r="R8"/>
  <c r="P9"/>
  <c r="O10"/>
  <c r="AG34" l="1"/>
  <c r="X37"/>
  <c r="Y37" s="1"/>
  <c r="O41"/>
  <c r="Q40"/>
  <c r="P40"/>
  <c r="R40" s="1"/>
  <c r="AA36"/>
  <c r="Z36"/>
  <c r="AC36" s="1"/>
  <c r="Q39"/>
  <c r="U38"/>
  <c r="W38" s="1"/>
  <c r="AD35"/>
  <c r="AF35" s="1"/>
  <c r="AG33"/>
  <c r="AR231"/>
  <c r="AT231"/>
  <c r="AN234"/>
  <c r="AL235"/>
  <c r="AM234"/>
  <c r="AR232"/>
  <c r="AT232" s="1"/>
  <c r="AP233"/>
  <c r="AX230"/>
  <c r="AW230"/>
  <c r="AZ230" s="1"/>
  <c r="AY229"/>
  <c r="BA229" s="1"/>
  <c r="AO233"/>
  <c r="BD223"/>
  <c r="AY223"/>
  <c r="BA223" s="1"/>
  <c r="AP12"/>
  <c r="AW9"/>
  <c r="AX9"/>
  <c r="AR10"/>
  <c r="AT10" s="1"/>
  <c r="AU10" s="1"/>
  <c r="AV10" s="1"/>
  <c r="AQ12"/>
  <c r="AN12"/>
  <c r="AM13"/>
  <c r="AR11"/>
  <c r="AT11" s="1"/>
  <c r="AB4"/>
  <c r="AB5"/>
  <c r="U7"/>
  <c r="W7" s="1"/>
  <c r="AA6"/>
  <c r="Z6"/>
  <c r="AC6" s="1"/>
  <c r="Q9"/>
  <c r="S9" s="1"/>
  <c r="T8"/>
  <c r="U8" s="1"/>
  <c r="W8" s="1"/>
  <c r="R9"/>
  <c r="P10"/>
  <c r="O11"/>
  <c r="AG35" l="1"/>
  <c r="X38"/>
  <c r="Y38" s="1"/>
  <c r="T40"/>
  <c r="AB37"/>
  <c r="AA37"/>
  <c r="Z37"/>
  <c r="T39"/>
  <c r="S39"/>
  <c r="P41"/>
  <c r="Q41"/>
  <c r="R41"/>
  <c r="O42"/>
  <c r="S40"/>
  <c r="AB36"/>
  <c r="AC37"/>
  <c r="BC232"/>
  <c r="AU232"/>
  <c r="AV232" s="1"/>
  <c r="AM235"/>
  <c r="AO235"/>
  <c r="AL236"/>
  <c r="AN235"/>
  <c r="AP234"/>
  <c r="AY230"/>
  <c r="BA230" s="1"/>
  <c r="AR233"/>
  <c r="AT233"/>
  <c r="BC231"/>
  <c r="AU231"/>
  <c r="AV231" s="1"/>
  <c r="BD230"/>
  <c r="AQ234"/>
  <c r="AO234"/>
  <c r="AU11"/>
  <c r="AV11" s="1"/>
  <c r="AR12"/>
  <c r="AT12" s="1"/>
  <c r="AM14"/>
  <c r="AO14" s="1"/>
  <c r="AY9"/>
  <c r="AZ9"/>
  <c r="AO13"/>
  <c r="AX10"/>
  <c r="AY10"/>
  <c r="BA10" s="1"/>
  <c r="BC10" s="1"/>
  <c r="AW10"/>
  <c r="AZ10" s="1"/>
  <c r="AN13"/>
  <c r="AF4"/>
  <c r="AG4" s="1"/>
  <c r="AD4"/>
  <c r="AD5"/>
  <c r="AF5" s="1"/>
  <c r="AG5" s="1"/>
  <c r="X8"/>
  <c r="Y8" s="1"/>
  <c r="X7"/>
  <c r="Y7" s="1"/>
  <c r="R10"/>
  <c r="T9"/>
  <c r="U9" s="1"/>
  <c r="W9" s="1"/>
  <c r="AB6"/>
  <c r="Q10"/>
  <c r="P11"/>
  <c r="O12"/>
  <c r="T41" l="1"/>
  <c r="AD37"/>
  <c r="AF37" s="1"/>
  <c r="AA38"/>
  <c r="Z38"/>
  <c r="AB38" s="1"/>
  <c r="U40"/>
  <c r="W40" s="1"/>
  <c r="AD36"/>
  <c r="AF36" s="1"/>
  <c r="S41"/>
  <c r="U39"/>
  <c r="W39"/>
  <c r="Q42"/>
  <c r="O43"/>
  <c r="P42"/>
  <c r="R42" s="1"/>
  <c r="AC38"/>
  <c r="AR234"/>
  <c r="AT234"/>
  <c r="AX232"/>
  <c r="AW232"/>
  <c r="AY232" s="1"/>
  <c r="AX231"/>
  <c r="AW231"/>
  <c r="AZ231" s="1"/>
  <c r="AQ235"/>
  <c r="BC233"/>
  <c r="AU233"/>
  <c r="AV233" s="1"/>
  <c r="AN236"/>
  <c r="AM236"/>
  <c r="AQ236" s="1"/>
  <c r="AO236"/>
  <c r="AL237"/>
  <c r="AP235"/>
  <c r="AU12"/>
  <c r="AV12" s="1"/>
  <c r="AQ13"/>
  <c r="AM15"/>
  <c r="AO15" s="1"/>
  <c r="AP13"/>
  <c r="AX11"/>
  <c r="AW11"/>
  <c r="BA9"/>
  <c r="BC9" s="1"/>
  <c r="AN14"/>
  <c r="AD6"/>
  <c r="AF6" s="1"/>
  <c r="AG6" s="1"/>
  <c r="X9"/>
  <c r="Y9" s="1"/>
  <c r="Q11"/>
  <c r="AA8"/>
  <c r="Z8"/>
  <c r="AC8" s="1"/>
  <c r="AA7"/>
  <c r="Z7"/>
  <c r="AC7" s="1"/>
  <c r="S10"/>
  <c r="T10"/>
  <c r="R11"/>
  <c r="P12"/>
  <c r="O13"/>
  <c r="X40" l="1"/>
  <c r="Y40" s="1"/>
  <c r="AG36"/>
  <c r="AG37"/>
  <c r="AD38"/>
  <c r="AF38" s="1"/>
  <c r="T42"/>
  <c r="U41"/>
  <c r="W41" s="1"/>
  <c r="O44"/>
  <c r="S43"/>
  <c r="Q43"/>
  <c r="P43"/>
  <c r="R43" s="1"/>
  <c r="X39"/>
  <c r="Y39" s="1"/>
  <c r="S42"/>
  <c r="BC234"/>
  <c r="AU234"/>
  <c r="AV234" s="1"/>
  <c r="AR235"/>
  <c r="AT235"/>
  <c r="AZ232"/>
  <c r="BA232" s="1"/>
  <c r="BD232"/>
  <c r="AO237"/>
  <c r="AL238"/>
  <c r="AQ237"/>
  <c r="AN237"/>
  <c r="AM237"/>
  <c r="AP236"/>
  <c r="AX233"/>
  <c r="AW233"/>
  <c r="AZ233" s="1"/>
  <c r="AY231"/>
  <c r="BA231" s="1"/>
  <c r="BD231"/>
  <c r="AQ14"/>
  <c r="AO16"/>
  <c r="AM16"/>
  <c r="AY11"/>
  <c r="AZ11"/>
  <c r="AX12"/>
  <c r="AW12"/>
  <c r="AZ12" s="1"/>
  <c r="AP14"/>
  <c r="AR13"/>
  <c r="AT13" s="1"/>
  <c r="AN15"/>
  <c r="AB7"/>
  <c r="AD7" s="1"/>
  <c r="T11"/>
  <c r="AB8"/>
  <c r="R12"/>
  <c r="U10"/>
  <c r="W10" s="1"/>
  <c r="AA9"/>
  <c r="Z9"/>
  <c r="AC9" s="1"/>
  <c r="S11"/>
  <c r="Q12"/>
  <c r="P13"/>
  <c r="O14"/>
  <c r="AG38" l="1"/>
  <c r="X41"/>
  <c r="Y41" s="1"/>
  <c r="S44"/>
  <c r="R44"/>
  <c r="O45"/>
  <c r="P44"/>
  <c r="Q44"/>
  <c r="AA40"/>
  <c r="Z40"/>
  <c r="AC40" s="1"/>
  <c r="T43"/>
  <c r="U43"/>
  <c r="W43" s="1"/>
  <c r="AA39"/>
  <c r="Z39"/>
  <c r="AC39" s="1"/>
  <c r="U42"/>
  <c r="W42"/>
  <c r="AR236"/>
  <c r="AT236"/>
  <c r="BC235"/>
  <c r="AU235"/>
  <c r="AV235" s="1"/>
  <c r="AL239"/>
  <c r="AM238"/>
  <c r="AY233"/>
  <c r="BA233" s="1"/>
  <c r="AP237"/>
  <c r="AY234"/>
  <c r="BA234" s="1"/>
  <c r="BD234"/>
  <c r="AX234"/>
  <c r="AW234"/>
  <c r="AZ234" s="1"/>
  <c r="BD233"/>
  <c r="AR14"/>
  <c r="AT14" s="1"/>
  <c r="AU14" s="1"/>
  <c r="AV14" s="1"/>
  <c r="AY14" s="1"/>
  <c r="AY12"/>
  <c r="AX14"/>
  <c r="AW14"/>
  <c r="AZ14" s="1"/>
  <c r="AU13"/>
  <c r="AV13" s="1"/>
  <c r="AM17"/>
  <c r="AN17" s="1"/>
  <c r="BA11"/>
  <c r="BC11" s="1"/>
  <c r="AQ15"/>
  <c r="AN16"/>
  <c r="AP15"/>
  <c r="AR15" s="1"/>
  <c r="AT15" s="1"/>
  <c r="AU15" s="1"/>
  <c r="AV15" s="1"/>
  <c r="AF7"/>
  <c r="AG7" s="1"/>
  <c r="AB9"/>
  <c r="AD9" s="1"/>
  <c r="AF9" s="1"/>
  <c r="AG9" s="1"/>
  <c r="AD8"/>
  <c r="AF8" s="1"/>
  <c r="AG8" s="1"/>
  <c r="Q13"/>
  <c r="S13" s="1"/>
  <c r="U11"/>
  <c r="W11" s="1"/>
  <c r="X10"/>
  <c r="Y10" s="1"/>
  <c r="S12"/>
  <c r="T12"/>
  <c r="R13"/>
  <c r="P14"/>
  <c r="O15"/>
  <c r="X43" l="1"/>
  <c r="Y43" s="1"/>
  <c r="T44"/>
  <c r="X42"/>
  <c r="Y42" s="1"/>
  <c r="AA41"/>
  <c r="Z41"/>
  <c r="AB41" s="1"/>
  <c r="AB39"/>
  <c r="P45"/>
  <c r="R45"/>
  <c r="O46"/>
  <c r="Q45"/>
  <c r="S45" s="1"/>
  <c r="U44"/>
  <c r="W44" s="1"/>
  <c r="AB40"/>
  <c r="BC236"/>
  <c r="AU236"/>
  <c r="AV236" s="1"/>
  <c r="AY235"/>
  <c r="BA235" s="1"/>
  <c r="BD235"/>
  <c r="AX235"/>
  <c r="AW235"/>
  <c r="AZ235" s="1"/>
  <c r="AO238"/>
  <c r="AR237"/>
  <c r="AT237" s="1"/>
  <c r="AM239"/>
  <c r="AO239"/>
  <c r="AL240"/>
  <c r="AN239"/>
  <c r="AN238"/>
  <c r="AO17"/>
  <c r="BA12"/>
  <c r="BC12" s="1"/>
  <c r="AX15"/>
  <c r="AW15"/>
  <c r="AZ15" s="1"/>
  <c r="AX13"/>
  <c r="AW13"/>
  <c r="AY13" s="1"/>
  <c r="AM18"/>
  <c r="AN18" s="1"/>
  <c r="AP17"/>
  <c r="AP16"/>
  <c r="BA14"/>
  <c r="BC14" s="1"/>
  <c r="AQ16"/>
  <c r="AQ17"/>
  <c r="X11"/>
  <c r="Y11" s="1"/>
  <c r="Q14"/>
  <c r="S14" s="1"/>
  <c r="U12"/>
  <c r="W12" s="1"/>
  <c r="T13"/>
  <c r="U13" s="1"/>
  <c r="W13" s="1"/>
  <c r="AA10"/>
  <c r="Z10"/>
  <c r="AB10" s="1"/>
  <c r="R14"/>
  <c r="O16"/>
  <c r="P15"/>
  <c r="AF39" l="1"/>
  <c r="AD39"/>
  <c r="AD40"/>
  <c r="AF40" s="1"/>
  <c r="X44"/>
  <c r="Y44" s="1"/>
  <c r="AC41"/>
  <c r="AD41" s="1"/>
  <c r="AF41" s="1"/>
  <c r="AC42"/>
  <c r="AA42"/>
  <c r="AB42"/>
  <c r="Z42"/>
  <c r="AA43"/>
  <c r="Z43"/>
  <c r="AB43" s="1"/>
  <c r="O47"/>
  <c r="P46"/>
  <c r="T45"/>
  <c r="U45" s="1"/>
  <c r="W45" s="1"/>
  <c r="BC237"/>
  <c r="AU237"/>
  <c r="AV237" s="1"/>
  <c r="AY236"/>
  <c r="BA236" s="1"/>
  <c r="BD236"/>
  <c r="AX236"/>
  <c r="AW236"/>
  <c r="AQ239"/>
  <c r="AZ236"/>
  <c r="AQ238"/>
  <c r="AN240"/>
  <c r="AM240"/>
  <c r="AQ240" s="1"/>
  <c r="AO240"/>
  <c r="AL241"/>
  <c r="AP239"/>
  <c r="AP238"/>
  <c r="AY15"/>
  <c r="AP18"/>
  <c r="AM19"/>
  <c r="AN19" s="1"/>
  <c r="AQ18"/>
  <c r="AZ13"/>
  <c r="BA13" s="1"/>
  <c r="BC13" s="1"/>
  <c r="AR17"/>
  <c r="AT17" s="1"/>
  <c r="AU17" s="1"/>
  <c r="AV17" s="1"/>
  <c r="AR16"/>
  <c r="AT16" s="1"/>
  <c r="AU16" s="1"/>
  <c r="AV16" s="1"/>
  <c r="AO18"/>
  <c r="BA15"/>
  <c r="BC15" s="1"/>
  <c r="X13"/>
  <c r="Y13" s="1"/>
  <c r="X12"/>
  <c r="Y12" s="1"/>
  <c r="Q15"/>
  <c r="S15" s="1"/>
  <c r="T14"/>
  <c r="U14" s="1"/>
  <c r="W14" s="1"/>
  <c r="AC10"/>
  <c r="AD10" s="1"/>
  <c r="AF10" s="1"/>
  <c r="AG10" s="1"/>
  <c r="AA11"/>
  <c r="Z11"/>
  <c r="AB11" s="1"/>
  <c r="R15"/>
  <c r="O17"/>
  <c r="P16"/>
  <c r="X45" l="1"/>
  <c r="Y45" s="1"/>
  <c r="AG40"/>
  <c r="AG41"/>
  <c r="AF43"/>
  <c r="AD43"/>
  <c r="AA44"/>
  <c r="Z44"/>
  <c r="AC44" s="1"/>
  <c r="Q46"/>
  <c r="AD42"/>
  <c r="AF42" s="1"/>
  <c r="AG39"/>
  <c r="R47"/>
  <c r="O48"/>
  <c r="S47"/>
  <c r="Q47"/>
  <c r="P47"/>
  <c r="AC43"/>
  <c r="S46"/>
  <c r="R46"/>
  <c r="AL242"/>
  <c r="AM241"/>
  <c r="AO241" s="1"/>
  <c r="AN241"/>
  <c r="AQ241"/>
  <c r="AR239"/>
  <c r="AT239" s="1"/>
  <c r="AR238"/>
  <c r="AT238"/>
  <c r="AX237"/>
  <c r="BD237"/>
  <c r="AW237"/>
  <c r="AZ237" s="1"/>
  <c r="AP240"/>
  <c r="AO19"/>
  <c r="AR18"/>
  <c r="AT18" s="1"/>
  <c r="AU18" s="1"/>
  <c r="AV18" s="1"/>
  <c r="AW18" s="1"/>
  <c r="AX16"/>
  <c r="AW16"/>
  <c r="AZ16" s="1"/>
  <c r="AM20"/>
  <c r="AX17"/>
  <c r="AW17"/>
  <c r="AZ17" s="1"/>
  <c r="AP19"/>
  <c r="AQ19"/>
  <c r="X14"/>
  <c r="Y14" s="1"/>
  <c r="AA13"/>
  <c r="Z13"/>
  <c r="AC13" s="1"/>
  <c r="T15"/>
  <c r="U15" s="1"/>
  <c r="W15" s="1"/>
  <c r="Q16"/>
  <c r="S16" s="1"/>
  <c r="AA12"/>
  <c r="Z12"/>
  <c r="AC12" s="1"/>
  <c r="AC11"/>
  <c r="AD11" s="1"/>
  <c r="AF11" s="1"/>
  <c r="AG11" s="1"/>
  <c r="R16"/>
  <c r="P17"/>
  <c r="O18"/>
  <c r="AG42" l="1"/>
  <c r="AG43"/>
  <c r="AA45"/>
  <c r="AB45"/>
  <c r="Z45"/>
  <c r="AC45" s="1"/>
  <c r="AB44"/>
  <c r="U46"/>
  <c r="W46" s="1"/>
  <c r="T47"/>
  <c r="U47" s="1"/>
  <c r="W47" s="1"/>
  <c r="O49"/>
  <c r="P48"/>
  <c r="T46"/>
  <c r="BC239"/>
  <c r="AU239"/>
  <c r="AV239" s="1"/>
  <c r="AR240"/>
  <c r="AT240" s="1"/>
  <c r="BC238"/>
  <c r="AU238"/>
  <c r="AV238" s="1"/>
  <c r="AN242"/>
  <c r="AL243"/>
  <c r="AM242"/>
  <c r="AP241"/>
  <c r="AY237"/>
  <c r="BA237" s="1"/>
  <c r="AY16"/>
  <c r="BA16" s="1"/>
  <c r="BC16" s="1"/>
  <c r="AZ18"/>
  <c r="AX18"/>
  <c r="AY18"/>
  <c r="BA18" s="1"/>
  <c r="BC18" s="1"/>
  <c r="AY17"/>
  <c r="BA17" s="1"/>
  <c r="BC17" s="1"/>
  <c r="AR19"/>
  <c r="AT19" s="1"/>
  <c r="AN20"/>
  <c r="AO20"/>
  <c r="AO21"/>
  <c r="AM21"/>
  <c r="AN21"/>
  <c r="AQ21" s="1"/>
  <c r="AB12"/>
  <c r="X15"/>
  <c r="Y15" s="1"/>
  <c r="T16"/>
  <c r="U16" s="1"/>
  <c r="W16" s="1"/>
  <c r="AB13"/>
  <c r="AA14"/>
  <c r="Z14"/>
  <c r="AC14" s="1"/>
  <c r="Q17"/>
  <c r="S17" s="1"/>
  <c r="R17"/>
  <c r="P18"/>
  <c r="O19"/>
  <c r="X47" l="1"/>
  <c r="Y47" s="1"/>
  <c r="X46"/>
  <c r="Y46" s="1"/>
  <c r="AD45"/>
  <c r="AF45"/>
  <c r="P49"/>
  <c r="Q49" s="1"/>
  <c r="R49"/>
  <c r="O50"/>
  <c r="AD44"/>
  <c r="AF44"/>
  <c r="R48"/>
  <c r="Q48"/>
  <c r="BC240"/>
  <c r="AU240"/>
  <c r="AV240" s="1"/>
  <c r="AX239"/>
  <c r="AW239"/>
  <c r="BD239" s="1"/>
  <c r="AR241"/>
  <c r="AT241" s="1"/>
  <c r="AM243"/>
  <c r="AO243"/>
  <c r="AL244"/>
  <c r="AN243"/>
  <c r="AP242"/>
  <c r="AY238"/>
  <c r="BD238"/>
  <c r="AX238"/>
  <c r="AW238"/>
  <c r="AZ238" s="1"/>
  <c r="AQ242"/>
  <c r="AO242"/>
  <c r="AU19"/>
  <c r="AV19" s="1"/>
  <c r="AM22"/>
  <c r="AN22" s="1"/>
  <c r="AP21"/>
  <c r="AR21" s="1"/>
  <c r="AT21" s="1"/>
  <c r="AP20"/>
  <c r="AU21"/>
  <c r="AV21" s="1"/>
  <c r="AW21" s="1"/>
  <c r="AQ20"/>
  <c r="AD12"/>
  <c r="AF12" s="1"/>
  <c r="AG12" s="1"/>
  <c r="AD13"/>
  <c r="AF13" s="1"/>
  <c r="AG13" s="1"/>
  <c r="AB14"/>
  <c r="X16"/>
  <c r="Y16" s="1"/>
  <c r="T17"/>
  <c r="U17" s="1"/>
  <c r="W17" s="1"/>
  <c r="AA15"/>
  <c r="Z15"/>
  <c r="AC15" s="1"/>
  <c r="Q18"/>
  <c r="S18" s="1"/>
  <c r="R18"/>
  <c r="P19"/>
  <c r="O20"/>
  <c r="T49" l="1"/>
  <c r="S49"/>
  <c r="T48"/>
  <c r="AG45"/>
  <c r="AG44"/>
  <c r="AA47"/>
  <c r="AB47"/>
  <c r="Z47"/>
  <c r="AC47" s="1"/>
  <c r="R50"/>
  <c r="O51"/>
  <c r="P50"/>
  <c r="AA46"/>
  <c r="Z46"/>
  <c r="AC46" s="1"/>
  <c r="S48"/>
  <c r="BC241"/>
  <c r="AU241"/>
  <c r="AV241" s="1"/>
  <c r="AR242"/>
  <c r="AT242" s="1"/>
  <c r="AN244"/>
  <c r="AM244"/>
  <c r="AO244"/>
  <c r="AL245"/>
  <c r="AY240"/>
  <c r="BD240"/>
  <c r="AX240"/>
  <c r="AW240"/>
  <c r="AZ240" s="1"/>
  <c r="AY239"/>
  <c r="BA239" s="1"/>
  <c r="AZ239"/>
  <c r="AP243"/>
  <c r="AQ243"/>
  <c r="BA238"/>
  <c r="AO22"/>
  <c r="AQ22"/>
  <c r="AR20"/>
  <c r="AT20" s="1"/>
  <c r="AX19"/>
  <c r="AW19"/>
  <c r="AY19" s="1"/>
  <c r="AY21"/>
  <c r="AX21"/>
  <c r="AZ21"/>
  <c r="AZ19"/>
  <c r="AM23"/>
  <c r="AN23" s="1"/>
  <c r="AP22"/>
  <c r="AB15"/>
  <c r="AD15" s="1"/>
  <c r="AD14"/>
  <c r="AF14" s="1"/>
  <c r="AG14" s="1"/>
  <c r="X17"/>
  <c r="Y17" s="1"/>
  <c r="AA16"/>
  <c r="Z16"/>
  <c r="AB16" s="1"/>
  <c r="R19"/>
  <c r="T18"/>
  <c r="U18" s="1"/>
  <c r="W18" s="1"/>
  <c r="Q19"/>
  <c r="P20"/>
  <c r="O21"/>
  <c r="AD47" l="1"/>
  <c r="AF47" s="1"/>
  <c r="AB46"/>
  <c r="Q50"/>
  <c r="U49"/>
  <c r="W49" s="1"/>
  <c r="U48"/>
  <c r="W48"/>
  <c r="O52"/>
  <c r="P51"/>
  <c r="BC242"/>
  <c r="AU242"/>
  <c r="AV242" s="1"/>
  <c r="AO245"/>
  <c r="AL246"/>
  <c r="AQ245"/>
  <c r="AN245"/>
  <c r="AM245"/>
  <c r="AR243"/>
  <c r="AT243"/>
  <c r="AP244"/>
  <c r="AX241"/>
  <c r="AY241"/>
  <c r="BA241" s="1"/>
  <c r="BD241"/>
  <c r="AW241"/>
  <c r="AZ241" s="1"/>
  <c r="BA240"/>
  <c r="AQ244"/>
  <c r="AO23"/>
  <c r="AR22"/>
  <c r="AT22" s="1"/>
  <c r="AQ23"/>
  <c r="BA19"/>
  <c r="BC19" s="1"/>
  <c r="AU22"/>
  <c r="AV22" s="1"/>
  <c r="AM24"/>
  <c r="AU20"/>
  <c r="AV20" s="1"/>
  <c r="AP23"/>
  <c r="BA21"/>
  <c r="BC21" s="1"/>
  <c r="AF15"/>
  <c r="AG15" s="1"/>
  <c r="AC16"/>
  <c r="AD16" s="1"/>
  <c r="AF16" s="1"/>
  <c r="AG16" s="1"/>
  <c r="X18"/>
  <c r="Y18" s="1"/>
  <c r="Q20"/>
  <c r="AA17"/>
  <c r="Z17"/>
  <c r="AC17" s="1"/>
  <c r="S19"/>
  <c r="T19"/>
  <c r="R20"/>
  <c r="P21"/>
  <c r="O22"/>
  <c r="AG47" l="1"/>
  <c r="X49"/>
  <c r="Y49" s="1"/>
  <c r="X48"/>
  <c r="Y48" s="1"/>
  <c r="T50"/>
  <c r="S50"/>
  <c r="Q51"/>
  <c r="AD46"/>
  <c r="AF46" s="1"/>
  <c r="O53"/>
  <c r="P52"/>
  <c r="R51"/>
  <c r="BC243"/>
  <c r="AU243"/>
  <c r="AV243" s="1"/>
  <c r="AR244"/>
  <c r="AT244" s="1"/>
  <c r="AP245"/>
  <c r="AY242"/>
  <c r="BA242" s="1"/>
  <c r="BD242"/>
  <c r="AX242"/>
  <c r="AW242"/>
  <c r="AZ242" s="1"/>
  <c r="AN246"/>
  <c r="AQ246" s="1"/>
  <c r="AL247"/>
  <c r="AM246"/>
  <c r="AO24"/>
  <c r="AX22"/>
  <c r="AW22"/>
  <c r="AZ22" s="1"/>
  <c r="AR23"/>
  <c r="AT23" s="1"/>
  <c r="AU23" s="1"/>
  <c r="AV23" s="1"/>
  <c r="AN24"/>
  <c r="AX20"/>
  <c r="AW20"/>
  <c r="AZ20" s="1"/>
  <c r="AM25"/>
  <c r="AB17"/>
  <c r="Q21"/>
  <c r="S21" s="1"/>
  <c r="T20"/>
  <c r="U19"/>
  <c r="W19" s="1"/>
  <c r="AA18"/>
  <c r="Z18"/>
  <c r="AC18" s="1"/>
  <c r="S20"/>
  <c r="R21"/>
  <c r="P22"/>
  <c r="O23"/>
  <c r="AG46" l="1"/>
  <c r="P53"/>
  <c r="Q53"/>
  <c r="R53"/>
  <c r="O54"/>
  <c r="U50"/>
  <c r="W50" s="1"/>
  <c r="AA48"/>
  <c r="Z48"/>
  <c r="AC48" s="1"/>
  <c r="T51"/>
  <c r="AB49"/>
  <c r="AA49"/>
  <c r="Z49"/>
  <c r="Q52"/>
  <c r="S52" s="1"/>
  <c r="R52"/>
  <c r="S51"/>
  <c r="AC49"/>
  <c r="BC244"/>
  <c r="AU244"/>
  <c r="AV244" s="1"/>
  <c r="AX243"/>
  <c r="AY243"/>
  <c r="BD243"/>
  <c r="AW243"/>
  <c r="AM247"/>
  <c r="AL248"/>
  <c r="AR245"/>
  <c r="AT245" s="1"/>
  <c r="AZ243"/>
  <c r="AP246"/>
  <c r="AO246"/>
  <c r="AY20"/>
  <c r="AY22"/>
  <c r="BA22" s="1"/>
  <c r="BC22" s="1"/>
  <c r="AM26"/>
  <c r="BA20"/>
  <c r="BC20" s="1"/>
  <c r="AX23"/>
  <c r="AY23"/>
  <c r="AW23"/>
  <c r="AZ23" s="1"/>
  <c r="AQ24"/>
  <c r="AN25"/>
  <c r="AP24"/>
  <c r="AO25"/>
  <c r="AD17"/>
  <c r="AF17" s="1"/>
  <c r="AG17" s="1"/>
  <c r="X19"/>
  <c r="Y19" s="1"/>
  <c r="Q22"/>
  <c r="S22" s="1"/>
  <c r="U20"/>
  <c r="W20" s="1"/>
  <c r="T21"/>
  <c r="U21" s="1"/>
  <c r="W21" s="1"/>
  <c r="AB18"/>
  <c r="R22"/>
  <c r="P23"/>
  <c r="O24"/>
  <c r="X50" l="1"/>
  <c r="Y50" s="1"/>
  <c r="T53"/>
  <c r="AD49"/>
  <c r="AF49" s="1"/>
  <c r="Q54"/>
  <c r="R54"/>
  <c r="P54"/>
  <c r="U51"/>
  <c r="W51" s="1"/>
  <c r="T52"/>
  <c r="U52" s="1"/>
  <c r="W52" s="1"/>
  <c r="S53"/>
  <c r="AB48"/>
  <c r="BC245"/>
  <c r="AU245"/>
  <c r="AV245" s="1"/>
  <c r="AX244"/>
  <c r="AW244"/>
  <c r="AY244" s="1"/>
  <c r="BA244" s="1"/>
  <c r="AN247"/>
  <c r="AZ244"/>
  <c r="AN248"/>
  <c r="AM248"/>
  <c r="AL249"/>
  <c r="AO248"/>
  <c r="AR246"/>
  <c r="AT246" s="1"/>
  <c r="BA243"/>
  <c r="AO247"/>
  <c r="AQ25"/>
  <c r="AO26"/>
  <c r="AN26"/>
  <c r="AP25"/>
  <c r="AR24"/>
  <c r="AT24" s="1"/>
  <c r="AM27"/>
  <c r="AN27" s="1"/>
  <c r="AO27"/>
  <c r="BA23"/>
  <c r="BC23" s="1"/>
  <c r="AD18"/>
  <c r="AF18" s="1"/>
  <c r="AG18" s="1"/>
  <c r="X21"/>
  <c r="Y21" s="1"/>
  <c r="X20"/>
  <c r="Y20" s="1"/>
  <c r="AA19"/>
  <c r="Z19"/>
  <c r="AC19" s="1"/>
  <c r="Q23"/>
  <c r="S23" s="1"/>
  <c r="T22"/>
  <c r="U22" s="1"/>
  <c r="W22" s="1"/>
  <c r="R23"/>
  <c r="P24"/>
  <c r="O25"/>
  <c r="X51" l="1"/>
  <c r="Y51" s="1"/>
  <c r="AG49"/>
  <c r="X52"/>
  <c r="Y52" s="1"/>
  <c r="T54"/>
  <c r="AF48"/>
  <c r="AD48"/>
  <c r="U53"/>
  <c r="W53" s="1"/>
  <c r="AA50"/>
  <c r="Z50"/>
  <c r="AC50" s="1"/>
  <c r="S54"/>
  <c r="BC246"/>
  <c r="AU246"/>
  <c r="AV246" s="1"/>
  <c r="AO249"/>
  <c r="AL250"/>
  <c r="AN249"/>
  <c r="AM249"/>
  <c r="AP248"/>
  <c r="AX245"/>
  <c r="BD245"/>
  <c r="AY245"/>
  <c r="AW245"/>
  <c r="AZ245" s="1"/>
  <c r="BD244"/>
  <c r="AQ247"/>
  <c r="AQ248"/>
  <c r="AP247"/>
  <c r="AQ27"/>
  <c r="AQ26"/>
  <c r="AP27"/>
  <c r="AR25"/>
  <c r="AT25" s="1"/>
  <c r="AM28"/>
  <c r="AU24"/>
  <c r="AV24" s="1"/>
  <c r="AP26"/>
  <c r="X22"/>
  <c r="Y22" s="1"/>
  <c r="Q24"/>
  <c r="S24" s="1"/>
  <c r="AA21"/>
  <c r="Z21"/>
  <c r="AC21" s="1"/>
  <c r="AB19"/>
  <c r="AA20"/>
  <c r="Z20"/>
  <c r="AC20" s="1"/>
  <c r="T23"/>
  <c r="U23" s="1"/>
  <c r="W23" s="1"/>
  <c r="R24"/>
  <c r="O26"/>
  <c r="P25"/>
  <c r="X53" l="1"/>
  <c r="Y53" s="1"/>
  <c r="AA51"/>
  <c r="Z51"/>
  <c r="AC51" s="1"/>
  <c r="U54"/>
  <c r="W54"/>
  <c r="AB52"/>
  <c r="AA52"/>
  <c r="Z52"/>
  <c r="AC52" s="1"/>
  <c r="AB50"/>
  <c r="AG48"/>
  <c r="AP249"/>
  <c r="AY246"/>
  <c r="BA246" s="1"/>
  <c r="BD246"/>
  <c r="AX246"/>
  <c r="AW246"/>
  <c r="AZ246" s="1"/>
  <c r="AR248"/>
  <c r="AT248" s="1"/>
  <c r="AQ249"/>
  <c r="AR247"/>
  <c r="AT247"/>
  <c r="AL251"/>
  <c r="AM250"/>
  <c r="BA245"/>
  <c r="AR26"/>
  <c r="AT26" s="1"/>
  <c r="AU26" s="1"/>
  <c r="AV26" s="1"/>
  <c r="AW26" s="1"/>
  <c r="AU25"/>
  <c r="AV25" s="1"/>
  <c r="AN28"/>
  <c r="AQ28" s="1"/>
  <c r="AM29"/>
  <c r="AR27"/>
  <c r="AT27" s="1"/>
  <c r="AX24"/>
  <c r="AW24"/>
  <c r="AZ24" s="1"/>
  <c r="AO28"/>
  <c r="AD19"/>
  <c r="AF19" s="1"/>
  <c r="AG19" s="1"/>
  <c r="AB20"/>
  <c r="X23"/>
  <c r="Y23" s="1"/>
  <c r="R25"/>
  <c r="AB21"/>
  <c r="AA22"/>
  <c r="Z22"/>
  <c r="AC22" s="1"/>
  <c r="T24"/>
  <c r="U24" s="1"/>
  <c r="W24" s="1"/>
  <c r="Q25"/>
  <c r="P26"/>
  <c r="O27"/>
  <c r="AF52" l="1"/>
  <c r="AD52"/>
  <c r="AA53"/>
  <c r="Z53"/>
  <c r="AC53" s="1"/>
  <c r="AD50"/>
  <c r="AF50"/>
  <c r="X54"/>
  <c r="Y54" s="1"/>
  <c r="AB51"/>
  <c r="BC248"/>
  <c r="AU248"/>
  <c r="AV248" s="1"/>
  <c r="AM251"/>
  <c r="AL252"/>
  <c r="AO251"/>
  <c r="AN251"/>
  <c r="AQ251" s="1"/>
  <c r="BC247"/>
  <c r="AU247"/>
  <c r="AV247" s="1"/>
  <c r="AR249"/>
  <c r="AT249"/>
  <c r="AN250"/>
  <c r="AO250"/>
  <c r="AX26"/>
  <c r="AZ26"/>
  <c r="AY26"/>
  <c r="AY24"/>
  <c r="BA24" s="1"/>
  <c r="BC24" s="1"/>
  <c r="AO29"/>
  <c r="AY25"/>
  <c r="AX25"/>
  <c r="AW25"/>
  <c r="AZ25" s="1"/>
  <c r="AN29"/>
  <c r="AQ29" s="1"/>
  <c r="AP28"/>
  <c r="AM30"/>
  <c r="AO30" s="1"/>
  <c r="AU27"/>
  <c r="AV27" s="1"/>
  <c r="AD21"/>
  <c r="AF21" s="1"/>
  <c r="AG21" s="1"/>
  <c r="AB22"/>
  <c r="AD20"/>
  <c r="AF20" s="1"/>
  <c r="AG20" s="1"/>
  <c r="X24"/>
  <c r="Y24" s="1"/>
  <c r="AA23"/>
  <c r="Z23"/>
  <c r="AC23" s="1"/>
  <c r="Q26"/>
  <c r="S25"/>
  <c r="T25"/>
  <c r="R26"/>
  <c r="S26"/>
  <c r="P27"/>
  <c r="R27" s="1"/>
  <c r="O28"/>
  <c r="AG52" l="1"/>
  <c r="AA54"/>
  <c r="AB54"/>
  <c r="Z54"/>
  <c r="AC54" s="1"/>
  <c r="AG50"/>
  <c r="AD51"/>
  <c r="AF51" s="1"/>
  <c r="AB53"/>
  <c r="AN252"/>
  <c r="AM252"/>
  <c r="AL253"/>
  <c r="AO252"/>
  <c r="AX248"/>
  <c r="AW248"/>
  <c r="AZ248" s="1"/>
  <c r="AP250"/>
  <c r="BC249"/>
  <c r="AU249"/>
  <c r="AV249" s="1"/>
  <c r="AY247"/>
  <c r="BD247"/>
  <c r="AX247"/>
  <c r="AW247"/>
  <c r="AZ247" s="1"/>
  <c r="AP251"/>
  <c r="AQ250"/>
  <c r="BA26"/>
  <c r="BC26" s="1"/>
  <c r="AN30"/>
  <c r="AP30" s="1"/>
  <c r="BA25"/>
  <c r="BC25" s="1"/>
  <c r="AX27"/>
  <c r="AW27"/>
  <c r="AZ27" s="1"/>
  <c r="AR28"/>
  <c r="AT28" s="1"/>
  <c r="AU28" s="1"/>
  <c r="AV28" s="1"/>
  <c r="AM31"/>
  <c r="AN31" s="1"/>
  <c r="AP29"/>
  <c r="AD22"/>
  <c r="AF22" s="1"/>
  <c r="AG22" s="1"/>
  <c r="AB23"/>
  <c r="U25"/>
  <c r="W25" s="1"/>
  <c r="AA24"/>
  <c r="Z24"/>
  <c r="AC24" s="1"/>
  <c r="Q27"/>
  <c r="S27" s="1"/>
  <c r="T26"/>
  <c r="U26" s="1"/>
  <c r="W26" s="1"/>
  <c r="P28"/>
  <c r="O29"/>
  <c r="AG51" l="1"/>
  <c r="AF53"/>
  <c r="AD53"/>
  <c r="AD54"/>
  <c r="AF54" s="1"/>
  <c r="AP252"/>
  <c r="AX249"/>
  <c r="AY249"/>
  <c r="BA249" s="1"/>
  <c r="AW249"/>
  <c r="AZ249" s="1"/>
  <c r="BD248"/>
  <c r="AQ252"/>
  <c r="AR251"/>
  <c r="AT251" s="1"/>
  <c r="AR250"/>
  <c r="AT250" s="1"/>
  <c r="AO253"/>
  <c r="AL254"/>
  <c r="AN253"/>
  <c r="AM253"/>
  <c r="BA247"/>
  <c r="AY248"/>
  <c r="BA248" s="1"/>
  <c r="AX28"/>
  <c r="AW28"/>
  <c r="AZ28" s="1"/>
  <c r="AO31"/>
  <c r="AP31"/>
  <c r="AQ31"/>
  <c r="AY27"/>
  <c r="AR29"/>
  <c r="AT29"/>
  <c r="AO32"/>
  <c r="AM32"/>
  <c r="AN32" s="1"/>
  <c r="AQ30"/>
  <c r="AR30" s="1"/>
  <c r="AT30" s="1"/>
  <c r="AD23"/>
  <c r="AF23" s="1"/>
  <c r="AG23" s="1"/>
  <c r="T27"/>
  <c r="U27" s="1"/>
  <c r="W27" s="1"/>
  <c r="AB24"/>
  <c r="X25"/>
  <c r="Y25" s="1"/>
  <c r="X26"/>
  <c r="Y26" s="1"/>
  <c r="Q28"/>
  <c r="R28"/>
  <c r="P29"/>
  <c r="O30"/>
  <c r="AG54" l="1"/>
  <c r="AG53"/>
  <c r="BC250"/>
  <c r="AU250"/>
  <c r="AV250" s="1"/>
  <c r="BC251"/>
  <c r="AU251"/>
  <c r="AV251" s="1"/>
  <c r="AP253"/>
  <c r="AR252"/>
  <c r="AT252" s="1"/>
  <c r="AM254"/>
  <c r="AQ253"/>
  <c r="BD249"/>
  <c r="AU30"/>
  <c r="AV30" s="1"/>
  <c r="AU29"/>
  <c r="AV29" s="1"/>
  <c r="BA27"/>
  <c r="BC27" s="1"/>
  <c r="AQ32"/>
  <c r="AR31"/>
  <c r="AT31" s="1"/>
  <c r="AM33"/>
  <c r="AP32"/>
  <c r="AR32" s="1"/>
  <c r="AT32" s="1"/>
  <c r="AU32" s="1"/>
  <c r="AV32" s="1"/>
  <c r="AY28"/>
  <c r="BA28" s="1"/>
  <c r="BC28" s="1"/>
  <c r="AD24"/>
  <c r="AF24" s="1"/>
  <c r="AG24" s="1"/>
  <c r="X27"/>
  <c r="Y27" s="1"/>
  <c r="AA25"/>
  <c r="Z25"/>
  <c r="AC25" s="1"/>
  <c r="Q29"/>
  <c r="T28"/>
  <c r="AA26"/>
  <c r="Z26"/>
  <c r="AC26" s="1"/>
  <c r="S28"/>
  <c r="R29"/>
  <c r="P30"/>
  <c r="BC252" l="1"/>
  <c r="AU252"/>
  <c r="AV252" s="1"/>
  <c r="AR253"/>
  <c r="AT253" s="1"/>
  <c r="AX251"/>
  <c r="AY251"/>
  <c r="BD251"/>
  <c r="AW251"/>
  <c r="AZ251" s="1"/>
  <c r="BD250"/>
  <c r="AX250"/>
  <c r="AW250"/>
  <c r="AZ250" s="1"/>
  <c r="AN254"/>
  <c r="AO254"/>
  <c r="AX32"/>
  <c r="AY32"/>
  <c r="AW32"/>
  <c r="AZ32" s="1"/>
  <c r="AM34"/>
  <c r="AX29"/>
  <c r="AW29"/>
  <c r="AU31"/>
  <c r="AV31" s="1"/>
  <c r="AX30"/>
  <c r="AY30"/>
  <c r="AW30"/>
  <c r="AZ30" s="1"/>
  <c r="AO33"/>
  <c r="AN33"/>
  <c r="AB26"/>
  <c r="AB25"/>
  <c r="T29"/>
  <c r="U28"/>
  <c r="W28" s="1"/>
  <c r="S29"/>
  <c r="Q30"/>
  <c r="S30" s="1"/>
  <c r="AA27"/>
  <c r="Z27"/>
  <c r="AB27" s="1"/>
  <c r="R30"/>
  <c r="BC253" l="1"/>
  <c r="AU253"/>
  <c r="AV253" s="1"/>
  <c r="AQ254"/>
  <c r="AX252"/>
  <c r="AW252"/>
  <c r="AZ252" s="1"/>
  <c r="BA251"/>
  <c r="AY250"/>
  <c r="BA250" s="1"/>
  <c r="AP254"/>
  <c r="BA30"/>
  <c r="BC30" s="1"/>
  <c r="AX31"/>
  <c r="AW31"/>
  <c r="AY29"/>
  <c r="AZ29"/>
  <c r="AM35"/>
  <c r="AP33"/>
  <c r="AN34"/>
  <c r="BA32"/>
  <c r="BC32" s="1"/>
  <c r="AQ33"/>
  <c r="AO34"/>
  <c r="AD26"/>
  <c r="AF26" s="1"/>
  <c r="AG26" s="1"/>
  <c r="AD25"/>
  <c r="AF25" s="1"/>
  <c r="AG25" s="1"/>
  <c r="AC27"/>
  <c r="AD27" s="1"/>
  <c r="AF27" s="1"/>
  <c r="AG27" s="1"/>
  <c r="X28"/>
  <c r="Y28" s="1"/>
  <c r="U29"/>
  <c r="W29" s="1"/>
  <c r="T30"/>
  <c r="U30" s="1"/>
  <c r="W30" s="1"/>
  <c r="AR254" l="1"/>
  <c r="AT254"/>
  <c r="AX253"/>
  <c r="AY253"/>
  <c r="AW253"/>
  <c r="AZ253" s="1"/>
  <c r="BD252"/>
  <c r="AY252"/>
  <c r="BA252" s="1"/>
  <c r="BA29"/>
  <c r="BC29" s="1"/>
  <c r="AM36"/>
  <c r="AO36" s="1"/>
  <c r="AY31"/>
  <c r="AZ31"/>
  <c r="AN35"/>
  <c r="AQ35" s="1"/>
  <c r="AQ34"/>
  <c r="AP34"/>
  <c r="AR34" s="1"/>
  <c r="AT34" s="1"/>
  <c r="AU34" s="1"/>
  <c r="AV34" s="1"/>
  <c r="AR33"/>
  <c r="AT33" s="1"/>
  <c r="AU33" s="1"/>
  <c r="AV33" s="1"/>
  <c r="AO35"/>
  <c r="X30"/>
  <c r="Y30" s="1"/>
  <c r="X29"/>
  <c r="Y29" s="1"/>
  <c r="AA28"/>
  <c r="Z28"/>
  <c r="AC28" s="1"/>
  <c r="BA253" l="1"/>
  <c r="BD253"/>
  <c r="BC254"/>
  <c r="AU254"/>
  <c r="AV254" s="1"/>
  <c r="AP35"/>
  <c r="AX34"/>
  <c r="AY34"/>
  <c r="AW34"/>
  <c r="AZ34" s="1"/>
  <c r="AR35"/>
  <c r="AT35" s="1"/>
  <c r="AX33"/>
  <c r="AY33"/>
  <c r="AW33"/>
  <c r="AZ33" s="1"/>
  <c r="AM37"/>
  <c r="BA31"/>
  <c r="BC31" s="1"/>
  <c r="AN36"/>
  <c r="AB28"/>
  <c r="AA30"/>
  <c r="Z30"/>
  <c r="AC30" s="1"/>
  <c r="AA29"/>
  <c r="Z29"/>
  <c r="AC29" s="1"/>
  <c r="AX254" l="1"/>
  <c r="AW254"/>
  <c r="AZ254" s="1"/>
  <c r="AQ36"/>
  <c r="AM38"/>
  <c r="AP36"/>
  <c r="AO37"/>
  <c r="BA34"/>
  <c r="BC34" s="1"/>
  <c r="BA33"/>
  <c r="BC33" s="1"/>
  <c r="AU35"/>
  <c r="AV35" s="1"/>
  <c r="AN37"/>
  <c r="AD28"/>
  <c r="AF28" s="1"/>
  <c r="AG28" s="1"/>
  <c r="AB30"/>
  <c r="AB29"/>
  <c r="AY254" l="1"/>
  <c r="BA254" s="1"/>
  <c r="BD254"/>
  <c r="AN38"/>
  <c r="AX35"/>
  <c r="AW35"/>
  <c r="AZ35" s="1"/>
  <c r="AR36"/>
  <c r="AT36" s="1"/>
  <c r="AU36" s="1"/>
  <c r="AV36" s="1"/>
  <c r="AM39"/>
  <c r="AO39" s="1"/>
  <c r="AQ37"/>
  <c r="AO38"/>
  <c r="AP37"/>
  <c r="AD30"/>
  <c r="AF30" s="1"/>
  <c r="AG30" s="1"/>
  <c r="AD29"/>
  <c r="AF29" s="1"/>
  <c r="AG29" s="1"/>
  <c r="AY35" l="1"/>
  <c r="AX36"/>
  <c r="AW36"/>
  <c r="AZ36" s="1"/>
  <c r="BA35"/>
  <c r="BC35" s="1"/>
  <c r="AR37"/>
  <c r="AT37" s="1"/>
  <c r="AM40"/>
  <c r="AO40"/>
  <c r="AP38"/>
  <c r="AR38" s="1"/>
  <c r="AT38" s="1"/>
  <c r="AQ38"/>
  <c r="AN39"/>
  <c r="AY36" l="1"/>
  <c r="BA36" s="1"/>
  <c r="BC36" s="1"/>
  <c r="AU37"/>
  <c r="AV37" s="1"/>
  <c r="AM41"/>
  <c r="AQ39"/>
  <c r="AU38"/>
  <c r="AV38" s="1"/>
  <c r="AN40"/>
  <c r="AP39"/>
  <c r="AM42" l="1"/>
  <c r="AO42" s="1"/>
  <c r="AX38"/>
  <c r="AW38"/>
  <c r="AZ38" s="1"/>
  <c r="AO41"/>
  <c r="AX37"/>
  <c r="AW37"/>
  <c r="AZ37" s="1"/>
  <c r="AQ40"/>
  <c r="AR39"/>
  <c r="AT39" s="1"/>
  <c r="AN41"/>
  <c r="AP40"/>
  <c r="AY38" l="1"/>
  <c r="BA38" s="1"/>
  <c r="BC38" s="1"/>
  <c r="AU39"/>
  <c r="AV39" s="1"/>
  <c r="AR40"/>
  <c r="AT40" s="1"/>
  <c r="AM43"/>
  <c r="AO43" s="1"/>
  <c r="AP41"/>
  <c r="AQ41"/>
  <c r="AY37"/>
  <c r="AN42"/>
  <c r="AU40" l="1"/>
  <c r="AV40" s="1"/>
  <c r="BA37"/>
  <c r="BC37" s="1"/>
  <c r="AQ42"/>
  <c r="AM44"/>
  <c r="AN44" s="1"/>
  <c r="AO44"/>
  <c r="AX39"/>
  <c r="AW39"/>
  <c r="AZ39" s="1"/>
  <c r="AR41"/>
  <c r="AT41" s="1"/>
  <c r="AN43"/>
  <c r="AQ43" s="1"/>
  <c r="AP42"/>
  <c r="AY39" l="1"/>
  <c r="BA39" s="1"/>
  <c r="BC39" s="1"/>
  <c r="AR42"/>
  <c r="AT42" s="1"/>
  <c r="AU42" s="1"/>
  <c r="AV42" s="1"/>
  <c r="AW42" s="1"/>
  <c r="AZ42" s="1"/>
  <c r="AP43"/>
  <c r="AU41"/>
  <c r="AV41" s="1"/>
  <c r="AM45"/>
  <c r="AX40"/>
  <c r="AW40"/>
  <c r="AZ40" s="1"/>
  <c r="AP44"/>
  <c r="AR43"/>
  <c r="AT43" s="1"/>
  <c r="AQ44"/>
  <c r="AX42" l="1"/>
  <c r="AY42"/>
  <c r="AM46"/>
  <c r="AO46" s="1"/>
  <c r="AY41"/>
  <c r="BA41" s="1"/>
  <c r="BC41" s="1"/>
  <c r="AX41"/>
  <c r="AW41"/>
  <c r="AZ41" s="1"/>
  <c r="AN45"/>
  <c r="AU43"/>
  <c r="AV43" s="1"/>
  <c r="AY40"/>
  <c r="BA40" s="1"/>
  <c r="BC40" s="1"/>
  <c r="AR44"/>
  <c r="AT44" s="1"/>
  <c r="AO45"/>
  <c r="BA42" l="1"/>
  <c r="BC42" s="1"/>
  <c r="AY43"/>
  <c r="AX43"/>
  <c r="AW43"/>
  <c r="AZ43" s="1"/>
  <c r="AQ45"/>
  <c r="AM47"/>
  <c r="AU44"/>
  <c r="AV44" s="1"/>
  <c r="AP45"/>
  <c r="AN46"/>
  <c r="AQ46" l="1"/>
  <c r="BA43"/>
  <c r="BC43" s="1"/>
  <c r="AM48"/>
  <c r="AN48" s="1"/>
  <c r="AQ48" s="1"/>
  <c r="AX44"/>
  <c r="AW44"/>
  <c r="AZ44" s="1"/>
  <c r="AP46"/>
  <c r="AO47"/>
  <c r="AR45"/>
  <c r="AT45" s="1"/>
  <c r="AN47"/>
  <c r="AQ47" s="1"/>
  <c r="AU45" l="1"/>
  <c r="AV45" s="1"/>
  <c r="AM49"/>
  <c r="AO48"/>
  <c r="AP48"/>
  <c r="AR46"/>
  <c r="AT46" s="1"/>
  <c r="AU46" s="1"/>
  <c r="AV46" s="1"/>
  <c r="AP47"/>
  <c r="AY44"/>
  <c r="AR48" l="1"/>
  <c r="AT48" s="1"/>
  <c r="AO49"/>
  <c r="AR47"/>
  <c r="AT47" s="1"/>
  <c r="AX45"/>
  <c r="AW45"/>
  <c r="AZ45" s="1"/>
  <c r="BA44"/>
  <c r="BC44" s="1"/>
  <c r="AX46"/>
  <c r="AW46"/>
  <c r="AZ46" s="1"/>
  <c r="AM50"/>
  <c r="AQ49"/>
  <c r="AN49"/>
  <c r="AY45" l="1"/>
  <c r="AY46"/>
  <c r="BA46" s="1"/>
  <c r="BC46" s="1"/>
  <c r="AU47"/>
  <c r="AV47" s="1"/>
  <c r="AU48"/>
  <c r="AV48" s="1"/>
  <c r="BA45"/>
  <c r="BC45" s="1"/>
  <c r="AN51"/>
  <c r="AM51"/>
  <c r="AN50"/>
  <c r="AO50"/>
  <c r="AP49"/>
  <c r="AX47" l="1"/>
  <c r="AY47"/>
  <c r="AW47"/>
  <c r="AZ47" s="1"/>
  <c r="AR49"/>
  <c r="AT49"/>
  <c r="AM52"/>
  <c r="AQ50"/>
  <c r="AP50"/>
  <c r="AQ51"/>
  <c r="AP51"/>
  <c r="AX48"/>
  <c r="AW48"/>
  <c r="AZ48" s="1"/>
  <c r="AO51"/>
  <c r="AY48" l="1"/>
  <c r="AR50"/>
  <c r="AT50" s="1"/>
  <c r="BA47"/>
  <c r="BC47" s="1"/>
  <c r="AO52"/>
  <c r="AR51"/>
  <c r="AT51" s="1"/>
  <c r="AU51" s="1"/>
  <c r="AV51" s="1"/>
  <c r="AN52"/>
  <c r="AU49"/>
  <c r="AV49" s="1"/>
  <c r="BA48"/>
  <c r="BC48" s="1"/>
  <c r="AM53"/>
  <c r="AN53" l="1"/>
  <c r="AP53" s="1"/>
  <c r="AO53"/>
  <c r="AU50"/>
  <c r="AV50" s="1"/>
  <c r="AM54"/>
  <c r="AQ52"/>
  <c r="AP52"/>
  <c r="AX51"/>
  <c r="AW51"/>
  <c r="AZ51" s="1"/>
  <c r="AX49"/>
  <c r="AW49"/>
  <c r="AY49" s="1"/>
  <c r="AQ53" l="1"/>
  <c r="AQ54"/>
  <c r="AR52"/>
  <c r="AT52" s="1"/>
  <c r="AU52" s="1"/>
  <c r="AV52" s="1"/>
  <c r="AW52" s="1"/>
  <c r="AY51"/>
  <c r="BA51" s="1"/>
  <c r="BC51" s="1"/>
  <c r="AN54"/>
  <c r="BA49"/>
  <c r="BC49" s="1"/>
  <c r="AO55"/>
  <c r="AM55"/>
  <c r="AX50"/>
  <c r="AW50"/>
  <c r="AZ50" s="1"/>
  <c r="AZ49"/>
  <c r="AO54"/>
  <c r="AR53"/>
  <c r="AT53" s="1"/>
  <c r="AP54"/>
  <c r="AX52" l="1"/>
  <c r="AZ52"/>
  <c r="AY52"/>
  <c r="AR54"/>
  <c r="AT54" s="1"/>
  <c r="AU54" s="1"/>
  <c r="AV54" s="1"/>
  <c r="AX54" s="1"/>
  <c r="AN55"/>
  <c r="AQ55" s="1"/>
  <c r="AU53"/>
  <c r="AV53" s="1"/>
  <c r="AM56"/>
  <c r="AN56" s="1"/>
  <c r="AY50"/>
  <c r="BA52" l="1"/>
  <c r="BC52" s="1"/>
  <c r="AW54"/>
  <c r="AZ54" s="1"/>
  <c r="AM57"/>
  <c r="AO57" s="1"/>
  <c r="AO56"/>
  <c r="AP56"/>
  <c r="BA50"/>
  <c r="BC50" s="1"/>
  <c r="AX53"/>
  <c r="AW53"/>
  <c r="AY53" s="1"/>
  <c r="AQ56"/>
  <c r="AP55"/>
  <c r="AR55" s="1"/>
  <c r="AT55" s="1"/>
  <c r="AR56" l="1"/>
  <c r="AT56" s="1"/>
  <c r="AU56" s="1"/>
  <c r="AV56" s="1"/>
  <c r="AY54"/>
  <c r="BA54" s="1"/>
  <c r="BC54" s="1"/>
  <c r="AZ53"/>
  <c r="BA53" s="1"/>
  <c r="BC53" s="1"/>
  <c r="AM58"/>
  <c r="AO58" s="1"/>
  <c r="AU55"/>
  <c r="AV55" s="1"/>
  <c r="AN57"/>
  <c r="AW56" l="1"/>
  <c r="AZ56" s="1"/>
  <c r="AX56"/>
  <c r="AN58"/>
  <c r="AP58" s="1"/>
  <c r="AP57"/>
  <c r="AQ57"/>
  <c r="AX55"/>
  <c r="AW55"/>
  <c r="AY55" s="1"/>
  <c r="AM59"/>
  <c r="AO59" s="1"/>
  <c r="AY56" l="1"/>
  <c r="BA56" s="1"/>
  <c r="BC56" s="1"/>
  <c r="AN59"/>
  <c r="AQ59" s="1"/>
  <c r="AM60"/>
  <c r="AO60" s="1"/>
  <c r="AR57"/>
  <c r="AT57" s="1"/>
  <c r="AQ58"/>
  <c r="AR58" s="1"/>
  <c r="AT58" s="1"/>
  <c r="AZ55"/>
  <c r="BA55" s="1"/>
  <c r="BC55" s="1"/>
  <c r="AU58" l="1"/>
  <c r="AV58" s="1"/>
  <c r="AM61"/>
  <c r="AN61" s="1"/>
  <c r="AU57"/>
  <c r="AV57" s="1"/>
  <c r="AN60"/>
  <c r="AP59"/>
  <c r="AR59" s="1"/>
  <c r="AT59" s="1"/>
  <c r="AU59" s="1"/>
  <c r="AV59" s="1"/>
  <c r="AO61" l="1"/>
  <c r="AX59"/>
  <c r="AW59"/>
  <c r="AZ59" s="1"/>
  <c r="AQ60"/>
  <c r="AX58"/>
  <c r="AW58"/>
  <c r="AZ58" s="1"/>
  <c r="AP61"/>
  <c r="AP60"/>
  <c r="AQ61"/>
  <c r="AY57"/>
  <c r="AX57"/>
  <c r="AW57"/>
  <c r="AZ57" s="1"/>
  <c r="AM62"/>
  <c r="AO62" s="1"/>
  <c r="AN62" l="1"/>
  <c r="AP62" s="1"/>
  <c r="AY58"/>
  <c r="AY59"/>
  <c r="AN63"/>
  <c r="AM63"/>
  <c r="AO63" s="1"/>
  <c r="BA58"/>
  <c r="AR61"/>
  <c r="AT61" s="1"/>
  <c r="BA59"/>
  <c r="BC59" s="1"/>
  <c r="BA57"/>
  <c r="BC57" s="1"/>
  <c r="AR60"/>
  <c r="AT60" s="1"/>
  <c r="AU60" s="1"/>
  <c r="AV60" s="1"/>
  <c r="AQ62" l="1"/>
  <c r="AR62" s="1"/>
  <c r="AT62" s="1"/>
  <c r="AU62" s="1"/>
  <c r="AV62" s="1"/>
  <c r="BC58"/>
  <c r="AQ63"/>
  <c r="AP63"/>
  <c r="AU61"/>
  <c r="AV61" s="1"/>
  <c r="AX60"/>
  <c r="AW60"/>
  <c r="AZ60" s="1"/>
  <c r="AM64"/>
  <c r="AO64" s="1"/>
  <c r="AY60" l="1"/>
  <c r="BA60" s="1"/>
  <c r="BC60" s="1"/>
  <c r="AR63"/>
  <c r="AT63" s="1"/>
  <c r="AU63" s="1"/>
  <c r="AV63" s="1"/>
  <c r="AX62"/>
  <c r="AW62"/>
  <c r="AZ62" s="1"/>
  <c r="AX61"/>
  <c r="AW61"/>
  <c r="AZ61" s="1"/>
  <c r="AN64"/>
  <c r="AQ64" s="1"/>
  <c r="AM65"/>
  <c r="AY61" l="1"/>
  <c r="BA61" s="1"/>
  <c r="BC61" s="1"/>
  <c r="AX63"/>
  <c r="AW63"/>
  <c r="AZ63" s="1"/>
  <c r="AP64"/>
  <c r="AR64" s="1"/>
  <c r="AT64" s="1"/>
  <c r="AU64" s="1"/>
  <c r="AV64" s="1"/>
  <c r="AO65"/>
  <c r="AN65"/>
  <c r="AQ65" s="1"/>
  <c r="AY62"/>
  <c r="AM66"/>
  <c r="AN66" s="1"/>
  <c r="AY63" l="1"/>
  <c r="BA63" s="1"/>
  <c r="BC63" s="1"/>
  <c r="AM67"/>
  <c r="AO67" s="1"/>
  <c r="AO66"/>
  <c r="AP66"/>
  <c r="AY64"/>
  <c r="BA64" s="1"/>
  <c r="AX64"/>
  <c r="AW64"/>
  <c r="AZ64" s="1"/>
  <c r="BA62"/>
  <c r="BC62" s="1"/>
  <c r="AQ66"/>
  <c r="AP65"/>
  <c r="AR65" s="1"/>
  <c r="AT65" s="1"/>
  <c r="AU65" s="1"/>
  <c r="AV65" s="1"/>
  <c r="AX65" l="1"/>
  <c r="AW65"/>
  <c r="AZ65" s="1"/>
  <c r="AR66"/>
  <c r="AT66" s="1"/>
  <c r="AM68"/>
  <c r="AO68" s="1"/>
  <c r="BC64"/>
  <c r="AN67"/>
  <c r="AP67" s="1"/>
  <c r="AN68" l="1"/>
  <c r="AR67"/>
  <c r="AT67" s="1"/>
  <c r="AO69"/>
  <c r="AM69"/>
  <c r="AN69"/>
  <c r="AQ69" s="1"/>
  <c r="AU66"/>
  <c r="AV66" s="1"/>
  <c r="AY65"/>
  <c r="AQ67"/>
  <c r="AP68"/>
  <c r="AQ68"/>
  <c r="BA65" l="1"/>
  <c r="BC65" s="1"/>
  <c r="AM70"/>
  <c r="AX66"/>
  <c r="AW66"/>
  <c r="AZ66" s="1"/>
  <c r="AP69"/>
  <c r="AR69" s="1"/>
  <c r="AT69" s="1"/>
  <c r="AU69"/>
  <c r="AV69" s="1"/>
  <c r="AX69" s="1"/>
  <c r="AU67"/>
  <c r="AV67" s="1"/>
  <c r="AR68"/>
  <c r="AT68" s="1"/>
  <c r="AW69" l="1"/>
  <c r="AY69" s="1"/>
  <c r="AY66"/>
  <c r="BA66" s="1"/>
  <c r="BC66" s="1"/>
  <c r="AX67"/>
  <c r="AW67"/>
  <c r="AZ67" s="1"/>
  <c r="AM71"/>
  <c r="AN71" s="1"/>
  <c r="AO70"/>
  <c r="AU68"/>
  <c r="AV68" s="1"/>
  <c r="AN70"/>
  <c r="AP70" s="1"/>
  <c r="AZ69" l="1"/>
  <c r="BA69" s="1"/>
  <c r="BC69" s="1"/>
  <c r="AQ71"/>
  <c r="AM72"/>
  <c r="AO72" s="1"/>
  <c r="AX68"/>
  <c r="AW68"/>
  <c r="AZ68" s="1"/>
  <c r="AO71"/>
  <c r="AP71"/>
  <c r="AQ70"/>
  <c r="AR70" s="1"/>
  <c r="AT70" s="1"/>
  <c r="AU70" s="1"/>
  <c r="AV70" s="1"/>
  <c r="AY67"/>
  <c r="AX70" l="1"/>
  <c r="AY70"/>
  <c r="AW70"/>
  <c r="AZ70" s="1"/>
  <c r="AM73"/>
  <c r="AN73"/>
  <c r="BA67"/>
  <c r="BC67" s="1"/>
  <c r="AN72"/>
  <c r="AR71"/>
  <c r="AT71" s="1"/>
  <c r="AY68"/>
  <c r="AP72"/>
  <c r="AR72" s="1"/>
  <c r="AT72" s="1"/>
  <c r="AQ72"/>
  <c r="BA70" l="1"/>
  <c r="BC70" s="1"/>
  <c r="AM74"/>
  <c r="AU71"/>
  <c r="AV71" s="1"/>
  <c r="AP73"/>
  <c r="BA68"/>
  <c r="BC68"/>
  <c r="AU72"/>
  <c r="AV72" s="1"/>
  <c r="AQ73"/>
  <c r="AO73"/>
  <c r="AX72" l="1"/>
  <c r="AY72"/>
  <c r="AW72"/>
  <c r="AZ72" s="1"/>
  <c r="AM75"/>
  <c r="AN75" s="1"/>
  <c r="AR73"/>
  <c r="AT73" s="1"/>
  <c r="AU73" s="1"/>
  <c r="AV73" s="1"/>
  <c r="AX71"/>
  <c r="AW71"/>
  <c r="AO74"/>
  <c r="AN74"/>
  <c r="AX73" l="1"/>
  <c r="AY73"/>
  <c r="AW73"/>
  <c r="AZ73" s="1"/>
  <c r="AM76"/>
  <c r="AP75"/>
  <c r="AY71"/>
  <c r="AZ71"/>
  <c r="BA72"/>
  <c r="BC72" s="1"/>
  <c r="AQ74"/>
  <c r="AQ75"/>
  <c r="AO75"/>
  <c r="AP74"/>
  <c r="AN77" l="1"/>
  <c r="AM77"/>
  <c r="AQ77" s="1"/>
  <c r="AP76"/>
  <c r="AN76"/>
  <c r="AR75"/>
  <c r="AT75" s="1"/>
  <c r="AU75" s="1"/>
  <c r="AV75" s="1"/>
  <c r="BA73"/>
  <c r="BC73" s="1"/>
  <c r="AR74"/>
  <c r="AT74" s="1"/>
  <c r="BA71"/>
  <c r="BC71" s="1"/>
  <c r="AO76"/>
  <c r="AO77" l="1"/>
  <c r="AQ76"/>
  <c r="AR76" s="1"/>
  <c r="AT76" s="1"/>
  <c r="AU76" s="1"/>
  <c r="AV76" s="1"/>
  <c r="AX75"/>
  <c r="AW75"/>
  <c r="AZ75" s="1"/>
  <c r="AM78"/>
  <c r="AO78" s="1"/>
  <c r="AU74"/>
  <c r="AV74" s="1"/>
  <c r="AP77"/>
  <c r="AN78" l="1"/>
  <c r="AQ78" s="1"/>
  <c r="AX76"/>
  <c r="AY76"/>
  <c r="AW76"/>
  <c r="AZ76" s="1"/>
  <c r="AR77"/>
  <c r="AT77" s="1"/>
  <c r="AX74"/>
  <c r="AW74"/>
  <c r="AZ74" s="1"/>
  <c r="AP78"/>
  <c r="AM79"/>
  <c r="AO79" s="1"/>
  <c r="AY75"/>
  <c r="BA75" s="1"/>
  <c r="BC75" s="1"/>
  <c r="AR78" l="1"/>
  <c r="AT78" s="1"/>
  <c r="AU78" s="1"/>
  <c r="AV78" s="1"/>
  <c r="AU77"/>
  <c r="AV77" s="1"/>
  <c r="AY74"/>
  <c r="AM80"/>
  <c r="BA76"/>
  <c r="BC76" s="1"/>
  <c r="AN79"/>
  <c r="AQ79" s="1"/>
  <c r="AP79" l="1"/>
  <c r="AX78"/>
  <c r="AW78"/>
  <c r="AZ78" s="1"/>
  <c r="BA74"/>
  <c r="BC74" s="1"/>
  <c r="AN80"/>
  <c r="AP80" s="1"/>
  <c r="AZ77"/>
  <c r="AR79"/>
  <c r="AT79" s="1"/>
  <c r="AU79" s="1"/>
  <c r="AV79" s="1"/>
  <c r="AM81"/>
  <c r="AX77"/>
  <c r="AW77"/>
  <c r="AY77" s="1"/>
  <c r="BA77" s="1"/>
  <c r="BC77" s="1"/>
  <c r="AO80"/>
  <c r="AX79" l="1"/>
  <c r="AY79"/>
  <c r="BA79" s="1"/>
  <c r="BC79" s="1"/>
  <c r="AW79"/>
  <c r="AZ79" s="1"/>
  <c r="AM82"/>
  <c r="AO82" s="1"/>
  <c r="AQ80"/>
  <c r="AR80" s="1"/>
  <c r="AT80" s="1"/>
  <c r="AU80" s="1"/>
  <c r="AV80" s="1"/>
  <c r="AO81"/>
  <c r="AN81"/>
  <c r="AP81" s="1"/>
  <c r="AY78"/>
  <c r="AX80" l="1"/>
  <c r="AW80"/>
  <c r="AZ80" s="1"/>
  <c r="AQ81"/>
  <c r="AM83"/>
  <c r="AN83"/>
  <c r="AQ83" s="1"/>
  <c r="AO83"/>
  <c r="BA78"/>
  <c r="BC78"/>
  <c r="AR81"/>
  <c r="AT81" s="1"/>
  <c r="AU81" s="1"/>
  <c r="AV81" s="1"/>
  <c r="AN82"/>
  <c r="AQ82" s="1"/>
  <c r="AY80" l="1"/>
  <c r="BA80" s="1"/>
  <c r="BC80" s="1"/>
  <c r="AX81"/>
  <c r="AW81"/>
  <c r="AZ81" s="1"/>
  <c r="AP83"/>
  <c r="AR83" s="1"/>
  <c r="AT83" s="1"/>
  <c r="AU83" s="1"/>
  <c r="AV83" s="1"/>
  <c r="AW83" s="1"/>
  <c r="AZ83" s="1"/>
  <c r="AM84"/>
  <c r="AN84" s="1"/>
  <c r="AP82"/>
  <c r="AY81" l="1"/>
  <c r="AQ84"/>
  <c r="AM85"/>
  <c r="AN85" s="1"/>
  <c r="AR82"/>
  <c r="AT82" s="1"/>
  <c r="AY83"/>
  <c r="AX83"/>
  <c r="AO84"/>
  <c r="AP84"/>
  <c r="BA81"/>
  <c r="BC81" s="1"/>
  <c r="AR84" l="1"/>
  <c r="AT84" s="1"/>
  <c r="AU84" s="1"/>
  <c r="AV84" s="1"/>
  <c r="AW84" s="1"/>
  <c r="AZ84" s="1"/>
  <c r="BA83"/>
  <c r="BC83" s="1"/>
  <c r="AQ85"/>
  <c r="AP85"/>
  <c r="AU82"/>
  <c r="AV82" s="1"/>
  <c r="AM86"/>
  <c r="AO86"/>
  <c r="AO85"/>
  <c r="AX84" l="1"/>
  <c r="AY84"/>
  <c r="BA84" s="1"/>
  <c r="BC84" s="1"/>
  <c r="AR85"/>
  <c r="AT85" s="1"/>
  <c r="AU85" s="1"/>
  <c r="AV85" s="1"/>
  <c r="AW85" s="1"/>
  <c r="AZ85" s="1"/>
  <c r="AX82"/>
  <c r="AW82"/>
  <c r="AY82" s="1"/>
  <c r="AN87"/>
  <c r="AM87"/>
  <c r="AN86"/>
  <c r="AP86" s="1"/>
  <c r="AZ82" l="1"/>
  <c r="BA82" s="1"/>
  <c r="BC82" s="1"/>
  <c r="AX85"/>
  <c r="AY85"/>
  <c r="AO87"/>
  <c r="AP87"/>
  <c r="AQ87"/>
  <c r="AM88"/>
  <c r="AN88" s="1"/>
  <c r="AQ86"/>
  <c r="AR86" s="1"/>
  <c r="AT86" s="1"/>
  <c r="BA85" l="1"/>
  <c r="BC85" s="1"/>
  <c r="AU86"/>
  <c r="AV86" s="1"/>
  <c r="AM89"/>
  <c r="AO89" s="1"/>
  <c r="AP88"/>
  <c r="AR87"/>
  <c r="AT87" s="1"/>
  <c r="AQ88"/>
  <c r="AO88"/>
  <c r="AN89" l="1"/>
  <c r="AQ89" s="1"/>
  <c r="AU87"/>
  <c r="AV87" s="1"/>
  <c r="AR88"/>
  <c r="AT88" s="1"/>
  <c r="AM90"/>
  <c r="AO90" s="1"/>
  <c r="AX86"/>
  <c r="AW86"/>
  <c r="AZ86" s="1"/>
  <c r="AP89" l="1"/>
  <c r="AR89" s="1"/>
  <c r="AT89" s="1"/>
  <c r="AU89" s="1"/>
  <c r="AV89" s="1"/>
  <c r="AU88"/>
  <c r="AV88" s="1"/>
  <c r="AM91"/>
  <c r="AO91" s="1"/>
  <c r="AX87"/>
  <c r="AW87"/>
  <c r="AZ87" s="1"/>
  <c r="AN90"/>
  <c r="AQ90" s="1"/>
  <c r="AY86"/>
  <c r="AX89" l="1"/>
  <c r="AW89"/>
  <c r="AZ89" s="1"/>
  <c r="AM92"/>
  <c r="AY87"/>
  <c r="BA87" s="1"/>
  <c r="BC87" s="1"/>
  <c r="AY88"/>
  <c r="AX88"/>
  <c r="AW88"/>
  <c r="AZ88" s="1"/>
  <c r="BA86"/>
  <c r="BC86" s="1"/>
  <c r="AP90"/>
  <c r="AN91"/>
  <c r="AP91" s="1"/>
  <c r="AM93" l="1"/>
  <c r="AO93" s="1"/>
  <c r="AR90"/>
  <c r="AT90" s="1"/>
  <c r="AU90" s="1"/>
  <c r="AV90" s="1"/>
  <c r="BA88"/>
  <c r="BC88" s="1"/>
  <c r="AO92"/>
  <c r="AY89"/>
  <c r="BA89" s="1"/>
  <c r="BC89" s="1"/>
  <c r="AQ91"/>
  <c r="AR91" s="1"/>
  <c r="AT91" s="1"/>
  <c r="AN92"/>
  <c r="AQ92" s="1"/>
  <c r="AU91" l="1"/>
  <c r="AV91" s="1"/>
  <c r="AU92"/>
  <c r="AV92" s="1"/>
  <c r="AP92"/>
  <c r="AR92" s="1"/>
  <c r="AT92" s="1"/>
  <c r="AX90"/>
  <c r="AW90"/>
  <c r="AZ90" s="1"/>
  <c r="AN94"/>
  <c r="AM94"/>
  <c r="AN93"/>
  <c r="AP93" s="1"/>
  <c r="AQ94" l="1"/>
  <c r="AX92"/>
  <c r="AY92"/>
  <c r="AW92"/>
  <c r="AZ92" s="1"/>
  <c r="AQ93"/>
  <c r="AR93" s="1"/>
  <c r="AT93" s="1"/>
  <c r="AU93" s="1"/>
  <c r="AV93" s="1"/>
  <c r="AM95"/>
  <c r="AN95" s="1"/>
  <c r="AX91"/>
  <c r="AW91"/>
  <c r="AZ91" s="1"/>
  <c r="AO94"/>
  <c r="AP94"/>
  <c r="AY90"/>
  <c r="BA90" s="1"/>
  <c r="BC90" s="1"/>
  <c r="AX93" l="1"/>
  <c r="AY93"/>
  <c r="AW93"/>
  <c r="AZ93" s="1"/>
  <c r="AQ95"/>
  <c r="AN96"/>
  <c r="AQ96" s="1"/>
  <c r="AM96"/>
  <c r="AO96" s="1"/>
  <c r="AR94"/>
  <c r="AT94" s="1"/>
  <c r="AU94" s="1"/>
  <c r="AV94" s="1"/>
  <c r="AP95"/>
  <c r="AY91"/>
  <c r="BA91" s="1"/>
  <c r="BC91" s="1"/>
  <c r="AO95"/>
  <c r="BA92"/>
  <c r="BC92" s="1"/>
  <c r="AX94" l="1"/>
  <c r="AW94"/>
  <c r="AZ94" s="1"/>
  <c r="AR95"/>
  <c r="AT95" s="1"/>
  <c r="AU95" s="1"/>
  <c r="AV95" s="1"/>
  <c r="AM97"/>
  <c r="AO97" s="1"/>
  <c r="AP96"/>
  <c r="BA93"/>
  <c r="BC93" s="1"/>
  <c r="AX95" l="1"/>
  <c r="AY95"/>
  <c r="AW95"/>
  <c r="AZ95" s="1"/>
  <c r="AY94"/>
  <c r="BA94" s="1"/>
  <c r="BC94" s="1"/>
  <c r="AM98"/>
  <c r="AN98" s="1"/>
  <c r="AR96"/>
  <c r="AT96" s="1"/>
  <c r="AN97"/>
  <c r="AO98" l="1"/>
  <c r="AQ98"/>
  <c r="AU96"/>
  <c r="AV96" s="1"/>
  <c r="AQ97"/>
  <c r="BA95"/>
  <c r="BC95" s="1"/>
  <c r="AP97"/>
  <c r="AP98"/>
  <c r="AM99"/>
  <c r="AN99" s="1"/>
  <c r="AO99" l="1"/>
  <c r="AR98"/>
  <c r="AT98" s="1"/>
  <c r="AU98" s="1"/>
  <c r="AV98" s="1"/>
  <c r="AM100"/>
  <c r="AN100" s="1"/>
  <c r="AX96"/>
  <c r="AW96"/>
  <c r="AZ96" s="1"/>
  <c r="AQ99"/>
  <c r="AP99"/>
  <c r="AR97"/>
  <c r="AT97" s="1"/>
  <c r="AY96" l="1"/>
  <c r="BA96" s="1"/>
  <c r="BC96" s="1"/>
  <c r="AR99"/>
  <c r="AT99" s="1"/>
  <c r="AU99" s="1"/>
  <c r="AV99" s="1"/>
  <c r="AW99" s="1"/>
  <c r="AZ99" s="1"/>
  <c r="AU97"/>
  <c r="AV97" s="1"/>
  <c r="AX98"/>
  <c r="AW98"/>
  <c r="AZ98" s="1"/>
  <c r="AM101"/>
  <c r="AO101" s="1"/>
  <c r="AQ100"/>
  <c r="AP100"/>
  <c r="AO100"/>
  <c r="AY99" l="1"/>
  <c r="AX99"/>
  <c r="AY98"/>
  <c r="AX97"/>
  <c r="AY97"/>
  <c r="AW97"/>
  <c r="AZ97" s="1"/>
  <c r="AN101"/>
  <c r="AP101" s="1"/>
  <c r="BA98"/>
  <c r="BC98" s="1"/>
  <c r="AM102"/>
  <c r="AO102" s="1"/>
  <c r="AR100"/>
  <c r="AT100" s="1"/>
  <c r="AU100" s="1"/>
  <c r="AV100" s="1"/>
  <c r="AQ101"/>
  <c r="AN102" l="1"/>
  <c r="AQ102" s="1"/>
  <c r="BA99"/>
  <c r="BC99" s="1"/>
  <c r="AW100"/>
  <c r="AZ100" s="1"/>
  <c r="AX100"/>
  <c r="BA97"/>
  <c r="BC97" s="1"/>
  <c r="AM103"/>
  <c r="AN103" s="1"/>
  <c r="AR101"/>
  <c r="AT101" s="1"/>
  <c r="AP102" l="1"/>
  <c r="AY100"/>
  <c r="BA100" s="1"/>
  <c r="BC100" s="1"/>
  <c r="AU101"/>
  <c r="AV101" s="1"/>
  <c r="AQ103"/>
  <c r="AP103"/>
  <c r="AR102"/>
  <c r="AT102" s="1"/>
  <c r="AM104"/>
  <c r="AN104" s="1"/>
  <c r="AO103"/>
  <c r="AO104" l="1"/>
  <c r="AU102"/>
  <c r="AV102" s="1"/>
  <c r="AP104"/>
  <c r="AR103"/>
  <c r="AT103" s="1"/>
  <c r="AQ104"/>
  <c r="AX101"/>
  <c r="AW101"/>
  <c r="AZ101" s="1"/>
  <c r="AM105"/>
  <c r="AO105" s="1"/>
  <c r="AY101" l="1"/>
  <c r="BA101" s="1"/>
  <c r="BC101" s="1"/>
  <c r="AU103"/>
  <c r="AV103" s="1"/>
  <c r="AX102"/>
  <c r="AW102"/>
  <c r="AZ102" s="1"/>
  <c r="AN105"/>
  <c r="AP105" s="1"/>
  <c r="AN106"/>
  <c r="AM106"/>
  <c r="AR104"/>
  <c r="AT104" s="1"/>
  <c r="AU104" s="1"/>
  <c r="AV104" s="1"/>
  <c r="AQ106" l="1"/>
  <c r="AX104"/>
  <c r="AY104"/>
  <c r="AW104"/>
  <c r="AZ104" s="1"/>
  <c r="AO107"/>
  <c r="AM107"/>
  <c r="AN107" s="1"/>
  <c r="AQ107" s="1"/>
  <c r="AX103"/>
  <c r="AW103"/>
  <c r="AZ103" s="1"/>
  <c r="AQ105"/>
  <c r="AR105" s="1"/>
  <c r="AT105" s="1"/>
  <c r="AO106"/>
  <c r="AP106"/>
  <c r="AY102"/>
  <c r="AR106" l="1"/>
  <c r="AT106" s="1"/>
  <c r="AU106" s="1"/>
  <c r="AV106" s="1"/>
  <c r="AW106" s="1"/>
  <c r="AZ106" s="1"/>
  <c r="AU105"/>
  <c r="AV105" s="1"/>
  <c r="AM108"/>
  <c r="AO108" s="1"/>
  <c r="BA102"/>
  <c r="BC102" s="1"/>
  <c r="AP107"/>
  <c r="BA104"/>
  <c r="BC104" s="1"/>
  <c r="AY103"/>
  <c r="AQ108" l="1"/>
  <c r="AN108"/>
  <c r="AP108" s="1"/>
  <c r="AX106"/>
  <c r="AX105"/>
  <c r="AY105"/>
  <c r="AW105"/>
  <c r="AZ105" s="1"/>
  <c r="BA103"/>
  <c r="BC103" s="1"/>
  <c r="AR107"/>
  <c r="AT107" s="1"/>
  <c r="AM109"/>
  <c r="AN109" s="1"/>
  <c r="AY106"/>
  <c r="AO109" l="1"/>
  <c r="AU107"/>
  <c r="AV107" s="1"/>
  <c r="AM110"/>
  <c r="AN110" s="1"/>
  <c r="AR108"/>
  <c r="AT108" s="1"/>
  <c r="AU108" s="1"/>
  <c r="AV108" s="1"/>
  <c r="BA105"/>
  <c r="BC105" s="1"/>
  <c r="AP109"/>
  <c r="AR109" s="1"/>
  <c r="AT109" s="1"/>
  <c r="BA106"/>
  <c r="BC106" s="1"/>
  <c r="AQ109"/>
  <c r="AX108" l="1"/>
  <c r="AY108"/>
  <c r="AW108"/>
  <c r="AZ108" s="1"/>
  <c r="AP110"/>
  <c r="AQ110"/>
  <c r="AM111"/>
  <c r="AX107"/>
  <c r="AW107"/>
  <c r="AY107" s="1"/>
  <c r="AO110"/>
  <c r="AU109"/>
  <c r="AV109" s="1"/>
  <c r="AX109" l="1"/>
  <c r="AW109"/>
  <c r="AZ109" s="1"/>
  <c r="AM112"/>
  <c r="AO112" s="1"/>
  <c r="AN112"/>
  <c r="AQ112" s="1"/>
  <c r="AO111"/>
  <c r="AR110"/>
  <c r="AT110" s="1"/>
  <c r="AU110" s="1"/>
  <c r="AV110" s="1"/>
  <c r="BA108"/>
  <c r="BC108" s="1"/>
  <c r="AN111"/>
  <c r="AZ107"/>
  <c r="BA107" s="1"/>
  <c r="BC107" s="1"/>
  <c r="AY109" l="1"/>
  <c r="BA109" s="1"/>
  <c r="BC109" s="1"/>
  <c r="AX110"/>
  <c r="AW110"/>
  <c r="AZ110" s="1"/>
  <c r="AQ111"/>
  <c r="AP111"/>
  <c r="AM113"/>
  <c r="AO113" s="1"/>
  <c r="AP112"/>
  <c r="AR112" s="1"/>
  <c r="AT112" s="1"/>
  <c r="AU112" s="1"/>
  <c r="AV112" s="1"/>
  <c r="AY110" l="1"/>
  <c r="BA110" s="1"/>
  <c r="BC110" s="1"/>
  <c r="AR111"/>
  <c r="AT111" s="1"/>
  <c r="AU111" s="1"/>
  <c r="AV111" s="1"/>
  <c r="AW111" s="1"/>
  <c r="AZ111" s="1"/>
  <c r="AN113"/>
  <c r="AQ113" s="1"/>
  <c r="AX112"/>
  <c r="AY112"/>
  <c r="AW112"/>
  <c r="AZ112" s="1"/>
  <c r="AM114"/>
  <c r="AP113" l="1"/>
  <c r="AR113" s="1"/>
  <c r="AT113" s="1"/>
  <c r="AU113" s="1"/>
  <c r="AV113" s="1"/>
  <c r="AX111"/>
  <c r="AO114"/>
  <c r="AM115"/>
  <c r="AO115" s="1"/>
  <c r="AN115"/>
  <c r="AY111"/>
  <c r="BA112"/>
  <c r="BC112" s="1"/>
  <c r="AN114"/>
  <c r="AP114" s="1"/>
  <c r="AZ113" l="1"/>
  <c r="AX113"/>
  <c r="AW113"/>
  <c r="AY113" s="1"/>
  <c r="BA113" s="1"/>
  <c r="BC113" s="1"/>
  <c r="BA111"/>
  <c r="BC111" s="1"/>
  <c r="AO116"/>
  <c r="AM116"/>
  <c r="AN116" s="1"/>
  <c r="AQ116" s="1"/>
  <c r="AQ114"/>
  <c r="AR114" s="1"/>
  <c r="AT114" s="1"/>
  <c r="AU114" s="1"/>
  <c r="AV114" s="1"/>
  <c r="AP115"/>
  <c r="AQ115"/>
  <c r="AR115" l="1"/>
  <c r="AT115" s="1"/>
  <c r="AU115" s="1"/>
  <c r="AV115" s="1"/>
  <c r="AX114"/>
  <c r="AW114"/>
  <c r="AZ114" s="1"/>
  <c r="AP116"/>
  <c r="AM117"/>
  <c r="AY114" l="1"/>
  <c r="AX115"/>
  <c r="AW115"/>
  <c r="AZ115" s="1"/>
  <c r="AN117"/>
  <c r="AP117" s="1"/>
  <c r="BA114"/>
  <c r="BC114" s="1"/>
  <c r="AM118"/>
  <c r="AR116"/>
  <c r="AT116" s="1"/>
  <c r="AO117"/>
  <c r="AU116" l="1"/>
  <c r="AV116" s="1"/>
  <c r="AN119"/>
  <c r="AM119"/>
  <c r="AO118"/>
  <c r="AY115"/>
  <c r="AN118"/>
  <c r="AQ117"/>
  <c r="AR117" s="1"/>
  <c r="AT117" s="1"/>
  <c r="AU117" l="1"/>
  <c r="AV117" s="1"/>
  <c r="AP118"/>
  <c r="AQ118"/>
  <c r="AX116"/>
  <c r="AW116"/>
  <c r="AZ116" s="1"/>
  <c r="AO119"/>
  <c r="AP119"/>
  <c r="AQ119"/>
  <c r="BA115"/>
  <c r="BC115" s="1"/>
  <c r="AM120"/>
  <c r="AO120" l="1"/>
  <c r="AR119"/>
  <c r="AT119" s="1"/>
  <c r="AX117"/>
  <c r="AW117"/>
  <c r="AZ117" s="1"/>
  <c r="AM121"/>
  <c r="AY116"/>
  <c r="AR118"/>
  <c r="AT118" s="1"/>
  <c r="AU118" s="1"/>
  <c r="AV118" s="1"/>
  <c r="AN120"/>
  <c r="AP120" s="1"/>
  <c r="AY117" l="1"/>
  <c r="AU119"/>
  <c r="AV119" s="1"/>
  <c r="BA117"/>
  <c r="BC117" s="1"/>
  <c r="AM122"/>
  <c r="AO122" s="1"/>
  <c r="AQ120"/>
  <c r="AR120" s="1"/>
  <c r="AT120" s="1"/>
  <c r="AN121"/>
  <c r="AO121"/>
  <c r="BA116"/>
  <c r="BC116" s="1"/>
  <c r="AX118"/>
  <c r="AY118"/>
  <c r="AW118"/>
  <c r="AZ118" s="1"/>
  <c r="BA118" l="1"/>
  <c r="BC118" s="1"/>
  <c r="AU120"/>
  <c r="AV120" s="1"/>
  <c r="AM123"/>
  <c r="AN123" s="1"/>
  <c r="AP121"/>
  <c r="AX119"/>
  <c r="AW119"/>
  <c r="AZ119" s="1"/>
  <c r="AQ121"/>
  <c r="AN122"/>
  <c r="AP122" s="1"/>
  <c r="AO123" l="1"/>
  <c r="AM124"/>
  <c r="AO124" s="1"/>
  <c r="AX120"/>
  <c r="AW120"/>
  <c r="AZ120" s="1"/>
  <c r="AR121"/>
  <c r="AT121" s="1"/>
  <c r="AU121" s="1"/>
  <c r="AV121" s="1"/>
  <c r="AP123"/>
  <c r="AQ122"/>
  <c r="AR122" s="1"/>
  <c r="AT122" s="1"/>
  <c r="AY119"/>
  <c r="AQ123"/>
  <c r="AY120" l="1"/>
  <c r="AR123"/>
  <c r="AT123" s="1"/>
  <c r="AU123" s="1"/>
  <c r="AV123" s="1"/>
  <c r="AX123" s="1"/>
  <c r="AN124"/>
  <c r="AP124" s="1"/>
  <c r="AU122"/>
  <c r="AV122" s="1"/>
  <c r="AX121"/>
  <c r="AW121"/>
  <c r="AZ121" s="1"/>
  <c r="AM125"/>
  <c r="BA120"/>
  <c r="BC120" s="1"/>
  <c r="BA119"/>
  <c r="BC119" s="1"/>
  <c r="AQ124"/>
  <c r="AW123" l="1"/>
  <c r="AZ123" s="1"/>
  <c r="AY122"/>
  <c r="AX122"/>
  <c r="AW122"/>
  <c r="AZ122" s="1"/>
  <c r="AM126"/>
  <c r="AO126" s="1"/>
  <c r="AN125"/>
  <c r="AY121"/>
  <c r="BA121" s="1"/>
  <c r="BC121" s="1"/>
  <c r="AR124"/>
  <c r="AT124" s="1"/>
  <c r="AU124" s="1"/>
  <c r="AV124" s="1"/>
  <c r="AO125"/>
  <c r="AN126" l="1"/>
  <c r="AP126" s="1"/>
  <c r="AY123"/>
  <c r="BA123" s="1"/>
  <c r="BC123" s="1"/>
  <c r="AX124"/>
  <c r="AW124"/>
  <c r="AZ124" s="1"/>
  <c r="AQ125"/>
  <c r="BA122"/>
  <c r="BC122" s="1"/>
  <c r="AP125"/>
  <c r="AM127"/>
  <c r="AQ126" l="1"/>
  <c r="AR126" s="1"/>
  <c r="AT126" s="1"/>
  <c r="AU126" s="1"/>
  <c r="AV126" s="1"/>
  <c r="AR125"/>
  <c r="AT125" s="1"/>
  <c r="AU125" s="1"/>
  <c r="AV125" s="1"/>
  <c r="AX125" s="1"/>
  <c r="AY124"/>
  <c r="BA124" s="1"/>
  <c r="BC124" s="1"/>
  <c r="AM128"/>
  <c r="AN128"/>
  <c r="AO128"/>
  <c r="AN127"/>
  <c r="AP127" s="1"/>
  <c r="AO127"/>
  <c r="AW125" l="1"/>
  <c r="AZ125" s="1"/>
  <c r="AQ127"/>
  <c r="AR127" s="1"/>
  <c r="AT127" s="1"/>
  <c r="AP128"/>
  <c r="AX126"/>
  <c r="AW126"/>
  <c r="AZ126" s="1"/>
  <c r="AM129"/>
  <c r="AN129" s="1"/>
  <c r="AQ128"/>
  <c r="AY125" l="1"/>
  <c r="BA125" s="1"/>
  <c r="BC125" s="1"/>
  <c r="AU127"/>
  <c r="AV127" s="1"/>
  <c r="AP129"/>
  <c r="AQ129"/>
  <c r="AM130"/>
  <c r="AO130" s="1"/>
  <c r="AR128"/>
  <c r="AT128" s="1"/>
  <c r="AO129"/>
  <c r="AY126"/>
  <c r="AN130" l="1"/>
  <c r="AQ130" s="1"/>
  <c r="AU128"/>
  <c r="AV128" s="1"/>
  <c r="AX127"/>
  <c r="AW127"/>
  <c r="AZ127" s="1"/>
  <c r="AR129"/>
  <c r="AT129" s="1"/>
  <c r="AM131"/>
  <c r="AO131" s="1"/>
  <c r="BA126"/>
  <c r="BC126" s="1"/>
  <c r="AN131" l="1"/>
  <c r="AQ131" s="1"/>
  <c r="AP130"/>
  <c r="AY127"/>
  <c r="BA127" s="1"/>
  <c r="BC127" s="1"/>
  <c r="AX128"/>
  <c r="AW128"/>
  <c r="AY128" s="1"/>
  <c r="AM132"/>
  <c r="AN132" s="1"/>
  <c r="AQ132" s="1"/>
  <c r="AU129"/>
  <c r="AV129" s="1"/>
  <c r="AP131" l="1"/>
  <c r="AZ128"/>
  <c r="BA128" s="1"/>
  <c r="BC128" s="1"/>
  <c r="AR130"/>
  <c r="AT130" s="1"/>
  <c r="AU130" s="1"/>
  <c r="AV130" s="1"/>
  <c r="AX129"/>
  <c r="AW129"/>
  <c r="AZ129" s="1"/>
  <c r="AR131"/>
  <c r="AT131" s="1"/>
  <c r="AU131" s="1"/>
  <c r="AV131" s="1"/>
  <c r="AP132"/>
  <c r="AM133"/>
  <c r="AN133" s="1"/>
  <c r="AO132"/>
  <c r="AX130" l="1"/>
  <c r="AW130"/>
  <c r="AZ130" s="1"/>
  <c r="AQ133"/>
  <c r="AO133"/>
  <c r="AP133"/>
  <c r="AY129"/>
  <c r="AM134"/>
  <c r="AN134" s="1"/>
  <c r="AX131"/>
  <c r="AW131"/>
  <c r="AZ131" s="1"/>
  <c r="AR132"/>
  <c r="AT132" s="1"/>
  <c r="AO134" l="1"/>
  <c r="AY131"/>
  <c r="BA131" s="1"/>
  <c r="BC131" s="1"/>
  <c r="AY130"/>
  <c r="BA130" s="1"/>
  <c r="BC130" s="1"/>
  <c r="AR133"/>
  <c r="AT133" s="1"/>
  <c r="AU133" s="1"/>
  <c r="AV133" s="1"/>
  <c r="AW133" s="1"/>
  <c r="AZ133" s="1"/>
  <c r="AM135"/>
  <c r="AP134"/>
  <c r="AU132"/>
  <c r="AV132" s="1"/>
  <c r="AX133"/>
  <c r="AY133"/>
  <c r="BA129"/>
  <c r="BC129" s="1"/>
  <c r="AQ134"/>
  <c r="AR134" l="1"/>
  <c r="AT134" s="1"/>
  <c r="AU134" s="1"/>
  <c r="AV134" s="1"/>
  <c r="AW134" s="1"/>
  <c r="AZ134" s="1"/>
  <c r="BA133"/>
  <c r="BC133" s="1"/>
  <c r="AY132"/>
  <c r="AX132"/>
  <c r="AW132"/>
  <c r="AZ132" s="1"/>
  <c r="AM136"/>
  <c r="AO136" s="1"/>
  <c r="AN135"/>
  <c r="AP135" s="1"/>
  <c r="AO135"/>
  <c r="AX134" l="1"/>
  <c r="AY134"/>
  <c r="BA134" s="1"/>
  <c r="BC134" s="1"/>
  <c r="AN136"/>
  <c r="AQ135"/>
  <c r="AR135" s="1"/>
  <c r="AT135" s="1"/>
  <c r="AU135" s="1"/>
  <c r="AV135" s="1"/>
  <c r="AQ136"/>
  <c r="AP136"/>
  <c r="AM137"/>
  <c r="AO137" s="1"/>
  <c r="BA132"/>
  <c r="BC132" s="1"/>
  <c r="AR136" l="1"/>
  <c r="AT136" s="1"/>
  <c r="AU136" s="1"/>
  <c r="AV136" s="1"/>
  <c r="AX136" s="1"/>
  <c r="AX135"/>
  <c r="AW135"/>
  <c r="AZ135" s="1"/>
  <c r="AM138"/>
  <c r="AO138" s="1"/>
  <c r="AN137"/>
  <c r="AW136"/>
  <c r="AZ136" s="1"/>
  <c r="AN138" l="1"/>
  <c r="AQ138" s="1"/>
  <c r="AQ137"/>
  <c r="AY136"/>
  <c r="AY135"/>
  <c r="BA135" s="1"/>
  <c r="BC135" s="1"/>
  <c r="AM139"/>
  <c r="AO139" s="1"/>
  <c r="AP137"/>
  <c r="AQ139" l="1"/>
  <c r="AN139"/>
  <c r="AP138"/>
  <c r="AR137"/>
  <c r="AT137" s="1"/>
  <c r="AM140"/>
  <c r="AO140" s="1"/>
  <c r="BA136"/>
  <c r="BC136" s="1"/>
  <c r="AR138"/>
  <c r="AT138" s="1"/>
  <c r="AP139"/>
  <c r="AU138" l="1"/>
  <c r="AV138" s="1"/>
  <c r="AR139"/>
  <c r="AT139" s="1"/>
  <c r="AN140"/>
  <c r="AP140" s="1"/>
  <c r="AU137"/>
  <c r="AV137" s="1"/>
  <c r="AM141"/>
  <c r="AO141" s="1"/>
  <c r="AU139" l="1"/>
  <c r="AV139" s="1"/>
  <c r="AX137"/>
  <c r="AW137"/>
  <c r="AY137" s="1"/>
  <c r="AQ140"/>
  <c r="AR140" s="1"/>
  <c r="AT140" s="1"/>
  <c r="AU140" s="1"/>
  <c r="AV140" s="1"/>
  <c r="AM142"/>
  <c r="AX138"/>
  <c r="AW138"/>
  <c r="AZ138" s="1"/>
  <c r="AN141"/>
  <c r="AP141" s="1"/>
  <c r="AZ137" l="1"/>
  <c r="AY138"/>
  <c r="BA138" s="1"/>
  <c r="BC138" s="1"/>
  <c r="BA137"/>
  <c r="BC137" s="1"/>
  <c r="AX140"/>
  <c r="AW140"/>
  <c r="AZ140" s="1"/>
  <c r="AN143"/>
  <c r="AM143"/>
  <c r="AO143" s="1"/>
  <c r="AX139"/>
  <c r="AW139"/>
  <c r="AZ139" s="1"/>
  <c r="AQ141"/>
  <c r="AR141" s="1"/>
  <c r="AT141" s="1"/>
  <c r="AO142"/>
  <c r="AN142"/>
  <c r="AP142" s="1"/>
  <c r="AY139" l="1"/>
  <c r="BA139" s="1"/>
  <c r="BC139" s="1"/>
  <c r="AQ143"/>
  <c r="AY140"/>
  <c r="BA140" s="1"/>
  <c r="BC140" s="1"/>
  <c r="AU141"/>
  <c r="AV141" s="1"/>
  <c r="AP143"/>
  <c r="AQ142"/>
  <c r="AR142" s="1"/>
  <c r="AT142" s="1"/>
  <c r="AN144"/>
  <c r="AM144"/>
  <c r="AO144"/>
  <c r="AU142" l="1"/>
  <c r="AV142" s="1"/>
  <c r="AR143"/>
  <c r="AT143" s="1"/>
  <c r="AQ144"/>
  <c r="AM145"/>
  <c r="AN145"/>
  <c r="AO145"/>
  <c r="AX141"/>
  <c r="AW141"/>
  <c r="AY141" s="1"/>
  <c r="AP144"/>
  <c r="AU143" l="1"/>
  <c r="AV143" s="1"/>
  <c r="AX142"/>
  <c r="AW142"/>
  <c r="AY142" s="1"/>
  <c r="AP145"/>
  <c r="AQ145"/>
  <c r="AZ142"/>
  <c r="BA142" s="1"/>
  <c r="BC142" s="1"/>
  <c r="AM146"/>
  <c r="AN146"/>
  <c r="AQ146" s="1"/>
  <c r="AR144"/>
  <c r="AT144" s="1"/>
  <c r="AZ141"/>
  <c r="BA141" s="1"/>
  <c r="BC141" s="1"/>
  <c r="AR145" l="1"/>
  <c r="AT145" s="1"/>
  <c r="AU145" s="1"/>
  <c r="AV145" s="1"/>
  <c r="AM147"/>
  <c r="AP146"/>
  <c r="AX143"/>
  <c r="AW143"/>
  <c r="AZ143" s="1"/>
  <c r="AO146"/>
  <c r="AU144"/>
  <c r="AV144" s="1"/>
  <c r="AY143" l="1"/>
  <c r="BA143"/>
  <c r="BC143" s="1"/>
  <c r="AM148"/>
  <c r="AN148" s="1"/>
  <c r="AN147"/>
  <c r="AP147" s="1"/>
  <c r="AX145"/>
  <c r="AW145"/>
  <c r="AY145" s="1"/>
  <c r="AX144"/>
  <c r="AW144"/>
  <c r="AZ144" s="1"/>
  <c r="AO147"/>
  <c r="AR146"/>
  <c r="AT146" s="1"/>
  <c r="AQ147"/>
  <c r="AQ148" l="1"/>
  <c r="AR147"/>
  <c r="AT147" s="1"/>
  <c r="AU147" s="1"/>
  <c r="AV147" s="1"/>
  <c r="AO148"/>
  <c r="AZ145"/>
  <c r="BA145" s="1"/>
  <c r="BC145" s="1"/>
  <c r="AY144"/>
  <c r="AP148"/>
  <c r="AU146"/>
  <c r="AV146" s="1"/>
  <c r="AM149"/>
  <c r="AN149" s="1"/>
  <c r="AX147" l="1"/>
  <c r="AY147"/>
  <c r="AW147"/>
  <c r="AZ147" s="1"/>
  <c r="AX146"/>
  <c r="AW146"/>
  <c r="AZ146" s="1"/>
  <c r="AR148"/>
  <c r="AT148" s="1"/>
  <c r="AP149"/>
  <c r="AQ149"/>
  <c r="AN150"/>
  <c r="AO150"/>
  <c r="AM150"/>
  <c r="BA144"/>
  <c r="BC144" s="1"/>
  <c r="AO149"/>
  <c r="BA147" l="1"/>
  <c r="BC147" s="1"/>
  <c r="AU148"/>
  <c r="AV148" s="1"/>
  <c r="AP150"/>
  <c r="AM151"/>
  <c r="AN151" s="1"/>
  <c r="AR149"/>
  <c r="AT149" s="1"/>
  <c r="AY146"/>
  <c r="BA146" s="1"/>
  <c r="BC146" s="1"/>
  <c r="AQ150"/>
  <c r="AO151" l="1"/>
  <c r="AQ151"/>
  <c r="AP151"/>
  <c r="AX148"/>
  <c r="AW148"/>
  <c r="AZ148" s="1"/>
  <c r="AU149"/>
  <c r="AV149" s="1"/>
  <c r="AM152"/>
  <c r="AN152" s="1"/>
  <c r="AR150"/>
  <c r="AT150" s="1"/>
  <c r="AU150" s="1"/>
  <c r="AV150" s="1"/>
  <c r="AX150" l="1"/>
  <c r="AY150"/>
  <c r="AW150"/>
  <c r="AZ150" s="1"/>
  <c r="AO152"/>
  <c r="AP152"/>
  <c r="AR151"/>
  <c r="AT151" s="1"/>
  <c r="AU151" s="1"/>
  <c r="AV151" s="1"/>
  <c r="AM153"/>
  <c r="AN153" s="1"/>
  <c r="AQ152"/>
  <c r="AY148"/>
  <c r="AX149"/>
  <c r="AW149"/>
  <c r="AZ149" s="1"/>
  <c r="AY149" l="1"/>
  <c r="BA149" s="1"/>
  <c r="BC149" s="1"/>
  <c r="AO153"/>
  <c r="AX151"/>
  <c r="AW151"/>
  <c r="AZ151" s="1"/>
  <c r="BA148"/>
  <c r="BC148" s="1"/>
  <c r="AR152"/>
  <c r="AT152" s="1"/>
  <c r="AM154"/>
  <c r="AO154"/>
  <c r="AP153"/>
  <c r="BA150"/>
  <c r="BC150" s="1"/>
  <c r="AQ153"/>
  <c r="AY151" l="1"/>
  <c r="BA151" s="1"/>
  <c r="BC151" s="1"/>
  <c r="AU152"/>
  <c r="AV152" s="1"/>
  <c r="AP154"/>
  <c r="AN154"/>
  <c r="AM155"/>
  <c r="AR153"/>
  <c r="AT153" s="1"/>
  <c r="AU153" s="1"/>
  <c r="AV153" s="1"/>
  <c r="AQ154"/>
  <c r="AX153" l="1"/>
  <c r="AY153"/>
  <c r="AW153"/>
  <c r="AZ153" s="1"/>
  <c r="AM156"/>
  <c r="AO156" s="1"/>
  <c r="AX152"/>
  <c r="AW152"/>
  <c r="AZ152" s="1"/>
  <c r="AO155"/>
  <c r="AN155"/>
  <c r="AR154"/>
  <c r="AT154" s="1"/>
  <c r="AY152" l="1"/>
  <c r="BA152" s="1"/>
  <c r="BC152" s="1"/>
  <c r="BA153"/>
  <c r="BC153" s="1"/>
  <c r="AM157"/>
  <c r="AQ155"/>
  <c r="AN156"/>
  <c r="AU154"/>
  <c r="AV154" s="1"/>
  <c r="AP155"/>
  <c r="AR155" s="1"/>
  <c r="AT155" s="1"/>
  <c r="AU155" s="1"/>
  <c r="AV155" s="1"/>
  <c r="AX155" l="1"/>
  <c r="AY155"/>
  <c r="AW155"/>
  <c r="AZ155" s="1"/>
  <c r="AQ156"/>
  <c r="AN157"/>
  <c r="AP157" s="1"/>
  <c r="AM158"/>
  <c r="AP156"/>
  <c r="AO157"/>
  <c r="AX154"/>
  <c r="AW154"/>
  <c r="AY154" s="1"/>
  <c r="AR156" l="1"/>
  <c r="AT156" s="1"/>
  <c r="AN158"/>
  <c r="AP158" s="1"/>
  <c r="AZ154"/>
  <c r="BA154" s="1"/>
  <c r="BC154" s="1"/>
  <c r="BA155"/>
  <c r="BC155" s="1"/>
  <c r="AO158"/>
  <c r="AO159"/>
  <c r="AM159"/>
  <c r="AQ157"/>
  <c r="AR157" s="1"/>
  <c r="AT157" s="1"/>
  <c r="AU157" s="1"/>
  <c r="AV157" s="1"/>
  <c r="AX157" l="1"/>
  <c r="AY157"/>
  <c r="AW157"/>
  <c r="AZ157" s="1"/>
  <c r="AM160"/>
  <c r="AQ160"/>
  <c r="AN160"/>
  <c r="AO160"/>
  <c r="AN159"/>
  <c r="AQ158"/>
  <c r="AR158" s="1"/>
  <c r="AT158" s="1"/>
  <c r="AU156"/>
  <c r="AV156" s="1"/>
  <c r="BA157" l="1"/>
  <c r="BC157" s="1"/>
  <c r="AQ159"/>
  <c r="AM161"/>
  <c r="AO161" s="1"/>
  <c r="AW156"/>
  <c r="AX156"/>
  <c r="AP160"/>
  <c r="AR160" s="1"/>
  <c r="AT160" s="1"/>
  <c r="AU160" s="1"/>
  <c r="AV160" s="1"/>
  <c r="AU158"/>
  <c r="AV158" s="1"/>
  <c r="AP159"/>
  <c r="AX160" l="1"/>
  <c r="AY160"/>
  <c r="AW160"/>
  <c r="AZ160" s="1"/>
  <c r="AM162"/>
  <c r="AO162" s="1"/>
  <c r="AY156"/>
  <c r="AZ156"/>
  <c r="AR159"/>
  <c r="AT159" s="1"/>
  <c r="AX158"/>
  <c r="AW158"/>
  <c r="AZ158" s="1"/>
  <c r="AP161"/>
  <c r="AN161"/>
  <c r="AY158" l="1"/>
  <c r="BA158"/>
  <c r="BC158" s="1"/>
  <c r="AN163"/>
  <c r="AQ163" s="1"/>
  <c r="AM163"/>
  <c r="AO163" s="1"/>
  <c r="AQ161"/>
  <c r="AR161" s="1"/>
  <c r="AT161" s="1"/>
  <c r="BA160"/>
  <c r="BC160" s="1"/>
  <c r="BA156"/>
  <c r="BC156" s="1"/>
  <c r="AU159"/>
  <c r="AV159" s="1"/>
  <c r="AQ162"/>
  <c r="AN162"/>
  <c r="AP162" s="1"/>
  <c r="AU161" l="1"/>
  <c r="AV161" s="1"/>
  <c r="AX159"/>
  <c r="AW159"/>
  <c r="AZ159" s="1"/>
  <c r="AR162"/>
  <c r="AT162" s="1"/>
  <c r="AM164"/>
  <c r="AN164" s="1"/>
  <c r="AP163"/>
  <c r="AR163" s="1"/>
  <c r="AT163" s="1"/>
  <c r="AU163" s="1"/>
  <c r="AV163" s="1"/>
  <c r="AW163" s="1"/>
  <c r="AZ163" s="1"/>
  <c r="AO164" l="1"/>
  <c r="AU162"/>
  <c r="AV162" s="1"/>
  <c r="AX161"/>
  <c r="AW161"/>
  <c r="AY161" s="1"/>
  <c r="AX163"/>
  <c r="AY163"/>
  <c r="AP164"/>
  <c r="AZ161"/>
  <c r="AM165"/>
  <c r="AQ164"/>
  <c r="AY159"/>
  <c r="BA161" l="1"/>
  <c r="BC161" s="1"/>
  <c r="AO166"/>
  <c r="AM166"/>
  <c r="AN166" s="1"/>
  <c r="AQ166" s="1"/>
  <c r="BA163"/>
  <c r="BC163" s="1"/>
  <c r="AX162"/>
  <c r="AY162"/>
  <c r="AW162"/>
  <c r="AZ162" s="1"/>
  <c r="AO165"/>
  <c r="AR164"/>
  <c r="AT164" s="1"/>
  <c r="BA159"/>
  <c r="BC159" s="1"/>
  <c r="AN165"/>
  <c r="AP165" s="1"/>
  <c r="AQ165" l="1"/>
  <c r="BA162"/>
  <c r="BC162" s="1"/>
  <c r="AN167"/>
  <c r="AM167"/>
  <c r="AO167" s="1"/>
  <c r="AP166"/>
  <c r="AU164"/>
  <c r="AV164" s="1"/>
  <c r="AR165"/>
  <c r="AT165" s="1"/>
  <c r="AU165" s="1"/>
  <c r="AV165" s="1"/>
  <c r="AX165" l="1"/>
  <c r="AW165"/>
  <c r="AZ165" s="1"/>
  <c r="AW164"/>
  <c r="AZ164" s="1"/>
  <c r="AX164"/>
  <c r="AR166"/>
  <c r="AT166" s="1"/>
  <c r="AQ167"/>
  <c r="AM168"/>
  <c r="AP167"/>
  <c r="AY164" l="1"/>
  <c r="BA164" s="1"/>
  <c r="BC164" s="1"/>
  <c r="AQ168"/>
  <c r="AR167"/>
  <c r="AT167" s="1"/>
  <c r="AU167" s="1"/>
  <c r="AV167" s="1"/>
  <c r="AN168"/>
  <c r="AO168"/>
  <c r="AU166"/>
  <c r="AV166" s="1"/>
  <c r="AP168"/>
  <c r="AY165"/>
  <c r="AM169"/>
  <c r="AU168" l="1"/>
  <c r="AV168" s="1"/>
  <c r="AW168" s="1"/>
  <c r="AZ168" s="1"/>
  <c r="AR168"/>
  <c r="AT168" s="1"/>
  <c r="AX166"/>
  <c r="AW166"/>
  <c r="AZ166" s="1"/>
  <c r="AO169"/>
  <c r="AQ169"/>
  <c r="AN169"/>
  <c r="AP169" s="1"/>
  <c r="AX167"/>
  <c r="AY167"/>
  <c r="AW167"/>
  <c r="AZ167" s="1"/>
  <c r="AM170"/>
  <c r="AO170" s="1"/>
  <c r="BA165"/>
  <c r="BC165" s="1"/>
  <c r="AR169" l="1"/>
  <c r="AT169" s="1"/>
  <c r="AU169" s="1"/>
  <c r="AV169" s="1"/>
  <c r="AX168"/>
  <c r="AY168"/>
  <c r="AM171"/>
  <c r="BA168"/>
  <c r="BC168" s="1"/>
  <c r="BA167"/>
  <c r="BC167" s="1"/>
  <c r="AN170"/>
  <c r="AY166"/>
  <c r="AQ170" l="1"/>
  <c r="AX169"/>
  <c r="AY169"/>
  <c r="AW169"/>
  <c r="AZ169" s="1"/>
  <c r="BA166"/>
  <c r="BC166" s="1"/>
  <c r="AM172"/>
  <c r="AO172" s="1"/>
  <c r="AO171"/>
  <c r="AP170"/>
  <c r="AN171"/>
  <c r="AQ171" s="1"/>
  <c r="AN172" l="1"/>
  <c r="AP172" s="1"/>
  <c r="BA169"/>
  <c r="BC169" s="1"/>
  <c r="AM173"/>
  <c r="AN173"/>
  <c r="AQ173" s="1"/>
  <c r="AO173"/>
  <c r="AR170"/>
  <c r="AT170" s="1"/>
  <c r="AP171"/>
  <c r="AR171" s="1"/>
  <c r="AT171" s="1"/>
  <c r="AU171" s="1"/>
  <c r="AV171" s="1"/>
  <c r="AX171" l="1"/>
  <c r="AY171"/>
  <c r="AW171"/>
  <c r="AZ171" s="1"/>
  <c r="AP173"/>
  <c r="AQ172"/>
  <c r="AR172" s="1"/>
  <c r="AT172" s="1"/>
  <c r="AU172" s="1"/>
  <c r="AV172" s="1"/>
  <c r="AM174"/>
  <c r="AN174" s="1"/>
  <c r="AU170"/>
  <c r="AV170" s="1"/>
  <c r="AO174" l="1"/>
  <c r="AM175"/>
  <c r="AX172"/>
  <c r="AY172"/>
  <c r="AW172"/>
  <c r="AZ172" s="1"/>
  <c r="BA171"/>
  <c r="BC171" s="1"/>
  <c r="AX170"/>
  <c r="AW170"/>
  <c r="AZ170" s="1"/>
  <c r="AP174"/>
  <c r="AR173"/>
  <c r="AT173" s="1"/>
  <c r="AQ174"/>
  <c r="AU173" l="1"/>
  <c r="AV173" s="1"/>
  <c r="AO175"/>
  <c r="AR174"/>
  <c r="AT174" s="1"/>
  <c r="BA172"/>
  <c r="BC172" s="1"/>
  <c r="AN175"/>
  <c r="AQ175" s="1"/>
  <c r="AM176"/>
  <c r="AN176" s="1"/>
  <c r="AQ176" s="1"/>
  <c r="AY170"/>
  <c r="BA170" s="1"/>
  <c r="BC170" s="1"/>
  <c r="AY173" l="1"/>
  <c r="BA173" s="1"/>
  <c r="BC173" s="1"/>
  <c r="AX173"/>
  <c r="AW173"/>
  <c r="AZ173" s="1"/>
  <c r="AP176"/>
  <c r="AM177"/>
  <c r="AU174"/>
  <c r="AV174" s="1"/>
  <c r="AO176"/>
  <c r="AP175"/>
  <c r="AR175" s="1"/>
  <c r="AT175" s="1"/>
  <c r="AU175" s="1"/>
  <c r="AV175" s="1"/>
  <c r="AX175" l="1"/>
  <c r="AW175"/>
  <c r="AZ175" s="1"/>
  <c r="AX174"/>
  <c r="AW174"/>
  <c r="AZ174" s="1"/>
  <c r="AN177"/>
  <c r="AP177" s="1"/>
  <c r="AO177"/>
  <c r="AM178"/>
  <c r="AR176"/>
  <c r="AT176" s="1"/>
  <c r="AQ177" l="1"/>
  <c r="AR177" s="1"/>
  <c r="AT177" s="1"/>
  <c r="AU177" s="1"/>
  <c r="AV177" s="1"/>
  <c r="AY174"/>
  <c r="BA174" s="1"/>
  <c r="BC174" s="1"/>
  <c r="AY175"/>
  <c r="AU176"/>
  <c r="AV176" s="1"/>
  <c r="AM179"/>
  <c r="BA175"/>
  <c r="BC175" s="1"/>
  <c r="AO178"/>
  <c r="AN178"/>
  <c r="AQ178" s="1"/>
  <c r="AX177" l="1"/>
  <c r="AW177"/>
  <c r="AZ177" s="1"/>
  <c r="AM180"/>
  <c r="AO179"/>
  <c r="AP178"/>
  <c r="AX176"/>
  <c r="AW176"/>
  <c r="AZ176" s="1"/>
  <c r="AN179"/>
  <c r="AY177" l="1"/>
  <c r="BA177" s="1"/>
  <c r="BC177" s="1"/>
  <c r="AR178"/>
  <c r="AT178" s="1"/>
  <c r="AU178" s="1"/>
  <c r="AV178" s="1"/>
  <c r="AM181"/>
  <c r="AP180"/>
  <c r="AQ179"/>
  <c r="AO180"/>
  <c r="AY176"/>
  <c r="AP179"/>
  <c r="AR179" s="1"/>
  <c r="AT179" s="1"/>
  <c r="AU179" s="1"/>
  <c r="AV179" s="1"/>
  <c r="AN180"/>
  <c r="AX178" l="1"/>
  <c r="AW178"/>
  <c r="AZ178" s="1"/>
  <c r="BA176"/>
  <c r="BC176" s="1"/>
  <c r="AM182"/>
  <c r="AO182" s="1"/>
  <c r="AN181"/>
  <c r="AP181" s="1"/>
  <c r="AX179"/>
  <c r="AW179"/>
  <c r="AZ179" s="1"/>
  <c r="AQ180"/>
  <c r="AR180" s="1"/>
  <c r="AT180" s="1"/>
  <c r="AO181"/>
  <c r="AQ181" l="1"/>
  <c r="AR181" s="1"/>
  <c r="AT181" s="1"/>
  <c r="AN182"/>
  <c r="AQ182" s="1"/>
  <c r="AY179"/>
  <c r="BA179" s="1"/>
  <c r="AU180"/>
  <c r="AV180" s="1"/>
  <c r="BC179"/>
  <c r="AY178"/>
  <c r="BA178" s="1"/>
  <c r="BC178" s="1"/>
  <c r="AM183"/>
  <c r="AP182" l="1"/>
  <c r="AR182" s="1"/>
  <c r="AT182" s="1"/>
  <c r="AU181"/>
  <c r="AV181" s="1"/>
  <c r="AM184"/>
  <c r="AO184" s="1"/>
  <c r="AW180"/>
  <c r="AZ180" s="1"/>
  <c r="AX180"/>
  <c r="AQ183"/>
  <c r="AO183"/>
  <c r="AN183"/>
  <c r="AP183" s="1"/>
  <c r="AN184" l="1"/>
  <c r="AM185"/>
  <c r="AN185" s="1"/>
  <c r="AQ184"/>
  <c r="AX181"/>
  <c r="AY181"/>
  <c r="AW181"/>
  <c r="AZ181" s="1"/>
  <c r="AU182"/>
  <c r="AV182" s="1"/>
  <c r="AR183"/>
  <c r="AT183" s="1"/>
  <c r="AP184"/>
  <c r="AR184" s="1"/>
  <c r="AT184" s="1"/>
  <c r="AU184" s="1"/>
  <c r="AV184" s="1"/>
  <c r="AY180"/>
  <c r="AO185" l="1"/>
  <c r="AX184"/>
  <c r="AY184"/>
  <c r="AW184"/>
  <c r="AZ184" s="1"/>
  <c r="AU183"/>
  <c r="AV183" s="1"/>
  <c r="BA180"/>
  <c r="BC180" s="1"/>
  <c r="AP185"/>
  <c r="AM186"/>
  <c r="AO186" s="1"/>
  <c r="AX182"/>
  <c r="AW182"/>
  <c r="AZ182" s="1"/>
  <c r="BA181"/>
  <c r="BC181" s="1"/>
  <c r="AQ185"/>
  <c r="AM187" l="1"/>
  <c r="AO187" s="1"/>
  <c r="AX183"/>
  <c r="AW183"/>
  <c r="AZ183" s="1"/>
  <c r="BA184"/>
  <c r="BC184" s="1"/>
  <c r="AY182"/>
  <c r="AN186"/>
  <c r="AR185"/>
  <c r="AT185" s="1"/>
  <c r="AY183" l="1"/>
  <c r="BA182"/>
  <c r="BC182" s="1"/>
  <c r="AQ186"/>
  <c r="AU185"/>
  <c r="AV185" s="1"/>
  <c r="AM188"/>
  <c r="AN188" s="1"/>
  <c r="AQ188" s="1"/>
  <c r="AP186"/>
  <c r="AR186" s="1"/>
  <c r="AT186" s="1"/>
  <c r="AN187"/>
  <c r="AP187" s="1"/>
  <c r="BC183" l="1"/>
  <c r="BA183"/>
  <c r="AQ187"/>
  <c r="AR187" s="1"/>
  <c r="AT187" s="1"/>
  <c r="AU187" s="1"/>
  <c r="AV187" s="1"/>
  <c r="AP188"/>
  <c r="AM189"/>
  <c r="AO189" s="1"/>
  <c r="AX185"/>
  <c r="AW185"/>
  <c r="AZ185" s="1"/>
  <c r="AU186"/>
  <c r="AV186" s="1"/>
  <c r="AO188"/>
  <c r="AX187" l="1"/>
  <c r="AW187"/>
  <c r="AZ187" s="1"/>
  <c r="AY185"/>
  <c r="AR188"/>
  <c r="AT188" s="1"/>
  <c r="AU188" s="1"/>
  <c r="AV188" s="1"/>
  <c r="AX186"/>
  <c r="AW186"/>
  <c r="AZ186" s="1"/>
  <c r="AM190"/>
  <c r="AN190" s="1"/>
  <c r="AO190"/>
  <c r="AN189"/>
  <c r="AP189" s="1"/>
  <c r="AX188" l="1"/>
  <c r="AW188"/>
  <c r="AZ188" s="1"/>
  <c r="AM191"/>
  <c r="AN191" s="1"/>
  <c r="BA185"/>
  <c r="BC185" s="1"/>
  <c r="AY186"/>
  <c r="AY187"/>
  <c r="BA187" s="1"/>
  <c r="BC187" s="1"/>
  <c r="AP190"/>
  <c r="AQ190"/>
  <c r="AQ189"/>
  <c r="AR189" s="1"/>
  <c r="AT189" s="1"/>
  <c r="AO191" l="1"/>
  <c r="AU189"/>
  <c r="AV189" s="1"/>
  <c r="BA186"/>
  <c r="BC186" s="1"/>
  <c r="AP191"/>
  <c r="AQ191"/>
  <c r="AR190"/>
  <c r="AT190" s="1"/>
  <c r="AM192"/>
  <c r="AO192" s="1"/>
  <c r="AY188"/>
  <c r="BA188" s="1"/>
  <c r="BC188" s="1"/>
  <c r="AN192" l="1"/>
  <c r="AP192" s="1"/>
  <c r="AU190"/>
  <c r="AV190" s="1"/>
  <c r="AX189"/>
  <c r="AW189"/>
  <c r="AZ189" s="1"/>
  <c r="AM193"/>
  <c r="AO193" s="1"/>
  <c r="AR191"/>
  <c r="AT191" s="1"/>
  <c r="AQ192"/>
  <c r="AY189" l="1"/>
  <c r="AN193"/>
  <c r="AQ193" s="1"/>
  <c r="AU191"/>
  <c r="AV191" s="1"/>
  <c r="AX190"/>
  <c r="AW190"/>
  <c r="AY190" s="1"/>
  <c r="AM194"/>
  <c r="AO194" s="1"/>
  <c r="AR192"/>
  <c r="AT192" s="1"/>
  <c r="BA189"/>
  <c r="BC189" s="1"/>
  <c r="AZ190" l="1"/>
  <c r="BA190" s="1"/>
  <c r="BC190" s="1"/>
  <c r="AP193"/>
  <c r="AR193" s="1"/>
  <c r="AT193" s="1"/>
  <c r="AU193" s="1"/>
  <c r="AV193" s="1"/>
  <c r="AW193" s="1"/>
  <c r="AZ193" s="1"/>
  <c r="AX191"/>
  <c r="AW191"/>
  <c r="AZ191" s="1"/>
  <c r="AU192"/>
  <c r="AV192" s="1"/>
  <c r="AN194"/>
  <c r="AP194" s="1"/>
  <c r="AM195"/>
  <c r="AN195" s="1"/>
  <c r="AY191" l="1"/>
  <c r="BA191" s="1"/>
  <c r="BC191" s="1"/>
  <c r="AX193"/>
  <c r="AY193"/>
  <c r="AO195"/>
  <c r="AP195"/>
  <c r="AQ195"/>
  <c r="AX192"/>
  <c r="AW192"/>
  <c r="AZ192" s="1"/>
  <c r="AM196"/>
  <c r="AO196" s="1"/>
  <c r="AQ194"/>
  <c r="AR194" s="1"/>
  <c r="AT194" s="1"/>
  <c r="AU194" s="1"/>
  <c r="AV194" s="1"/>
  <c r="AN196" l="1"/>
  <c r="AQ196" s="1"/>
  <c r="BA193"/>
  <c r="BC193" s="1"/>
  <c r="AX194"/>
  <c r="AW194"/>
  <c r="AZ194" s="1"/>
  <c r="AM197"/>
  <c r="AO197" s="1"/>
  <c r="AR195"/>
  <c r="AT195" s="1"/>
  <c r="AU195" s="1"/>
  <c r="AV195" s="1"/>
  <c r="AP196"/>
  <c r="AY192"/>
  <c r="AN197" l="1"/>
  <c r="AP197" s="1"/>
  <c r="AY194"/>
  <c r="BA194" s="1"/>
  <c r="BC194" s="1"/>
  <c r="AX195"/>
  <c r="AW195"/>
  <c r="AZ195" s="1"/>
  <c r="BA192"/>
  <c r="BC192" s="1"/>
  <c r="AM198"/>
  <c r="AN198" s="1"/>
  <c r="AR196"/>
  <c r="AT196" s="1"/>
  <c r="AU196" s="1"/>
  <c r="AV196" s="1"/>
  <c r="AQ197"/>
  <c r="AY195" l="1"/>
  <c r="AO198"/>
  <c r="AQ198"/>
  <c r="AM199"/>
  <c r="AO199" s="1"/>
  <c r="AR197"/>
  <c r="AT197" s="1"/>
  <c r="AU197" s="1"/>
  <c r="AV197" s="1"/>
  <c r="AX196"/>
  <c r="AW196"/>
  <c r="AZ196" s="1"/>
  <c r="AP198"/>
  <c r="BA195"/>
  <c r="BC195" s="1"/>
  <c r="AN199" l="1"/>
  <c r="AQ199" s="1"/>
  <c r="AY196"/>
  <c r="BA196" s="1"/>
  <c r="BC196" s="1"/>
  <c r="AR198"/>
  <c r="AT198" s="1"/>
  <c r="AM200"/>
  <c r="AN200" s="1"/>
  <c r="AQ200" s="1"/>
  <c r="AO200"/>
  <c r="AX197"/>
  <c r="AY197"/>
  <c r="AW197"/>
  <c r="AZ197" s="1"/>
  <c r="AP199" l="1"/>
  <c r="AU198"/>
  <c r="AV198" s="1"/>
  <c r="AR199"/>
  <c r="AT199" s="1"/>
  <c r="AU199" s="1"/>
  <c r="AV199" s="1"/>
  <c r="AP200"/>
  <c r="BA197"/>
  <c r="BC197" s="1"/>
  <c r="AM201"/>
  <c r="AX198" l="1"/>
  <c r="AY198"/>
  <c r="AW198"/>
  <c r="AZ198" s="1"/>
  <c r="AN201"/>
  <c r="AP201" s="1"/>
  <c r="AO201"/>
  <c r="AR200"/>
  <c r="AT200" s="1"/>
  <c r="AM202"/>
  <c r="AN202" s="1"/>
  <c r="AX199"/>
  <c r="AW199"/>
  <c r="AZ199" s="1"/>
  <c r="AQ201"/>
  <c r="AY199" l="1"/>
  <c r="AQ202"/>
  <c r="AU200"/>
  <c r="AV200" s="1"/>
  <c r="AR201"/>
  <c r="AT201" s="1"/>
  <c r="AU201" s="1"/>
  <c r="AV201" s="1"/>
  <c r="AM203"/>
  <c r="AO203" s="1"/>
  <c r="AO202"/>
  <c r="BA198"/>
  <c r="BC198" s="1"/>
  <c r="AP202"/>
  <c r="BA199"/>
  <c r="BC199" s="1"/>
  <c r="AX201" l="1"/>
  <c r="AW201"/>
  <c r="AZ201" s="1"/>
  <c r="AX200"/>
  <c r="AW200"/>
  <c r="AY200" s="1"/>
  <c r="AN203"/>
  <c r="AQ203" s="1"/>
  <c r="AR202"/>
  <c r="AT202" s="1"/>
  <c r="AU202" s="1"/>
  <c r="AV202" s="1"/>
  <c r="AP203"/>
  <c r="AM204"/>
  <c r="AO204" s="1"/>
  <c r="AZ200" l="1"/>
  <c r="BA200" s="1"/>
  <c r="BC200" s="1"/>
  <c r="AY201"/>
  <c r="BA201" s="1"/>
  <c r="BC201" s="1"/>
  <c r="AR203"/>
  <c r="AT203" s="1"/>
  <c r="AU203" s="1"/>
  <c r="AV203" s="1"/>
  <c r="AM205"/>
  <c r="AO205" s="1"/>
  <c r="AX202"/>
  <c r="AW202"/>
  <c r="AZ202" s="1"/>
  <c r="AN204"/>
  <c r="AP204" s="1"/>
  <c r="AN205" l="1"/>
  <c r="AX203"/>
  <c r="AW203"/>
  <c r="AZ203" s="1"/>
  <c r="AY202"/>
  <c r="BA202" s="1"/>
  <c r="BC202" s="1"/>
  <c r="AQ204"/>
  <c r="AR204" s="1"/>
  <c r="AT204" s="1"/>
  <c r="AM206"/>
  <c r="AN206" s="1"/>
  <c r="AO206" l="1"/>
  <c r="AQ205"/>
  <c r="AY203"/>
  <c r="BA203" s="1"/>
  <c r="AP205"/>
  <c r="AQ206"/>
  <c r="AU204"/>
  <c r="AV204" s="1"/>
  <c r="AM207"/>
  <c r="AO207" s="1"/>
  <c r="BC203"/>
  <c r="AP206"/>
  <c r="AR206" l="1"/>
  <c r="AT206" s="1"/>
  <c r="AU206" s="1"/>
  <c r="AV206" s="1"/>
  <c r="AW206" s="1"/>
  <c r="AZ206" s="1"/>
  <c r="AR205"/>
  <c r="AT205" s="1"/>
  <c r="AX206"/>
  <c r="AX204"/>
  <c r="AW204"/>
  <c r="AZ204" s="1"/>
  <c r="AM208"/>
  <c r="AN208" s="1"/>
  <c r="AN207"/>
  <c r="AU205" l="1"/>
  <c r="AV205" s="1"/>
  <c r="AY206"/>
  <c r="BA206" s="1"/>
  <c r="BC206" s="1"/>
  <c r="AQ208"/>
  <c r="AM209"/>
  <c r="AP208"/>
  <c r="AR208" s="1"/>
  <c r="AT208" s="1"/>
  <c r="AU208" s="1"/>
  <c r="AV208" s="1"/>
  <c r="AQ207"/>
  <c r="AO208"/>
  <c r="AP207"/>
  <c r="AY204"/>
  <c r="AZ205" l="1"/>
  <c r="AW205"/>
  <c r="AY205" s="1"/>
  <c r="BA205" s="1"/>
  <c r="BC205" s="1"/>
  <c r="AX205"/>
  <c r="AX208"/>
  <c r="AW208"/>
  <c r="AZ208" s="1"/>
  <c r="BA204"/>
  <c r="BC204" s="1"/>
  <c r="AM210"/>
  <c r="AN210" s="1"/>
  <c r="AQ210" s="1"/>
  <c r="AN209"/>
  <c r="AR207"/>
  <c r="AT207" s="1"/>
  <c r="AO209"/>
  <c r="AO210" l="1"/>
  <c r="AQ209"/>
  <c r="AY208"/>
  <c r="AP209"/>
  <c r="AM211"/>
  <c r="AU207"/>
  <c r="AV207" s="1"/>
  <c r="AP210"/>
  <c r="AO211" l="1"/>
  <c r="AN211"/>
  <c r="AP211" s="1"/>
  <c r="AM212"/>
  <c r="AN212" s="1"/>
  <c r="AX207"/>
  <c r="AY207"/>
  <c r="AW207"/>
  <c r="AZ207" s="1"/>
  <c r="BA208"/>
  <c r="BC208" s="1"/>
  <c r="AR210"/>
  <c r="AT210"/>
  <c r="AR209"/>
  <c r="AT209" s="1"/>
  <c r="AU209" s="1"/>
  <c r="AV209" s="1"/>
  <c r="AQ211" l="1"/>
  <c r="AR211" s="1"/>
  <c r="AT211" s="1"/>
  <c r="BC211" s="1"/>
  <c r="AU210"/>
  <c r="AV210" s="1"/>
  <c r="AQ212"/>
  <c r="AN213"/>
  <c r="AM213"/>
  <c r="AX209"/>
  <c r="AW209"/>
  <c r="AZ209" s="1"/>
  <c r="AP212"/>
  <c r="BA207"/>
  <c r="BC207" s="1"/>
  <c r="AO212"/>
  <c r="AU211" l="1"/>
  <c r="AV211" s="1"/>
  <c r="AX211" s="1"/>
  <c r="AR212"/>
  <c r="AT212" s="1"/>
  <c r="AP213"/>
  <c r="AX210"/>
  <c r="AW210"/>
  <c r="AZ210" s="1"/>
  <c r="AY209"/>
  <c r="BA209" s="1"/>
  <c r="BC209" s="1"/>
  <c r="AM214"/>
  <c r="AN214" s="1"/>
  <c r="AQ213"/>
  <c r="AO213"/>
  <c r="AO214" l="1"/>
  <c r="AW211"/>
  <c r="AZ211" s="1"/>
  <c r="AQ214"/>
  <c r="BC212"/>
  <c r="AU212"/>
  <c r="AV212" s="1"/>
  <c r="AY210"/>
  <c r="AR213"/>
  <c r="AT213" s="1"/>
  <c r="AM215"/>
  <c r="AN215"/>
  <c r="AP214"/>
  <c r="BA210" l="1"/>
  <c r="BC210" s="1"/>
  <c r="AY211"/>
  <c r="BA211" s="1"/>
  <c r="BC213"/>
  <c r="AU213"/>
  <c r="AV213" s="1"/>
  <c r="AP215"/>
  <c r="AR214"/>
  <c r="AT214" s="1"/>
  <c r="AX212"/>
  <c r="AW212"/>
  <c r="AZ212" s="1"/>
  <c r="AQ215"/>
  <c r="AO215"/>
  <c r="AY212" l="1"/>
  <c r="BC214"/>
  <c r="AU214"/>
  <c r="AV214" s="1"/>
  <c r="AX213"/>
  <c r="AW213"/>
  <c r="AR215"/>
  <c r="AT215" s="1"/>
  <c r="BA212"/>
  <c r="BC215" l="1"/>
  <c r="AU215"/>
  <c r="AV215" s="1"/>
  <c r="AX214"/>
  <c r="AW214"/>
  <c r="AZ214" s="1"/>
  <c r="AY213"/>
  <c r="AZ213"/>
  <c r="BA213" s="1"/>
  <c r="AX215" l="1"/>
  <c r="AY215"/>
  <c r="AW215"/>
  <c r="AZ215" s="1"/>
  <c r="AY214"/>
  <c r="BA214" s="1"/>
  <c r="BA215" l="1"/>
</calcChain>
</file>

<file path=xl/sharedStrings.xml><?xml version="1.0" encoding="utf-8"?>
<sst xmlns="http://schemas.openxmlformats.org/spreadsheetml/2006/main" count="1325" uniqueCount="1264">
  <si>
    <t>Cote sur plats:</t>
  </si>
  <si>
    <t>Cp=</t>
  </si>
  <si>
    <t>Rayon de raccordement</t>
  </si>
  <si>
    <t>L=</t>
  </si>
  <si>
    <t>a=</t>
  </si>
  <si>
    <t>Demi-arête</t>
  </si>
  <si>
    <t>mm</t>
  </si>
  <si>
    <t>Excentrage nominal</t>
  </si>
  <si>
    <r>
      <t>R</t>
    </r>
    <r>
      <rPr>
        <vertAlign val="subscript"/>
        <sz val="12"/>
        <color theme="1"/>
        <rFont val="Calibri"/>
        <family val="2"/>
        <scheme val="minor"/>
      </rPr>
      <t>c</t>
    </r>
    <r>
      <rPr>
        <sz val="12"/>
        <color theme="1"/>
        <rFont val="Calibri"/>
        <family val="2"/>
        <scheme val="minor"/>
      </rPr>
      <t>=</t>
    </r>
  </si>
  <si>
    <r>
      <t>L</t>
    </r>
    <r>
      <rPr>
        <vertAlign val="subscript"/>
        <sz val="12"/>
        <color theme="1"/>
        <rFont val="Calibri"/>
        <family val="2"/>
        <scheme val="minor"/>
      </rPr>
      <t>b-a</t>
    </r>
  </si>
  <si>
    <t>incrément</t>
  </si>
  <si>
    <t>Arête</t>
  </si>
  <si>
    <r>
      <t xml:space="preserve">Rayon de l'arc de centre </t>
    </r>
    <r>
      <rPr>
        <sz val="11"/>
        <color theme="1"/>
        <rFont val="Calibri"/>
        <family val="2"/>
      </rPr>
      <t>Ω</t>
    </r>
  </si>
  <si>
    <r>
      <t>R</t>
    </r>
    <r>
      <rPr>
        <vertAlign val="subscript"/>
        <sz val="11"/>
        <color theme="1"/>
        <rFont val="Calibri"/>
        <family val="2"/>
      </rPr>
      <t>Ω</t>
    </r>
    <r>
      <rPr>
        <sz val="11"/>
        <color theme="1"/>
        <rFont val="Calibri"/>
        <family val="2"/>
      </rPr>
      <t>=</t>
    </r>
  </si>
  <si>
    <t>Choix</t>
  </si>
  <si>
    <r>
      <t>y</t>
    </r>
    <r>
      <rPr>
        <vertAlign val="subscript"/>
        <sz val="11"/>
        <color theme="1"/>
        <rFont val="Calibri"/>
        <family val="2"/>
        <scheme val="minor"/>
      </rPr>
      <t>Ω</t>
    </r>
    <r>
      <rPr>
        <sz val="11"/>
        <color theme="1"/>
        <rFont val="Calibri"/>
        <family val="2"/>
        <scheme val="minor"/>
      </rPr>
      <t>=</t>
    </r>
  </si>
  <si>
    <r>
      <t xml:space="preserve">Rayon de l'arc de centre </t>
    </r>
    <r>
      <rPr>
        <sz val="11"/>
        <color theme="1"/>
        <rFont val="Calibri"/>
        <family val="2"/>
      </rPr>
      <t>γ</t>
    </r>
  </si>
  <si>
    <r>
      <t>R</t>
    </r>
    <r>
      <rPr>
        <vertAlign val="subscript"/>
        <sz val="11"/>
        <color theme="1"/>
        <rFont val="Calibri"/>
        <family val="2"/>
      </rPr>
      <t>γ</t>
    </r>
    <r>
      <rPr>
        <sz val="11"/>
        <color theme="1"/>
        <rFont val="Calibri"/>
        <family val="2"/>
      </rPr>
      <t>=</t>
    </r>
  </si>
  <si>
    <t>abscisse de l'arc γ</t>
  </si>
  <si>
    <t>ordonnée de l'arc γ</t>
  </si>
  <si>
    <r>
      <t>x</t>
    </r>
    <r>
      <rPr>
        <vertAlign val="subscript"/>
        <sz val="11"/>
        <color theme="1"/>
        <rFont val="Calibri"/>
        <family val="2"/>
      </rPr>
      <t>γ</t>
    </r>
    <r>
      <rPr>
        <sz val="11"/>
        <color theme="1"/>
        <rFont val="Calibri"/>
        <family val="2"/>
      </rPr>
      <t>=</t>
    </r>
  </si>
  <si>
    <r>
      <t>y</t>
    </r>
    <r>
      <rPr>
        <vertAlign val="subscript"/>
        <sz val="11"/>
        <color theme="1"/>
        <rFont val="Calibri"/>
        <family val="2"/>
      </rPr>
      <t>γ</t>
    </r>
    <r>
      <rPr>
        <sz val="11"/>
        <color theme="1"/>
        <rFont val="Calibri"/>
        <family val="2"/>
      </rPr>
      <t>=</t>
    </r>
  </si>
  <si>
    <t>ordonnée cercle Ω</t>
  </si>
  <si>
    <t>abscisse du rayon Rc</t>
  </si>
  <si>
    <t>ordonnée du rayon Rc</t>
  </si>
  <si>
    <r>
      <t>x</t>
    </r>
    <r>
      <rPr>
        <vertAlign val="subscript"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>=</t>
    </r>
  </si>
  <si>
    <r>
      <t>y</t>
    </r>
    <r>
      <rPr>
        <vertAlign val="subscript"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>=</t>
    </r>
  </si>
  <si>
    <t>A1</t>
  </si>
  <si>
    <t>A2</t>
  </si>
  <si>
    <t>A3</t>
  </si>
  <si>
    <t>A0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</si>
  <si>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</si>
  <si>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</si>
  <si>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</si>
  <si>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</si>
  <si>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</si>
  <si>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</si>
  <si>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</si>
  <si>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</si>
  <si>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</si>
  <si>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</si>
  <si>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</si>
  <si>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</si>
  <si>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</si>
  <si>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</si>
  <si>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</si>
  <si>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</si>
  <si>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</si>
  <si>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/x</t>
  </si>
  <si>
    <t>/y</t>
  </si>
  <si>
    <r>
      <t>/x</t>
    </r>
    <r>
      <rPr>
        <vertAlign val="subscript"/>
        <sz val="11"/>
        <color theme="1"/>
        <rFont val="Calibri"/>
        <family val="2"/>
        <scheme val="minor"/>
      </rPr>
      <t>0</t>
    </r>
  </si>
  <si>
    <r>
      <t>/y</t>
    </r>
    <r>
      <rPr>
        <vertAlign val="subscript"/>
        <sz val="11"/>
        <color theme="1"/>
        <rFont val="Calibri"/>
        <family val="2"/>
        <scheme val="minor"/>
      </rPr>
      <t>0</t>
    </r>
  </si>
  <si>
    <t>A'0</t>
  </si>
  <si>
    <t>A'1</t>
  </si>
  <si>
    <t>A'2</t>
  </si>
  <si>
    <t>A'3</t>
  </si>
  <si>
    <t>A'4</t>
  </si>
  <si>
    <t>A'5</t>
  </si>
  <si>
    <t>A'6</t>
  </si>
  <si>
    <t>A'7</t>
  </si>
  <si>
    <t>A'8</t>
  </si>
  <si>
    <t>A'9</t>
  </si>
  <si>
    <t>A'10</t>
  </si>
  <si>
    <t>A'11</t>
  </si>
  <si>
    <t>A'12</t>
  </si>
  <si>
    <t>A'13</t>
  </si>
  <si>
    <t>A'14</t>
  </si>
  <si>
    <t>A'15</t>
  </si>
  <si>
    <t>A'16</t>
  </si>
  <si>
    <t>A'17</t>
  </si>
  <si>
    <t>A'18</t>
  </si>
  <si>
    <t>A'19</t>
  </si>
  <si>
    <t>A'20</t>
  </si>
  <si>
    <t>Amin=</t>
  </si>
  <si>
    <t>Amax=</t>
  </si>
  <si>
    <t>A21</t>
  </si>
  <si>
    <t>A22</t>
  </si>
  <si>
    <t>A23</t>
  </si>
  <si>
    <t>A24</t>
  </si>
  <si>
    <t>A25</t>
  </si>
  <si>
    <t>A26</t>
  </si>
  <si>
    <t>N</t>
  </si>
  <si>
    <t>A</t>
  </si>
  <si>
    <t>B</t>
  </si>
  <si>
    <t>C</t>
  </si>
  <si>
    <t>Ax²+Bx+C=0</t>
  </si>
  <si>
    <t>Donné par le logiciel de dessin</t>
  </si>
  <si>
    <t>Δ</t>
  </si>
  <si>
    <t>B0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</si>
  <si>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</si>
  <si>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</si>
  <si>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</si>
  <si>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</si>
  <si>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</si>
  <si>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</si>
  <si>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</si>
  <si>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</si>
  <si>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</si>
  <si>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</si>
  <si>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</si>
  <si>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</si>
  <si>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</si>
  <si>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</si>
  <si>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</si>
  <si>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</si>
  <si>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</si>
  <si>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</si>
  <si>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</si>
  <si>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</si>
  <si>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</si>
  <si>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</si>
  <si>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</si>
  <si>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</si>
  <si>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</si>
  <si>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</si>
  <si>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y=mx+p</t>
  </si>
  <si>
    <t>m</t>
  </si>
  <si>
    <t>p</t>
  </si>
  <si>
    <t>Fixe</t>
  </si>
  <si>
    <t>Distance axe porte-outil/axe galet</t>
  </si>
  <si>
    <t>Diamètre galet</t>
  </si>
  <si>
    <t>Longueur bec/axe outil</t>
  </si>
  <si>
    <t>Longueur bec/axe porte-outil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</si>
  <si>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</si>
  <si>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</si>
  <si>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</si>
  <si>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</si>
  <si>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</si>
  <si>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</si>
  <si>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</si>
  <si>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</si>
  <si>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</si>
  <si>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</si>
  <si>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</si>
  <si>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</si>
  <si>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</si>
  <si>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</si>
  <si>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</si>
  <si>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</si>
  <si>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</si>
  <si>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</si>
  <si>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</si>
  <si>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</si>
  <si>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</si>
  <si>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</si>
  <si>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</si>
  <si>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</si>
  <si>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</si>
  <si>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</si>
  <si>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</si>
  <si>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</si>
  <si>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</si>
  <si>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</si>
  <si>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</si>
  <si>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</si>
  <si>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</si>
  <si>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</si>
  <si>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</si>
  <si>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</si>
  <si>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</si>
  <si>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</si>
  <si>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</si>
  <si>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</si>
  <si>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</si>
  <si>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</si>
  <si>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</si>
  <si>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</si>
  <si>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</si>
  <si>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</si>
  <si>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</si>
  <si>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</si>
  <si>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</si>
  <si>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</si>
  <si>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</si>
  <si>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</si>
  <si>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</si>
  <si>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</si>
  <si>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Came 1</t>
  </si>
  <si>
    <t>Came 2</t>
  </si>
  <si>
    <t>Came 3</t>
  </si>
  <si>
    <t>θ=</t>
  </si>
  <si>
    <t>rad</t>
  </si>
  <si>
    <t>Angle D^E</t>
  </si>
  <si>
    <t>A'21</t>
  </si>
  <si>
    <t>A'22</t>
  </si>
  <si>
    <t>A'23</t>
  </si>
  <si>
    <t>A'24</t>
  </si>
  <si>
    <t>A'25</t>
  </si>
  <si>
    <t>A'26</t>
  </si>
  <si>
    <t>A'27</t>
  </si>
  <si>
    <t>A'28</t>
  </si>
  <si>
    <t>A'29</t>
  </si>
  <si>
    <t>A'30</t>
  </si>
  <si>
    <t>A'31</t>
  </si>
  <si>
    <t>A'32</t>
  </si>
  <si>
    <t>A'33</t>
  </si>
  <si>
    <t>A'34</t>
  </si>
  <si>
    <t>A'35</t>
  </si>
  <si>
    <t>A'36</t>
  </si>
  <si>
    <t>A'37</t>
  </si>
  <si>
    <t>A'38</t>
  </si>
  <si>
    <t>A'39</t>
  </si>
  <si>
    <t>A'40</t>
  </si>
  <si>
    <t>A'41</t>
  </si>
  <si>
    <t>A'42</t>
  </si>
  <si>
    <t>A'43</t>
  </si>
  <si>
    <t>A'44</t>
  </si>
  <si>
    <t>A'45</t>
  </si>
  <si>
    <t>A'46</t>
  </si>
  <si>
    <t>A'47</t>
  </si>
  <si>
    <t>A'48</t>
  </si>
  <si>
    <t>A'49</t>
  </si>
  <si>
    <t>A'50</t>
  </si>
  <si>
    <t>A'51</t>
  </si>
  <si>
    <t>A'52</t>
  </si>
  <si>
    <t>A'53</t>
  </si>
  <si>
    <t>A'54</t>
  </si>
  <si>
    <t>A'55</t>
  </si>
  <si>
    <t>A'56</t>
  </si>
  <si>
    <t>A'57</t>
  </si>
  <si>
    <t>A'58</t>
  </si>
  <si>
    <t>A'59</t>
  </si>
  <si>
    <t>A'60</t>
  </si>
  <si>
    <t>A'61</t>
  </si>
  <si>
    <t>A'62</t>
  </si>
  <si>
    <t>A'63</t>
  </si>
  <si>
    <t>A'64</t>
  </si>
  <si>
    <t>A'65</t>
  </si>
  <si>
    <t>A'66</t>
  </si>
  <si>
    <t>A'67</t>
  </si>
  <si>
    <t>A'68</t>
  </si>
  <si>
    <t>A'69</t>
  </si>
  <si>
    <t>A'70</t>
  </si>
  <si>
    <t>A'71</t>
  </si>
  <si>
    <t>A'72</t>
  </si>
  <si>
    <t>A'73</t>
  </si>
  <si>
    <t>A'74</t>
  </si>
  <si>
    <t>A'75</t>
  </si>
  <si>
    <t>A'76</t>
  </si>
  <si>
    <t>A'77</t>
  </si>
  <si>
    <t>A'78</t>
  </si>
  <si>
    <t>A'79</t>
  </si>
  <si>
    <t>A'80</t>
  </si>
  <si>
    <t>A'81</t>
  </si>
  <si>
    <t>A'82</t>
  </si>
  <si>
    <t>A'83</t>
  </si>
  <si>
    <t>A'84</t>
  </si>
  <si>
    <t>A'85</t>
  </si>
  <si>
    <t>A'86</t>
  </si>
  <si>
    <t>A'87</t>
  </si>
  <si>
    <t>A'88</t>
  </si>
  <si>
    <t>A'89</t>
  </si>
  <si>
    <t>A'90</t>
  </si>
  <si>
    <t>A'91</t>
  </si>
  <si>
    <t>A'92</t>
  </si>
  <si>
    <t>A'93</t>
  </si>
  <si>
    <t>A'94</t>
  </si>
  <si>
    <t>A'95</t>
  </si>
  <si>
    <t>A'96</t>
  </si>
  <si>
    <t>A'97</t>
  </si>
  <si>
    <t>A'98</t>
  </si>
  <si>
    <t>A'99</t>
  </si>
  <si>
    <t>A'100</t>
  </si>
  <si>
    <t>A'101</t>
  </si>
  <si>
    <t>A'102</t>
  </si>
  <si>
    <t>A'103</t>
  </si>
  <si>
    <t>A'104</t>
  </si>
  <si>
    <t>A'105</t>
  </si>
  <si>
    <t>A'106</t>
  </si>
  <si>
    <t>A'107</t>
  </si>
  <si>
    <t>A'108</t>
  </si>
  <si>
    <t>A'109</t>
  </si>
  <si>
    <t>A'110</t>
  </si>
  <si>
    <t>A'111</t>
  </si>
  <si>
    <t>A'112</t>
  </si>
  <si>
    <t>A'113</t>
  </si>
  <si>
    <t>A'114</t>
  </si>
  <si>
    <t>A'115</t>
  </si>
  <si>
    <t>A'116</t>
  </si>
  <si>
    <t>A'117</t>
  </si>
  <si>
    <t>A'118</t>
  </si>
  <si>
    <t>A'119</t>
  </si>
  <si>
    <t>A'120</t>
  </si>
  <si>
    <t>A'121</t>
  </si>
  <si>
    <t>A'122</t>
  </si>
  <si>
    <t>A'123</t>
  </si>
  <si>
    <t>A'124</t>
  </si>
  <si>
    <t>A'125</t>
  </si>
  <si>
    <t>A'126</t>
  </si>
  <si>
    <t>A'127</t>
  </si>
  <si>
    <t>A'128</t>
  </si>
  <si>
    <t>A'129</t>
  </si>
  <si>
    <t>A'130</t>
  </si>
  <si>
    <t>A'131</t>
  </si>
  <si>
    <t>A'132</t>
  </si>
  <si>
    <t>A'133</t>
  </si>
  <si>
    <t>A'134</t>
  </si>
  <si>
    <t>A'135</t>
  </si>
  <si>
    <t>A'136</t>
  </si>
  <si>
    <t>A'137</t>
  </si>
  <si>
    <t>A'138</t>
  </si>
  <si>
    <t>A'139</t>
  </si>
  <si>
    <t>A'140</t>
  </si>
  <si>
    <t>A'141</t>
  </si>
  <si>
    <t>A'142</t>
  </si>
  <si>
    <t>A'143</t>
  </si>
  <si>
    <t>A'144</t>
  </si>
  <si>
    <t>A'145</t>
  </si>
  <si>
    <t>A'146</t>
  </si>
  <si>
    <t>A'147</t>
  </si>
  <si>
    <t>A'148</t>
  </si>
  <si>
    <t>A'149</t>
  </si>
  <si>
    <t>A'150</t>
  </si>
  <si>
    <t>A'151</t>
  </si>
  <si>
    <t>A'152</t>
  </si>
  <si>
    <t>A'153</t>
  </si>
  <si>
    <t>A'154</t>
  </si>
  <si>
    <t>A'155</t>
  </si>
  <si>
    <t>A'156</t>
  </si>
  <si>
    <t>A'157</t>
  </si>
  <si>
    <t>A'158</t>
  </si>
  <si>
    <t>A'159</t>
  </si>
  <si>
    <t>A'160</t>
  </si>
  <si>
    <t>A'161</t>
  </si>
  <si>
    <t>A'162</t>
  </si>
  <si>
    <t>A'163</t>
  </si>
  <si>
    <t>A'164</t>
  </si>
  <si>
    <t>A'165</t>
  </si>
  <si>
    <t>A'166</t>
  </si>
  <si>
    <t>A'167</t>
  </si>
  <si>
    <t>A'168</t>
  </si>
  <si>
    <t>A'169</t>
  </si>
  <si>
    <t>A'170</t>
  </si>
  <si>
    <t>A'171</t>
  </si>
  <si>
    <t>A'172</t>
  </si>
  <si>
    <t>A'173</t>
  </si>
  <si>
    <t>A'174</t>
  </si>
  <si>
    <t>A'175</t>
  </si>
  <si>
    <t>A'176</t>
  </si>
  <si>
    <t>A'177</t>
  </si>
  <si>
    <t>A'178</t>
  </si>
  <si>
    <t>A'179</t>
  </si>
  <si>
    <t>A'180</t>
  </si>
  <si>
    <t>A'181</t>
  </si>
  <si>
    <t>A'182</t>
  </si>
  <si>
    <t>A'183</t>
  </si>
  <si>
    <t>A'184</t>
  </si>
  <si>
    <t>A'185</t>
  </si>
  <si>
    <t>A'186</t>
  </si>
  <si>
    <t>A'187</t>
  </si>
  <si>
    <t>A'188</t>
  </si>
  <si>
    <t>A'189</t>
  </si>
  <si>
    <t>A'190</t>
  </si>
  <si>
    <t>A'191</t>
  </si>
  <si>
    <t>A'192</t>
  </si>
  <si>
    <t>A'193</t>
  </si>
  <si>
    <t>A'194</t>
  </si>
  <si>
    <t>A'195</t>
  </si>
  <si>
    <t>A'196</t>
  </si>
  <si>
    <t>A'197</t>
  </si>
  <si>
    <t>A'198</t>
  </si>
  <si>
    <t>A'199</t>
  </si>
  <si>
    <t>A'200</t>
  </si>
  <si>
    <t>A'201</t>
  </si>
  <si>
    <t>A'202</t>
  </si>
  <si>
    <t>A'203</t>
  </si>
  <si>
    <t>A'204</t>
  </si>
  <si>
    <t>A'205</t>
  </si>
  <si>
    <t>A'206</t>
  </si>
  <si>
    <t>A'207</t>
  </si>
  <si>
    <t>A'208</t>
  </si>
  <si>
    <t>A'209</t>
  </si>
  <si>
    <t>A'210</t>
  </si>
  <si>
    <t>A'211</t>
  </si>
  <si>
    <r>
      <t>/x</t>
    </r>
    <r>
      <rPr>
        <vertAlign val="subscript"/>
        <sz val="11"/>
        <rFont val="Calibri"/>
        <family val="2"/>
        <scheme val="minor"/>
      </rPr>
      <t>0</t>
    </r>
  </si>
  <si>
    <r>
      <t>/y</t>
    </r>
    <r>
      <rPr>
        <vertAlign val="subscript"/>
        <sz val="11"/>
        <rFont val="Calibri"/>
        <family val="2"/>
        <scheme val="minor"/>
      </rPr>
      <t>0</t>
    </r>
  </si>
  <si>
    <t>B'0</t>
  </si>
  <si>
    <t>B'1</t>
  </si>
  <si>
    <t>B'2</t>
  </si>
  <si>
    <t>B'3</t>
  </si>
  <si>
    <t>B'4</t>
  </si>
  <si>
    <t>B'5</t>
  </si>
  <si>
    <t>B'6</t>
  </si>
  <si>
    <t>B'7</t>
  </si>
  <si>
    <t>B'8</t>
  </si>
  <si>
    <t>B'9</t>
  </si>
  <si>
    <t>B'10</t>
  </si>
  <si>
    <t>B'11</t>
  </si>
  <si>
    <t>B'12</t>
  </si>
  <si>
    <t>B'13</t>
  </si>
  <si>
    <t>B'14</t>
  </si>
  <si>
    <t>B'15</t>
  </si>
  <si>
    <t>B'16</t>
  </si>
  <si>
    <t>B'17</t>
  </si>
  <si>
    <t>B'18</t>
  </si>
  <si>
    <t>B'19</t>
  </si>
  <si>
    <t>B'20</t>
  </si>
  <si>
    <t>B'21</t>
  </si>
  <si>
    <t>B'22</t>
  </si>
  <si>
    <t>B'23</t>
  </si>
  <si>
    <t>B'24</t>
  </si>
  <si>
    <t>B'25</t>
  </si>
  <si>
    <t>B'26</t>
  </si>
  <si>
    <t>B'27</t>
  </si>
  <si>
    <t>B'28</t>
  </si>
  <si>
    <t>B'29</t>
  </si>
  <si>
    <t>B'30</t>
  </si>
  <si>
    <t>B'31</t>
  </si>
  <si>
    <t>B'32</t>
  </si>
  <si>
    <t>B'33</t>
  </si>
  <si>
    <t>B'34</t>
  </si>
  <si>
    <t>B'35</t>
  </si>
  <si>
    <t>B'36</t>
  </si>
  <si>
    <t>B'37</t>
  </si>
  <si>
    <t>B'38</t>
  </si>
  <si>
    <t>B'39</t>
  </si>
  <si>
    <t>B'40</t>
  </si>
  <si>
    <t>B'41</t>
  </si>
  <si>
    <t>B'42</t>
  </si>
  <si>
    <t>B'43</t>
  </si>
  <si>
    <t>B'44</t>
  </si>
  <si>
    <t>B'45</t>
  </si>
  <si>
    <t>B'46</t>
  </si>
  <si>
    <t>B'47</t>
  </si>
  <si>
    <t>B'48</t>
  </si>
  <si>
    <t>B'49</t>
  </si>
  <si>
    <t>B'50</t>
  </si>
  <si>
    <t>B'51</t>
  </si>
  <si>
    <t>B'52</t>
  </si>
  <si>
    <t>B'53</t>
  </si>
  <si>
    <t>B'54</t>
  </si>
  <si>
    <t>B'55</t>
  </si>
  <si>
    <t>B'56</t>
  </si>
  <si>
    <t>B'57</t>
  </si>
  <si>
    <t>B'58</t>
  </si>
  <si>
    <t>B'59</t>
  </si>
  <si>
    <t>B'60</t>
  </si>
  <si>
    <t>B'61</t>
  </si>
  <si>
    <t>B'62</t>
  </si>
  <si>
    <t>B'63</t>
  </si>
  <si>
    <t>B'64</t>
  </si>
  <si>
    <t>B'65</t>
  </si>
  <si>
    <t>B'66</t>
  </si>
  <si>
    <t>B'67</t>
  </si>
  <si>
    <t>B'68</t>
  </si>
  <si>
    <t>B'69</t>
  </si>
  <si>
    <t>B'70</t>
  </si>
  <si>
    <t>B'71</t>
  </si>
  <si>
    <t>B'72</t>
  </si>
  <si>
    <t>B'73</t>
  </si>
  <si>
    <t>B'74</t>
  </si>
  <si>
    <t>B'75</t>
  </si>
  <si>
    <t>B'76</t>
  </si>
  <si>
    <t>B'77</t>
  </si>
  <si>
    <t>B'78</t>
  </si>
  <si>
    <t>B'79</t>
  </si>
  <si>
    <t>B'80</t>
  </si>
  <si>
    <t>B'81</t>
  </si>
  <si>
    <t>B'82</t>
  </si>
  <si>
    <t>B'83</t>
  </si>
  <si>
    <t>B'84</t>
  </si>
  <si>
    <t>B'85</t>
  </si>
  <si>
    <t>B'86</t>
  </si>
  <si>
    <t>B'87</t>
  </si>
  <si>
    <t>B'88</t>
  </si>
  <si>
    <t>B'89</t>
  </si>
  <si>
    <t>B'90</t>
  </si>
  <si>
    <t>B'91</t>
  </si>
  <si>
    <t>B'92</t>
  </si>
  <si>
    <t>B'93</t>
  </si>
  <si>
    <t>B'94</t>
  </si>
  <si>
    <t>B'95</t>
  </si>
  <si>
    <t>B'96</t>
  </si>
  <si>
    <t>B'97</t>
  </si>
  <si>
    <t>B'98</t>
  </si>
  <si>
    <t>B'99</t>
  </si>
  <si>
    <t>B'100</t>
  </si>
  <si>
    <t>B'101</t>
  </si>
  <si>
    <t>B'102</t>
  </si>
  <si>
    <t>B'103</t>
  </si>
  <si>
    <t>B'104</t>
  </si>
  <si>
    <t>B'105</t>
  </si>
  <si>
    <t>B'106</t>
  </si>
  <si>
    <t>B'107</t>
  </si>
  <si>
    <t>B'108</t>
  </si>
  <si>
    <t>B'109</t>
  </si>
  <si>
    <t>B'110</t>
  </si>
  <si>
    <t>B'111</t>
  </si>
  <si>
    <t>B'112</t>
  </si>
  <si>
    <t>B'113</t>
  </si>
  <si>
    <t>B'114</t>
  </si>
  <si>
    <t>B'115</t>
  </si>
  <si>
    <t>B'116</t>
  </si>
  <si>
    <t>B'117</t>
  </si>
  <si>
    <t>B'118</t>
  </si>
  <si>
    <t>B'119</t>
  </si>
  <si>
    <t>B'120</t>
  </si>
  <si>
    <t>B'121</t>
  </si>
  <si>
    <t>B'122</t>
  </si>
  <si>
    <t>B'123</t>
  </si>
  <si>
    <t>B'124</t>
  </si>
  <si>
    <t>B'125</t>
  </si>
  <si>
    <t>B'126</t>
  </si>
  <si>
    <t>B'127</t>
  </si>
  <si>
    <t>B'128</t>
  </si>
  <si>
    <t>B'129</t>
  </si>
  <si>
    <t>B'130</t>
  </si>
  <si>
    <t>B'131</t>
  </si>
  <si>
    <t>B'132</t>
  </si>
  <si>
    <t>B'133</t>
  </si>
  <si>
    <t>B'134</t>
  </si>
  <si>
    <t>B'135</t>
  </si>
  <si>
    <t>B'136</t>
  </si>
  <si>
    <t>B'137</t>
  </si>
  <si>
    <t>B'138</t>
  </si>
  <si>
    <t>B'139</t>
  </si>
  <si>
    <t>B'140</t>
  </si>
  <si>
    <t>B'141</t>
  </si>
  <si>
    <t>B'142</t>
  </si>
  <si>
    <t>B'143</t>
  </si>
  <si>
    <t>B'144</t>
  </si>
  <si>
    <t>B'145</t>
  </si>
  <si>
    <t>B'146</t>
  </si>
  <si>
    <t>B'147</t>
  </si>
  <si>
    <t>B'148</t>
  </si>
  <si>
    <t>B'149</t>
  </si>
  <si>
    <t>B'150</t>
  </si>
  <si>
    <t>B'151</t>
  </si>
  <si>
    <t>B'152</t>
  </si>
  <si>
    <t>B'153</t>
  </si>
  <si>
    <t>B'154</t>
  </si>
  <si>
    <t>B'155</t>
  </si>
  <si>
    <t>B'156</t>
  </si>
  <si>
    <t>B'157</t>
  </si>
  <si>
    <t>B'158</t>
  </si>
  <si>
    <t>B'159</t>
  </si>
  <si>
    <t>B'160</t>
  </si>
  <si>
    <t>B'161</t>
  </si>
  <si>
    <t>B'162</t>
  </si>
  <si>
    <t>B'163</t>
  </si>
  <si>
    <t>B'164</t>
  </si>
  <si>
    <t>B'165</t>
  </si>
  <si>
    <t>B'166</t>
  </si>
  <si>
    <t>B'167</t>
  </si>
  <si>
    <t>B'168</t>
  </si>
  <si>
    <t>B'169</t>
  </si>
  <si>
    <t>B'170</t>
  </si>
  <si>
    <t>B'171</t>
  </si>
  <si>
    <t>B'172</t>
  </si>
  <si>
    <t>B'173</t>
  </si>
  <si>
    <t>B'174</t>
  </si>
  <si>
    <t>B'175</t>
  </si>
  <si>
    <t>B'176</t>
  </si>
  <si>
    <t>B'177</t>
  </si>
  <si>
    <t>B'178</t>
  </si>
  <si>
    <t>B'179</t>
  </si>
  <si>
    <t>B'180</t>
  </si>
  <si>
    <t>B'181</t>
  </si>
  <si>
    <t>B'182</t>
  </si>
  <si>
    <t>B'183</t>
  </si>
  <si>
    <t>B'184</t>
  </si>
  <si>
    <t>B'185</t>
  </si>
  <si>
    <t>B'186</t>
  </si>
  <si>
    <t>B'187</t>
  </si>
  <si>
    <t>B'188</t>
  </si>
  <si>
    <t>B'189</t>
  </si>
  <si>
    <t>B'190</t>
  </si>
  <si>
    <t>B'191</t>
  </si>
  <si>
    <t>B'192</t>
  </si>
  <si>
    <t>B'193</t>
  </si>
  <si>
    <t>B'194</t>
  </si>
  <si>
    <t>B'195</t>
  </si>
  <si>
    <t>B'196</t>
  </si>
  <si>
    <t>B'197</t>
  </si>
  <si>
    <t>B'198</t>
  </si>
  <si>
    <t>B'199</t>
  </si>
  <si>
    <t>B'200</t>
  </si>
  <si>
    <t>B'201</t>
  </si>
  <si>
    <t>B'202</t>
  </si>
  <si>
    <t>B'203</t>
  </si>
  <si>
    <t>B'204</t>
  </si>
  <si>
    <t>B'205</t>
  </si>
  <si>
    <t>B'206</t>
  </si>
  <si>
    <t>B'207</t>
  </si>
  <si>
    <t>B'208</t>
  </si>
  <si>
    <t>B'209</t>
  </si>
  <si>
    <t>B'210</t>
  </si>
  <si>
    <t>B'211</t>
  </si>
  <si>
    <t>D'1</t>
  </si>
  <si>
    <t>D'2</t>
  </si>
  <si>
    <t>D'3</t>
  </si>
  <si>
    <t>D'4</t>
  </si>
  <si>
    <t>D'5</t>
  </si>
  <si>
    <t>D'6</t>
  </si>
  <si>
    <t>D'7</t>
  </si>
  <si>
    <t>D'8</t>
  </si>
  <si>
    <t>D'9</t>
  </si>
  <si>
    <t>D'10</t>
  </si>
  <si>
    <t>D'11</t>
  </si>
  <si>
    <t>D'12</t>
  </si>
  <si>
    <t>D'13</t>
  </si>
  <si>
    <t>D'14</t>
  </si>
  <si>
    <t>D'15</t>
  </si>
  <si>
    <t>D'16</t>
  </si>
  <si>
    <t>D'17</t>
  </si>
  <si>
    <t>D'18</t>
  </si>
  <si>
    <t>D'19</t>
  </si>
  <si>
    <t>D'20</t>
  </si>
  <si>
    <t>D'21</t>
  </si>
  <si>
    <t>D'22</t>
  </si>
  <si>
    <t>D'23</t>
  </si>
  <si>
    <t>D'24</t>
  </si>
  <si>
    <t>D'25</t>
  </si>
  <si>
    <t>D'26</t>
  </si>
  <si>
    <t>D'27</t>
  </si>
  <si>
    <t>D'28</t>
  </si>
  <si>
    <t>D'29</t>
  </si>
  <si>
    <t>D'30</t>
  </si>
  <si>
    <t>D'31</t>
  </si>
  <si>
    <t>D'32</t>
  </si>
  <si>
    <t>D'33</t>
  </si>
  <si>
    <t>D'34</t>
  </si>
  <si>
    <t>D'35</t>
  </si>
  <si>
    <t>D'36</t>
  </si>
  <si>
    <t>D'37</t>
  </si>
  <si>
    <t>D'38</t>
  </si>
  <si>
    <t>D'39</t>
  </si>
  <si>
    <t>D'40</t>
  </si>
  <si>
    <t>D'41</t>
  </si>
  <si>
    <t>D'42</t>
  </si>
  <si>
    <t>D'43</t>
  </si>
  <si>
    <t>D'44</t>
  </si>
  <si>
    <t>D'45</t>
  </si>
  <si>
    <t>D'46</t>
  </si>
  <si>
    <t>D'47</t>
  </si>
  <si>
    <t>D'48</t>
  </si>
  <si>
    <t>D'49</t>
  </si>
  <si>
    <t>D'50</t>
  </si>
  <si>
    <t>D'51</t>
  </si>
  <si>
    <t>D'52</t>
  </si>
  <si>
    <t>D'53</t>
  </si>
  <si>
    <t>D'54</t>
  </si>
  <si>
    <t>D'55</t>
  </si>
  <si>
    <t>D'56</t>
  </si>
  <si>
    <t>D'57</t>
  </si>
  <si>
    <t>D'58</t>
  </si>
  <si>
    <t>D'59</t>
  </si>
  <si>
    <t>D'60</t>
  </si>
  <si>
    <t>D'61</t>
  </si>
  <si>
    <t>D'62</t>
  </si>
  <si>
    <t>D'63</t>
  </si>
  <si>
    <t>D'64</t>
  </si>
  <si>
    <t>D'65</t>
  </si>
  <si>
    <t>D'66</t>
  </si>
  <si>
    <t>D'67</t>
  </si>
  <si>
    <t>D'68</t>
  </si>
  <si>
    <t>D'69</t>
  </si>
  <si>
    <t>D'70</t>
  </si>
  <si>
    <t>D'71</t>
  </si>
  <si>
    <t>D'72</t>
  </si>
  <si>
    <t>D'73</t>
  </si>
  <si>
    <t>D'74</t>
  </si>
  <si>
    <t>D'75</t>
  </si>
  <si>
    <t>D'76</t>
  </si>
  <si>
    <t>D'77</t>
  </si>
  <si>
    <t>D'78</t>
  </si>
  <si>
    <t>D'79</t>
  </si>
  <si>
    <t>D'80</t>
  </si>
  <si>
    <t>D'81</t>
  </si>
  <si>
    <t>D'82</t>
  </si>
  <si>
    <t>D'83</t>
  </si>
  <si>
    <t>D'84</t>
  </si>
  <si>
    <t>D'85</t>
  </si>
  <si>
    <t>D'86</t>
  </si>
  <si>
    <t>D'87</t>
  </si>
  <si>
    <t>D'88</t>
  </si>
  <si>
    <t>D'89</t>
  </si>
  <si>
    <t>D'90</t>
  </si>
  <si>
    <t>D'91</t>
  </si>
  <si>
    <t>D'92</t>
  </si>
  <si>
    <t>D'93</t>
  </si>
  <si>
    <t>D'94</t>
  </si>
  <si>
    <t>D'95</t>
  </si>
  <si>
    <t>D'96</t>
  </si>
  <si>
    <t>D'97</t>
  </si>
  <si>
    <t>D'98</t>
  </si>
  <si>
    <t>D'99</t>
  </si>
  <si>
    <t>D'100</t>
  </si>
  <si>
    <t>D'101</t>
  </si>
  <si>
    <t>D'102</t>
  </si>
  <si>
    <t>D'103</t>
  </si>
  <si>
    <t>D'104</t>
  </si>
  <si>
    <t>D'105</t>
  </si>
  <si>
    <t>D'106</t>
  </si>
  <si>
    <t>D'107</t>
  </si>
  <si>
    <t>D'108</t>
  </si>
  <si>
    <t>D'109</t>
  </si>
  <si>
    <t>D'110</t>
  </si>
  <si>
    <t>D'111</t>
  </si>
  <si>
    <t>D'112</t>
  </si>
  <si>
    <t>D'113</t>
  </si>
  <si>
    <t>D'114</t>
  </si>
  <si>
    <t>D'115</t>
  </si>
  <si>
    <t>D'116</t>
  </si>
  <si>
    <t>D'117</t>
  </si>
  <si>
    <t>D'118</t>
  </si>
  <si>
    <t>D'119</t>
  </si>
  <si>
    <t>D'120</t>
  </si>
  <si>
    <t>D'121</t>
  </si>
  <si>
    <t>D'122</t>
  </si>
  <si>
    <t>D'123</t>
  </si>
  <si>
    <t>D'124</t>
  </si>
  <si>
    <t>D'125</t>
  </si>
  <si>
    <t>D'126</t>
  </si>
  <si>
    <t>D'127</t>
  </si>
  <si>
    <t>D'128</t>
  </si>
  <si>
    <t>D'129</t>
  </si>
  <si>
    <t>D'130</t>
  </si>
  <si>
    <t>D'131</t>
  </si>
  <si>
    <t>D'132</t>
  </si>
  <si>
    <t>D'133</t>
  </si>
  <si>
    <t>D'134</t>
  </si>
  <si>
    <t>D'135</t>
  </si>
  <si>
    <t>D'136</t>
  </si>
  <si>
    <t>D'137</t>
  </si>
  <si>
    <t>D'138</t>
  </si>
  <si>
    <t>D'139</t>
  </si>
  <si>
    <t>D'140</t>
  </si>
  <si>
    <t>D'141</t>
  </si>
  <si>
    <t>D'142</t>
  </si>
  <si>
    <t>D'143</t>
  </si>
  <si>
    <t>D'144</t>
  </si>
  <si>
    <t>D'145</t>
  </si>
  <si>
    <t>D'146</t>
  </si>
  <si>
    <t>D'147</t>
  </si>
  <si>
    <t>D'148</t>
  </si>
  <si>
    <t>D'149</t>
  </si>
  <si>
    <t>D'150</t>
  </si>
  <si>
    <t>D'151</t>
  </si>
  <si>
    <t>D'152</t>
  </si>
  <si>
    <t>D'153</t>
  </si>
  <si>
    <t>D'154</t>
  </si>
  <si>
    <t>D'155</t>
  </si>
  <si>
    <t>D'156</t>
  </si>
  <si>
    <t>D'157</t>
  </si>
  <si>
    <t>D'158</t>
  </si>
  <si>
    <t>D'159</t>
  </si>
  <si>
    <t>D'160</t>
  </si>
  <si>
    <t>D'161</t>
  </si>
  <si>
    <t>D'162</t>
  </si>
  <si>
    <t>D'163</t>
  </si>
  <si>
    <t>D'164</t>
  </si>
  <si>
    <t>D'165</t>
  </si>
  <si>
    <t>D'166</t>
  </si>
  <si>
    <t>D'167</t>
  </si>
  <si>
    <t>D'168</t>
  </si>
  <si>
    <t>D'169</t>
  </si>
  <si>
    <t>D'170</t>
  </si>
  <si>
    <t>D'171</t>
  </si>
  <si>
    <t>D'172</t>
  </si>
  <si>
    <t>D'173</t>
  </si>
  <si>
    <t>D'174</t>
  </si>
  <si>
    <t>D'175</t>
  </si>
  <si>
    <t>D'176</t>
  </si>
  <si>
    <t>D'177</t>
  </si>
  <si>
    <t>D'178</t>
  </si>
  <si>
    <t>D'179</t>
  </si>
  <si>
    <t>D'180</t>
  </si>
  <si>
    <t>D'181</t>
  </si>
  <si>
    <t>D'182</t>
  </si>
  <si>
    <t>D'183</t>
  </si>
  <si>
    <t>D'184</t>
  </si>
  <si>
    <t>D'185</t>
  </si>
  <si>
    <t>D'186</t>
  </si>
  <si>
    <t>D'187</t>
  </si>
  <si>
    <t>D'188</t>
  </si>
  <si>
    <t>D'189</t>
  </si>
  <si>
    <t>D'190</t>
  </si>
  <si>
    <t>D'191</t>
  </si>
  <si>
    <t>D'192</t>
  </si>
  <si>
    <t>D'193</t>
  </si>
  <si>
    <t>D'194</t>
  </si>
  <si>
    <t>D'195</t>
  </si>
  <si>
    <t>D'196</t>
  </si>
  <si>
    <t>D'197</t>
  </si>
  <si>
    <t>D'198</t>
  </si>
  <si>
    <t>D'199</t>
  </si>
  <si>
    <t>D'200</t>
  </si>
  <si>
    <t>D'201</t>
  </si>
  <si>
    <t>D'202</t>
  </si>
  <si>
    <t>D'203</t>
  </si>
  <si>
    <t>D'204</t>
  </si>
  <si>
    <t>D'205</t>
  </si>
  <si>
    <t>D'206</t>
  </si>
  <si>
    <t>D'207</t>
  </si>
  <si>
    <t>D'208</t>
  </si>
  <si>
    <t>D'209</t>
  </si>
  <si>
    <t>D'210</t>
  </si>
  <si>
    <t>D'211</t>
  </si>
  <si>
    <t>D'212</t>
  </si>
  <si>
    <t>A'212</t>
  </si>
  <si>
    <t>B'212</t>
  </si>
  <si>
    <t>D'213</t>
  </si>
  <si>
    <t>A'213</t>
  </si>
  <si>
    <t>B'213</t>
  </si>
  <si>
    <t>D'214</t>
  </si>
  <si>
    <t>A'214</t>
  </si>
  <si>
    <t>B'214</t>
  </si>
  <si>
    <t>D'215</t>
  </si>
  <si>
    <t>A'215</t>
  </si>
  <si>
    <t>B'215</t>
  </si>
  <si>
    <t>D'216</t>
  </si>
  <si>
    <t>A'216</t>
  </si>
  <si>
    <t>B'216</t>
  </si>
  <si>
    <t>D'217</t>
  </si>
  <si>
    <t>A'217</t>
  </si>
  <si>
    <t>B'217</t>
  </si>
  <si>
    <t>D'218</t>
  </si>
  <si>
    <t>A'218</t>
  </si>
  <si>
    <t>B'218</t>
  </si>
  <si>
    <t>D'219</t>
  </si>
  <si>
    <t>A'219</t>
  </si>
  <si>
    <t>B'219</t>
  </si>
  <si>
    <t>D'220</t>
  </si>
  <si>
    <t>A'220</t>
  </si>
  <si>
    <t>B'220</t>
  </si>
  <si>
    <t>D'221</t>
  </si>
  <si>
    <t>A'221</t>
  </si>
  <si>
    <t>B'221</t>
  </si>
  <si>
    <t>D'222</t>
  </si>
  <si>
    <t>A'222</t>
  </si>
  <si>
    <t>B'222</t>
  </si>
  <si>
    <t>D'223</t>
  </si>
  <si>
    <t>A'223</t>
  </si>
  <si>
    <t>B'223</t>
  </si>
  <si>
    <t>D'224</t>
  </si>
  <si>
    <t>A'224</t>
  </si>
  <si>
    <t>B'224</t>
  </si>
  <si>
    <t>D'225</t>
  </si>
  <si>
    <t>A'225</t>
  </si>
  <si>
    <t>B'225</t>
  </si>
  <si>
    <t>D'226</t>
  </si>
  <si>
    <t>A'226</t>
  </si>
  <si>
    <t>B'226</t>
  </si>
  <si>
    <t>D'227</t>
  </si>
  <si>
    <t>A'227</t>
  </si>
  <si>
    <t>B'227</t>
  </si>
  <si>
    <t>D'228</t>
  </si>
  <si>
    <t>A'228</t>
  </si>
  <si>
    <t>B'228</t>
  </si>
  <si>
    <t>D'229</t>
  </si>
  <si>
    <t>A'229</t>
  </si>
  <si>
    <t>B'229</t>
  </si>
  <si>
    <t>D'230</t>
  </si>
  <si>
    <t>A'230</t>
  </si>
  <si>
    <t>B'230</t>
  </si>
  <si>
    <t>D'231</t>
  </si>
  <si>
    <t>A'231</t>
  </si>
  <si>
    <t>B'231</t>
  </si>
  <si>
    <t>D'232</t>
  </si>
  <si>
    <t>A'232</t>
  </si>
  <si>
    <t>B'232</t>
  </si>
  <si>
    <t>D'233</t>
  </si>
  <si>
    <t>A'233</t>
  </si>
  <si>
    <t>B'233</t>
  </si>
  <si>
    <t>D'234</t>
  </si>
  <si>
    <t>A'234</t>
  </si>
  <si>
    <t>B'234</t>
  </si>
  <si>
    <t>D'235</t>
  </si>
  <si>
    <t>A'235</t>
  </si>
  <si>
    <t>B'235</t>
  </si>
  <si>
    <t>D'236</t>
  </si>
  <si>
    <t>A'236</t>
  </si>
  <si>
    <t>B'236</t>
  </si>
  <si>
    <t>D'237</t>
  </si>
  <si>
    <t>A'237</t>
  </si>
  <si>
    <t>B'237</t>
  </si>
  <si>
    <t>D'238</t>
  </si>
  <si>
    <t>A'238</t>
  </si>
  <si>
    <t>B'238</t>
  </si>
  <si>
    <t>D'239</t>
  </si>
  <si>
    <t>A'239</t>
  </si>
  <si>
    <t>B'239</t>
  </si>
  <si>
    <t>D'240</t>
  </si>
  <si>
    <t>A'240</t>
  </si>
  <si>
    <t>B'240</t>
  </si>
  <si>
    <t>D'241</t>
  </si>
  <si>
    <t>A'241</t>
  </si>
  <si>
    <t>B'241</t>
  </si>
  <si>
    <t>D'242</t>
  </si>
  <si>
    <t>A'242</t>
  </si>
  <si>
    <t>B'242</t>
  </si>
  <si>
    <t>D'243</t>
  </si>
  <si>
    <t>A'243</t>
  </si>
  <si>
    <t>B'243</t>
  </si>
  <si>
    <t>D'244</t>
  </si>
  <si>
    <t>A'244</t>
  </si>
  <si>
    <t>B'244</t>
  </si>
  <si>
    <t>D'245</t>
  </si>
  <si>
    <t>A'245</t>
  </si>
  <si>
    <t>B'245</t>
  </si>
  <si>
    <t>D'246</t>
  </si>
  <si>
    <t>A'246</t>
  </si>
  <si>
    <t>B'246</t>
  </si>
  <si>
    <t>D'247</t>
  </si>
  <si>
    <t>A'247</t>
  </si>
  <si>
    <t>B'247</t>
  </si>
  <si>
    <t>D'248</t>
  </si>
  <si>
    <t>A'248</t>
  </si>
  <si>
    <t>B'248</t>
  </si>
  <si>
    <t>D'249</t>
  </si>
  <si>
    <t>A'249</t>
  </si>
  <si>
    <t>B'249</t>
  </si>
  <si>
    <t>D'250</t>
  </si>
  <si>
    <t>A'250</t>
  </si>
  <si>
    <t>B'250</t>
  </si>
  <si>
    <t>A27</t>
  </si>
  <si>
    <t>B27</t>
  </si>
  <si>
    <t>D28</t>
  </si>
  <si>
    <t>E28</t>
  </si>
  <si>
    <t>A28</t>
  </si>
  <si>
    <t>B28</t>
  </si>
  <si>
    <t>D29</t>
  </si>
  <si>
    <t>E29</t>
  </si>
  <si>
    <t>A29</t>
  </si>
  <si>
    <t>B29</t>
  </si>
  <si>
    <t>D30</t>
  </si>
  <si>
    <t>E30</t>
  </si>
  <si>
    <t>A30</t>
  </si>
  <si>
    <t>B30</t>
  </si>
  <si>
    <t>D31</t>
  </si>
  <si>
    <t>E31</t>
  </si>
  <si>
    <t>A31</t>
  </si>
  <si>
    <t>B31</t>
  </si>
  <si>
    <t>D32</t>
  </si>
  <si>
    <t>E32</t>
  </si>
  <si>
    <t>A32</t>
  </si>
  <si>
    <t>B32</t>
  </si>
  <si>
    <t>D33</t>
  </si>
  <si>
    <t>E33</t>
  </si>
  <si>
    <t>A33</t>
  </si>
  <si>
    <t>B33</t>
  </si>
  <si>
    <t>D34</t>
  </si>
  <si>
    <t>E34</t>
  </si>
  <si>
    <t>A34</t>
  </si>
  <si>
    <t>B34</t>
  </si>
  <si>
    <t>D35</t>
  </si>
  <si>
    <t>E35</t>
  </si>
  <si>
    <t>A35</t>
  </si>
  <si>
    <t>B35</t>
  </si>
  <si>
    <t>D36</t>
  </si>
  <si>
    <t>E36</t>
  </si>
  <si>
    <t>A36</t>
  </si>
  <si>
    <t>B36</t>
  </si>
  <si>
    <t>D37</t>
  </si>
  <si>
    <t>E37</t>
  </si>
  <si>
    <t>A37</t>
  </si>
  <si>
    <t>B37</t>
  </si>
  <si>
    <t>D38</t>
  </si>
  <si>
    <t>E38</t>
  </si>
  <si>
    <t>A38</t>
  </si>
  <si>
    <t>B38</t>
  </si>
  <si>
    <t>D39</t>
  </si>
  <si>
    <t>E39</t>
  </si>
  <si>
    <t>A39</t>
  </si>
  <si>
    <t>B39</t>
  </si>
  <si>
    <t>D40</t>
  </si>
  <si>
    <t>E40</t>
  </si>
  <si>
    <t>A40</t>
  </si>
  <si>
    <t>B40</t>
  </si>
  <si>
    <t>D41</t>
  </si>
  <si>
    <t>E41</t>
  </si>
  <si>
    <t>A41</t>
  </si>
  <si>
    <t>B41</t>
  </si>
  <si>
    <t>D42</t>
  </si>
  <si>
    <t>E42</t>
  </si>
  <si>
    <t>A42</t>
  </si>
  <si>
    <t>B42</t>
  </si>
  <si>
    <t>D43</t>
  </si>
  <si>
    <t>E43</t>
  </si>
  <si>
    <t>A43</t>
  </si>
  <si>
    <t>B43</t>
  </si>
  <si>
    <t>D44</t>
  </si>
  <si>
    <t>E44</t>
  </si>
  <si>
    <t>A44</t>
  </si>
  <si>
    <t>B44</t>
  </si>
  <si>
    <t>D45</t>
  </si>
  <si>
    <t>E45</t>
  </si>
  <si>
    <t>A45</t>
  </si>
  <si>
    <t>B45</t>
  </si>
  <si>
    <t>D46</t>
  </si>
  <si>
    <t>E46</t>
  </si>
  <si>
    <t>A46</t>
  </si>
  <si>
    <t>B46</t>
  </si>
  <si>
    <t>D47</t>
  </si>
  <si>
    <t>E47</t>
  </si>
  <si>
    <t>A47</t>
  </si>
  <si>
    <t>B47</t>
  </si>
  <si>
    <t>D48</t>
  </si>
  <si>
    <t>E48</t>
  </si>
  <si>
    <t>A48</t>
  </si>
  <si>
    <t>B48</t>
  </si>
  <si>
    <t>D49</t>
  </si>
  <si>
    <t>E49</t>
  </si>
  <si>
    <t>A49</t>
  </si>
  <si>
    <t>B49</t>
  </si>
  <si>
    <t>D50</t>
  </si>
  <si>
    <t>E50</t>
  </si>
  <si>
    <t>A50</t>
  </si>
  <si>
    <t>B50</t>
  </si>
  <si>
    <t>D51</t>
  </si>
  <si>
    <t>E51</t>
  </si>
  <si>
    <t>E'1</t>
  </si>
  <si>
    <t>E'2</t>
  </si>
  <si>
    <t>E'3</t>
  </si>
  <si>
    <t>E'4</t>
  </si>
  <si>
    <t>E'5</t>
  </si>
  <si>
    <t>E'6</t>
  </si>
  <si>
    <t>E'7</t>
  </si>
  <si>
    <t>E'8</t>
  </si>
  <si>
    <t>E'9</t>
  </si>
  <si>
    <t>E'10</t>
  </si>
  <si>
    <t>E'11</t>
  </si>
  <si>
    <t>E'12</t>
  </si>
  <si>
    <t>E'13</t>
  </si>
  <si>
    <t>E'14</t>
  </si>
  <si>
    <t>E'15</t>
  </si>
  <si>
    <t>E'16</t>
  </si>
  <si>
    <t>E'17</t>
  </si>
  <si>
    <t>E'18</t>
  </si>
  <si>
    <t>E'19</t>
  </si>
  <si>
    <t>E'20</t>
  </si>
  <si>
    <t>E'21</t>
  </si>
  <si>
    <t>E'22</t>
  </si>
  <si>
    <t>E'23</t>
  </si>
  <si>
    <t>E'24</t>
  </si>
  <si>
    <t>E'25</t>
  </si>
  <si>
    <t>E'26</t>
  </si>
  <si>
    <t>E'27</t>
  </si>
  <si>
    <t>E'28</t>
  </si>
  <si>
    <t>E'29</t>
  </si>
  <si>
    <t>E'30</t>
  </si>
  <si>
    <t>E'31</t>
  </si>
  <si>
    <t>E'32</t>
  </si>
  <si>
    <t>E'33</t>
  </si>
  <si>
    <t>E'34</t>
  </si>
  <si>
    <t>E'35</t>
  </si>
  <si>
    <t>E'36</t>
  </si>
  <si>
    <t>E'37</t>
  </si>
  <si>
    <t>E'38</t>
  </si>
  <si>
    <t>E'39</t>
  </si>
  <si>
    <t>E'40</t>
  </si>
  <si>
    <t>E'41</t>
  </si>
  <si>
    <t>E'42</t>
  </si>
  <si>
    <t>E'43</t>
  </si>
  <si>
    <t>E'44</t>
  </si>
  <si>
    <t>E'45</t>
  </si>
  <si>
    <t>E'46</t>
  </si>
  <si>
    <t>E'47</t>
  </si>
  <si>
    <t>E'48</t>
  </si>
  <si>
    <t>E'49</t>
  </si>
  <si>
    <t>E'50</t>
  </si>
  <si>
    <t>E'51</t>
  </si>
  <si>
    <t>E'52</t>
  </si>
  <si>
    <t>E'53</t>
  </si>
  <si>
    <t>E'54</t>
  </si>
  <si>
    <t>E'55</t>
  </si>
  <si>
    <t>E'56</t>
  </si>
  <si>
    <t>E'57</t>
  </si>
  <si>
    <t>E'58</t>
  </si>
  <si>
    <t>E'59</t>
  </si>
  <si>
    <t>E'60</t>
  </si>
  <si>
    <t>E'61</t>
  </si>
  <si>
    <t>E'62</t>
  </si>
  <si>
    <t>E'63</t>
  </si>
  <si>
    <t>E'64</t>
  </si>
  <si>
    <t>E'65</t>
  </si>
  <si>
    <t>E'66</t>
  </si>
  <si>
    <t>E'67</t>
  </si>
  <si>
    <t>E'68</t>
  </si>
  <si>
    <t>E'69</t>
  </si>
  <si>
    <t>E'70</t>
  </si>
  <si>
    <t>E'71</t>
  </si>
  <si>
    <t>E'72</t>
  </si>
  <si>
    <t>E'73</t>
  </si>
  <si>
    <t>E'74</t>
  </si>
  <si>
    <t>E'75</t>
  </si>
  <si>
    <t>E'76</t>
  </si>
  <si>
    <t>E'77</t>
  </si>
  <si>
    <t>E'78</t>
  </si>
  <si>
    <t>E'79</t>
  </si>
  <si>
    <t>E'80</t>
  </si>
  <si>
    <t>E'81</t>
  </si>
  <si>
    <t>E'82</t>
  </si>
  <si>
    <t>E'83</t>
  </si>
  <si>
    <t>E'84</t>
  </si>
  <si>
    <t>E'85</t>
  </si>
  <si>
    <t>E'86</t>
  </si>
  <si>
    <t>E'87</t>
  </si>
  <si>
    <t>E'88</t>
  </si>
  <si>
    <t>E'89</t>
  </si>
  <si>
    <t>E'90</t>
  </si>
  <si>
    <t>E'91</t>
  </si>
  <si>
    <t>E'92</t>
  </si>
  <si>
    <t>E'93</t>
  </si>
  <si>
    <t>E'94</t>
  </si>
  <si>
    <t>E'95</t>
  </si>
  <si>
    <t>E'96</t>
  </si>
  <si>
    <t>E'97</t>
  </si>
  <si>
    <t>E'98</t>
  </si>
  <si>
    <t>E'99</t>
  </si>
  <si>
    <t>E'100</t>
  </si>
  <si>
    <t>E'101</t>
  </si>
  <si>
    <t>E'102</t>
  </si>
  <si>
    <t>E'103</t>
  </si>
  <si>
    <t>E'104</t>
  </si>
  <si>
    <t>E'105</t>
  </si>
  <si>
    <t>E'106</t>
  </si>
  <si>
    <t>E'107</t>
  </si>
  <si>
    <t>E'108</t>
  </si>
  <si>
    <t>E'109</t>
  </si>
  <si>
    <t>E'110</t>
  </si>
  <si>
    <t>E'111</t>
  </si>
  <si>
    <t>E'112</t>
  </si>
  <si>
    <t>E'113</t>
  </si>
  <si>
    <t>E'114</t>
  </si>
  <si>
    <t>E'115</t>
  </si>
  <si>
    <t>E'116</t>
  </si>
  <si>
    <t>E'117</t>
  </si>
  <si>
    <t>E'118</t>
  </si>
  <si>
    <t>E'119</t>
  </si>
  <si>
    <t>E'120</t>
  </si>
  <si>
    <t>E'121</t>
  </si>
  <si>
    <t>E'122</t>
  </si>
  <si>
    <t>E'123</t>
  </si>
  <si>
    <t>E'124</t>
  </si>
  <si>
    <t>E'125</t>
  </si>
  <si>
    <t>E'126</t>
  </si>
  <si>
    <t>E'127</t>
  </si>
  <si>
    <t>E'128</t>
  </si>
  <si>
    <t>E'129</t>
  </si>
  <si>
    <t>E'130</t>
  </si>
  <si>
    <t>E'131</t>
  </si>
  <si>
    <t>E'132</t>
  </si>
  <si>
    <t>E'133</t>
  </si>
  <si>
    <t>E'134</t>
  </si>
  <si>
    <t>E'135</t>
  </si>
  <si>
    <t>E'136</t>
  </si>
  <si>
    <t>E'137</t>
  </si>
  <si>
    <t>E'138</t>
  </si>
  <si>
    <t>E'139</t>
  </si>
  <si>
    <t>E'140</t>
  </si>
  <si>
    <t>E'141</t>
  </si>
  <si>
    <t>E'142</t>
  </si>
  <si>
    <t>E'143</t>
  </si>
  <si>
    <t>E'144</t>
  </si>
  <si>
    <t>E'145</t>
  </si>
  <si>
    <t>E'146</t>
  </si>
  <si>
    <t>E'147</t>
  </si>
  <si>
    <t>E'148</t>
  </si>
  <si>
    <t>E'149</t>
  </si>
  <si>
    <t>E'150</t>
  </si>
  <si>
    <t>E'151</t>
  </si>
  <si>
    <t>E'152</t>
  </si>
  <si>
    <t>E'153</t>
  </si>
  <si>
    <t>E'154</t>
  </si>
  <si>
    <t>E'155</t>
  </si>
  <si>
    <t>E'156</t>
  </si>
  <si>
    <t>E'157</t>
  </si>
  <si>
    <t>E'158</t>
  </si>
  <si>
    <t>E'159</t>
  </si>
  <si>
    <t>E'160</t>
  </si>
  <si>
    <t>E'161</t>
  </si>
  <si>
    <t>E'162</t>
  </si>
  <si>
    <t>E'163</t>
  </si>
  <si>
    <t>E'164</t>
  </si>
  <si>
    <t>E'165</t>
  </si>
  <si>
    <t>E'166</t>
  </si>
  <si>
    <t>E'167</t>
  </si>
  <si>
    <t>E'168</t>
  </si>
  <si>
    <t>E'169</t>
  </si>
  <si>
    <t>E'170</t>
  </si>
  <si>
    <t>E'171</t>
  </si>
  <si>
    <t>E'172</t>
  </si>
  <si>
    <t>E'173</t>
  </si>
  <si>
    <t>E'174</t>
  </si>
  <si>
    <t>E'175</t>
  </si>
  <si>
    <t>E'176</t>
  </si>
  <si>
    <t>E'177</t>
  </si>
  <si>
    <t>E'178</t>
  </si>
  <si>
    <t>E'179</t>
  </si>
  <si>
    <t>E'180</t>
  </si>
  <si>
    <t>E'181</t>
  </si>
  <si>
    <t>E'182</t>
  </si>
  <si>
    <t>E'183</t>
  </si>
  <si>
    <t>E'184</t>
  </si>
  <si>
    <t>E'185</t>
  </si>
  <si>
    <t>E'186</t>
  </si>
  <si>
    <t>E'187</t>
  </si>
  <si>
    <t>E'188</t>
  </si>
  <si>
    <t>E'189</t>
  </si>
  <si>
    <t>E'190</t>
  </si>
  <si>
    <t>E'191</t>
  </si>
  <si>
    <t>E'192</t>
  </si>
  <si>
    <t>E'193</t>
  </si>
  <si>
    <t>E'194</t>
  </si>
  <si>
    <t>E'195</t>
  </si>
  <si>
    <t>E'196</t>
  </si>
  <si>
    <t>E'197</t>
  </si>
  <si>
    <t>E'198</t>
  </si>
  <si>
    <t>E'199</t>
  </si>
  <si>
    <t>E'200</t>
  </si>
  <si>
    <t>E'201</t>
  </si>
  <si>
    <t>E'202</t>
  </si>
  <si>
    <t>E'203</t>
  </si>
  <si>
    <t>E'204</t>
  </si>
  <si>
    <t>E'205</t>
  </si>
  <si>
    <t>E'206</t>
  </si>
  <si>
    <t>E'207</t>
  </si>
  <si>
    <t>E'208</t>
  </si>
  <si>
    <t>E'209</t>
  </si>
  <si>
    <t>E'210</t>
  </si>
  <si>
    <t>E'211</t>
  </si>
  <si>
    <t>E'212</t>
  </si>
  <si>
    <t>E'213</t>
  </si>
  <si>
    <t>E'214</t>
  </si>
  <si>
    <t>E'215</t>
  </si>
  <si>
    <t>E'216</t>
  </si>
  <si>
    <t>E'217</t>
  </si>
  <si>
    <t>E'218</t>
  </si>
  <si>
    <t>E'219</t>
  </si>
  <si>
    <t>E'220</t>
  </si>
  <si>
    <t>E'221</t>
  </si>
  <si>
    <t>E'222</t>
  </si>
  <si>
    <t>E'223</t>
  </si>
  <si>
    <t>E'224</t>
  </si>
  <si>
    <t>E'225</t>
  </si>
  <si>
    <t>E'226</t>
  </si>
  <si>
    <t>E'227</t>
  </si>
  <si>
    <t>E'228</t>
  </si>
  <si>
    <t>E'229</t>
  </si>
  <si>
    <t>E'230</t>
  </si>
  <si>
    <t>E'231</t>
  </si>
  <si>
    <t>E'232</t>
  </si>
  <si>
    <t>E'233</t>
  </si>
  <si>
    <t>E'234</t>
  </si>
  <si>
    <t>E'235</t>
  </si>
  <si>
    <t>E'236</t>
  </si>
  <si>
    <t>E'237</t>
  </si>
  <si>
    <t>E'238</t>
  </si>
  <si>
    <t>E'239</t>
  </si>
  <si>
    <t>E'240</t>
  </si>
  <si>
    <t>E'241</t>
  </si>
  <si>
    <t>E'242</t>
  </si>
  <si>
    <t>E'243</t>
  </si>
  <si>
    <t>E'244</t>
  </si>
  <si>
    <t>E'245</t>
  </si>
  <si>
    <t>E'246</t>
  </si>
  <si>
    <t>E'247</t>
  </si>
  <si>
    <t>E'248</t>
  </si>
  <si>
    <t>E'249</t>
  </si>
  <si>
    <t>E'250</t>
  </si>
  <si>
    <t>D'0</t>
  </si>
  <si>
    <t>E'0</t>
  </si>
</sst>
</file>

<file path=xl/styles.xml><?xml version="1.0" encoding="utf-8"?>
<styleSheet xmlns="http://schemas.openxmlformats.org/spreadsheetml/2006/main">
  <numFmts count="1">
    <numFmt numFmtId="164" formatCode="#,##0.00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vertAlign val="subscript"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vertAlign val="subscript"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vertAlign val="subscript"/>
      <sz val="11"/>
      <name val="Calibri"/>
      <family val="2"/>
      <scheme val="minor"/>
    </font>
    <font>
      <i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  <border>
      <left style="thin">
        <color theme="9" tint="0.39997558519241921"/>
      </left>
      <right/>
      <top/>
      <bottom/>
      <diagonal/>
    </border>
    <border>
      <left/>
      <right style="thin">
        <color theme="9" tint="0.39997558519241921"/>
      </right>
      <top/>
      <bottom/>
      <diagonal/>
    </border>
    <border>
      <left style="thin">
        <color theme="9" tint="0.39997558519241921"/>
      </left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  <border>
      <left style="thin">
        <color theme="6" tint="0.39997558519241921"/>
      </left>
      <right/>
      <top/>
      <bottom/>
      <diagonal/>
    </border>
    <border>
      <left/>
      <right style="thin">
        <color theme="6" tint="0.39997558519241921"/>
      </right>
      <top/>
      <bottom/>
      <diagonal/>
    </border>
    <border>
      <left style="thin">
        <color theme="6" tint="0.39997558519241921"/>
      </left>
      <right/>
      <top/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 style="thin">
        <color theme="6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0" xfId="0" applyFill="1"/>
    <xf numFmtId="0" fontId="0" fillId="3" borderId="0" xfId="0" applyFill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 applyFill="1" applyAlignment="1">
      <alignment horizontal="right"/>
    </xf>
    <xf numFmtId="0" fontId="0" fillId="3" borderId="0" xfId="0" applyFill="1" applyBorder="1"/>
    <xf numFmtId="0" fontId="0" fillId="3" borderId="0" xfId="0" applyFill="1" applyAlignment="1">
      <alignment horizontal="right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right"/>
    </xf>
    <xf numFmtId="0" fontId="0" fillId="0" borderId="0" xfId="0" applyFont="1" applyFill="1" applyBorder="1"/>
    <xf numFmtId="0" fontId="0" fillId="3" borderId="0" xfId="0" applyFont="1" applyFill="1" applyBorder="1"/>
    <xf numFmtId="0" fontId="7" fillId="3" borderId="1" xfId="0" applyFont="1" applyFill="1" applyBorder="1"/>
    <xf numFmtId="0" fontId="6" fillId="6" borderId="4" xfId="0" applyFont="1" applyFill="1" applyBorder="1"/>
    <xf numFmtId="0" fontId="0" fillId="6" borderId="5" xfId="0" applyFont="1" applyFill="1" applyBorder="1" applyAlignment="1">
      <alignment horizontal="right"/>
    </xf>
    <xf numFmtId="0" fontId="0" fillId="8" borderId="1" xfId="0" applyFill="1" applyBorder="1"/>
    <xf numFmtId="0" fontId="0" fillId="8" borderId="1" xfId="0" applyFill="1" applyBorder="1" applyAlignment="1">
      <alignment horizontal="right"/>
    </xf>
    <xf numFmtId="164" fontId="7" fillId="5" borderId="1" xfId="0" applyNumberFormat="1" applyFont="1" applyFill="1" applyBorder="1"/>
    <xf numFmtId="164" fontId="0" fillId="6" borderId="5" xfId="0" applyNumberFormat="1" applyFont="1" applyFill="1" applyBorder="1"/>
    <xf numFmtId="164" fontId="0" fillId="0" borderId="0" xfId="0" applyNumberFormat="1" applyFont="1" applyFill="1" applyBorder="1"/>
    <xf numFmtId="164" fontId="0" fillId="0" borderId="0" xfId="0" applyNumberFormat="1" applyFill="1"/>
    <xf numFmtId="0" fontId="0" fillId="9" borderId="1" xfId="0" applyNumberFormat="1" applyFont="1" applyFill="1" applyBorder="1"/>
    <xf numFmtId="0" fontId="0" fillId="3" borderId="3" xfId="0" applyFont="1" applyFill="1" applyBorder="1"/>
    <xf numFmtId="0" fontId="0" fillId="3" borderId="1" xfId="0" applyFont="1" applyFill="1" applyBorder="1"/>
    <xf numFmtId="0" fontId="7" fillId="3" borderId="11" xfId="0" applyFont="1" applyFill="1" applyBorder="1"/>
    <xf numFmtId="0" fontId="7" fillId="3" borderId="0" xfId="0" applyFont="1" applyFill="1" applyBorder="1"/>
    <xf numFmtId="164" fontId="0" fillId="0" borderId="0" xfId="0" applyNumberFormat="1" applyFill="1" applyBorder="1"/>
    <xf numFmtId="164" fontId="0" fillId="0" borderId="15" xfId="0" applyNumberFormat="1" applyFill="1" applyBorder="1"/>
    <xf numFmtId="0" fontId="0" fillId="0" borderId="16" xfId="0" applyFill="1" applyBorder="1" applyAlignment="1">
      <alignment horizontal="right"/>
    </xf>
    <xf numFmtId="164" fontId="0" fillId="0" borderId="17" xfId="0" applyNumberFormat="1" applyFill="1" applyBorder="1"/>
    <xf numFmtId="0" fontId="0" fillId="0" borderId="18" xfId="0" applyFill="1" applyBorder="1"/>
    <xf numFmtId="0" fontId="0" fillId="0" borderId="19" xfId="0" applyFill="1" applyBorder="1" applyAlignment="1">
      <alignment horizontal="right"/>
    </xf>
    <xf numFmtId="0" fontId="0" fillId="0" borderId="20" xfId="0" applyFill="1" applyBorder="1"/>
    <xf numFmtId="0" fontId="0" fillId="0" borderId="21" xfId="0" applyFill="1" applyBorder="1" applyAlignment="1">
      <alignment horizontal="right"/>
    </xf>
    <xf numFmtId="0" fontId="0" fillId="0" borderId="22" xfId="0" applyFill="1" applyBorder="1"/>
    <xf numFmtId="0" fontId="0" fillId="0" borderId="9" xfId="0" applyFill="1" applyBorder="1"/>
    <xf numFmtId="164" fontId="0" fillId="3" borderId="0" xfId="0" applyNumberFormat="1" applyFill="1"/>
    <xf numFmtId="164" fontId="0" fillId="0" borderId="0" xfId="0" applyNumberFormat="1" applyFill="1" applyAlignment="1">
      <alignment horizontal="center"/>
    </xf>
    <xf numFmtId="0" fontId="0" fillId="0" borderId="8" xfId="0" applyFill="1" applyBorder="1"/>
    <xf numFmtId="0" fontId="0" fillId="0" borderId="13" xfId="0" applyFont="1" applyFill="1" applyBorder="1"/>
    <xf numFmtId="0" fontId="0" fillId="0" borderId="10" xfId="0" applyFont="1" applyFill="1" applyBorder="1"/>
    <xf numFmtId="0" fontId="0" fillId="0" borderId="0" xfId="0" applyNumberFormat="1" applyFill="1"/>
    <xf numFmtId="0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0" fillId="0" borderId="0" xfId="0" applyNumberFormat="1" applyFill="1" applyBorder="1"/>
    <xf numFmtId="0" fontId="0" fillId="3" borderId="0" xfId="0" applyNumberFormat="1" applyFill="1"/>
    <xf numFmtId="164" fontId="0" fillId="7" borderId="0" xfId="0" applyNumberFormat="1" applyFill="1"/>
    <xf numFmtId="164" fontId="0" fillId="0" borderId="1" xfId="0" applyNumberFormat="1" applyFill="1" applyBorder="1" applyAlignment="1">
      <alignment horizontal="center"/>
    </xf>
    <xf numFmtId="0" fontId="0" fillId="0" borderId="24" xfId="0" applyFill="1" applyBorder="1" applyAlignment="1">
      <alignment horizontal="right"/>
    </xf>
    <xf numFmtId="164" fontId="0" fillId="0" borderId="24" xfId="0" applyNumberFormat="1" applyFill="1" applyBorder="1"/>
    <xf numFmtId="0" fontId="0" fillId="0" borderId="25" xfId="0" applyFill="1" applyBorder="1"/>
    <xf numFmtId="0" fontId="0" fillId="0" borderId="27" xfId="0" applyFill="1" applyBorder="1"/>
    <xf numFmtId="0" fontId="0" fillId="0" borderId="29" xfId="0" applyFill="1" applyBorder="1" applyAlignment="1">
      <alignment horizontal="right"/>
    </xf>
    <xf numFmtId="164" fontId="0" fillId="0" borderId="29" xfId="0" applyNumberFormat="1" applyFill="1" applyBorder="1"/>
    <xf numFmtId="0" fontId="0" fillId="0" borderId="30" xfId="0" applyFill="1" applyBorder="1"/>
    <xf numFmtId="0" fontId="0" fillId="0" borderId="0" xfId="0" applyFill="1" applyBorder="1" applyAlignment="1">
      <alignment horizontal="left"/>
    </xf>
    <xf numFmtId="0" fontId="1" fillId="0" borderId="0" xfId="0" applyFont="1" applyFill="1" applyAlignment="1">
      <alignment horizontal="right"/>
    </xf>
    <xf numFmtId="164" fontId="7" fillId="3" borderId="1" xfId="0" applyNumberFormat="1" applyFont="1" applyFill="1" applyBorder="1"/>
    <xf numFmtId="0" fontId="0" fillId="0" borderId="0" xfId="0" applyNumberFormat="1" applyFill="1" applyAlignment="1">
      <alignment horizontal="center"/>
    </xf>
    <xf numFmtId="0" fontId="7" fillId="3" borderId="33" xfId="0" applyFont="1" applyFill="1" applyBorder="1"/>
    <xf numFmtId="164" fontId="0" fillId="0" borderId="3" xfId="0" applyNumberFormat="1" applyFill="1" applyBorder="1" applyAlignment="1">
      <alignment horizontal="center"/>
    </xf>
    <xf numFmtId="0" fontId="7" fillId="3" borderId="35" xfId="0" applyFont="1" applyFill="1" applyBorder="1"/>
    <xf numFmtId="0" fontId="0" fillId="3" borderId="35" xfId="0" applyFont="1" applyFill="1" applyBorder="1"/>
    <xf numFmtId="0" fontId="0" fillId="3" borderId="35" xfId="0" applyFill="1" applyBorder="1"/>
    <xf numFmtId="164" fontId="0" fillId="0" borderId="36" xfId="0" applyNumberFormat="1" applyFill="1" applyBorder="1" applyAlignment="1">
      <alignment horizontal="center"/>
    </xf>
    <xf numFmtId="0" fontId="0" fillId="0" borderId="35" xfId="0" applyFill="1" applyBorder="1"/>
    <xf numFmtId="164" fontId="0" fillId="3" borderId="1" xfId="0" applyNumberFormat="1" applyFill="1" applyBorder="1"/>
    <xf numFmtId="164" fontId="0" fillId="3" borderId="3" xfId="0" applyNumberFormat="1" applyFill="1" applyBorder="1"/>
    <xf numFmtId="164" fontId="0" fillId="3" borderId="36" xfId="0" applyNumberFormat="1" applyFill="1" applyBorder="1"/>
    <xf numFmtId="164" fontId="0" fillId="0" borderId="35" xfId="0" applyNumberFormat="1" applyFill="1" applyBorder="1"/>
    <xf numFmtId="164" fontId="9" fillId="0" borderId="0" xfId="0" applyNumberFormat="1" applyFont="1" applyFill="1"/>
    <xf numFmtId="164" fontId="9" fillId="0" borderId="0" xfId="0" applyNumberFormat="1" applyFont="1" applyFill="1" applyAlignment="1">
      <alignment horizontal="center"/>
    </xf>
    <xf numFmtId="164" fontId="0" fillId="0" borderId="9" xfId="0" applyNumberFormat="1" applyFill="1" applyBorder="1"/>
    <xf numFmtId="164" fontId="0" fillId="7" borderId="12" xfId="0" applyNumberFormat="1" applyFill="1" applyBorder="1" applyAlignment="1">
      <alignment horizontal="center"/>
    </xf>
    <xf numFmtId="164" fontId="0" fillId="7" borderId="10" xfId="0" applyNumberFormat="1" applyFill="1" applyBorder="1" applyAlignment="1">
      <alignment horizontal="center"/>
    </xf>
    <xf numFmtId="164" fontId="0" fillId="0" borderId="37" xfId="0" applyNumberFormat="1" applyFill="1" applyBorder="1"/>
    <xf numFmtId="164" fontId="0" fillId="7" borderId="13" xfId="0" applyNumberFormat="1" applyFill="1" applyBorder="1" applyAlignment="1">
      <alignment horizontal="center"/>
    </xf>
    <xf numFmtId="164" fontId="7" fillId="3" borderId="36" xfId="0" applyNumberFormat="1" applyFont="1" applyFill="1" applyBorder="1"/>
    <xf numFmtId="0" fontId="11" fillId="0" borderId="0" xfId="0" applyFont="1" applyFill="1"/>
    <xf numFmtId="0" fontId="6" fillId="0" borderId="0" xfId="0" applyFont="1" applyFill="1"/>
    <xf numFmtId="0" fontId="6" fillId="0" borderId="0" xfId="0" applyFont="1" applyFill="1" applyBorder="1"/>
    <xf numFmtId="0" fontId="6" fillId="3" borderId="0" xfId="0" applyFont="1" applyFill="1"/>
    <xf numFmtId="164" fontId="6" fillId="0" borderId="0" xfId="0" applyNumberFormat="1" applyFont="1" applyFill="1" applyAlignment="1">
      <alignment horizontal="right"/>
    </xf>
    <xf numFmtId="164" fontId="6" fillId="0" borderId="0" xfId="0" applyNumberFormat="1" applyFont="1" applyFill="1"/>
    <xf numFmtId="164" fontId="6" fillId="0" borderId="0" xfId="0" applyNumberFormat="1" applyFont="1" applyFill="1" applyBorder="1"/>
    <xf numFmtId="164" fontId="6" fillId="3" borderId="0" xfId="0" applyNumberFormat="1" applyFont="1" applyFill="1"/>
    <xf numFmtId="164" fontId="6" fillId="0" borderId="0" xfId="0" applyNumberFormat="1" applyFont="1" applyFill="1" applyBorder="1" applyAlignment="1">
      <alignment horizontal="right"/>
    </xf>
    <xf numFmtId="164" fontId="6" fillId="3" borderId="0" xfId="0" applyNumberFormat="1" applyFont="1" applyFill="1" applyAlignment="1">
      <alignment horizontal="right"/>
    </xf>
    <xf numFmtId="164" fontId="6" fillId="0" borderId="0" xfId="0" applyNumberFormat="1" applyFont="1" applyFill="1" applyAlignment="1">
      <alignment horizontal="center"/>
    </xf>
    <xf numFmtId="164" fontId="7" fillId="3" borderId="4" xfId="0" applyNumberFormat="1" applyFont="1" applyFill="1" applyBorder="1"/>
    <xf numFmtId="164" fontId="7" fillId="3" borderId="3" xfId="0" applyNumberFormat="1" applyFont="1" applyFill="1" applyBorder="1"/>
    <xf numFmtId="164" fontId="0" fillId="0" borderId="6" xfId="0" applyNumberFormat="1" applyFill="1" applyBorder="1" applyAlignment="1">
      <alignment horizontal="center"/>
    </xf>
    <xf numFmtId="164" fontId="7" fillId="3" borderId="7" xfId="0" applyNumberFormat="1" applyFont="1" applyFill="1" applyBorder="1"/>
    <xf numFmtId="164" fontId="7" fillId="3" borderId="38" xfId="0" applyNumberFormat="1" applyFont="1" applyFill="1" applyBorder="1"/>
    <xf numFmtId="164" fontId="7" fillId="3" borderId="39" xfId="0" applyNumberFormat="1" applyFont="1" applyFill="1" applyBorder="1"/>
    <xf numFmtId="164" fontId="7" fillId="3" borderId="40" xfId="0" applyNumberFormat="1" applyFont="1" applyFill="1" applyBorder="1"/>
    <xf numFmtId="164" fontId="7" fillId="3" borderId="41" xfId="0" applyNumberFormat="1" applyFont="1" applyFill="1" applyBorder="1"/>
    <xf numFmtId="164" fontId="7" fillId="3" borderId="42" xfId="0" applyNumberFormat="1" applyFont="1" applyFill="1" applyBorder="1"/>
    <xf numFmtId="164" fontId="7" fillId="3" borderId="43" xfId="0" applyNumberFormat="1" applyFont="1" applyFill="1" applyBorder="1"/>
    <xf numFmtId="164" fontId="6" fillId="6" borderId="0" xfId="0" applyNumberFormat="1" applyFont="1" applyFill="1"/>
    <xf numFmtId="164" fontId="0" fillId="6" borderId="12" xfId="0" applyNumberFormat="1" applyFill="1" applyBorder="1" applyAlignment="1">
      <alignment horizontal="center"/>
    </xf>
    <xf numFmtId="164" fontId="0" fillId="0" borderId="10" xfId="0" applyNumberFormat="1" applyFill="1" applyBorder="1"/>
    <xf numFmtId="164" fontId="0" fillId="6" borderId="37" xfId="0" applyNumberFormat="1" applyFill="1" applyBorder="1" applyAlignment="1">
      <alignment horizontal="center"/>
    </xf>
    <xf numFmtId="0" fontId="0" fillId="10" borderId="20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0" fillId="0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0" fillId="10" borderId="0" xfId="0" applyFill="1" applyBorder="1" applyAlignment="1">
      <alignment horizontal="center"/>
    </xf>
    <xf numFmtId="164" fontId="7" fillId="11" borderId="31" xfId="0" applyNumberFormat="1" applyFont="1" applyFill="1" applyBorder="1" applyAlignment="1">
      <alignment horizontal="center"/>
    </xf>
    <xf numFmtId="164" fontId="7" fillId="11" borderId="32" xfId="0" applyNumberFormat="1" applyFont="1" applyFill="1" applyBorder="1" applyAlignment="1">
      <alignment horizontal="center"/>
    </xf>
    <xf numFmtId="164" fontId="7" fillId="11" borderId="34" xfId="0" applyNumberFormat="1" applyFont="1" applyFill="1" applyBorder="1" applyAlignment="1">
      <alignment horizontal="center"/>
    </xf>
    <xf numFmtId="164" fontId="0" fillId="7" borderId="0" xfId="0" applyNumberFormat="1" applyFill="1" applyBorder="1"/>
    <xf numFmtId="164" fontId="0" fillId="7" borderId="44" xfId="0" applyNumberFormat="1" applyFill="1" applyBorder="1"/>
    <xf numFmtId="164" fontId="0" fillId="7" borderId="45" xfId="0" applyNumberFormat="1" applyFill="1" applyBorder="1"/>
    <xf numFmtId="164" fontId="0" fillId="7" borderId="46" xfId="0" applyNumberFormat="1" applyFill="1" applyBorder="1"/>
    <xf numFmtId="164" fontId="0" fillId="7" borderId="47" xfId="0" applyNumberFormat="1" applyFill="1" applyBorder="1"/>
    <xf numFmtId="164" fontId="0" fillId="7" borderId="48" xfId="0" applyNumberFormat="1" applyFill="1" applyBorder="1"/>
    <xf numFmtId="164" fontId="0" fillId="7" borderId="49" xfId="0" applyNumberFormat="1" applyFill="1" applyBorder="1"/>
    <xf numFmtId="164" fontId="0" fillId="6" borderId="0" xfId="0" applyNumberFormat="1" applyFill="1" applyBorder="1"/>
    <xf numFmtId="164" fontId="6" fillId="6" borderId="12" xfId="0" applyNumberFormat="1" applyFont="1" applyFill="1" applyBorder="1"/>
    <xf numFmtId="164" fontId="0" fillId="6" borderId="50" xfId="0" applyNumberFormat="1" applyFill="1" applyBorder="1"/>
    <xf numFmtId="164" fontId="0" fillId="6" borderId="51" xfId="0" applyNumberFormat="1" applyFill="1" applyBorder="1"/>
    <xf numFmtId="164" fontId="0" fillId="6" borderId="52" xfId="0" applyNumberFormat="1" applyFill="1" applyBorder="1"/>
    <xf numFmtId="164" fontId="0" fillId="6" borderId="53" xfId="0" applyNumberFormat="1" applyFill="1" applyBorder="1"/>
    <xf numFmtId="164" fontId="0" fillId="6" borderId="54" xfId="0" applyNumberFormat="1" applyFill="1" applyBorder="1"/>
    <xf numFmtId="164" fontId="0" fillId="6" borderId="55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FF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0"/>
          <c:order val="0"/>
          <c:tx>
            <c:strRef>
              <c:f>'Générer le profil'!$G$1:$H$1</c:f>
              <c:strCache>
                <c:ptCount val="1"/>
                <c:pt idx="0">
                  <c:v>Came 1</c:v>
                </c:pt>
              </c:strCache>
            </c:strRef>
          </c:tx>
          <c:spPr>
            <a:ln w="28575">
              <a:noFill/>
            </a:ln>
          </c:spPr>
          <c:xVal>
            <c:numRef>
              <c:f>'Générer le profil'!$G$3:$G$30</c:f>
              <c:numCache>
                <c:formatCode>#,##0.000</c:formatCode>
                <c:ptCount val="28"/>
                <c:pt idx="0">
                  <c:v>-23.578850422242123</c:v>
                </c:pt>
                <c:pt idx="1">
                  <c:v>-23.735085814165696</c:v>
                </c:pt>
                <c:pt idx="2">
                  <c:v>-23.858229824051701</c:v>
                </c:pt>
                <c:pt idx="3">
                  <c:v>-23.960723201157432</c:v>
                </c:pt>
                <c:pt idx="4">
                  <c:v>-24.04851585618086</c:v>
                </c:pt>
                <c:pt idx="5">
                  <c:v>-24.125020969257868</c:v>
                </c:pt>
                <c:pt idx="6">
                  <c:v>-24.192430081806712</c:v>
                </c:pt>
                <c:pt idx="7">
                  <c:v>-24.252246660313563</c:v>
                </c:pt>
                <c:pt idx="8">
                  <c:v>-24.305563817988631</c:v>
                </c:pt>
                <c:pt idx="9">
                  <c:v>-24.353206945067761</c:v>
                </c:pt>
                <c:pt idx="10">
                  <c:v>-24.395819341563886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xVal>
          <c:yVal>
            <c:numRef>
              <c:f>'Générer le profil'!$H$3:$H$30</c:f>
              <c:numCache>
                <c:formatCode>#,##0.000</c:formatCode>
                <c:ptCount val="28"/>
                <c:pt idx="0">
                  <c:v>-1.7818576737257565</c:v>
                </c:pt>
                <c:pt idx="1">
                  <c:v>-1.3672705630790911</c:v>
                </c:pt>
                <c:pt idx="2">
                  <c:v>-1.0136635470079733</c:v>
                </c:pt>
                <c:pt idx="3">
                  <c:v>-0.69755196750088144</c:v>
                </c:pt>
                <c:pt idx="4">
                  <c:v>-0.40783994626157949</c:v>
                </c:pt>
                <c:pt idx="5">
                  <c:v>-0.13825315016246192</c:v>
                </c:pt>
                <c:pt idx="6">
                  <c:v>0.11516690400366726</c:v>
                </c:pt>
                <c:pt idx="7">
                  <c:v>0.35507422954249113</c:v>
                </c:pt>
                <c:pt idx="8">
                  <c:v>0.58334137525747565</c:v>
                </c:pt>
                <c:pt idx="9">
                  <c:v>0.80132483712838054</c:v>
                </c:pt>
                <c:pt idx="10">
                  <c:v>1.0100213196961754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yVal>
        </c:ser>
        <c:ser>
          <c:idx val="1"/>
          <c:order val="1"/>
          <c:tx>
            <c:strRef>
              <c:f>'Générer le profil'!$I$1:$J$1</c:f>
              <c:strCache>
                <c:ptCount val="1"/>
                <c:pt idx="0">
                  <c:v>Came 2</c:v>
                </c:pt>
              </c:strCache>
            </c:strRef>
          </c:tx>
          <c:spPr>
            <a:ln w="28575">
              <a:noFill/>
            </a:ln>
          </c:spPr>
          <c:xVal>
            <c:strRef>
              <c:f>'Générer le profil'!$I$3:$I$30</c:f>
              <c:strCache>
                <c:ptCount val="11"/>
                <c:pt idx="0">
                  <c:v>14,103</c:v>
                </c:pt>
                <c:pt idx="1">
                  <c:v>13,608</c:v>
                </c:pt>
                <c:pt idx="2">
                  <c:v>13,180</c:v>
                </c:pt>
                <c:pt idx="3">
                  <c:v>12,793</c:v>
                </c:pt>
                <c:pt idx="4">
                  <c:v>12,434</c:v>
                </c:pt>
                <c:pt idx="5">
                  <c:v>12,096</c:v>
                </c:pt>
                <c:pt idx="6">
                  <c:v>11,775</c:v>
                </c:pt>
                <c:pt idx="7">
                  <c:v>11,466</c:v>
                </c:pt>
                <c:pt idx="8">
                  <c:v>11,169</c:v>
                </c:pt>
                <c:pt idx="9">
                  <c:v>10,880</c:v>
                </c:pt>
                <c:pt idx="10">
                  <c:v>10,599</c:v>
                </c:pt>
              </c:strCache>
            </c:strRef>
          </c:xVal>
          <c:yVal>
            <c:numRef>
              <c:f>'Générer le profil'!$J$3:$J$30</c:f>
              <c:numCache>
                <c:formatCode>#,##0.000</c:formatCode>
                <c:ptCount val="28"/>
                <c:pt idx="0">
                  <c:v>-19.333031817894824</c:v>
                </c:pt>
                <c:pt idx="1">
                  <c:v>-19.629884964881501</c:v>
                </c:pt>
                <c:pt idx="2">
                  <c:v>-19.886370407380067</c:v>
                </c:pt>
                <c:pt idx="3">
                  <c:v>-20.11813997258546</c:v>
                </c:pt>
                <c:pt idx="4">
                  <c:v>-20.332703757995283</c:v>
                </c:pt>
                <c:pt idx="5">
                  <c:v>-20.534398321244723</c:v>
                </c:pt>
                <c:pt idx="6">
                  <c:v>-20.72604542901497</c:v>
                </c:pt>
                <c:pt idx="7">
                  <c:v>-20.909615062504997</c:v>
                </c:pt>
                <c:pt idx="8">
                  <c:v>-21.086581591746956</c:v>
                </c:pt>
                <c:pt idx="9">
                  <c:v>-21.258104335125129</c:v>
                </c:pt>
                <c:pt idx="10">
                  <c:v>-21.425139711313371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yVal>
        </c:ser>
        <c:ser>
          <c:idx val="2"/>
          <c:order val="2"/>
          <c:tx>
            <c:strRef>
              <c:f>'Générer le profil'!$K$1:$L$1</c:f>
              <c:strCache>
                <c:ptCount val="1"/>
                <c:pt idx="0">
                  <c:v>Came 3</c:v>
                </c:pt>
              </c:strCache>
            </c:strRef>
          </c:tx>
          <c:spPr>
            <a:ln w="28575">
              <a:noFill/>
            </a:ln>
          </c:spPr>
          <c:xVal>
            <c:numRef>
              <c:f>'Générer le profil'!$K$3:$K$30</c:f>
              <c:numCache>
                <c:formatCode>#,##0.000</c:formatCode>
                <c:ptCount val="28"/>
                <c:pt idx="0">
                  <c:v>10.462065920828287</c:v>
                </c:pt>
                <c:pt idx="1">
                  <c:v>10.752150000908609</c:v>
                </c:pt>
                <c:pt idx="2">
                  <c:v>11.005064323220211</c:v>
                </c:pt>
                <c:pt idx="3">
                  <c:v>11.234892205809279</c:v>
                </c:pt>
                <c:pt idx="4">
                  <c:v>11.448357362454056</c:v>
                </c:pt>
                <c:pt idx="5">
                  <c:v>11.649310267950016</c:v>
                </c:pt>
                <c:pt idx="6">
                  <c:v>11.840219776559515</c:v>
                </c:pt>
                <c:pt idx="7">
                  <c:v>12.022776698174168</c:v>
                </c:pt>
                <c:pt idx="8">
                  <c:v>12.198208770478228</c:v>
                </c:pt>
                <c:pt idx="9">
                  <c:v>12.367441833634972</c:v>
                </c:pt>
                <c:pt idx="10">
                  <c:v>12.531196666482739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xVal>
          <c:yVal>
            <c:numRef>
              <c:f>'Générer le profil'!$L$3:$L$30</c:f>
              <c:numCache>
                <c:formatCode>#,##0.000</c:formatCode>
                <c:ptCount val="28"/>
                <c:pt idx="0">
                  <c:v>22.076390680335805</c:v>
                </c:pt>
                <c:pt idx="1">
                  <c:v>21.841145277633856</c:v>
                </c:pt>
                <c:pt idx="2">
                  <c:v>21.625919514541458</c:v>
                </c:pt>
                <c:pt idx="3">
                  <c:v>21.421866110850271</c:v>
                </c:pt>
                <c:pt idx="4">
                  <c:v>21.224820354777673</c:v>
                </c:pt>
                <c:pt idx="5">
                  <c:v>21.032415817315446</c:v>
                </c:pt>
                <c:pt idx="6">
                  <c:v>20.843122523996215</c:v>
                </c:pt>
                <c:pt idx="7">
                  <c:v>20.65587914809608</c:v>
                </c:pt>
                <c:pt idx="8">
                  <c:v>20.469884232413278</c:v>
                </c:pt>
                <c:pt idx="9">
                  <c:v>20.284495864226539</c:v>
                </c:pt>
                <c:pt idx="10">
                  <c:v>20.099167155523094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yVal>
        </c:ser>
        <c:axId val="64801024"/>
        <c:axId val="66527232"/>
      </c:scatterChart>
      <c:valAx>
        <c:axId val="64801024"/>
        <c:scaling>
          <c:orientation val="minMax"/>
        </c:scaling>
        <c:axPos val="b"/>
        <c:numFmt formatCode="#,##0.000" sourceLinked="1"/>
        <c:tickLblPos val="nextTo"/>
        <c:crossAx val="66527232"/>
        <c:crosses val="autoZero"/>
        <c:crossBetween val="midCat"/>
      </c:valAx>
      <c:valAx>
        <c:axId val="66527232"/>
        <c:scaling>
          <c:orientation val="minMax"/>
        </c:scaling>
        <c:axPos val="l"/>
        <c:majorGridlines/>
        <c:numFmt formatCode="#,##0.000" sourceLinked="1"/>
        <c:tickLblPos val="nextTo"/>
        <c:crossAx val="6480102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847724</xdr:colOff>
      <xdr:row>30</xdr:row>
      <xdr:rowOff>76200</xdr:rowOff>
    </xdr:from>
    <xdr:to>
      <xdr:col>4</xdr:col>
      <xdr:colOff>238124</xdr:colOff>
      <xdr:row>50</xdr:row>
      <xdr:rowOff>133350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19050</xdr:colOff>
      <xdr:row>6</xdr:row>
      <xdr:rowOff>228600</xdr:rowOff>
    </xdr:from>
    <xdr:to>
      <xdr:col>34</xdr:col>
      <xdr:colOff>4</xdr:colOff>
      <xdr:row>7</xdr:row>
      <xdr:rowOff>228600</xdr:rowOff>
    </xdr:to>
    <xdr:cxnSp macro="">
      <xdr:nvCxnSpPr>
        <xdr:cNvPr id="4" name="Connecteur droit avec flèche 3"/>
        <xdr:cNvCxnSpPr/>
      </xdr:nvCxnSpPr>
      <xdr:spPr>
        <a:xfrm rot="10800000">
          <a:off x="8210550" y="1638300"/>
          <a:ext cx="9696454" cy="247650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295276</xdr:colOff>
      <xdr:row>13</xdr:row>
      <xdr:rowOff>85725</xdr:rowOff>
    </xdr:from>
    <xdr:to>
      <xdr:col>11</xdr:col>
      <xdr:colOff>342901</xdr:colOff>
      <xdr:row>17</xdr:row>
      <xdr:rowOff>85725</xdr:rowOff>
    </xdr:to>
    <xdr:sp macro="" textlink="">
      <xdr:nvSpPr>
        <xdr:cNvPr id="13" name="ZoneTexte 12"/>
        <xdr:cNvSpPr txBox="1"/>
      </xdr:nvSpPr>
      <xdr:spPr>
        <a:xfrm>
          <a:off x="8486776" y="3028950"/>
          <a:ext cx="571500" cy="885825"/>
        </a:xfrm>
        <a:prstGeom prst="roundRect">
          <a:avLst/>
        </a:prstGeom>
        <a:solidFill>
          <a:srgbClr val="FFFFFF">
            <a:alpha val="60000"/>
          </a:srgbClr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5400" b="1">
              <a:solidFill>
                <a:srgbClr val="002060"/>
              </a:solidFill>
            </a:rPr>
            <a:t>?</a:t>
          </a:r>
        </a:p>
      </xdr:txBody>
    </xdr:sp>
    <xdr:clientData/>
  </xdr:twoCellAnchor>
  <xdr:twoCellAnchor>
    <xdr:from>
      <xdr:col>10</xdr:col>
      <xdr:colOff>38101</xdr:colOff>
      <xdr:row>17</xdr:row>
      <xdr:rowOff>47626</xdr:rowOff>
    </xdr:from>
    <xdr:to>
      <xdr:col>56</xdr:col>
      <xdr:colOff>419105</xdr:colOff>
      <xdr:row>19</xdr:row>
      <xdr:rowOff>142878</xdr:rowOff>
    </xdr:to>
    <xdr:cxnSp macro="">
      <xdr:nvCxnSpPr>
        <xdr:cNvPr id="9" name="Connecteur droit avec flèche 8"/>
        <xdr:cNvCxnSpPr/>
      </xdr:nvCxnSpPr>
      <xdr:spPr>
        <a:xfrm rot="10800000">
          <a:off x="8229601" y="3876676"/>
          <a:ext cx="19078579" cy="523877"/>
        </a:xfrm>
        <a:prstGeom prst="straightConnector1">
          <a:avLst/>
        </a:prstGeom>
        <a:ln w="38100">
          <a:solidFill>
            <a:srgbClr val="00206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P254"/>
  <sheetViews>
    <sheetView tabSelected="1" zoomScaleNormal="100" workbookViewId="0">
      <selection activeCell="BI10" sqref="BI10"/>
    </sheetView>
  </sheetViews>
  <sheetFormatPr baseColWidth="10" defaultRowHeight="15"/>
  <cols>
    <col min="1" max="1" width="31.140625" style="2" customWidth="1"/>
    <col min="2" max="2" width="31" style="2" customWidth="1"/>
    <col min="3" max="3" width="8.28515625" style="7" customWidth="1"/>
    <col min="4" max="4" width="12.28515625" style="2" customWidth="1"/>
    <col min="5" max="5" width="5.140625" style="2" customWidth="1"/>
    <col min="6" max="6" width="3.5703125" style="2" customWidth="1"/>
    <col min="7" max="12" width="7.85546875" style="36" customWidth="1"/>
    <col min="13" max="13" width="3.5703125" style="2" customWidth="1"/>
    <col min="14" max="14" width="4.28515625" style="82" customWidth="1"/>
    <col min="15" max="16" width="7.140625" style="36" customWidth="1"/>
    <col min="17" max="17" width="5.7109375" style="46" customWidth="1"/>
    <col min="18" max="20" width="6.42578125" style="46" customWidth="1"/>
    <col min="21" max="21" width="5.7109375" style="46" customWidth="1"/>
    <col min="22" max="22" width="4.28515625" style="88" customWidth="1"/>
    <col min="23" max="24" width="6.42578125" style="36" customWidth="1"/>
    <col min="25" max="26" width="5.7109375" style="46" customWidth="1"/>
    <col min="27" max="28" width="6.42578125" style="46" customWidth="1"/>
    <col min="29" max="29" width="5.85546875" style="46" customWidth="1"/>
    <col min="30" max="30" width="6.42578125" style="46" customWidth="1"/>
    <col min="31" max="31" width="4.28515625" style="86" customWidth="1"/>
    <col min="32" max="32" width="7.140625" style="36" customWidth="1"/>
    <col min="33" max="33" width="7.85546875" style="36" customWidth="1"/>
    <col min="34" max="34" width="4.140625" style="36" customWidth="1"/>
    <col min="35" max="36" width="7.85546875" style="36" customWidth="1"/>
    <col min="37" max="37" width="5.140625" style="82" customWidth="1"/>
    <col min="38" max="39" width="6.42578125" style="36" customWidth="1"/>
    <col min="40" max="44" width="5.7109375" style="46" customWidth="1"/>
    <col min="45" max="45" width="5.42578125" style="86" customWidth="1"/>
    <col min="46" max="47" width="6.42578125" style="36" customWidth="1"/>
    <col min="48" max="52" width="5.7109375" style="46" customWidth="1"/>
    <col min="53" max="53" width="6" style="46" customWidth="1"/>
    <col min="54" max="54" width="5.28515625" style="86" customWidth="1"/>
    <col min="55" max="56" width="7.140625" style="36" customWidth="1"/>
    <col min="57" max="57" width="6.42578125" style="86" customWidth="1"/>
    <col min="58" max="59" width="7.140625" style="36" customWidth="1"/>
    <col min="60" max="60" width="6.42578125" style="2" customWidth="1"/>
    <col min="61" max="16384" width="11.42578125" style="2"/>
  </cols>
  <sheetData>
    <row r="1" spans="1:68" ht="15.75">
      <c r="A1" s="112" t="s">
        <v>14</v>
      </c>
      <c r="B1" s="8" t="s">
        <v>0</v>
      </c>
      <c r="C1" s="9" t="s">
        <v>1</v>
      </c>
      <c r="D1" s="17">
        <v>19.126000000000001</v>
      </c>
      <c r="E1" s="12" t="s">
        <v>6</v>
      </c>
      <c r="F1" s="24"/>
      <c r="G1" s="117" t="s">
        <v>177</v>
      </c>
      <c r="H1" s="118"/>
      <c r="I1" s="118" t="s">
        <v>178</v>
      </c>
      <c r="J1" s="118"/>
      <c r="K1" s="118" t="s">
        <v>179</v>
      </c>
      <c r="L1" s="119"/>
      <c r="M1" s="60"/>
      <c r="N1" s="116" t="s">
        <v>2</v>
      </c>
      <c r="O1" s="116"/>
      <c r="P1" s="116"/>
      <c r="Q1" s="116"/>
      <c r="R1" s="116"/>
      <c r="S1" s="116"/>
      <c r="T1" s="116"/>
      <c r="U1" s="116"/>
      <c r="V1" s="116"/>
      <c r="W1" s="116"/>
      <c r="X1" s="116"/>
      <c r="Y1" s="116"/>
      <c r="Z1" s="116"/>
      <c r="AA1" s="116"/>
      <c r="AB1" s="116"/>
      <c r="AC1" s="116"/>
      <c r="AD1" s="116"/>
      <c r="AE1" s="116"/>
      <c r="AF1" s="116"/>
      <c r="AG1" s="116"/>
      <c r="AH1" s="116"/>
      <c r="AI1" s="116"/>
      <c r="AJ1" s="116"/>
      <c r="AK1" s="111" t="s">
        <v>11</v>
      </c>
      <c r="AL1" s="111"/>
      <c r="AM1" s="111"/>
      <c r="AN1" s="111"/>
      <c r="AO1" s="111"/>
      <c r="AP1" s="111"/>
      <c r="AQ1" s="111"/>
      <c r="AR1" s="111"/>
      <c r="AS1" s="111"/>
      <c r="AT1" s="111"/>
      <c r="AU1" s="111"/>
      <c r="AV1" s="111"/>
      <c r="AW1" s="111"/>
      <c r="AX1" s="111"/>
      <c r="AY1" s="111"/>
      <c r="AZ1" s="111"/>
      <c r="BA1" s="111"/>
      <c r="BB1" s="111"/>
      <c r="BC1" s="111"/>
      <c r="BD1" s="111"/>
      <c r="BE1" s="111"/>
      <c r="BF1" s="20"/>
      <c r="BG1" s="20"/>
      <c r="BH1" s="1"/>
      <c r="BI1" s="1"/>
      <c r="BJ1" s="1"/>
      <c r="BK1" s="1"/>
      <c r="BL1" s="1"/>
      <c r="BM1" s="1"/>
      <c r="BN1" s="1"/>
      <c r="BO1" s="1"/>
      <c r="BP1" s="1"/>
    </row>
    <row r="2" spans="1:68" ht="19.5" thickBot="1">
      <c r="A2" s="112"/>
      <c r="B2" s="8" t="s">
        <v>2</v>
      </c>
      <c r="C2" s="9" t="s">
        <v>8</v>
      </c>
      <c r="D2" s="17">
        <v>0.6</v>
      </c>
      <c r="E2" s="12" t="s">
        <v>6</v>
      </c>
      <c r="F2" s="62"/>
      <c r="G2" s="61" t="s">
        <v>50</v>
      </c>
      <c r="H2" s="48" t="s">
        <v>51</v>
      </c>
      <c r="I2" s="92" t="s">
        <v>50</v>
      </c>
      <c r="J2" s="92" t="s">
        <v>51</v>
      </c>
      <c r="K2" s="48" t="s">
        <v>50</v>
      </c>
      <c r="L2" s="65" t="s">
        <v>51</v>
      </c>
      <c r="M2" s="25"/>
      <c r="N2" s="80"/>
      <c r="O2" s="20"/>
      <c r="P2" s="20"/>
      <c r="Q2" s="41"/>
      <c r="R2" s="110" t="s">
        <v>85</v>
      </c>
      <c r="S2" s="110"/>
      <c r="T2" s="110"/>
      <c r="U2" s="41"/>
      <c r="V2" s="83"/>
      <c r="W2" s="20"/>
      <c r="X2" s="20"/>
      <c r="Y2" s="110" t="s">
        <v>115</v>
      </c>
      <c r="Z2" s="110"/>
      <c r="AA2" s="110" t="s">
        <v>85</v>
      </c>
      <c r="AB2" s="110"/>
      <c r="AC2" s="110"/>
      <c r="AD2" s="41"/>
      <c r="AE2" s="84"/>
      <c r="AF2" s="20"/>
      <c r="AG2" s="20"/>
      <c r="AH2" s="20"/>
      <c r="AI2" s="73"/>
      <c r="AJ2" s="73"/>
      <c r="AK2" s="79"/>
      <c r="AL2" s="71"/>
      <c r="AM2" s="71"/>
      <c r="AN2" s="41"/>
      <c r="AO2" s="110" t="s">
        <v>85</v>
      </c>
      <c r="AP2" s="110"/>
      <c r="AQ2" s="110"/>
      <c r="AR2" s="41"/>
      <c r="AS2" s="83"/>
      <c r="AT2" s="20"/>
      <c r="AU2" s="20"/>
      <c r="AV2" s="110" t="s">
        <v>115</v>
      </c>
      <c r="AW2" s="110"/>
      <c r="AX2" s="110" t="s">
        <v>85</v>
      </c>
      <c r="AY2" s="110"/>
      <c r="AZ2" s="110"/>
      <c r="BA2" s="41"/>
      <c r="BB2" s="84"/>
      <c r="BC2" s="20"/>
      <c r="BD2" s="20"/>
      <c r="BE2" s="84"/>
      <c r="BF2" s="20"/>
      <c r="BG2" s="102"/>
      <c r="BH2" s="1"/>
      <c r="BI2" s="1"/>
      <c r="BJ2" s="1"/>
      <c r="BK2" s="1"/>
      <c r="BL2" s="1"/>
      <c r="BM2" s="1"/>
      <c r="BN2" s="1"/>
      <c r="BO2" s="1"/>
      <c r="BP2" s="1"/>
    </row>
    <row r="3" spans="1:68" ht="20.25" thickTop="1" thickBot="1">
      <c r="A3" s="112"/>
      <c r="B3" s="8" t="s">
        <v>121</v>
      </c>
      <c r="C3" s="9" t="s">
        <v>9</v>
      </c>
      <c r="D3" s="17">
        <v>10.78</v>
      </c>
      <c r="E3" s="12" t="s">
        <v>6</v>
      </c>
      <c r="F3" s="62"/>
      <c r="G3" s="58">
        <f>COS((4*PI())/3)*(I3-W4)-SIN((4*PI())/3)*(J3-X4)+W4</f>
        <v>-23.578850422242123</v>
      </c>
      <c r="H3" s="90">
        <f>SIN((4*PI())/3)*(I3-W4)+COS((4*PI())/3)*(J3-X4)+X4</f>
        <v>-1.7818576737257565</v>
      </c>
      <c r="I3" s="94">
        <f>AI4</f>
        <v>14.103456913708676</v>
      </c>
      <c r="J3" s="95">
        <f>AJ4</f>
        <v>-19.333031817894824</v>
      </c>
      <c r="K3" s="91">
        <f>COS((2*PI())/3)*(I3-W4)-SIN((2*PI())/3)*(J3-X4)+W4</f>
        <v>10.462065920828287</v>
      </c>
      <c r="L3" s="78">
        <f>SIN((2*PI())/3)*(I3-W4)+COS((2*PI())/3)*(J3-X4)+X4</f>
        <v>22.076390680335805</v>
      </c>
      <c r="M3" s="25"/>
      <c r="N3" s="80"/>
      <c r="O3" s="37" t="s">
        <v>50</v>
      </c>
      <c r="P3" s="37" t="s">
        <v>51</v>
      </c>
      <c r="Q3" s="43" t="s">
        <v>81</v>
      </c>
      <c r="R3" s="43" t="s">
        <v>82</v>
      </c>
      <c r="S3" s="43" t="s">
        <v>83</v>
      </c>
      <c r="T3" s="43" t="s">
        <v>84</v>
      </c>
      <c r="U3" s="44" t="s">
        <v>87</v>
      </c>
      <c r="V3" s="83"/>
      <c r="W3" s="37" t="s">
        <v>50</v>
      </c>
      <c r="X3" s="37" t="s">
        <v>51</v>
      </c>
      <c r="Y3" s="42" t="s">
        <v>116</v>
      </c>
      <c r="Z3" s="42" t="s">
        <v>117</v>
      </c>
      <c r="AA3" s="43" t="s">
        <v>82</v>
      </c>
      <c r="AB3" s="43" t="s">
        <v>83</v>
      </c>
      <c r="AC3" s="43" t="s">
        <v>84</v>
      </c>
      <c r="AD3" s="44" t="s">
        <v>87</v>
      </c>
      <c r="AE3" s="89"/>
      <c r="AF3" s="37" t="s">
        <v>50</v>
      </c>
      <c r="AG3" s="37" t="s">
        <v>51</v>
      </c>
      <c r="AH3" s="75"/>
      <c r="AI3" s="74" t="s">
        <v>50</v>
      </c>
      <c r="AJ3" s="77" t="s">
        <v>51</v>
      </c>
      <c r="AK3" s="79"/>
      <c r="AL3" s="72" t="s">
        <v>374</v>
      </c>
      <c r="AM3" s="72" t="s">
        <v>375</v>
      </c>
      <c r="AN3" s="43" t="s">
        <v>81</v>
      </c>
      <c r="AO3" s="43" t="s">
        <v>82</v>
      </c>
      <c r="AP3" s="43" t="s">
        <v>83</v>
      </c>
      <c r="AQ3" s="43" t="s">
        <v>84</v>
      </c>
      <c r="AR3" s="44" t="s">
        <v>87</v>
      </c>
      <c r="AS3" s="83"/>
      <c r="AT3" s="37" t="s">
        <v>50</v>
      </c>
      <c r="AU3" s="37" t="s">
        <v>51</v>
      </c>
      <c r="AV3" s="59" t="s">
        <v>116</v>
      </c>
      <c r="AW3" s="59" t="s">
        <v>117</v>
      </c>
      <c r="AX3" s="43" t="s">
        <v>82</v>
      </c>
      <c r="AY3" s="43" t="s">
        <v>83</v>
      </c>
      <c r="AZ3" s="43" t="s">
        <v>84</v>
      </c>
      <c r="BA3" s="44" t="s">
        <v>87</v>
      </c>
      <c r="BB3" s="89"/>
      <c r="BC3" s="37" t="s">
        <v>50</v>
      </c>
      <c r="BD3" s="37" t="s">
        <v>51</v>
      </c>
      <c r="BE3" s="100"/>
      <c r="BF3" s="101" t="s">
        <v>50</v>
      </c>
      <c r="BG3" s="103" t="s">
        <v>51</v>
      </c>
      <c r="BH3" s="1"/>
      <c r="BI3" s="1"/>
      <c r="BJ3" s="1"/>
      <c r="BK3" s="1"/>
      <c r="BL3" s="1"/>
      <c r="BM3" s="1"/>
      <c r="BN3" s="1"/>
      <c r="BO3" s="1"/>
      <c r="BP3" s="1"/>
    </row>
    <row r="4" spans="1:68" ht="15.75">
      <c r="A4" s="112"/>
      <c r="B4" s="8" t="s">
        <v>7</v>
      </c>
      <c r="C4" s="9"/>
      <c r="D4" s="17">
        <v>0.2</v>
      </c>
      <c r="E4" s="12" t="s">
        <v>6</v>
      </c>
      <c r="F4" s="62"/>
      <c r="G4" s="58">
        <f t="shared" ref="G4:G23" si="0">COS((4*PI())/3)*(I4-W5)-SIN((4*PI())/3)*(J4-X5)+W5</f>
        <v>-23.735085814165696</v>
      </c>
      <c r="H4" s="90">
        <f t="shared" ref="H4:H23" si="1">SIN((4*PI())/3)*(I4-W5)+COS((4*PI())/3)*(J4-X5)+X5</f>
        <v>-1.3672705630790911</v>
      </c>
      <c r="I4" s="96">
        <f t="shared" ref="I4:I13" si="2">AI5</f>
        <v>13.607609793022062</v>
      </c>
      <c r="J4" s="97">
        <f t="shared" ref="J4:J13" si="3">AJ5</f>
        <v>-19.629884964881501</v>
      </c>
      <c r="K4" s="91">
        <f t="shared" ref="K4:K23" si="4">COS((2*PI())/3)*(I4-W5)-SIN((2*PI())/3)*(J4-X5)+W5</f>
        <v>10.752150000908609</v>
      </c>
      <c r="L4" s="78">
        <f t="shared" ref="L4:L23" si="5">SIN((2*PI())/3)*(I4-W5)+COS((2*PI())/3)*(J4-X5)+X5</f>
        <v>21.841145277633856</v>
      </c>
      <c r="M4" s="25"/>
      <c r="N4" s="80" t="s">
        <v>30</v>
      </c>
      <c r="O4" s="20">
        <f>D21</f>
        <v>-5.6944057050172798</v>
      </c>
      <c r="P4" s="20">
        <f t="shared" ref="P4:P30" si="6">IF(O4=0,0,MAX($D$18-SQRT($D$2^2-(O4-$D$17)^2),$D$18+SQRT($D$2^2-(O4-$D$17)^2)))</f>
        <v>9.2630000000000017</v>
      </c>
      <c r="Q4" s="41">
        <f t="shared" ref="Q4:Q30" si="7">($D$15^2-$D$7^2-O4^2+$D$8^2-P4^2+$D$9^2)/(2*($D$9-P4))</f>
        <v>0.11997948722428357</v>
      </c>
      <c r="R4" s="41">
        <f>(($D$8-O4)/($D$9-P4))^2+1</f>
        <v>1.3717199483895564</v>
      </c>
      <c r="S4" s="41">
        <f>2*$D$9*(($D$8-O4)/($D$9-P4))-2*Q4*(($D$8-O4)/($D$9-P4))-2*$D$8</f>
        <v>0.24002426541926014</v>
      </c>
      <c r="T4" s="41">
        <f>$D$8^2+$D$9^2+Q4^2-$D$7^2-2*$D$9*Q4</f>
        <v>-0.22731956962910188</v>
      </c>
      <c r="U4" s="41">
        <f>S4^2-4*R4*T4</f>
        <v>1.3048868012683266</v>
      </c>
      <c r="V4" s="83" t="s">
        <v>88</v>
      </c>
      <c r="W4" s="20">
        <f t="shared" ref="W4:W30" si="8">IF(O4&gt;($D$17-$D$2*SIN(PI()/6)),MIN((-S4-SQRT(U4))/(2*R4),(-S4+SQRT(U4))/(2*R4)),MAX((-S4-SQRT(U4))/(2*R4),(-S4+SQRT(U4))/(2*R4)))</f>
        <v>0.32889080409827964</v>
      </c>
      <c r="X4" s="20">
        <f>Q4-W4*(($D$8-O4)/($D$9-P4))</f>
        <v>0.32050039623840487</v>
      </c>
      <c r="Y4" s="41">
        <f>(X4-P4)/(W4-O4)</f>
        <v>-1.4846520655637925</v>
      </c>
      <c r="Z4" s="41">
        <f>P4-Y4*O4</f>
        <v>0.80878880788785246</v>
      </c>
      <c r="AA4" s="41">
        <f>Y4^2+1</f>
        <v>3.2041917557828357</v>
      </c>
      <c r="AB4" s="41">
        <f>2*Y4*(Z4-X4)-2*W4</f>
        <v>-2.1076584060889907</v>
      </c>
      <c r="AC4" s="41">
        <f>W4^2+X4^2-2*Z4*X4+Z4^2-24^2</f>
        <v>-575.65340526602847</v>
      </c>
      <c r="AD4" s="41">
        <f>AB4^2-4*AA4*AC4</f>
        <v>7382.4578053236537</v>
      </c>
      <c r="AE4" s="84" t="s">
        <v>123</v>
      </c>
      <c r="AF4" s="20">
        <f>MAX((-AB4-SQRT(AD4))/(2*AA4),(-AB4+SQRT(AD4))/(2*AA4))</f>
        <v>13.736520057443878</v>
      </c>
      <c r="AG4" s="76">
        <f>Y4*AF4+Z4</f>
        <v>-19.585164069054663</v>
      </c>
      <c r="AH4" s="47" t="s">
        <v>150</v>
      </c>
      <c r="AI4" s="121">
        <f>IFERROR(COS($D$19)*(AF4-W4)-SIN($D$19)*(AG4-X4)+W4,"")</f>
        <v>14.103456913708676</v>
      </c>
      <c r="AJ4" s="122">
        <f>IFERROR(SIN($D$19)*(AF4-W4)+COS($D$19)*(AG4-X4)+X4,"")</f>
        <v>-19.333031817894824</v>
      </c>
      <c r="AK4" s="80" t="s">
        <v>52</v>
      </c>
      <c r="AL4" s="20">
        <f>D26</f>
        <v>-5.1747904627466168</v>
      </c>
      <c r="AM4" s="20">
        <f>D27</f>
        <v>9.5630000000000006</v>
      </c>
      <c r="AN4" s="41">
        <f>($D$6^2-$D$15^2-0^2+AL4^2-$D$16^2+AM4^2)/(2*(AM4-$D$16))</f>
        <v>0.1008726015345708</v>
      </c>
      <c r="AO4" s="41">
        <f>(((AL4-0)/(AM4-$D$16))^2)+1</f>
        <v>1.2601615654431932</v>
      </c>
      <c r="AP4" s="41">
        <f>2*AM4*((AL4-0)/(AM4-$D$16))-2*AN4*((AL4-0)/(AM4-$D$16))-2*AL4</f>
        <v>0.69706881121685882</v>
      </c>
      <c r="AQ4" s="41">
        <f>AL4^2+AM4^2+AN4^2-$D$15^2-2*AM4*AN4</f>
        <v>6.1911238123521617E-2</v>
      </c>
      <c r="AR4" s="41">
        <f>AP4^2-4*AO4*AQ4</f>
        <v>0.17383227656223155</v>
      </c>
      <c r="AS4" s="84" t="s">
        <v>376</v>
      </c>
      <c r="AT4" s="20">
        <f>IF(AL4&lt;0,MIN((-AP4-SQRT(AR4))/(2*AO4),(-AP4+SQRT(AR4))/(2*AO4)),MAX((-AP4-SQRT(AR4))/(2*AO4),(-AP4+SQRT(AR4))/(2*AO4)))</f>
        <v>-0.44200712928552655</v>
      </c>
      <c r="AU4" s="20">
        <f>AN4-AT4*((AL4-0)/(AM4-$D$16))</f>
        <v>-0.12457771161155147</v>
      </c>
      <c r="AV4" s="41">
        <f>(AU4-AM4)/(AT4-AL4)</f>
        <v>-2.0469091925505527</v>
      </c>
      <c r="AW4" s="41">
        <f>AM4-AV4*AL4</f>
        <v>-1.0293261677189776</v>
      </c>
      <c r="AX4" s="41">
        <f>AV4^2+1</f>
        <v>5.1898372425479558</v>
      </c>
      <c r="AY4" s="41">
        <f>2*AV4*(AW4-AU4)-2*AT4</f>
        <v>4.5878901220754749</v>
      </c>
      <c r="AZ4" s="41">
        <f>AT4^2+AU4^2-2*AW4*AU4+AW4^2-$D$11^2</f>
        <v>-574.98605992883199</v>
      </c>
      <c r="BA4" s="41">
        <f>AY4^2-4*AX4*AZ4</f>
        <v>11957.385006830489</v>
      </c>
      <c r="BB4" s="84" t="s">
        <v>1262</v>
      </c>
      <c r="BC4" s="20">
        <f>IF(AT4&lt;0,MAX((-AY4-SQRT(BA4))/(2*AX4),(-AY4+SQRT(BA4))/(2*AX4)),MIN((-AY4-SQRT(BA4))/(2*AX4),(-AY4+SQRT(BA4))/(2*AX4)))</f>
        <v>10.092988811131322</v>
      </c>
      <c r="BD4" s="76">
        <f>AV4*BC4+AW4</f>
        <v>-21.688757745533554</v>
      </c>
      <c r="BE4" s="128" t="s">
        <v>1263</v>
      </c>
      <c r="BF4" s="129">
        <f>IFERROR(COS($D$19)*(BC4-AT4)-SIN($D$19)*(BD4-AU4)+AT4,"")</f>
        <v>10.49118487205633</v>
      </c>
      <c r="BG4" s="130">
        <f>IFERROR(SIN($D$19)*(BC4-AT4)+COS($D$19)*(BD4-AU4)+AU4,"")</f>
        <v>-21.489626568606809</v>
      </c>
      <c r="BH4" s="1"/>
      <c r="BI4" s="1"/>
      <c r="BJ4" s="1"/>
      <c r="BK4" s="1"/>
      <c r="BL4" s="1"/>
      <c r="BM4" s="1"/>
      <c r="BN4" s="1"/>
      <c r="BO4" s="1"/>
      <c r="BP4" s="1"/>
    </row>
    <row r="5" spans="1:68" ht="19.5" customHeight="1">
      <c r="A5" s="112"/>
      <c r="B5" s="13" t="s">
        <v>10</v>
      </c>
      <c r="C5" s="14"/>
      <c r="D5" s="18">
        <v>0.05</v>
      </c>
      <c r="E5" s="22" t="s">
        <v>6</v>
      </c>
      <c r="F5" s="63"/>
      <c r="G5" s="58">
        <f t="shared" si="0"/>
        <v>-23.858229824051701</v>
      </c>
      <c r="H5" s="90">
        <f t="shared" si="1"/>
        <v>-1.0136635470079733</v>
      </c>
      <c r="I5" s="96">
        <f t="shared" si="2"/>
        <v>13.179871311973951</v>
      </c>
      <c r="J5" s="97">
        <f t="shared" si="3"/>
        <v>-19.886370407380067</v>
      </c>
      <c r="K5" s="91">
        <f t="shared" si="4"/>
        <v>11.005064323220211</v>
      </c>
      <c r="L5" s="78">
        <f t="shared" si="5"/>
        <v>21.625919514541458</v>
      </c>
      <c r="M5" s="11"/>
      <c r="N5" s="80" t="s">
        <v>27</v>
      </c>
      <c r="O5" s="20">
        <f t="shared" ref="O5:O54" si="9">IF(O4&lt;($D$23-$D$5),O4+$D$5,0)</f>
        <v>-5.64440570501728</v>
      </c>
      <c r="P5" s="20">
        <f t="shared" si="6"/>
        <v>9.3364454769133864</v>
      </c>
      <c r="Q5" s="41">
        <f t="shared" si="7"/>
        <v>0.15620754266600315</v>
      </c>
      <c r="R5" s="41">
        <f t="shared" ref="R5:R30" si="10">(($D$8-O5)/($D$9-P5))^2+1</f>
        <v>1.3610818243384575</v>
      </c>
      <c r="S5" s="41">
        <f t="shared" ref="S5:S30" si="11">2*$D$9*(($D$8-O5)/($D$9-P5))-2*Q5*(($D$8-O5)/($D$9-P5))-2*$D$8</f>
        <v>0.25598596413109886</v>
      </c>
      <c r="T5" s="41">
        <f t="shared" ref="T5:T30" si="12">$D$8^2+$D$9^2+Q5^2-$D$7^2-2*$D$9*Q5</f>
        <v>-0.11231570777371208</v>
      </c>
      <c r="U5" s="41">
        <f t="shared" ref="U5:U30" si="13">S5^2-4*R5*T5</f>
        <v>0.67701228758616472</v>
      </c>
      <c r="V5" s="83" t="s">
        <v>89</v>
      </c>
      <c r="W5" s="20">
        <f t="shared" si="8"/>
        <v>0.20822465992165698</v>
      </c>
      <c r="X5" s="20">
        <f t="shared" ref="X5:X30" si="14">Q5-W5*(($D$8-O5)/($D$9-P5))</f>
        <v>0.28132991655775297</v>
      </c>
      <c r="Y5" s="41">
        <f t="shared" ref="Y5:Y30" si="15">(X5-P5)/(W5-O5)</f>
        <v>-1.5471873321441356</v>
      </c>
      <c r="Z5" s="41">
        <f t="shared" ref="Z5:Z30" si="16">P5-Y5*O5</f>
        <v>0.60349247262856132</v>
      </c>
      <c r="AA5" s="41">
        <f t="shared" ref="AA5:AA30" si="17">Y5^2+1</f>
        <v>3.3937886407472879</v>
      </c>
      <c r="AB5" s="41">
        <f t="shared" ref="AB5:AB30" si="18">2*Y5*(Z5-X5)-2*W5</f>
        <v>-1.4133409711311729</v>
      </c>
      <c r="AC5" s="41">
        <f t="shared" ref="AC5:AC30" si="19">W5^2+X5^2-2*Z5*X5+Z5^2-24^2</f>
        <v>-575.8528537784664</v>
      </c>
      <c r="AD5" s="41">
        <f t="shared" ref="AD5:AD30" si="20">AB5^2-4*AA5*AC5</f>
        <v>7819.2890282817507</v>
      </c>
      <c r="AE5" s="84" t="s">
        <v>124</v>
      </c>
      <c r="AF5" s="20">
        <f t="shared" ref="AF5:AF30" si="21">MAX((-AB5-SQRT(AD5))/(2*AA5),(-AB5+SQRT(AD5))/(2*AA5))</f>
        <v>13.235957558546016</v>
      </c>
      <c r="AG5" s="76">
        <f t="shared" ref="AG5:AG30" si="22">Y5*AF5+Z5</f>
        <v>-19.875013390751256</v>
      </c>
      <c r="AH5" s="47" t="s">
        <v>151</v>
      </c>
      <c r="AI5" s="123">
        <f t="shared" ref="AI5:AI18" si="23">IFERROR(COS($D$19)*(AF5-W5)-SIN($D$19)*(AG5-X5)+W5,"")</f>
        <v>13.607609793022062</v>
      </c>
      <c r="AJ5" s="124">
        <f t="shared" ref="AJ5:AJ18" si="24">IFERROR(SIN($D$19)*(AF5-W5)+COS($D$19)*(AG5-X5)+X5,"")</f>
        <v>-19.629884964881501</v>
      </c>
      <c r="AK5" s="80" t="s">
        <v>53</v>
      </c>
      <c r="AL5" s="20">
        <f>IF(AND(AL4&lt;($D$28-$D$5),AND(AL4&lt;&gt;0,AL3&lt;&gt;0)),AL4+$D$5,0)</f>
        <v>-5.124790462746617</v>
      </c>
      <c r="AM5" s="20">
        <f>IF(AL5&lt;&gt;0,$D$27,0)</f>
        <v>9.5630000000000006</v>
      </c>
      <c r="AN5" s="41">
        <f t="shared" ref="AN5:AN68" si="25">($D$6^2-$D$15^2-0^2+AL5^2-$D$16^2+AM5^2)/(2*(AM5-$D$16))</f>
        <v>7.5492791772207996E-2</v>
      </c>
      <c r="AO5" s="41">
        <f t="shared" ref="AO5:AO68" si="26">(((AL5-0)/(AM5-$D$16))^2)+1</f>
        <v>1.2551583735794978</v>
      </c>
      <c r="AP5" s="41">
        <f t="shared" ref="AP5:AP68" si="27">2*AM5*((AL5-0)/(AM5-$D$16))-2*AN5*((AL5-0)/(AM5-$D$16))-2*AL5</f>
        <v>0.66469326419920982</v>
      </c>
      <c r="AQ5" s="41">
        <f t="shared" ref="AQ5:AQ68" si="28">AL5^2+AM5^2+AN5^2-$D$15^2-2*AM5*AN5</f>
        <v>2.787031323302247E-2</v>
      </c>
      <c r="AR5" s="41">
        <f t="shared" ref="AR5:AR68" si="29">AP5^2-4*AO5*AQ5</f>
        <v>0.301890507356954</v>
      </c>
      <c r="AS5" s="84" t="s">
        <v>377</v>
      </c>
      <c r="AT5" s="20">
        <f t="shared" ref="AT5:AT68" si="30">IF(AL5&lt;0,MIN((-AP5-SQRT(AR5))/(2*AO5),(-AP5+SQRT(AR5))/(2*AO5)),MAX((-AP5-SQRT(AR5))/(2*AO5),(-AP5+SQRT(AR5))/(2*AO5)))</f>
        <v>-0.48365964254169369</v>
      </c>
      <c r="AU5" s="20">
        <f t="shared" ref="AU5:AU68" si="31">AN5-AT5*((AL5-0)/(AM5-$D$16))</f>
        <v>-0.16881918809345478</v>
      </c>
      <c r="AV5" s="41">
        <f t="shared" ref="AV5:AV68" si="32">(AU5-AM5)/(AT5-AL5)</f>
        <v>-2.0968637957211813</v>
      </c>
      <c r="AW5" s="41">
        <f t="shared" ref="AW5:AW68" si="33">AM5-AV5*AL5</f>
        <v>-1.1829875819905791</v>
      </c>
      <c r="AX5" s="41">
        <f t="shared" ref="AX5:AX68" si="34">AV5^2+1</f>
        <v>5.3968377778062404</v>
      </c>
      <c r="AY5" s="41">
        <f t="shared" ref="AY5:AY68" si="35">2*AV5*(AW5-AU5)-2*AT5</f>
        <v>5.2204652609385427</v>
      </c>
      <c r="AZ5" s="41">
        <f t="shared" ref="AZ5:AZ68" si="36">AT5^2+AU5^2-2*AW5*AU5+AW5^2-$D$11^2</f>
        <v>-574.73753581899655</v>
      </c>
      <c r="BA5" s="41">
        <f t="shared" ref="BA5:BA68" si="37">AY5^2-4*AX5*AZ5</f>
        <v>12434.314240065578</v>
      </c>
      <c r="BB5" s="84" t="s">
        <v>588</v>
      </c>
      <c r="BC5" s="20">
        <f t="shared" ref="BC5:BC68" si="38">IF(AT5&lt;0,MAX((-AY5-SQRT(BA5))/(2*AX5),(-AY5+SQRT(BA5))/(2*AX5)),MIN((-AY5-SQRT(BA5))/(2*AX5),(-AY5+SQRT(BA5))/(2*AX5)))</f>
        <v>9.8473212844989586</v>
      </c>
      <c r="BD5" s="76">
        <f t="shared" ref="BD5:BD68" si="39">AV5*BC5+AW5</f>
        <v>-21.831479068291046</v>
      </c>
      <c r="BE5" s="100" t="s">
        <v>1012</v>
      </c>
      <c r="BF5" s="131">
        <f t="shared" ref="BF5:BF9" si="40">IFERROR(COS($D$19)*(BC5-AT5)-SIN($D$19)*(BD5-AU5)+AT5,"")</f>
        <v>10.247379218262125</v>
      </c>
      <c r="BG5" s="132">
        <f t="shared" ref="BG5:BG9" si="41">IFERROR(SIN($D$19)*(BC5-AT5)+COS($D$19)*(BD5-AU5)+AU5,"")</f>
        <v>-21.636115360828352</v>
      </c>
      <c r="BH5" s="1"/>
      <c r="BI5" s="1"/>
      <c r="BJ5" s="1"/>
      <c r="BK5" s="1"/>
      <c r="BL5" s="1"/>
      <c r="BM5" s="1"/>
      <c r="BN5" s="1"/>
      <c r="BO5" s="1"/>
      <c r="BP5" s="1"/>
    </row>
    <row r="6" spans="1:68" ht="19.5" customHeight="1">
      <c r="A6" s="113" t="s">
        <v>86</v>
      </c>
      <c r="B6" s="15" t="s">
        <v>12</v>
      </c>
      <c r="C6" s="16" t="s">
        <v>13</v>
      </c>
      <c r="D6" s="21">
        <v>0.63640779999999997</v>
      </c>
      <c r="E6" s="23" t="s">
        <v>6</v>
      </c>
      <c r="F6" s="63"/>
      <c r="G6" s="58">
        <f t="shared" si="0"/>
        <v>-23.960723201157432</v>
      </c>
      <c r="H6" s="90">
        <f t="shared" si="1"/>
        <v>-0.69755196750088144</v>
      </c>
      <c r="I6" s="96">
        <f t="shared" si="2"/>
        <v>12.793062475106804</v>
      </c>
      <c r="J6" s="97">
        <f t="shared" si="3"/>
        <v>-20.11813997258546</v>
      </c>
      <c r="K6" s="91">
        <f t="shared" si="4"/>
        <v>11.234892205809279</v>
      </c>
      <c r="L6" s="78">
        <f t="shared" si="5"/>
        <v>21.421866110850271</v>
      </c>
      <c r="M6" s="11"/>
      <c r="N6" s="80" t="s">
        <v>28</v>
      </c>
      <c r="O6" s="20">
        <f t="shared" si="9"/>
        <v>-5.5944057050172802</v>
      </c>
      <c r="P6" s="20">
        <f t="shared" si="6"/>
        <v>9.391862505302262</v>
      </c>
      <c r="Q6" s="41">
        <f t="shared" si="7"/>
        <v>0.17735936960925547</v>
      </c>
      <c r="R6" s="41">
        <f t="shared" si="10"/>
        <v>1.3519064459747425</v>
      </c>
      <c r="S6" s="41">
        <f t="shared" si="11"/>
        <v>0.25641102379159331</v>
      </c>
      <c r="T6" s="41">
        <f t="shared" si="12"/>
        <v>-4.395676997385467E-2</v>
      </c>
      <c r="U6" s="41">
        <f t="shared" si="13"/>
        <v>0.30344837580938561</v>
      </c>
      <c r="V6" s="83" t="s">
        <v>90</v>
      </c>
      <c r="W6" s="20">
        <f t="shared" si="8"/>
        <v>0.10890193704748541</v>
      </c>
      <c r="X6" s="20">
        <f t="shared" si="14"/>
        <v>0.24196185338446974</v>
      </c>
      <c r="Y6" s="41">
        <f t="shared" si="15"/>
        <v>-1.6043147636702371</v>
      </c>
      <c r="Z6" s="41">
        <f t="shared" si="16"/>
        <v>0.41667483878203804</v>
      </c>
      <c r="AA6" s="41">
        <f t="shared" si="17"/>
        <v>3.5738258609302886</v>
      </c>
      <c r="AB6" s="41">
        <f t="shared" si="18"/>
        <v>-0.77839311785141352</v>
      </c>
      <c r="AC6" s="41">
        <f t="shared" si="19"/>
        <v>-575.95761574084077</v>
      </c>
      <c r="AD6" s="41">
        <f t="shared" si="20"/>
        <v>8234.0947835833849</v>
      </c>
      <c r="AE6" s="84" t="s">
        <v>125</v>
      </c>
      <c r="AF6" s="20">
        <f t="shared" si="21"/>
        <v>12.804248126107227</v>
      </c>
      <c r="AG6" s="76">
        <f t="shared" si="22"/>
        <v>-20.125369467628751</v>
      </c>
      <c r="AH6" s="47" t="s">
        <v>152</v>
      </c>
      <c r="AI6" s="123">
        <f t="shared" si="23"/>
        <v>13.179871311973951</v>
      </c>
      <c r="AJ6" s="124">
        <f t="shared" si="24"/>
        <v>-19.886370407380067</v>
      </c>
      <c r="AK6" s="80" t="s">
        <v>54</v>
      </c>
      <c r="AL6" s="20">
        <f t="shared" ref="AL6:AL69" si="42">IF(AND(AL5&lt;($D$28-$D$5),AND(AL5&lt;&gt;0,AL4&lt;&gt;0)),AL5+$D$5,0)</f>
        <v>-5.0747904627466172</v>
      </c>
      <c r="AM6" s="20">
        <f t="shared" ref="AM6:AM69" si="43">IF(AL6&lt;&gt;0,$D$27,0)</f>
        <v>9.5630000000000006</v>
      </c>
      <c r="AN6" s="41">
        <f t="shared" si="25"/>
        <v>5.0359397955754684E-2</v>
      </c>
      <c r="AO6" s="41">
        <f t="shared" si="26"/>
        <v>1.2502037583705214</v>
      </c>
      <c r="AP6" s="41">
        <f t="shared" si="27"/>
        <v>0.63306455271201401</v>
      </c>
      <c r="AQ6" s="41">
        <f t="shared" si="28"/>
        <v>-4.5705355552423388E-3</v>
      </c>
      <c r="AR6" s="41">
        <f t="shared" si="29"/>
        <v>0.42362713081618264</v>
      </c>
      <c r="AS6" s="84" t="s">
        <v>378</v>
      </c>
      <c r="AT6" s="20">
        <f t="shared" si="30"/>
        <v>-0.51348869747692971</v>
      </c>
      <c r="AU6" s="20">
        <f t="shared" si="31"/>
        <v>-0.20648955709291916</v>
      </c>
      <c r="AV6" s="41">
        <f t="shared" si="32"/>
        <v>-2.141820484555311</v>
      </c>
      <c r="AW6" s="41">
        <f t="shared" si="33"/>
        <v>-1.3062901679366306</v>
      </c>
      <c r="AX6" s="41">
        <f t="shared" si="34"/>
        <v>5.5873949880607476</v>
      </c>
      <c r="AY6" s="41">
        <f t="shared" si="35"/>
        <v>5.7381283494168693</v>
      </c>
      <c r="AZ6" s="41">
        <f t="shared" si="36"/>
        <v>-574.52676797395122</v>
      </c>
      <c r="BA6" s="41">
        <f t="shared" si="37"/>
        <v>12873.358052491963</v>
      </c>
      <c r="BB6" s="84" t="s">
        <v>589</v>
      </c>
      <c r="BC6" s="20">
        <f t="shared" si="38"/>
        <v>9.639795785333094</v>
      </c>
      <c r="BD6" s="76">
        <f t="shared" si="39"/>
        <v>-21.953002247893004</v>
      </c>
      <c r="BE6" s="100" t="s">
        <v>1013</v>
      </c>
      <c r="BF6" s="131">
        <f t="shared" si="40"/>
        <v>10.041439736674594</v>
      </c>
      <c r="BG6" s="132">
        <f t="shared" si="41"/>
        <v>-21.760920325497352</v>
      </c>
      <c r="BH6" s="1"/>
      <c r="BI6" s="1"/>
      <c r="BJ6" s="1"/>
      <c r="BK6" s="1"/>
      <c r="BL6" s="1"/>
      <c r="BM6" s="1"/>
      <c r="BN6" s="1"/>
      <c r="BO6" s="1"/>
      <c r="BP6" s="1"/>
    </row>
    <row r="7" spans="1:68" ht="19.5" customHeight="1">
      <c r="A7" s="114"/>
      <c r="B7" s="15" t="s">
        <v>16</v>
      </c>
      <c r="C7" s="16" t="s">
        <v>17</v>
      </c>
      <c r="D7" s="21">
        <v>1.8410340999999999</v>
      </c>
      <c r="E7" s="23" t="s">
        <v>6</v>
      </c>
      <c r="F7" s="63"/>
      <c r="G7" s="58">
        <f t="shared" si="0"/>
        <v>-24.04851585618086</v>
      </c>
      <c r="H7" s="90">
        <f t="shared" si="1"/>
        <v>-0.40783994626157949</v>
      </c>
      <c r="I7" s="96">
        <f t="shared" si="2"/>
        <v>12.434354125275727</v>
      </c>
      <c r="J7" s="97">
        <f t="shared" si="3"/>
        <v>-20.332703757995283</v>
      </c>
      <c r="K7" s="91">
        <f t="shared" si="4"/>
        <v>11.448357362454056</v>
      </c>
      <c r="L7" s="78">
        <f t="shared" si="5"/>
        <v>21.224820354777673</v>
      </c>
      <c r="M7" s="11"/>
      <c r="N7" s="80" t="s">
        <v>29</v>
      </c>
      <c r="O7" s="20">
        <f t="shared" si="9"/>
        <v>-5.5444057050172804</v>
      </c>
      <c r="P7" s="20">
        <f t="shared" si="6"/>
        <v>9.4356357716902099</v>
      </c>
      <c r="Q7" s="41">
        <f t="shared" si="7"/>
        <v>0.18892017818401119</v>
      </c>
      <c r="R7" s="41">
        <f t="shared" si="10"/>
        <v>1.3436747830423594</v>
      </c>
      <c r="S7" s="41">
        <f t="shared" si="11"/>
        <v>0.24726260386411236</v>
      </c>
      <c r="T7" s="41">
        <f t="shared" si="12"/>
        <v>-6.216110981140277E-3</v>
      </c>
      <c r="U7" s="41">
        <f t="shared" si="13"/>
        <v>9.4548521565464505E-2</v>
      </c>
      <c r="V7" s="83" t="s">
        <v>91</v>
      </c>
      <c r="W7" s="20">
        <f t="shared" si="8"/>
        <v>2.2410493252882722E-2</v>
      </c>
      <c r="X7" s="20">
        <f t="shared" si="14"/>
        <v>0.20205805692130635</v>
      </c>
      <c r="Y7" s="41">
        <f t="shared" si="15"/>
        <v>-1.6586819801304296</v>
      </c>
      <c r="Z7" s="41">
        <f t="shared" si="16"/>
        <v>0.23922993824569794</v>
      </c>
      <c r="AA7" s="41">
        <f t="shared" si="17"/>
        <v>3.7512259112094029</v>
      </c>
      <c r="AB7" s="41">
        <f t="shared" si="18"/>
        <v>-0.16813364594639579</v>
      </c>
      <c r="AC7" s="41">
        <f t="shared" si="19"/>
        <v>-575.99811602103102</v>
      </c>
      <c r="AD7" s="41">
        <f t="shared" si="20"/>
        <v>8642.8244994264642</v>
      </c>
      <c r="AE7" s="84" t="s">
        <v>126</v>
      </c>
      <c r="AF7" s="20">
        <f t="shared" si="21"/>
        <v>12.413931912623408</v>
      </c>
      <c r="AG7" s="76">
        <f t="shared" si="22"/>
        <v>-20.35153522778883</v>
      </c>
      <c r="AH7" s="47" t="s">
        <v>153</v>
      </c>
      <c r="AI7" s="123">
        <f t="shared" si="23"/>
        <v>12.793062475106804</v>
      </c>
      <c r="AJ7" s="124">
        <f t="shared" si="24"/>
        <v>-20.11813997258546</v>
      </c>
      <c r="AK7" s="80" t="s">
        <v>55</v>
      </c>
      <c r="AL7" s="20">
        <f t="shared" si="42"/>
        <v>-5.0247904627466173</v>
      </c>
      <c r="AM7" s="20">
        <f t="shared" si="43"/>
        <v>9.5630000000000006</v>
      </c>
      <c r="AN7" s="41">
        <f t="shared" si="25"/>
        <v>2.5472420085211573E-2</v>
      </c>
      <c r="AO7" s="41">
        <f t="shared" si="26"/>
        <v>1.2452977198162642</v>
      </c>
      <c r="AP7" s="41">
        <f t="shared" si="27"/>
        <v>0.60217539025705946</v>
      </c>
      <c r="AQ7" s="41">
        <f t="shared" si="28"/>
        <v>-3.5448467855381249E-2</v>
      </c>
      <c r="AR7" s="41">
        <f t="shared" si="29"/>
        <v>0.53919078539638754</v>
      </c>
      <c r="AS7" s="84" t="s">
        <v>379</v>
      </c>
      <c r="AT7" s="20">
        <f t="shared" si="30"/>
        <v>-0.53660722435990338</v>
      </c>
      <c r="AU7" s="20">
        <f t="shared" si="31"/>
        <v>-0.24029593650342349</v>
      </c>
      <c r="AV7" s="41">
        <f t="shared" si="32"/>
        <v>-2.1842459221935058</v>
      </c>
      <c r="AW7" s="41">
        <f t="shared" si="33"/>
        <v>-1.4123780781311179</v>
      </c>
      <c r="AX7" s="41">
        <f t="shared" si="34"/>
        <v>5.7709302486189582</v>
      </c>
      <c r="AY7" s="41">
        <f t="shared" si="35"/>
        <v>6.1934457253720527</v>
      </c>
      <c r="AZ7" s="41">
        <f t="shared" si="36"/>
        <v>-574.33827614004224</v>
      </c>
      <c r="BA7" s="41">
        <f t="shared" si="37"/>
        <v>13296.22329281808</v>
      </c>
      <c r="BB7" s="84" t="s">
        <v>590</v>
      </c>
      <c r="BC7" s="20">
        <f t="shared" si="38"/>
        <v>9.4539181947855528</v>
      </c>
      <c r="BD7" s="76">
        <f t="shared" si="39"/>
        <v>-22.062060343842454</v>
      </c>
      <c r="BE7" s="100" t="s">
        <v>1014</v>
      </c>
      <c r="BF7" s="131">
        <f t="shared" si="40"/>
        <v>9.8569860460044811</v>
      </c>
      <c r="BG7" s="132">
        <f t="shared" si="41"/>
        <v>-21.872984602738054</v>
      </c>
      <c r="BH7" s="1"/>
      <c r="BI7" s="1"/>
      <c r="BJ7" s="1"/>
      <c r="BK7" s="1"/>
      <c r="BL7" s="1"/>
      <c r="BM7" s="1"/>
      <c r="BN7" s="1"/>
      <c r="BO7" s="1"/>
      <c r="BP7" s="1"/>
    </row>
    <row r="8" spans="1:68" ht="19.5" customHeight="1">
      <c r="A8" s="114"/>
      <c r="B8" s="16" t="s">
        <v>18</v>
      </c>
      <c r="C8" s="16" t="s">
        <v>20</v>
      </c>
      <c r="D8" s="21">
        <f>0.8366542</f>
        <v>0.83665420000000001</v>
      </c>
      <c r="E8" s="23" t="s">
        <v>6</v>
      </c>
      <c r="F8" s="63"/>
      <c r="G8" s="58">
        <f t="shared" si="0"/>
        <v>-24.125020969257868</v>
      </c>
      <c r="H8" s="90">
        <f t="shared" si="1"/>
        <v>-0.13825315016246192</v>
      </c>
      <c r="I8" s="96">
        <f t="shared" si="2"/>
        <v>12.096481790292826</v>
      </c>
      <c r="J8" s="97">
        <f t="shared" si="3"/>
        <v>-20.534398321244723</v>
      </c>
      <c r="K8" s="91">
        <f t="shared" si="4"/>
        <v>11.649310267950016</v>
      </c>
      <c r="L8" s="78">
        <f t="shared" si="5"/>
        <v>21.032415817315446</v>
      </c>
      <c r="M8" s="11"/>
      <c r="N8" s="80" t="s">
        <v>31</v>
      </c>
      <c r="O8" s="20">
        <f t="shared" si="9"/>
        <v>-5.4944057050172805</v>
      </c>
      <c r="P8" s="20">
        <f t="shared" si="6"/>
        <v>9.4707854831602276</v>
      </c>
      <c r="Q8" s="41">
        <f t="shared" si="7"/>
        <v>0.19346846085723407</v>
      </c>
      <c r="R8" s="41">
        <f t="shared" si="10"/>
        <v>1.3361355841895199</v>
      </c>
      <c r="S8" s="41">
        <f t="shared" si="11"/>
        <v>0.23135392541662347</v>
      </c>
      <c r="T8" s="41">
        <f t="shared" si="12"/>
        <v>8.7051836393299276E-3</v>
      </c>
      <c r="U8" s="41">
        <f t="shared" si="13"/>
        <v>6.9994162960280021E-3</v>
      </c>
      <c r="V8" s="83" t="s">
        <v>92</v>
      </c>
      <c r="W8" s="20">
        <f t="shared" si="8"/>
        <v>-5.5268122817026456E-2</v>
      </c>
      <c r="X8" s="20">
        <f t="shared" si="14"/>
        <v>0.16142555017360113</v>
      </c>
      <c r="Y8" s="41">
        <f t="shared" si="15"/>
        <v>-1.7115507361776976</v>
      </c>
      <c r="Z8" s="41">
        <f t="shared" si="16"/>
        <v>6.6831353878958666E-2</v>
      </c>
      <c r="AA8" s="41">
        <f t="shared" si="17"/>
        <v>3.9294059225104188</v>
      </c>
      <c r="AB8" s="41">
        <f t="shared" si="18"/>
        <v>0.43434177824651882</v>
      </c>
      <c r="AC8" s="41">
        <f t="shared" si="19"/>
        <v>-575.98799737262766</v>
      </c>
      <c r="AD8" s="41">
        <f t="shared" si="20"/>
        <v>9053.3512454640058</v>
      </c>
      <c r="AE8" s="84" t="s">
        <v>127</v>
      </c>
      <c r="AF8" s="20">
        <f t="shared" si="21"/>
        <v>12.052045546651948</v>
      </c>
      <c r="AG8" s="76">
        <f t="shared" si="22"/>
        <v>-20.560856073940329</v>
      </c>
      <c r="AH8" s="47" t="s">
        <v>154</v>
      </c>
      <c r="AI8" s="123">
        <f t="shared" si="23"/>
        <v>12.434354125275727</v>
      </c>
      <c r="AJ8" s="124">
        <f t="shared" si="24"/>
        <v>-20.332703757995283</v>
      </c>
      <c r="AK8" s="80" t="s">
        <v>56</v>
      </c>
      <c r="AL8" s="20">
        <f t="shared" si="42"/>
        <v>-4.9747904627466175</v>
      </c>
      <c r="AM8" s="20">
        <f t="shared" si="43"/>
        <v>9.5630000000000006</v>
      </c>
      <c r="AN8" s="41">
        <f t="shared" si="25"/>
        <v>8.3185816058005987E-4</v>
      </c>
      <c r="AO8" s="41">
        <f t="shared" si="26"/>
        <v>1.2404402579167262</v>
      </c>
      <c r="AP8" s="41">
        <f t="shared" si="27"/>
        <v>0.57201849033614138</v>
      </c>
      <c r="AQ8" s="41">
        <f t="shared" si="28"/>
        <v>-6.4800278956526625E-2</v>
      </c>
      <c r="AR8" s="41">
        <f t="shared" si="29"/>
        <v>0.64872865225407705</v>
      </c>
      <c r="AS8" s="84" t="s">
        <v>380</v>
      </c>
      <c r="AT8" s="20">
        <f t="shared" si="30"/>
        <v>-0.55522844169914476</v>
      </c>
      <c r="AU8" s="20">
        <f t="shared" si="31"/>
        <v>-0.27142278642294054</v>
      </c>
      <c r="AV8" s="41">
        <f t="shared" si="32"/>
        <v>-2.2252030268130736</v>
      </c>
      <c r="AW8" s="41">
        <f t="shared" si="33"/>
        <v>-1.5069187954645837</v>
      </c>
      <c r="AX8" s="41">
        <f t="shared" si="34"/>
        <v>5.951528510538064</v>
      </c>
      <c r="AY8" s="41">
        <f t="shared" si="35"/>
        <v>6.6089158012681635</v>
      </c>
      <c r="AZ8" s="41">
        <f t="shared" si="36"/>
        <v>-574.16527098917049</v>
      </c>
      <c r="BA8" s="41">
        <f t="shared" si="37"/>
        <v>13712.321688279699</v>
      </c>
      <c r="BB8" s="84" t="s">
        <v>591</v>
      </c>
      <c r="BC8" s="20">
        <f t="shared" si="38"/>
        <v>9.2825487540099569</v>
      </c>
      <c r="BD8" s="76">
        <f t="shared" si="39"/>
        <v>-22.162474379427465</v>
      </c>
      <c r="BE8" s="100" t="s">
        <v>1015</v>
      </c>
      <c r="BF8" s="131">
        <f t="shared" si="40"/>
        <v>9.6869281424794966</v>
      </c>
      <c r="BG8" s="132">
        <f t="shared" si="41"/>
        <v>-21.97622014795493</v>
      </c>
      <c r="BH8" s="1"/>
      <c r="BI8" s="1"/>
      <c r="BJ8" s="1"/>
      <c r="BK8" s="1"/>
      <c r="BL8" s="1"/>
      <c r="BM8" s="1"/>
      <c r="BN8" s="1"/>
      <c r="BO8" s="1"/>
      <c r="BP8" s="1"/>
    </row>
    <row r="9" spans="1:68" ht="18">
      <c r="A9" s="115"/>
      <c r="B9" s="16" t="s">
        <v>19</v>
      </c>
      <c r="C9" s="16" t="s">
        <v>21</v>
      </c>
      <c r="D9" s="21">
        <f>-1.4491275</f>
        <v>-1.4491274999999999</v>
      </c>
      <c r="E9" s="23" t="s">
        <v>6</v>
      </c>
      <c r="F9" s="63"/>
      <c r="G9" s="58">
        <f t="shared" si="0"/>
        <v>-24.192430081806712</v>
      </c>
      <c r="H9" s="90">
        <f t="shared" si="1"/>
        <v>0.11516690400366726</v>
      </c>
      <c r="I9" s="96">
        <f t="shared" si="2"/>
        <v>11.774830982806384</v>
      </c>
      <c r="J9" s="97">
        <f t="shared" si="3"/>
        <v>-20.72604542901497</v>
      </c>
      <c r="K9" s="91">
        <f t="shared" si="4"/>
        <v>11.840219776559515</v>
      </c>
      <c r="L9" s="78">
        <f t="shared" si="5"/>
        <v>20.843122523996215</v>
      </c>
      <c r="M9" s="11"/>
      <c r="N9" s="80" t="s">
        <v>32</v>
      </c>
      <c r="O9" s="20">
        <f t="shared" si="9"/>
        <v>-5.4444057050172807</v>
      </c>
      <c r="P9" s="20">
        <f t="shared" si="6"/>
        <v>9.4990108405016933</v>
      </c>
      <c r="Q9" s="41">
        <f t="shared" si="7"/>
        <v>0.19244396140546163</v>
      </c>
      <c r="R9" s="41">
        <f t="shared" si="10"/>
        <v>1.3291435264832103</v>
      </c>
      <c r="S9" s="41">
        <f t="shared" si="11"/>
        <v>0.21026456314214803</v>
      </c>
      <c r="T9" s="41">
        <f t="shared" si="12"/>
        <v>5.340555915692935E-3</v>
      </c>
      <c r="U9" s="41">
        <f t="shared" si="13"/>
        <v>1.5817725220698842E-2</v>
      </c>
      <c r="V9" s="83" t="s">
        <v>93</v>
      </c>
      <c r="W9" s="20">
        <f t="shared" si="8"/>
        <v>-0.12640963700500946</v>
      </c>
      <c r="X9" s="20">
        <f t="shared" si="14"/>
        <v>0.11992144863608338</v>
      </c>
      <c r="Y9" s="41">
        <f t="shared" si="15"/>
        <v>-1.7636510580142777</v>
      </c>
      <c r="Z9" s="41">
        <f t="shared" si="16"/>
        <v>-0.10302104141100266</v>
      </c>
      <c r="AA9" s="41">
        <f t="shared" si="17"/>
        <v>4.1104650544348811</v>
      </c>
      <c r="AB9" s="41">
        <f t="shared" si="18"/>
        <v>1.0392047909057807</v>
      </c>
      <c r="AC9" s="41">
        <f t="shared" si="19"/>
        <v>-575.93431724980383</v>
      </c>
      <c r="AD9" s="41">
        <f t="shared" si="20"/>
        <v>9470.5114854179646</v>
      </c>
      <c r="AE9" s="84" t="s">
        <v>128</v>
      </c>
      <c r="AF9" s="20">
        <f t="shared" si="21"/>
        <v>11.711247623060357</v>
      </c>
      <c r="AG9" s="76">
        <f t="shared" si="22"/>
        <v>-20.757575302488597</v>
      </c>
      <c r="AH9" s="47" t="s">
        <v>155</v>
      </c>
      <c r="AI9" s="123">
        <f t="shared" si="23"/>
        <v>12.096481790292826</v>
      </c>
      <c r="AJ9" s="124">
        <f t="shared" si="24"/>
        <v>-20.534398321244723</v>
      </c>
      <c r="AK9" s="80" t="s">
        <v>57</v>
      </c>
      <c r="AL9" s="20">
        <f t="shared" si="42"/>
        <v>-4.9247904627466177</v>
      </c>
      <c r="AM9" s="20">
        <f t="shared" si="43"/>
        <v>9.5630000000000006</v>
      </c>
      <c r="AN9" s="41">
        <f t="shared" si="25"/>
        <v>-2.3562287818141955E-2</v>
      </c>
      <c r="AO9" s="41">
        <f t="shared" si="26"/>
        <v>1.2356313726719073</v>
      </c>
      <c r="AP9" s="41">
        <f t="shared" si="27"/>
        <v>0.54258656645104963</v>
      </c>
      <c r="AQ9" s="41">
        <f t="shared" si="28"/>
        <v>-9.2662399822924402E-2</v>
      </c>
      <c r="AR9" s="41">
        <f t="shared" si="29"/>
        <v>0.75238645524623204</v>
      </c>
      <c r="AS9" s="84" t="s">
        <v>381</v>
      </c>
      <c r="AT9" s="20">
        <f t="shared" si="30"/>
        <v>-0.57055394015690886</v>
      </c>
      <c r="AU9" s="20">
        <f t="shared" si="31"/>
        <v>-0.30051987402802655</v>
      </c>
      <c r="AV9" s="41">
        <f t="shared" si="32"/>
        <v>-2.2652696570010025</v>
      </c>
      <c r="AW9" s="41">
        <f t="shared" si="33"/>
        <v>-1.5929784023478391</v>
      </c>
      <c r="AX9" s="41">
        <f t="shared" si="34"/>
        <v>6.1314466189294397</v>
      </c>
      <c r="AY9" s="41">
        <f t="shared" si="35"/>
        <v>6.9966420545839014</v>
      </c>
      <c r="AZ9" s="41">
        <f t="shared" si="36"/>
        <v>-574.0040191539448</v>
      </c>
      <c r="BA9" s="41">
        <f t="shared" si="37"/>
        <v>14126.853010013429</v>
      </c>
      <c r="BB9" s="84" t="s">
        <v>592</v>
      </c>
      <c r="BC9" s="20">
        <f t="shared" si="38"/>
        <v>9.1218111771685049</v>
      </c>
      <c r="BD9" s="76">
        <f t="shared" si="39"/>
        <v>-22.256340478880247</v>
      </c>
      <c r="BE9" s="100" t="s">
        <v>1016</v>
      </c>
      <c r="BF9" s="131">
        <f t="shared" si="40"/>
        <v>9.5274170299359611</v>
      </c>
      <c r="BG9" s="132">
        <f t="shared" si="41"/>
        <v>-22.072772451268662</v>
      </c>
      <c r="BH9" s="1"/>
      <c r="BI9" s="1"/>
      <c r="BJ9" s="1"/>
      <c r="BK9" s="1"/>
      <c r="BL9" s="1"/>
      <c r="BM9" s="1"/>
      <c r="BN9" s="1"/>
      <c r="BO9" s="1"/>
      <c r="BP9" s="1"/>
    </row>
    <row r="10" spans="1:68" ht="15.75">
      <c r="A10" s="1"/>
      <c r="B10" s="5"/>
      <c r="C10" s="5"/>
      <c r="D10" s="19"/>
      <c r="E10" s="10"/>
      <c r="F10" s="63"/>
      <c r="G10" s="58">
        <f t="shared" si="0"/>
        <v>-24.252246660313563</v>
      </c>
      <c r="H10" s="90">
        <f t="shared" si="1"/>
        <v>0.35507422954249113</v>
      </c>
      <c r="I10" s="96">
        <f t="shared" si="2"/>
        <v>11.466277795669804</v>
      </c>
      <c r="J10" s="97">
        <f t="shared" si="3"/>
        <v>-20.909615062504997</v>
      </c>
      <c r="K10" s="91">
        <f t="shared" si="4"/>
        <v>12.022776698174168</v>
      </c>
      <c r="L10" s="78">
        <f t="shared" si="5"/>
        <v>20.65587914809608</v>
      </c>
      <c r="M10" s="11"/>
      <c r="N10" s="80" t="s">
        <v>33</v>
      </c>
      <c r="O10" s="20">
        <f t="shared" si="9"/>
        <v>-5.3944057050172809</v>
      </c>
      <c r="P10" s="20">
        <f t="shared" si="6"/>
        <v>9.5213629154612605</v>
      </c>
      <c r="Q10" s="41">
        <f t="shared" si="7"/>
        <v>0.18672868389724614</v>
      </c>
      <c r="R10" s="41">
        <f t="shared" si="10"/>
        <v>1.3226055008646873</v>
      </c>
      <c r="S10" s="41">
        <f t="shared" si="11"/>
        <v>0.18497094610672193</v>
      </c>
      <c r="T10" s="41">
        <f t="shared" si="12"/>
        <v>-1.3390852590309477E-2</v>
      </c>
      <c r="U10" s="41">
        <f t="shared" si="13"/>
        <v>0.10505751209246167</v>
      </c>
      <c r="V10" s="83" t="s">
        <v>94</v>
      </c>
      <c r="W10" s="20">
        <f t="shared" si="8"/>
        <v>-0.1924597741469404</v>
      </c>
      <c r="X10" s="20">
        <f t="shared" si="14"/>
        <v>7.7414666328300533E-2</v>
      </c>
      <c r="Y10" s="41">
        <f t="shared" si="15"/>
        <v>-1.8154645155169633</v>
      </c>
      <c r="Z10" s="41">
        <f t="shared" si="16"/>
        <v>-0.2719892242998796</v>
      </c>
      <c r="AA10" s="41">
        <f t="shared" si="17"/>
        <v>4.2959114071012419</v>
      </c>
      <c r="AB10" s="41">
        <f t="shared" si="18"/>
        <v>1.6535802783319429</v>
      </c>
      <c r="AC10" s="41">
        <f t="shared" si="19"/>
        <v>-575.84087615654914</v>
      </c>
      <c r="AD10" s="41">
        <f t="shared" si="20"/>
        <v>9897.7798819612617</v>
      </c>
      <c r="AE10" s="84" t="s">
        <v>129</v>
      </c>
      <c r="AF10" s="20">
        <f t="shared" si="21"/>
        <v>11.386874288439413</v>
      </c>
      <c r="AG10" s="76">
        <f t="shared" si="22"/>
        <v>-20.944455437614106</v>
      </c>
      <c r="AH10" s="47" t="s">
        <v>156</v>
      </c>
      <c r="AI10" s="123">
        <f t="shared" si="23"/>
        <v>11.774830982806384</v>
      </c>
      <c r="AJ10" s="124">
        <f t="shared" si="24"/>
        <v>-20.72604542901497</v>
      </c>
      <c r="AK10" s="80" t="s">
        <v>58</v>
      </c>
      <c r="AL10" s="20">
        <f t="shared" si="42"/>
        <v>-4.8747904627466179</v>
      </c>
      <c r="AM10" s="20">
        <f t="shared" si="43"/>
        <v>9.5630000000000006</v>
      </c>
      <c r="AN10" s="41">
        <f t="shared" si="25"/>
        <v>-4.7710017850953072E-2</v>
      </c>
      <c r="AO10" s="41">
        <f t="shared" si="26"/>
        <v>1.2308710640818075</v>
      </c>
      <c r="AP10" s="41">
        <f t="shared" si="27"/>
        <v>0.51387233210357586</v>
      </c>
      <c r="AQ10" s="41">
        <f t="shared" si="28"/>
        <v>-0.11907089709391205</v>
      </c>
      <c r="AR10" s="41">
        <f t="shared" si="29"/>
        <v>0.85030846093020351</v>
      </c>
      <c r="AS10" s="84" t="s">
        <v>382</v>
      </c>
      <c r="AT10" s="20">
        <f t="shared" si="30"/>
        <v>-0.58332431843987875</v>
      </c>
      <c r="AU10" s="20">
        <f t="shared" si="31"/>
        <v>-0.32799177697914245</v>
      </c>
      <c r="AV10" s="41">
        <f t="shared" si="32"/>
        <v>-2.3048048019908065</v>
      </c>
      <c r="AW10" s="41">
        <f t="shared" si="33"/>
        <v>-1.67244046723739</v>
      </c>
      <c r="AX10" s="41">
        <f t="shared" si="34"/>
        <v>6.3121251752798804</v>
      </c>
      <c r="AY10" s="41">
        <f t="shared" si="35"/>
        <v>7.3640322315546758</v>
      </c>
      <c r="AZ10" s="41">
        <f t="shared" si="36"/>
        <v>-573.85219045877955</v>
      </c>
      <c r="BA10" s="41">
        <f t="shared" si="37"/>
        <v>14543.136403844845</v>
      </c>
      <c r="BB10" s="84" t="s">
        <v>593</v>
      </c>
      <c r="BC10" s="20">
        <f t="shared" si="38"/>
        <v>8.9693163209627507</v>
      </c>
      <c r="BD10" s="76">
        <f t="shared" si="39"/>
        <v>-22.344963794366851</v>
      </c>
      <c r="BE10" s="100" t="s">
        <v>1017</v>
      </c>
      <c r="BF10" s="131">
        <f t="shared" ref="BF10:BF73" si="44">IFERROR(COS($D$19)*(BC10-AT10)-SIN($D$19)*(BD10-AU10)+AT10,"")</f>
        <v>9.3760805540963403</v>
      </c>
      <c r="BG10" s="132">
        <f t="shared" ref="BG10:BG73" si="45">IFERROR(SIN($D$19)*(BC10-AT10)+COS($D$19)*(BD10-AU10)+AU10,"")</f>
        <v>-22.16397708987267</v>
      </c>
      <c r="BH10" s="1"/>
      <c r="BI10" s="1"/>
      <c r="BJ10" s="1"/>
      <c r="BK10" s="1"/>
      <c r="BL10" s="1"/>
      <c r="BM10" s="1"/>
      <c r="BN10" s="1"/>
      <c r="BO10" s="1"/>
      <c r="BP10" s="1"/>
    </row>
    <row r="11" spans="1:68" s="1" customFormat="1" ht="15.75">
      <c r="A11" s="108" t="s">
        <v>118</v>
      </c>
      <c r="B11" s="38" t="s">
        <v>119</v>
      </c>
      <c r="C11" s="38"/>
      <c r="D11" s="38">
        <v>24</v>
      </c>
      <c r="E11" s="39" t="s">
        <v>6</v>
      </c>
      <c r="F11" s="64"/>
      <c r="G11" s="58">
        <f t="shared" si="0"/>
        <v>-24.305563817988631</v>
      </c>
      <c r="H11" s="90">
        <f t="shared" si="1"/>
        <v>0.58334137525747565</v>
      </c>
      <c r="I11" s="96">
        <f t="shared" si="2"/>
        <v>11.168573783989711</v>
      </c>
      <c r="J11" s="97">
        <f t="shared" si="3"/>
        <v>-21.086581591746956</v>
      </c>
      <c r="K11" s="91">
        <f t="shared" si="4"/>
        <v>12.198208770478228</v>
      </c>
      <c r="L11" s="78">
        <f t="shared" si="5"/>
        <v>20.469884232413278</v>
      </c>
      <c r="M11" s="6"/>
      <c r="N11" s="80" t="s">
        <v>34</v>
      </c>
      <c r="O11" s="20">
        <f t="shared" si="9"/>
        <v>-5.3444057050172811</v>
      </c>
      <c r="P11" s="20">
        <f t="shared" si="6"/>
        <v>9.5385264282285096</v>
      </c>
      <c r="Q11" s="41">
        <f t="shared" si="7"/>
        <v>0.17688965192001782</v>
      </c>
      <c r="R11" s="41">
        <f t="shared" si="10"/>
        <v>1.3164579138821821</v>
      </c>
      <c r="S11" s="41">
        <f t="shared" si="11"/>
        <v>0.15611023445158811</v>
      </c>
      <c r="T11" s="41">
        <f t="shared" si="12"/>
        <v>-4.5484528647083744E-2</v>
      </c>
      <c r="U11" s="41">
        <f t="shared" si="13"/>
        <v>0.26388427608714671</v>
      </c>
      <c r="V11" s="83" t="s">
        <v>95</v>
      </c>
      <c r="W11" s="20">
        <f t="shared" si="8"/>
        <v>-0.25439738882319862</v>
      </c>
      <c r="X11" s="20">
        <f t="shared" si="14"/>
        <v>3.3779438377855159E-2</v>
      </c>
      <c r="Y11" s="41">
        <f t="shared" si="15"/>
        <v>-1.8673342751937927</v>
      </c>
      <c r="Z11" s="41">
        <f t="shared" si="16"/>
        <v>-0.44126552529150587</v>
      </c>
      <c r="AA11" s="41">
        <f t="shared" si="17"/>
        <v>4.4869372953135276</v>
      </c>
      <c r="AB11" s="41">
        <f t="shared" si="18"/>
        <v>2.2829302634823732</v>
      </c>
      <c r="AC11" s="41">
        <f t="shared" si="19"/>
        <v>-575.70961425105236</v>
      </c>
      <c r="AD11" s="41">
        <f t="shared" si="20"/>
        <v>10337.903528402368</v>
      </c>
      <c r="AE11" s="84" t="s">
        <v>130</v>
      </c>
      <c r="AF11" s="20">
        <f t="shared" si="21"/>
        <v>11.075767795091517</v>
      </c>
      <c r="AG11" s="76">
        <f t="shared" si="22"/>
        <v>-21.123426353153476</v>
      </c>
      <c r="AH11" s="47" t="s">
        <v>157</v>
      </c>
      <c r="AI11" s="123">
        <f t="shared" si="23"/>
        <v>11.466277795669804</v>
      </c>
      <c r="AJ11" s="124">
        <f t="shared" si="24"/>
        <v>-20.909615062504997</v>
      </c>
      <c r="AK11" s="80" t="s">
        <v>59</v>
      </c>
      <c r="AL11" s="20">
        <f t="shared" si="42"/>
        <v>-4.824790462746618</v>
      </c>
      <c r="AM11" s="20">
        <f t="shared" si="43"/>
        <v>9.5630000000000006</v>
      </c>
      <c r="AN11" s="41">
        <f t="shared" si="25"/>
        <v>-7.1611331937854683E-2</v>
      </c>
      <c r="AO11" s="41">
        <f t="shared" si="26"/>
        <v>1.2261593321464268</v>
      </c>
      <c r="AP11" s="41">
        <f t="shared" si="27"/>
        <v>0.48586850079551169</v>
      </c>
      <c r="AQ11" s="41">
        <f t="shared" si="28"/>
        <v>-0.14406147308394024</v>
      </c>
      <c r="AR11" s="41">
        <f t="shared" si="29"/>
        <v>0.94263747856381663</v>
      </c>
      <c r="AS11" s="84" t="s">
        <v>383</v>
      </c>
      <c r="AT11" s="20">
        <f t="shared" si="30"/>
        <v>-0.59403523548347847</v>
      </c>
      <c r="AU11" s="20">
        <f t="shared" si="31"/>
        <v>-0.35411198923283344</v>
      </c>
      <c r="AV11" s="41">
        <f t="shared" si="32"/>
        <v>-2.3440524106255562</v>
      </c>
      <c r="AW11" s="41">
        <f t="shared" si="33"/>
        <v>-1.7465617149644022</v>
      </c>
      <c r="AX11" s="41">
        <f t="shared" si="34"/>
        <v>6.4945817037594811</v>
      </c>
      <c r="AY11" s="41">
        <f t="shared" si="35"/>
        <v>7.7160207435189134</v>
      </c>
      <c r="AZ11" s="41">
        <f t="shared" si="36"/>
        <v>-573.70820590031417</v>
      </c>
      <c r="BA11" s="41">
        <f t="shared" si="37"/>
        <v>14963.516245461844</v>
      </c>
      <c r="BB11" s="84" t="s">
        <v>594</v>
      </c>
      <c r="BC11" s="20">
        <f t="shared" si="38"/>
        <v>8.8234652084930527</v>
      </c>
      <c r="BD11" s="76">
        <f t="shared" si="39"/>
        <v>-22.429226607003265</v>
      </c>
      <c r="BE11" s="100" t="s">
        <v>1018</v>
      </c>
      <c r="BF11" s="131">
        <f t="shared" si="44"/>
        <v>9.2313312207072062</v>
      </c>
      <c r="BG11" s="132">
        <f t="shared" si="45"/>
        <v>-22.250736706333935</v>
      </c>
    </row>
    <row r="12" spans="1:68" s="1" customFormat="1" ht="15.75">
      <c r="A12" s="109"/>
      <c r="B12" s="35" t="s">
        <v>120</v>
      </c>
      <c r="C12" s="35"/>
      <c r="D12" s="35">
        <v>19</v>
      </c>
      <c r="E12" s="40" t="s">
        <v>6</v>
      </c>
      <c r="F12" s="64"/>
      <c r="G12" s="58">
        <f t="shared" si="0"/>
        <v>-24.353206945067761</v>
      </c>
      <c r="H12" s="90">
        <f t="shared" si="1"/>
        <v>0.80132483712838054</v>
      </c>
      <c r="I12" s="96">
        <f t="shared" si="2"/>
        <v>10.880038500027579</v>
      </c>
      <c r="J12" s="97">
        <f t="shared" si="3"/>
        <v>-21.258104335125129</v>
      </c>
      <c r="K12" s="91">
        <f>COS((2*PI())/3)*(I12-W13)-SIN((2*PI())/3)*(J12-X13)+W13</f>
        <v>12.367441833634972</v>
      </c>
      <c r="L12" s="78">
        <f t="shared" si="5"/>
        <v>20.284495864226539</v>
      </c>
      <c r="M12" s="6"/>
      <c r="N12" s="80" t="s">
        <v>35</v>
      </c>
      <c r="O12" s="20">
        <f t="shared" si="9"/>
        <v>-5.2944057050172812</v>
      </c>
      <c r="P12" s="20">
        <f t="shared" si="6"/>
        <v>9.550955945472559</v>
      </c>
      <c r="Q12" s="41">
        <f t="shared" si="7"/>
        <v>0.1632958993090507</v>
      </c>
      <c r="R12" s="41">
        <f t="shared" si="10"/>
        <v>1.3106555806207385</v>
      </c>
      <c r="S12" s="41">
        <f t="shared" si="11"/>
        <v>0.1241078655073744</v>
      </c>
      <c r="T12" s="41">
        <f t="shared" si="12"/>
        <v>-8.9507088345815666E-2</v>
      </c>
      <c r="U12" s="41">
        <f t="shared" si="13"/>
        <v>0.48465462166302359</v>
      </c>
      <c r="V12" s="83" t="s">
        <v>96</v>
      </c>
      <c r="W12" s="20">
        <f t="shared" si="8"/>
        <v>-0.31292708784023332</v>
      </c>
      <c r="X12" s="20">
        <f t="shared" si="14"/>
        <v>-1.1118661358734683E-2</v>
      </c>
      <c r="Y12" s="41">
        <f t="shared" si="15"/>
        <v>-1.9195253742251375</v>
      </c>
      <c r="Z12" s="41">
        <f t="shared" si="16"/>
        <v>-0.6117901467504403</v>
      </c>
      <c r="AA12" s="41">
        <f t="shared" si="17"/>
        <v>4.6845776622941546</v>
      </c>
      <c r="AB12" s="41">
        <f t="shared" si="18"/>
        <v>2.9318624912462328</v>
      </c>
      <c r="AC12" s="41">
        <f t="shared" si="19"/>
        <v>-575.5412704043332</v>
      </c>
      <c r="AD12" s="41">
        <f t="shared" si="20"/>
        <v>10793.266933925732</v>
      </c>
      <c r="AE12" s="84" t="s">
        <v>131</v>
      </c>
      <c r="AF12" s="20">
        <f t="shared" si="21"/>
        <v>10.775655108221331</v>
      </c>
      <c r="AG12" s="76">
        <f t="shared" si="22"/>
        <v>-21.295933550880005</v>
      </c>
      <c r="AH12" s="47" t="s">
        <v>158</v>
      </c>
      <c r="AI12" s="123">
        <f t="shared" si="23"/>
        <v>11.168573783989711</v>
      </c>
      <c r="AJ12" s="124">
        <f t="shared" si="24"/>
        <v>-21.086581591746956</v>
      </c>
      <c r="AK12" s="80" t="s">
        <v>60</v>
      </c>
      <c r="AL12" s="20">
        <f t="shared" si="42"/>
        <v>-4.7747904627466182</v>
      </c>
      <c r="AM12" s="20">
        <f t="shared" si="43"/>
        <v>9.5630000000000006</v>
      </c>
      <c r="AN12" s="41">
        <f t="shared" si="25"/>
        <v>-9.5266230078844702E-2</v>
      </c>
      <c r="AO12" s="41">
        <f t="shared" si="26"/>
        <v>1.2214961768657653</v>
      </c>
      <c r="AP12" s="41">
        <f t="shared" si="27"/>
        <v>0.45856778602865411</v>
      </c>
      <c r="AQ12" s="41">
        <f t="shared" si="28"/>
        <v>-0.16766946578249353</v>
      </c>
      <c r="AR12" s="41">
        <f t="shared" si="29"/>
        <v>1.0295148601049859</v>
      </c>
      <c r="AS12" s="84" t="s">
        <v>384</v>
      </c>
      <c r="AT12" s="20">
        <f t="shared" si="30"/>
        <v>-0.60303827839066193</v>
      </c>
      <c r="AU12" s="20">
        <f t="shared" si="31"/>
        <v>-0.37907642860993523</v>
      </c>
      <c r="AV12" s="41">
        <f t="shared" si="32"/>
        <v>-2.3831896021754742</v>
      </c>
      <c r="AW12" s="41">
        <f t="shared" si="33"/>
        <v>-1.8162309833843597</v>
      </c>
      <c r="AX12" s="41">
        <f t="shared" si="34"/>
        <v>6.6795926799172944</v>
      </c>
      <c r="AY12" s="41">
        <f t="shared" si="35"/>
        <v>8.0561001400963868</v>
      </c>
      <c r="AZ12" s="41">
        <f t="shared" si="36"/>
        <v>-573.5709316204867</v>
      </c>
      <c r="BA12" s="41">
        <f t="shared" si="37"/>
        <v>15389.781534529444</v>
      </c>
      <c r="BB12" s="84" t="s">
        <v>595</v>
      </c>
      <c r="BC12" s="20">
        <f t="shared" si="38"/>
        <v>8.6831236331192141</v>
      </c>
      <c r="BD12" s="76">
        <f t="shared" si="39"/>
        <v>-22.509760940238195</v>
      </c>
      <c r="BE12" s="100" t="s">
        <v>1019</v>
      </c>
      <c r="BF12" s="131">
        <f t="shared" si="44"/>
        <v>9.0920430474073761</v>
      </c>
      <c r="BG12" s="132">
        <f t="shared" si="45"/>
        <v>-22.333697766409454</v>
      </c>
    </row>
    <row r="13" spans="1:68" s="1" customFormat="1" ht="16.5" thickBot="1">
      <c r="F13" s="64"/>
      <c r="G13" s="58">
        <f t="shared" si="0"/>
        <v>-24.395819341563886</v>
      </c>
      <c r="H13" s="90">
        <f t="shared" si="1"/>
        <v>1.0100213196961754</v>
      </c>
      <c r="I13" s="98">
        <f t="shared" si="2"/>
        <v>10.599373892831483</v>
      </c>
      <c r="J13" s="99">
        <f t="shared" si="3"/>
        <v>-21.425139711313371</v>
      </c>
      <c r="K13" s="91">
        <f t="shared" si="4"/>
        <v>12.531196666482739</v>
      </c>
      <c r="L13" s="78">
        <f t="shared" si="5"/>
        <v>20.099167155523094</v>
      </c>
      <c r="M13" s="6"/>
      <c r="N13" s="80" t="s">
        <v>36</v>
      </c>
      <c r="O13" s="20">
        <f t="shared" si="9"/>
        <v>-5.2444057050172814</v>
      </c>
      <c r="P13" s="20">
        <f t="shared" si="6"/>
        <v>9.5589477477460569</v>
      </c>
      <c r="Q13" s="41">
        <f t="shared" si="7"/>
        <v>0.14617991639115591</v>
      </c>
      <c r="R13" s="41">
        <f t="shared" si="10"/>
        <v>1.3051657463681225</v>
      </c>
      <c r="S13" s="41">
        <f t="shared" si="11"/>
        <v>8.9244952454474502E-2</v>
      </c>
      <c r="T13" s="41">
        <f t="shared" si="12"/>
        <v>-0.14441055419254506</v>
      </c>
      <c r="U13" s="41">
        <f t="shared" si="13"/>
        <v>0.76188349652319054</v>
      </c>
      <c r="V13" s="83" t="s">
        <v>97</v>
      </c>
      <c r="W13" s="20">
        <f t="shared" si="8"/>
        <v>-0.36857553713507124</v>
      </c>
      <c r="X13" s="20">
        <f t="shared" si="14"/>
        <v>-5.7427877923405146E-2</v>
      </c>
      <c r="Y13" s="41">
        <f t="shared" si="15"/>
        <v>-1.9722540151242147</v>
      </c>
      <c r="Z13" s="41">
        <f t="shared" si="16"/>
        <v>-0.78435246091461508</v>
      </c>
      <c r="AA13" s="41">
        <f t="shared" si="17"/>
        <v>4.8897859001735862</v>
      </c>
      <c r="AB13" s="41">
        <f t="shared" si="18"/>
        <v>3.6045109292639608</v>
      </c>
      <c r="AC13" s="41">
        <f t="shared" si="19"/>
        <v>-575.33573272406863</v>
      </c>
      <c r="AD13" s="41">
        <f t="shared" si="20"/>
        <v>11266.066713999942</v>
      </c>
      <c r="AE13" s="84" t="s">
        <v>132</v>
      </c>
      <c r="AF13" s="20">
        <f t="shared" si="21"/>
        <v>10.484837223519756</v>
      </c>
      <c r="AG13" s="76">
        <f t="shared" si="22"/>
        <v>-21.463114772925277</v>
      </c>
      <c r="AH13" s="47" t="s">
        <v>159</v>
      </c>
      <c r="AI13" s="123">
        <f t="shared" si="23"/>
        <v>10.880038500027579</v>
      </c>
      <c r="AJ13" s="124">
        <f t="shared" si="24"/>
        <v>-21.258104335125129</v>
      </c>
      <c r="AK13" s="80" t="s">
        <v>61</v>
      </c>
      <c r="AL13" s="20">
        <f t="shared" si="42"/>
        <v>-4.7247904627466184</v>
      </c>
      <c r="AM13" s="20">
        <f t="shared" si="43"/>
        <v>9.5630000000000006</v>
      </c>
      <c r="AN13" s="41">
        <f t="shared" si="25"/>
        <v>-0.11867471227392452</v>
      </c>
      <c r="AO13" s="41">
        <f t="shared" si="26"/>
        <v>1.2168815982398231</v>
      </c>
      <c r="AP13" s="41">
        <f t="shared" si="27"/>
        <v>0.43196290130478943</v>
      </c>
      <c r="AQ13" s="41">
        <f t="shared" si="28"/>
        <v>-0.1899298488541854</v>
      </c>
      <c r="AR13" s="41">
        <f t="shared" si="29"/>
        <v>1.111080500212168</v>
      </c>
      <c r="AS13" s="84" t="s">
        <v>385</v>
      </c>
      <c r="AT13" s="20">
        <f t="shared" si="30"/>
        <v>-0.61059388880539633</v>
      </c>
      <c r="AU13" s="20">
        <f t="shared" si="31"/>
        <v>-0.4030316350576712</v>
      </c>
      <c r="AV13" s="41">
        <f t="shared" si="32"/>
        <v>-2.4223518385536558</v>
      </c>
      <c r="AW13" s="41">
        <f t="shared" si="33"/>
        <v>-1.882104864215048</v>
      </c>
      <c r="AX13" s="41">
        <f t="shared" si="34"/>
        <v>6.8677884297442766</v>
      </c>
      <c r="AY13" s="41">
        <f t="shared" si="35"/>
        <v>8.3868592896205207</v>
      </c>
      <c r="AZ13" s="41">
        <f t="shared" si="36"/>
        <v>-573.43951748574352</v>
      </c>
      <c r="BA13" s="41">
        <f t="shared" si="37"/>
        <v>15823.384542130814</v>
      </c>
      <c r="BB13" s="84" t="s">
        <v>596</v>
      </c>
      <c r="BC13" s="20">
        <f t="shared" si="38"/>
        <v>8.5474514199898568</v>
      </c>
      <c r="BD13" s="76">
        <f t="shared" si="39"/>
        <v>-22.587039526375534</v>
      </c>
      <c r="BE13" s="100" t="s">
        <v>1020</v>
      </c>
      <c r="BF13" s="131">
        <f t="shared" si="44"/>
        <v>8.9573820098594457</v>
      </c>
      <c r="BG13" s="132">
        <f t="shared" si="45"/>
        <v>-22.413343700145909</v>
      </c>
    </row>
    <row r="14" spans="1:68" s="1" customFormat="1" ht="17.25" thickTop="1" thickBot="1">
      <c r="B14" s="1" t="s">
        <v>5</v>
      </c>
      <c r="C14" s="5" t="s">
        <v>4</v>
      </c>
      <c r="D14" s="20">
        <f>(D1/SQRT(3))/2-(D2*TAN(PI()/6))</f>
        <v>5.1747904627466168</v>
      </c>
      <c r="E14" s="3" t="s">
        <v>6</v>
      </c>
      <c r="F14" s="64"/>
      <c r="G14" s="58" t="e">
        <f t="shared" si="0"/>
        <v>#VALUE!</v>
      </c>
      <c r="H14" s="58" t="e">
        <f t="shared" si="1"/>
        <v>#VALUE!</v>
      </c>
      <c r="I14" s="93" t="str">
        <f>AI15</f>
        <v/>
      </c>
      <c r="J14" s="93" t="str">
        <f>AJ15</f>
        <v/>
      </c>
      <c r="K14" s="58" t="e">
        <f t="shared" si="4"/>
        <v>#VALUE!</v>
      </c>
      <c r="L14" s="78" t="e">
        <f t="shared" si="5"/>
        <v>#VALUE!</v>
      </c>
      <c r="M14" s="6"/>
      <c r="N14" s="80" t="s">
        <v>37</v>
      </c>
      <c r="O14" s="20">
        <f t="shared" si="9"/>
        <v>-5.1944057050172816</v>
      </c>
      <c r="P14" s="20">
        <f t="shared" si="6"/>
        <v>9.562679282842641</v>
      </c>
      <c r="Q14" s="41">
        <f t="shared" si="7"/>
        <v>0.12567108854766801</v>
      </c>
      <c r="R14" s="41">
        <f t="shared" si="10"/>
        <v>1.2999646790959538</v>
      </c>
      <c r="S14" s="41">
        <f t="shared" si="11"/>
        <v>5.1695464155317561E-2</v>
      </c>
      <c r="T14" s="41">
        <f t="shared" si="12"/>
        <v>-0.20942571249344294</v>
      </c>
      <c r="U14" s="41">
        <f t="shared" si="13"/>
        <v>1.0916565375581539</v>
      </c>
      <c r="V14" s="83" t="s">
        <v>98</v>
      </c>
      <c r="W14" s="20">
        <f t="shared" si="8"/>
        <v>-0.42174959408322205</v>
      </c>
      <c r="X14" s="20">
        <f t="shared" si="14"/>
        <v>-0.10531707869803603</v>
      </c>
      <c r="Y14" s="41">
        <f t="shared" si="15"/>
        <v>-2.0257056315856259</v>
      </c>
      <c r="Z14" s="41">
        <f t="shared" si="16"/>
        <v>-0.95965760655136911</v>
      </c>
      <c r="AA14" s="41">
        <f t="shared" si="17"/>
        <v>5.1034833058377194</v>
      </c>
      <c r="AB14" s="41">
        <f t="shared" si="18"/>
        <v>4.3047840252951106</v>
      </c>
      <c r="AC14" s="41">
        <f t="shared" si="19"/>
        <v>-575.09222954235793</v>
      </c>
      <c r="AD14" s="41">
        <f t="shared" si="20"/>
        <v>11758.425536650104</v>
      </c>
      <c r="AE14" s="84" t="s">
        <v>133</v>
      </c>
      <c r="AF14" s="20">
        <f t="shared" si="21"/>
        <v>10.202001634546599</v>
      </c>
      <c r="AG14" s="76">
        <f t="shared" si="22"/>
        <v>-21.625909771098179</v>
      </c>
      <c r="AH14" s="47" t="s">
        <v>160</v>
      </c>
      <c r="AI14" s="125">
        <f t="shared" si="23"/>
        <v>10.599373892831483</v>
      </c>
      <c r="AJ14" s="126">
        <f t="shared" si="24"/>
        <v>-21.425139711313371</v>
      </c>
      <c r="AK14" s="80" t="s">
        <v>62</v>
      </c>
      <c r="AL14" s="20">
        <f t="shared" si="42"/>
        <v>-4.6747904627466186</v>
      </c>
      <c r="AM14" s="20">
        <f t="shared" si="43"/>
        <v>9.5630000000000006</v>
      </c>
      <c r="AN14" s="41">
        <f t="shared" si="25"/>
        <v>-0.14183677852309415</v>
      </c>
      <c r="AO14" s="41">
        <f t="shared" si="26"/>
        <v>1.2123155962685999</v>
      </c>
      <c r="AP14" s="41">
        <f t="shared" si="27"/>
        <v>0.40604656012571283</v>
      </c>
      <c r="AQ14" s="41">
        <f t="shared" si="28"/>
        <v>-0.21087723163870864</v>
      </c>
      <c r="AR14" s="41">
        <f t="shared" si="29"/>
        <v>1.1874728362441351</v>
      </c>
      <c r="AS14" s="84" t="s">
        <v>386</v>
      </c>
      <c r="AT14" s="20">
        <f t="shared" si="30"/>
        <v>-0.61690158773732084</v>
      </c>
      <c r="AU14" s="20">
        <f t="shared" si="31"/>
        <v>-0.42609094352813148</v>
      </c>
      <c r="AV14" s="41">
        <f t="shared" si="32"/>
        <v>-2.4616472385546153</v>
      </c>
      <c r="AW14" s="41">
        <f t="shared" si="33"/>
        <v>-1.9446850334416652</v>
      </c>
      <c r="AX14" s="41">
        <f t="shared" si="34"/>
        <v>7.0597071270835627</v>
      </c>
      <c r="AY14" s="41">
        <f t="shared" si="35"/>
        <v>8.7102890713166605</v>
      </c>
      <c r="AZ14" s="41">
        <f t="shared" si="36"/>
        <v>-573.31330442112687</v>
      </c>
      <c r="BA14" s="41">
        <f t="shared" si="37"/>
        <v>16265.565220800529</v>
      </c>
      <c r="BB14" s="84" t="s">
        <v>597</v>
      </c>
      <c r="BC14" s="20">
        <f t="shared" si="38"/>
        <v>8.4158049219060533</v>
      </c>
      <c r="BD14" s="76">
        <f t="shared" si="39"/>
        <v>-22.66142797966604</v>
      </c>
      <c r="BE14" s="100" t="s">
        <v>1021</v>
      </c>
      <c r="BF14" s="131">
        <f t="shared" si="44"/>
        <v>8.8267092169820618</v>
      </c>
      <c r="BG14" s="132">
        <f t="shared" si="45"/>
        <v>-22.490048316787068</v>
      </c>
    </row>
    <row r="15" spans="1:68" s="1" customFormat="1" ht="15.75">
      <c r="B15" s="3" t="s">
        <v>122</v>
      </c>
      <c r="C15" s="5" t="s">
        <v>3</v>
      </c>
      <c r="D15" s="20">
        <f>SQRT(D4^2+D3^2)</f>
        <v>10.781855127945283</v>
      </c>
      <c r="E15" s="3" t="s">
        <v>6</v>
      </c>
      <c r="F15" s="64"/>
      <c r="G15" s="58" t="e">
        <f t="shared" si="0"/>
        <v>#VALUE!</v>
      </c>
      <c r="H15" s="58" t="e">
        <f t="shared" si="1"/>
        <v>#VALUE!</v>
      </c>
      <c r="I15" s="58" t="str">
        <f t="shared" ref="I15:I23" si="46">AI16</f>
        <v/>
      </c>
      <c r="J15" s="58" t="str">
        <f t="shared" ref="J15:J23" si="47">AJ16</f>
        <v/>
      </c>
      <c r="K15" s="58" t="e">
        <f t="shared" si="4"/>
        <v>#VALUE!</v>
      </c>
      <c r="L15" s="78" t="e">
        <f t="shared" si="5"/>
        <v>#VALUE!</v>
      </c>
      <c r="M15" s="6"/>
      <c r="N15" s="80" t="s">
        <v>38</v>
      </c>
      <c r="O15" s="20">
        <f t="shared" si="9"/>
        <v>0</v>
      </c>
      <c r="P15" s="20">
        <f t="shared" si="6"/>
        <v>0</v>
      </c>
      <c r="Q15" s="41">
        <f t="shared" si="7"/>
        <v>-39.906410652020291</v>
      </c>
      <c r="R15" s="41">
        <f t="shared" si="10"/>
        <v>1.3333333714095299</v>
      </c>
      <c r="S15" s="41">
        <f t="shared" si="11"/>
        <v>-46.079956496495328</v>
      </c>
      <c r="T15" s="41">
        <f t="shared" si="12"/>
        <v>1476.2732111276785</v>
      </c>
      <c r="U15" s="41">
        <f t="shared" si="13"/>
        <v>-5750.0949601388593</v>
      </c>
      <c r="V15" s="83" t="s">
        <v>99</v>
      </c>
      <c r="W15" s="20" t="e">
        <f t="shared" si="8"/>
        <v>#NUM!</v>
      </c>
      <c r="X15" s="20" t="e">
        <f t="shared" si="14"/>
        <v>#NUM!</v>
      </c>
      <c r="Y15" s="41" t="e">
        <f t="shared" si="15"/>
        <v>#NUM!</v>
      </c>
      <c r="Z15" s="41" t="e">
        <f t="shared" si="16"/>
        <v>#NUM!</v>
      </c>
      <c r="AA15" s="41" t="e">
        <f t="shared" si="17"/>
        <v>#NUM!</v>
      </c>
      <c r="AB15" s="41" t="e">
        <f t="shared" si="18"/>
        <v>#NUM!</v>
      </c>
      <c r="AC15" s="41" t="e">
        <f t="shared" si="19"/>
        <v>#NUM!</v>
      </c>
      <c r="AD15" s="41" t="e">
        <f t="shared" si="20"/>
        <v>#NUM!</v>
      </c>
      <c r="AE15" s="84" t="s">
        <v>134</v>
      </c>
      <c r="AF15" s="20" t="e">
        <f t="shared" si="21"/>
        <v>#NUM!</v>
      </c>
      <c r="AG15" s="76" t="e">
        <f t="shared" si="22"/>
        <v>#NUM!</v>
      </c>
      <c r="AH15" s="47" t="s">
        <v>161</v>
      </c>
      <c r="AI15" s="120" t="str">
        <f t="shared" si="23"/>
        <v/>
      </c>
      <c r="AJ15" s="120" t="str">
        <f t="shared" si="24"/>
        <v/>
      </c>
      <c r="AK15" s="80" t="s">
        <v>63</v>
      </c>
      <c r="AL15" s="20">
        <f t="shared" si="42"/>
        <v>-4.6247904627466188</v>
      </c>
      <c r="AM15" s="20">
        <f t="shared" si="43"/>
        <v>9.5630000000000006</v>
      </c>
      <c r="AN15" s="41">
        <f t="shared" si="25"/>
        <v>-0.16475242882635358</v>
      </c>
      <c r="AO15" s="41">
        <f t="shared" si="26"/>
        <v>1.2077981709520957</v>
      </c>
      <c r="AP15" s="41">
        <f t="shared" si="27"/>
        <v>0.38081147599321419</v>
      </c>
      <c r="AQ15" s="41">
        <f t="shared" si="28"/>
        <v>-0.23054585915086534</v>
      </c>
      <c r="AR15" s="41">
        <f t="shared" si="29"/>
        <v>1.2588288482601089</v>
      </c>
      <c r="AS15" s="84" t="s">
        <v>387</v>
      </c>
      <c r="AT15" s="20">
        <f t="shared" si="30"/>
        <v>-0.62211838635059258</v>
      </c>
      <c r="AU15" s="20">
        <f t="shared" si="31"/>
        <v>-0.44834437769670843</v>
      </c>
      <c r="AV15" s="41">
        <f t="shared" si="32"/>
        <v>-2.5011652682552112</v>
      </c>
      <c r="AW15" s="41">
        <f t="shared" si="33"/>
        <v>-2.0043652783797885</v>
      </c>
      <c r="AX15" s="41">
        <f t="shared" si="34"/>
        <v>7.2558276991261632</v>
      </c>
      <c r="AY15" s="41">
        <f t="shared" si="35"/>
        <v>9.0279676396366071</v>
      </c>
      <c r="AZ15" s="41">
        <f t="shared" si="36"/>
        <v>-573.19176767000192</v>
      </c>
      <c r="BA15" s="41">
        <f t="shared" si="37"/>
        <v>16717.427018786679</v>
      </c>
      <c r="BB15" s="84" t="s">
        <v>598</v>
      </c>
      <c r="BC15" s="20">
        <f t="shared" si="38"/>
        <v>8.2876776268158103</v>
      </c>
      <c r="BD15" s="76">
        <f t="shared" si="39"/>
        <v>-22.733216713067264</v>
      </c>
      <c r="BE15" s="100" t="s">
        <v>1022</v>
      </c>
      <c r="BF15" s="131">
        <f t="shared" si="44"/>
        <v>8.6995219340161736</v>
      </c>
      <c r="BG15" s="132">
        <f t="shared" si="45"/>
        <v>-22.56410847794232</v>
      </c>
    </row>
    <row r="16" spans="1:68" s="1" customFormat="1" ht="18">
      <c r="A16" s="3"/>
      <c r="B16" s="4" t="s">
        <v>22</v>
      </c>
      <c r="C16" s="5" t="s">
        <v>15</v>
      </c>
      <c r="D16" s="20">
        <f>(D1/2)-D15+D6</f>
        <v>-0.58244732794528242</v>
      </c>
      <c r="E16" s="3" t="s">
        <v>6</v>
      </c>
      <c r="F16" s="64"/>
      <c r="G16" s="58" t="e">
        <f t="shared" si="0"/>
        <v>#VALUE!</v>
      </c>
      <c r="H16" s="58" t="e">
        <f t="shared" si="1"/>
        <v>#VALUE!</v>
      </c>
      <c r="I16" s="58" t="str">
        <f t="shared" si="46"/>
        <v/>
      </c>
      <c r="J16" s="58" t="str">
        <f t="shared" si="47"/>
        <v/>
      </c>
      <c r="K16" s="58" t="e">
        <f t="shared" si="4"/>
        <v>#VALUE!</v>
      </c>
      <c r="L16" s="78" t="e">
        <f t="shared" si="5"/>
        <v>#VALUE!</v>
      </c>
      <c r="M16" s="2"/>
      <c r="N16" s="80" t="s">
        <v>39</v>
      </c>
      <c r="O16" s="20">
        <f t="shared" si="9"/>
        <v>0</v>
      </c>
      <c r="P16" s="20">
        <f t="shared" si="6"/>
        <v>0</v>
      </c>
      <c r="Q16" s="41">
        <f t="shared" si="7"/>
        <v>-39.906410652020291</v>
      </c>
      <c r="R16" s="41">
        <f t="shared" si="10"/>
        <v>1.3333333714095299</v>
      </c>
      <c r="S16" s="41">
        <f t="shared" si="11"/>
        <v>-46.079956496495328</v>
      </c>
      <c r="T16" s="41">
        <f t="shared" si="12"/>
        <v>1476.2732111276785</v>
      </c>
      <c r="U16" s="41">
        <f t="shared" si="13"/>
        <v>-5750.0949601388593</v>
      </c>
      <c r="V16" s="83" t="s">
        <v>100</v>
      </c>
      <c r="W16" s="20" t="e">
        <f t="shared" si="8"/>
        <v>#NUM!</v>
      </c>
      <c r="X16" s="20" t="e">
        <f t="shared" si="14"/>
        <v>#NUM!</v>
      </c>
      <c r="Y16" s="41" t="e">
        <f t="shared" si="15"/>
        <v>#NUM!</v>
      </c>
      <c r="Z16" s="41" t="e">
        <f t="shared" si="16"/>
        <v>#NUM!</v>
      </c>
      <c r="AA16" s="41" t="e">
        <f t="shared" si="17"/>
        <v>#NUM!</v>
      </c>
      <c r="AB16" s="41" t="e">
        <f t="shared" si="18"/>
        <v>#NUM!</v>
      </c>
      <c r="AC16" s="41" t="e">
        <f t="shared" si="19"/>
        <v>#NUM!</v>
      </c>
      <c r="AD16" s="41" t="e">
        <f t="shared" si="20"/>
        <v>#NUM!</v>
      </c>
      <c r="AE16" s="84" t="s">
        <v>135</v>
      </c>
      <c r="AF16" s="20" t="e">
        <f t="shared" si="21"/>
        <v>#NUM!</v>
      </c>
      <c r="AG16" s="76" t="e">
        <f t="shared" si="22"/>
        <v>#NUM!</v>
      </c>
      <c r="AH16" s="47" t="s">
        <v>162</v>
      </c>
      <c r="AI16" s="120" t="str">
        <f t="shared" si="23"/>
        <v/>
      </c>
      <c r="AJ16" s="120" t="str">
        <f t="shared" si="24"/>
        <v/>
      </c>
      <c r="AK16" s="80" t="s">
        <v>64</v>
      </c>
      <c r="AL16" s="20">
        <f t="shared" si="42"/>
        <v>-4.5747904627466189</v>
      </c>
      <c r="AM16" s="20">
        <f t="shared" si="43"/>
        <v>9.5630000000000006</v>
      </c>
      <c r="AN16" s="41">
        <f t="shared" si="25"/>
        <v>-0.18742166318370282</v>
      </c>
      <c r="AO16" s="41">
        <f t="shared" si="26"/>
        <v>1.2033293222903108</v>
      </c>
      <c r="AP16" s="41">
        <f t="shared" si="27"/>
        <v>0.35625036240908869</v>
      </c>
      <c r="AQ16" s="41">
        <f t="shared" si="28"/>
        <v>-0.24896961208051138</v>
      </c>
      <c r="AR16" s="41">
        <f t="shared" si="29"/>
        <v>1.3252840590195003</v>
      </c>
      <c r="AS16" s="84" t="s">
        <v>388</v>
      </c>
      <c r="AT16" s="20">
        <f t="shared" si="30"/>
        <v>-0.62637058640068222</v>
      </c>
      <c r="AU16" s="20">
        <f t="shared" si="31"/>
        <v>-0.46986501853166163</v>
      </c>
      <c r="AV16" s="41">
        <f t="shared" si="32"/>
        <v>-2.5409822999413558</v>
      </c>
      <c r="AW16" s="41">
        <f t="shared" si="33"/>
        <v>-2.0614615917796826</v>
      </c>
      <c r="AX16" s="41">
        <f t="shared" si="34"/>
        <v>7.4565910486152625</v>
      </c>
      <c r="AY16" s="41">
        <f t="shared" si="35"/>
        <v>9.3411786153424394</v>
      </c>
      <c r="AZ16" s="41">
        <f t="shared" si="36"/>
        <v>-573.07448023651727</v>
      </c>
      <c r="BA16" s="41">
        <f t="shared" si="37"/>
        <v>17179.985776009566</v>
      </c>
      <c r="BB16" s="84" t="s">
        <v>599</v>
      </c>
      <c r="BC16" s="20">
        <f t="shared" si="38"/>
        <v>8.162662090053157</v>
      </c>
      <c r="BD16" s="76">
        <f t="shared" si="39"/>
        <v>-22.802641483007069</v>
      </c>
      <c r="BE16" s="100" t="s">
        <v>1023</v>
      </c>
      <c r="BF16" s="131">
        <f t="shared" si="44"/>
        <v>8.5754157822475978</v>
      </c>
      <c r="BG16" s="132">
        <f t="shared" si="45"/>
        <v>-22.635765127161555</v>
      </c>
    </row>
    <row r="17" spans="2:59" s="1" customFormat="1" ht="18">
      <c r="B17" s="4" t="s">
        <v>23</v>
      </c>
      <c r="C17" s="5" t="s">
        <v>25</v>
      </c>
      <c r="D17" s="20">
        <f>-D14</f>
        <v>-5.1747904627466168</v>
      </c>
      <c r="E17" s="3" t="s">
        <v>6</v>
      </c>
      <c r="F17" s="64"/>
      <c r="G17" s="58" t="e">
        <f t="shared" si="0"/>
        <v>#VALUE!</v>
      </c>
      <c r="H17" s="58" t="e">
        <f t="shared" si="1"/>
        <v>#VALUE!</v>
      </c>
      <c r="I17" s="58" t="str">
        <f t="shared" si="46"/>
        <v/>
      </c>
      <c r="J17" s="58" t="str">
        <f t="shared" si="47"/>
        <v/>
      </c>
      <c r="K17" s="58" t="e">
        <f t="shared" si="4"/>
        <v>#VALUE!</v>
      </c>
      <c r="L17" s="78" t="e">
        <f t="shared" si="5"/>
        <v>#VALUE!</v>
      </c>
      <c r="M17" s="2"/>
      <c r="N17" s="80" t="s">
        <v>40</v>
      </c>
      <c r="O17" s="20">
        <f t="shared" si="9"/>
        <v>0</v>
      </c>
      <c r="P17" s="20">
        <f t="shared" si="6"/>
        <v>0</v>
      </c>
      <c r="Q17" s="41">
        <f t="shared" si="7"/>
        <v>-39.906410652020291</v>
      </c>
      <c r="R17" s="41">
        <f t="shared" si="10"/>
        <v>1.3333333714095299</v>
      </c>
      <c r="S17" s="41">
        <f t="shared" si="11"/>
        <v>-46.079956496495328</v>
      </c>
      <c r="T17" s="41">
        <f t="shared" si="12"/>
        <v>1476.2732111276785</v>
      </c>
      <c r="U17" s="41">
        <f t="shared" si="13"/>
        <v>-5750.0949601388593</v>
      </c>
      <c r="V17" s="83" t="s">
        <v>101</v>
      </c>
      <c r="W17" s="20" t="e">
        <f t="shared" si="8"/>
        <v>#NUM!</v>
      </c>
      <c r="X17" s="20" t="e">
        <f t="shared" si="14"/>
        <v>#NUM!</v>
      </c>
      <c r="Y17" s="41" t="e">
        <f t="shared" si="15"/>
        <v>#NUM!</v>
      </c>
      <c r="Z17" s="41" t="e">
        <f t="shared" si="16"/>
        <v>#NUM!</v>
      </c>
      <c r="AA17" s="41" t="e">
        <f t="shared" si="17"/>
        <v>#NUM!</v>
      </c>
      <c r="AB17" s="41" t="e">
        <f t="shared" si="18"/>
        <v>#NUM!</v>
      </c>
      <c r="AC17" s="41" t="e">
        <f t="shared" si="19"/>
        <v>#NUM!</v>
      </c>
      <c r="AD17" s="41" t="e">
        <f t="shared" si="20"/>
        <v>#NUM!</v>
      </c>
      <c r="AE17" s="84" t="s">
        <v>136</v>
      </c>
      <c r="AF17" s="20" t="e">
        <f t="shared" si="21"/>
        <v>#NUM!</v>
      </c>
      <c r="AG17" s="76" t="e">
        <f t="shared" si="22"/>
        <v>#NUM!</v>
      </c>
      <c r="AH17" s="47" t="s">
        <v>163</v>
      </c>
      <c r="AI17" s="120" t="str">
        <f t="shared" si="23"/>
        <v/>
      </c>
      <c r="AJ17" s="120" t="str">
        <f t="shared" si="24"/>
        <v/>
      </c>
      <c r="AK17" s="80" t="s">
        <v>65</v>
      </c>
      <c r="AL17" s="20">
        <f t="shared" si="42"/>
        <v>-4.5247904627466191</v>
      </c>
      <c r="AM17" s="20">
        <f t="shared" si="43"/>
        <v>9.5630000000000006</v>
      </c>
      <c r="AN17" s="41">
        <f t="shared" si="25"/>
        <v>-0.20984448159514113</v>
      </c>
      <c r="AO17" s="41">
        <f t="shared" si="26"/>
        <v>1.1989090502832451</v>
      </c>
      <c r="AP17" s="41">
        <f t="shared" si="27"/>
        <v>0.33235593287512799</v>
      </c>
      <c r="AQ17" s="41">
        <f t="shared" si="28"/>
        <v>-0.2661820067926115</v>
      </c>
      <c r="AR17" s="41">
        <f t="shared" si="29"/>
        <v>1.3869725339821692</v>
      </c>
      <c r="AS17" s="84" t="s">
        <v>389</v>
      </c>
      <c r="AT17" s="20">
        <f t="shared" si="30"/>
        <v>-0.62976166262116651</v>
      </c>
      <c r="AU17" s="20">
        <f t="shared" si="31"/>
        <v>-0.49071327650601215</v>
      </c>
      <c r="AV17" s="41">
        <f t="shared" si="32"/>
        <v>-2.5811653244212724</v>
      </c>
      <c r="AW17" s="41">
        <f t="shared" si="33"/>
        <v>-2.1162322427136555</v>
      </c>
      <c r="AX17" s="41">
        <f t="shared" si="34"/>
        <v>7.6624144319947725</v>
      </c>
      <c r="AY17" s="41">
        <f t="shared" si="35"/>
        <v>9.6509897047708986</v>
      </c>
      <c r="AZ17" s="41">
        <f t="shared" si="36"/>
        <v>-572.96108833879191</v>
      </c>
      <c r="BA17" s="41">
        <f t="shared" si="37"/>
        <v>17654.202851315957</v>
      </c>
      <c r="BB17" s="84" t="s">
        <v>600</v>
      </c>
      <c r="BC17" s="20">
        <f t="shared" si="38"/>
        <v>8.0404245060577324</v>
      </c>
      <c r="BD17" s="76">
        <f t="shared" si="39"/>
        <v>-22.869897171376913</v>
      </c>
      <c r="BE17" s="100" t="s">
        <v>1024</v>
      </c>
      <c r="BF17" s="131">
        <f t="shared" si="44"/>
        <v>8.4540594901489872</v>
      </c>
      <c r="BG17" s="132">
        <f t="shared" si="45"/>
        <v>-22.705217395762997</v>
      </c>
    </row>
    <row r="18" spans="2:59" s="1" customFormat="1" ht="18">
      <c r="B18" s="4" t="s">
        <v>24</v>
      </c>
      <c r="C18" s="5" t="s">
        <v>26</v>
      </c>
      <c r="D18" s="20">
        <f>D1/2-D2</f>
        <v>8.963000000000001</v>
      </c>
      <c r="E18" s="3" t="s">
        <v>6</v>
      </c>
      <c r="F18" s="64"/>
      <c r="G18" s="58" t="e">
        <f t="shared" si="0"/>
        <v>#VALUE!</v>
      </c>
      <c r="H18" s="58" t="e">
        <f t="shared" si="1"/>
        <v>#VALUE!</v>
      </c>
      <c r="I18" s="58" t="str">
        <f t="shared" si="46"/>
        <v/>
      </c>
      <c r="J18" s="58" t="str">
        <f t="shared" si="47"/>
        <v/>
      </c>
      <c r="K18" s="58" t="e">
        <f t="shared" si="4"/>
        <v>#VALUE!</v>
      </c>
      <c r="L18" s="78" t="e">
        <f t="shared" si="5"/>
        <v>#VALUE!</v>
      </c>
      <c r="M18" s="2"/>
      <c r="N18" s="80" t="s">
        <v>41</v>
      </c>
      <c r="O18" s="20">
        <f t="shared" si="9"/>
        <v>0</v>
      </c>
      <c r="P18" s="20">
        <f t="shared" si="6"/>
        <v>0</v>
      </c>
      <c r="Q18" s="41">
        <f t="shared" si="7"/>
        <v>-39.906410652020291</v>
      </c>
      <c r="R18" s="41">
        <f t="shared" si="10"/>
        <v>1.3333333714095299</v>
      </c>
      <c r="S18" s="41">
        <f t="shared" si="11"/>
        <v>-46.079956496495328</v>
      </c>
      <c r="T18" s="41">
        <f t="shared" si="12"/>
        <v>1476.2732111276785</v>
      </c>
      <c r="U18" s="41">
        <f t="shared" si="13"/>
        <v>-5750.0949601388593</v>
      </c>
      <c r="V18" s="83" t="s">
        <v>102</v>
      </c>
      <c r="W18" s="20" t="e">
        <f t="shared" si="8"/>
        <v>#NUM!</v>
      </c>
      <c r="X18" s="20" t="e">
        <f t="shared" si="14"/>
        <v>#NUM!</v>
      </c>
      <c r="Y18" s="41" t="e">
        <f t="shared" si="15"/>
        <v>#NUM!</v>
      </c>
      <c r="Z18" s="41" t="e">
        <f t="shared" si="16"/>
        <v>#NUM!</v>
      </c>
      <c r="AA18" s="41" t="e">
        <f t="shared" si="17"/>
        <v>#NUM!</v>
      </c>
      <c r="AB18" s="41" t="e">
        <f t="shared" si="18"/>
        <v>#NUM!</v>
      </c>
      <c r="AC18" s="41" t="e">
        <f t="shared" si="19"/>
        <v>#NUM!</v>
      </c>
      <c r="AD18" s="41" t="e">
        <f t="shared" si="20"/>
        <v>#NUM!</v>
      </c>
      <c r="AE18" s="84" t="s">
        <v>137</v>
      </c>
      <c r="AF18" s="20" t="e">
        <f t="shared" si="21"/>
        <v>#NUM!</v>
      </c>
      <c r="AG18" s="76" t="e">
        <f t="shared" si="22"/>
        <v>#NUM!</v>
      </c>
      <c r="AH18" s="47" t="s">
        <v>164</v>
      </c>
      <c r="AI18" s="120" t="str">
        <f t="shared" si="23"/>
        <v/>
      </c>
      <c r="AJ18" s="120" t="str">
        <f t="shared" si="24"/>
        <v/>
      </c>
      <c r="AK18" s="80" t="s">
        <v>66</v>
      </c>
      <c r="AL18" s="20">
        <f t="shared" si="42"/>
        <v>-4.4747904627466193</v>
      </c>
      <c r="AM18" s="20">
        <f t="shared" si="43"/>
        <v>9.5630000000000006</v>
      </c>
      <c r="AN18" s="41">
        <f t="shared" si="25"/>
        <v>-0.23202088406066926</v>
      </c>
      <c r="AO18" s="41">
        <f t="shared" si="26"/>
        <v>1.1945373549308984</v>
      </c>
      <c r="AP18" s="41">
        <f t="shared" si="27"/>
        <v>0.30912090089312194</v>
      </c>
      <c r="AQ18" s="41">
        <f t="shared" si="28"/>
        <v>-0.28221619532722642</v>
      </c>
      <c r="AR18" s="41">
        <f t="shared" si="29"/>
        <v>1.4440268813083625</v>
      </c>
      <c r="AS18" s="84" t="s">
        <v>390</v>
      </c>
      <c r="AT18" s="20">
        <f t="shared" si="30"/>
        <v>-0.63237771112382712</v>
      </c>
      <c r="AU18" s="20">
        <f t="shared" si="31"/>
        <v>-0.51093985718430557</v>
      </c>
      <c r="AV18" s="41">
        <f t="shared" si="32"/>
        <v>-2.6217745225131557</v>
      </c>
      <c r="AW18" s="41">
        <f t="shared" si="33"/>
        <v>-2.1688916288139399</v>
      </c>
      <c r="AX18" s="41">
        <f t="shared" si="34"/>
        <v>7.873701646899085</v>
      </c>
      <c r="AY18" s="41">
        <f t="shared" si="35"/>
        <v>9.9583068510759052</v>
      </c>
      <c r="AZ18" s="41">
        <f t="shared" si="36"/>
        <v>-572.8512943534239</v>
      </c>
      <c r="BA18" s="41">
        <f t="shared" si="37"/>
        <v>18141.008594455492</v>
      </c>
      <c r="BB18" s="84" t="s">
        <v>601</v>
      </c>
      <c r="BC18" s="20">
        <f t="shared" si="38"/>
        <v>7.920687132043021</v>
      </c>
      <c r="BD18" s="76">
        <f t="shared" si="39"/>
        <v>-22.935147352402126</v>
      </c>
      <c r="BE18" s="100" t="s">
        <v>1025</v>
      </c>
      <c r="BF18" s="131">
        <f t="shared" si="44"/>
        <v>8.3351774415865183</v>
      </c>
      <c r="BG18" s="132">
        <f t="shared" si="45"/>
        <v>-22.772632393536927</v>
      </c>
    </row>
    <row r="19" spans="2:59" s="1" customFormat="1" ht="15.75">
      <c r="B19" s="56" t="s">
        <v>182</v>
      </c>
      <c r="C19" s="57" t="s">
        <v>180</v>
      </c>
      <c r="D19" s="20">
        <f>ATAN(D4/D3)</f>
        <v>1.855074744510778E-2</v>
      </c>
      <c r="E19" s="3" t="s">
        <v>181</v>
      </c>
      <c r="F19" s="64"/>
      <c r="G19" s="58" t="e">
        <f t="shared" si="0"/>
        <v>#VALUE!</v>
      </c>
      <c r="H19" s="58" t="e">
        <f t="shared" si="1"/>
        <v>#VALUE!</v>
      </c>
      <c r="I19" s="58" t="str">
        <f t="shared" si="46"/>
        <v/>
      </c>
      <c r="J19" s="58" t="str">
        <f t="shared" si="47"/>
        <v/>
      </c>
      <c r="K19" s="58" t="e">
        <f>COS((2*PI())/3)*(I19-W20)-SIN((2*PI())/3)*(J19-X20)+W20</f>
        <v>#VALUE!</v>
      </c>
      <c r="L19" s="78" t="e">
        <f t="shared" si="5"/>
        <v>#VALUE!</v>
      </c>
      <c r="M19" s="2"/>
      <c r="N19" s="80" t="s">
        <v>42</v>
      </c>
      <c r="O19" s="20">
        <f t="shared" si="9"/>
        <v>0</v>
      </c>
      <c r="P19" s="20">
        <f t="shared" si="6"/>
        <v>0</v>
      </c>
      <c r="Q19" s="41">
        <f t="shared" si="7"/>
        <v>-39.906410652020291</v>
      </c>
      <c r="R19" s="41">
        <f t="shared" si="10"/>
        <v>1.3333333714095299</v>
      </c>
      <c r="S19" s="41">
        <f t="shared" si="11"/>
        <v>-46.079956496495328</v>
      </c>
      <c r="T19" s="41">
        <f t="shared" si="12"/>
        <v>1476.2732111276785</v>
      </c>
      <c r="U19" s="41">
        <f t="shared" si="13"/>
        <v>-5750.0949601388593</v>
      </c>
      <c r="V19" s="83" t="s">
        <v>103</v>
      </c>
      <c r="W19" s="20" t="e">
        <f t="shared" si="8"/>
        <v>#NUM!</v>
      </c>
      <c r="X19" s="20" t="e">
        <f t="shared" si="14"/>
        <v>#NUM!</v>
      </c>
      <c r="Y19" s="41" t="e">
        <f t="shared" si="15"/>
        <v>#NUM!</v>
      </c>
      <c r="Z19" s="41" t="e">
        <f t="shared" si="16"/>
        <v>#NUM!</v>
      </c>
      <c r="AA19" s="41" t="e">
        <f t="shared" si="17"/>
        <v>#NUM!</v>
      </c>
      <c r="AB19" s="41" t="e">
        <f t="shared" si="18"/>
        <v>#NUM!</v>
      </c>
      <c r="AC19" s="41" t="e">
        <f t="shared" si="19"/>
        <v>#NUM!</v>
      </c>
      <c r="AD19" s="41" t="e">
        <f t="shared" si="20"/>
        <v>#NUM!</v>
      </c>
      <c r="AE19" s="84" t="s">
        <v>138</v>
      </c>
      <c r="AF19" s="20" t="e">
        <f t="shared" si="21"/>
        <v>#NUM!</v>
      </c>
      <c r="AG19" s="76" t="e">
        <f t="shared" si="22"/>
        <v>#NUM!</v>
      </c>
      <c r="AH19" s="47" t="s">
        <v>165</v>
      </c>
      <c r="AI19" s="120" t="str">
        <f t="shared" ref="AI19:AI54" si="48">IFERROR(COS($D$19)*(AF19-W19)-SIN($D$19)*(AG19-X19)+W19,"")</f>
        <v/>
      </c>
      <c r="AJ19" s="120" t="str">
        <f t="shared" ref="AJ19:AJ54" si="49">IFERROR(SIN($D$19)*(AF19-W19)+COS($D$19)*(AG19-X19)+X19,"")</f>
        <v/>
      </c>
      <c r="AK19" s="80" t="s">
        <v>67</v>
      </c>
      <c r="AL19" s="20">
        <f t="shared" si="42"/>
        <v>-4.4247904627466195</v>
      </c>
      <c r="AM19" s="20">
        <f t="shared" si="43"/>
        <v>9.5630000000000006</v>
      </c>
      <c r="AN19" s="41">
        <f t="shared" si="25"/>
        <v>-0.25395087058028648</v>
      </c>
      <c r="AO19" s="41">
        <f t="shared" si="26"/>
        <v>1.1902142362332708</v>
      </c>
      <c r="AP19" s="41">
        <f t="shared" si="27"/>
        <v>0.28653797996486396</v>
      </c>
      <c r="AQ19" s="41">
        <f t="shared" si="28"/>
        <v>-0.29710496539948394</v>
      </c>
      <c r="AR19" s="41">
        <f t="shared" si="29"/>
        <v>1.4965782518585813</v>
      </c>
      <c r="AS19" s="84" t="s">
        <v>391</v>
      </c>
      <c r="AT19" s="20">
        <f t="shared" si="30"/>
        <v>-0.63429132546035005</v>
      </c>
      <c r="AU19" s="20">
        <f t="shared" si="31"/>
        <v>-0.53058787994794343</v>
      </c>
      <c r="AV19" s="41">
        <f t="shared" si="32"/>
        <v>-2.6628651041388287</v>
      </c>
      <c r="AW19" s="41">
        <f t="shared" si="33"/>
        <v>-2.2196201163742728</v>
      </c>
      <c r="AX19" s="41">
        <f t="shared" si="34"/>
        <v>8.0908505628402949</v>
      </c>
      <c r="AY19" s="41">
        <f t="shared" si="35"/>
        <v>10.263912655211174</v>
      </c>
      <c r="AZ19" s="41">
        <f t="shared" si="36"/>
        <v>-572.74484461875841</v>
      </c>
      <c r="BA19" s="41">
        <f t="shared" si="37"/>
        <v>18641.319696784038</v>
      </c>
      <c r="BB19" s="84" t="s">
        <v>602</v>
      </c>
      <c r="BC19" s="20">
        <f t="shared" si="38"/>
        <v>7.8032157839685246</v>
      </c>
      <c r="BD19" s="76">
        <f t="shared" si="39"/>
        <v>-22.998531127569368</v>
      </c>
      <c r="BE19" s="100" t="s">
        <v>1026</v>
      </c>
      <c r="BF19" s="131">
        <f t="shared" si="44"/>
        <v>8.2185372607606588</v>
      </c>
      <c r="BG19" s="132">
        <f t="shared" si="45"/>
        <v>-22.838152202907729</v>
      </c>
    </row>
    <row r="20" spans="2:59" s="1" customFormat="1" ht="15.75">
      <c r="F20" s="64"/>
      <c r="G20" s="58" t="e">
        <f t="shared" si="0"/>
        <v>#VALUE!</v>
      </c>
      <c r="H20" s="58" t="e">
        <f t="shared" si="1"/>
        <v>#VALUE!</v>
      </c>
      <c r="I20" s="58" t="str">
        <f t="shared" si="46"/>
        <v/>
      </c>
      <c r="J20" s="58" t="str">
        <f t="shared" si="47"/>
        <v/>
      </c>
      <c r="K20" s="58" t="e">
        <f t="shared" si="4"/>
        <v>#VALUE!</v>
      </c>
      <c r="L20" s="78" t="e">
        <f t="shared" si="5"/>
        <v>#VALUE!</v>
      </c>
      <c r="M20" s="2"/>
      <c r="N20" s="80" t="s">
        <v>43</v>
      </c>
      <c r="O20" s="20">
        <f t="shared" si="9"/>
        <v>0</v>
      </c>
      <c r="P20" s="20">
        <f t="shared" si="6"/>
        <v>0</v>
      </c>
      <c r="Q20" s="41">
        <f t="shared" si="7"/>
        <v>-39.906410652020291</v>
      </c>
      <c r="R20" s="41">
        <f t="shared" si="10"/>
        <v>1.3333333714095299</v>
      </c>
      <c r="S20" s="41">
        <f t="shared" si="11"/>
        <v>-46.079956496495328</v>
      </c>
      <c r="T20" s="41">
        <f t="shared" si="12"/>
        <v>1476.2732111276785</v>
      </c>
      <c r="U20" s="41">
        <f t="shared" si="13"/>
        <v>-5750.0949601388593</v>
      </c>
      <c r="V20" s="83" t="s">
        <v>104</v>
      </c>
      <c r="W20" s="20" t="e">
        <f t="shared" si="8"/>
        <v>#NUM!</v>
      </c>
      <c r="X20" s="20" t="e">
        <f t="shared" si="14"/>
        <v>#NUM!</v>
      </c>
      <c r="Y20" s="41" t="e">
        <f t="shared" si="15"/>
        <v>#NUM!</v>
      </c>
      <c r="Z20" s="41" t="e">
        <f t="shared" si="16"/>
        <v>#NUM!</v>
      </c>
      <c r="AA20" s="41" t="e">
        <f t="shared" si="17"/>
        <v>#NUM!</v>
      </c>
      <c r="AB20" s="41" t="e">
        <f t="shared" si="18"/>
        <v>#NUM!</v>
      </c>
      <c r="AC20" s="41" t="e">
        <f t="shared" si="19"/>
        <v>#NUM!</v>
      </c>
      <c r="AD20" s="41" t="e">
        <f t="shared" si="20"/>
        <v>#NUM!</v>
      </c>
      <c r="AE20" s="84" t="s">
        <v>139</v>
      </c>
      <c r="AF20" s="20" t="e">
        <f t="shared" si="21"/>
        <v>#NUM!</v>
      </c>
      <c r="AG20" s="76" t="e">
        <f t="shared" si="22"/>
        <v>#NUM!</v>
      </c>
      <c r="AH20" s="47" t="s">
        <v>166</v>
      </c>
      <c r="AI20" s="120" t="str">
        <f t="shared" si="48"/>
        <v/>
      </c>
      <c r="AJ20" s="120" t="str">
        <f t="shared" si="49"/>
        <v/>
      </c>
      <c r="AK20" s="80" t="s">
        <v>68</v>
      </c>
      <c r="AL20" s="20">
        <f t="shared" si="42"/>
        <v>-4.3747904627466196</v>
      </c>
      <c r="AM20" s="20">
        <f t="shared" si="43"/>
        <v>9.5630000000000006</v>
      </c>
      <c r="AN20" s="41">
        <f t="shared" si="25"/>
        <v>-0.27563444115399355</v>
      </c>
      <c r="AO20" s="41">
        <f t="shared" si="26"/>
        <v>1.1859396941903626</v>
      </c>
      <c r="AP20" s="41">
        <f t="shared" si="27"/>
        <v>0.2645998835921457</v>
      </c>
      <c r="AQ20" s="41">
        <f t="shared" si="28"/>
        <v>-0.31088074039963498</v>
      </c>
      <c r="AR20" s="41">
        <f t="shared" si="29"/>
        <v>1.5447563391938435</v>
      </c>
      <c r="AS20" s="84" t="s">
        <v>392</v>
      </c>
      <c r="AT20" s="20">
        <f t="shared" si="30"/>
        <v>-0.63556442280631176</v>
      </c>
      <c r="AU20" s="20">
        <f t="shared" si="31"/>
        <v>-0.54969442939082858</v>
      </c>
      <c r="AV20" s="41">
        <f t="shared" si="32"/>
        <v>-2.7044886619243447</v>
      </c>
      <c r="AW20" s="41">
        <f t="shared" si="33"/>
        <v>-2.2685712047929893</v>
      </c>
      <c r="AX20" s="41">
        <f t="shared" si="34"/>
        <v>8.3142589224773324</v>
      </c>
      <c r="AY20" s="41">
        <f t="shared" si="35"/>
        <v>10.568494346253068</v>
      </c>
      <c r="AZ20" s="41">
        <f t="shared" si="36"/>
        <v>-572.641520495446</v>
      </c>
      <c r="BA20" s="41">
        <f t="shared" si="37"/>
        <v>19156.052557387779</v>
      </c>
      <c r="BB20" s="84" t="s">
        <v>603</v>
      </c>
      <c r="BC20" s="20">
        <f t="shared" si="38"/>
        <v>7.6878107193775529</v>
      </c>
      <c r="BD20" s="76">
        <f t="shared" si="39"/>
        <v>-23.060168130370023</v>
      </c>
      <c r="BE20" s="100" t="s">
        <v>1027</v>
      </c>
      <c r="BF20" s="131">
        <f t="shared" si="44"/>
        <v>8.1039407601848765</v>
      </c>
      <c r="BG20" s="132">
        <f t="shared" si="45"/>
        <v>-22.901898999778744</v>
      </c>
    </row>
    <row r="21" spans="2:59" s="1" customFormat="1" ht="15.75">
      <c r="B21" s="104" t="str">
        <f>N1</f>
        <v>Rayon de raccordement</v>
      </c>
      <c r="C21" s="28" t="s">
        <v>73</v>
      </c>
      <c r="D21" s="29">
        <f>-D14-SIN(PI()/3)*D2</f>
        <v>-5.6944057050172798</v>
      </c>
      <c r="E21" s="30" t="s">
        <v>48</v>
      </c>
      <c r="F21" s="64"/>
      <c r="G21" s="58" t="e">
        <f t="shared" si="0"/>
        <v>#VALUE!</v>
      </c>
      <c r="H21" s="58" t="e">
        <f t="shared" si="1"/>
        <v>#VALUE!</v>
      </c>
      <c r="I21" s="58" t="str">
        <f t="shared" si="46"/>
        <v/>
      </c>
      <c r="J21" s="58" t="str">
        <f t="shared" si="47"/>
        <v/>
      </c>
      <c r="K21" s="58" t="e">
        <f t="shared" si="4"/>
        <v>#VALUE!</v>
      </c>
      <c r="L21" s="78" t="e">
        <f t="shared" si="5"/>
        <v>#VALUE!</v>
      </c>
      <c r="M21" s="2"/>
      <c r="N21" s="80" t="s">
        <v>44</v>
      </c>
      <c r="O21" s="20">
        <f t="shared" si="9"/>
        <v>0</v>
      </c>
      <c r="P21" s="20">
        <f t="shared" si="6"/>
        <v>0</v>
      </c>
      <c r="Q21" s="41">
        <f t="shared" si="7"/>
        <v>-39.906410652020291</v>
      </c>
      <c r="R21" s="41">
        <f t="shared" si="10"/>
        <v>1.3333333714095299</v>
      </c>
      <c r="S21" s="41">
        <f t="shared" si="11"/>
        <v>-46.079956496495328</v>
      </c>
      <c r="T21" s="41">
        <f t="shared" si="12"/>
        <v>1476.2732111276785</v>
      </c>
      <c r="U21" s="41">
        <f t="shared" si="13"/>
        <v>-5750.0949601388593</v>
      </c>
      <c r="V21" s="83" t="s">
        <v>105</v>
      </c>
      <c r="W21" s="20" t="e">
        <f t="shared" si="8"/>
        <v>#NUM!</v>
      </c>
      <c r="X21" s="20" t="e">
        <f t="shared" si="14"/>
        <v>#NUM!</v>
      </c>
      <c r="Y21" s="41" t="e">
        <f t="shared" si="15"/>
        <v>#NUM!</v>
      </c>
      <c r="Z21" s="41" t="e">
        <f t="shared" si="16"/>
        <v>#NUM!</v>
      </c>
      <c r="AA21" s="41" t="e">
        <f t="shared" si="17"/>
        <v>#NUM!</v>
      </c>
      <c r="AB21" s="41" t="e">
        <f t="shared" si="18"/>
        <v>#NUM!</v>
      </c>
      <c r="AC21" s="41" t="e">
        <f t="shared" si="19"/>
        <v>#NUM!</v>
      </c>
      <c r="AD21" s="41" t="e">
        <f t="shared" si="20"/>
        <v>#NUM!</v>
      </c>
      <c r="AE21" s="84" t="s">
        <v>140</v>
      </c>
      <c r="AF21" s="20" t="e">
        <f t="shared" si="21"/>
        <v>#NUM!</v>
      </c>
      <c r="AG21" s="76" t="e">
        <f t="shared" si="22"/>
        <v>#NUM!</v>
      </c>
      <c r="AH21" s="47" t="s">
        <v>167</v>
      </c>
      <c r="AI21" s="120" t="str">
        <f t="shared" si="48"/>
        <v/>
      </c>
      <c r="AJ21" s="120" t="str">
        <f t="shared" si="49"/>
        <v/>
      </c>
      <c r="AK21" s="80" t="s">
        <v>69</v>
      </c>
      <c r="AL21" s="20">
        <f t="shared" si="42"/>
        <v>-4.3247904627466198</v>
      </c>
      <c r="AM21" s="20">
        <f t="shared" si="43"/>
        <v>9.5630000000000006</v>
      </c>
      <c r="AN21" s="41">
        <f t="shared" si="25"/>
        <v>-0.29707159578179038</v>
      </c>
      <c r="AO21" s="41">
        <f t="shared" si="26"/>
        <v>1.1817137288021733</v>
      </c>
      <c r="AP21" s="41">
        <f t="shared" si="27"/>
        <v>0.24329932527676057</v>
      </c>
      <c r="AQ21" s="41">
        <f t="shared" si="28"/>
        <v>-0.32357557939298687</v>
      </c>
      <c r="AR21" s="41">
        <f t="shared" si="29"/>
        <v>1.5886893795753678</v>
      </c>
      <c r="AS21" s="84" t="s">
        <v>393</v>
      </c>
      <c r="AT21" s="20">
        <f t="shared" si="30"/>
        <v>-0.63625034895334465</v>
      </c>
      <c r="AU21" s="20">
        <f t="shared" si="31"/>
        <v>-0.56829171571610915</v>
      </c>
      <c r="AV21" s="41">
        <f t="shared" si="32"/>
        <v>-2.7466941942234007</v>
      </c>
      <c r="AW21" s="41">
        <f t="shared" si="33"/>
        <v>-2.3158768552588747</v>
      </c>
      <c r="AX21" s="41">
        <f t="shared" si="34"/>
        <v>8.5443289965805356</v>
      </c>
      <c r="AY21" s="41">
        <f t="shared" si="35"/>
        <v>10.8726646112931</v>
      </c>
      <c r="AZ21" s="41">
        <f t="shared" si="36"/>
        <v>-572.54113167350602</v>
      </c>
      <c r="BA21" s="41">
        <f t="shared" si="37"/>
        <v>19686.134008121553</v>
      </c>
      <c r="BB21" s="84" t="s">
        <v>604</v>
      </c>
      <c r="BC21" s="20">
        <f t="shared" si="38"/>
        <v>7.5742998467724778</v>
      </c>
      <c r="BD21" s="76">
        <f t="shared" si="39"/>
        <v>-23.120162269696031</v>
      </c>
      <c r="BE21" s="100" t="s">
        <v>1028</v>
      </c>
      <c r="BF21" s="131">
        <f t="shared" si="44"/>
        <v>7.9912171987809337</v>
      </c>
      <c r="BG21" s="132">
        <f t="shared" si="45"/>
        <v>-22.963978883400692</v>
      </c>
    </row>
    <row r="22" spans="2:59" s="1" customFormat="1" ht="15.75">
      <c r="B22" s="104"/>
      <c r="C22" s="31"/>
      <c r="D22" s="26">
        <f>MAX(D18-SQRT($D$2^2-(D21-$D$17)^2),D18+SQRT($D$2^2-(D21-$D$17)^2))</f>
        <v>9.2630000000000017</v>
      </c>
      <c r="E22" s="32" t="s">
        <v>49</v>
      </c>
      <c r="F22" s="64"/>
      <c r="G22" s="58" t="e">
        <f t="shared" si="0"/>
        <v>#VALUE!</v>
      </c>
      <c r="H22" s="58" t="e">
        <f t="shared" si="1"/>
        <v>#VALUE!</v>
      </c>
      <c r="I22" s="58" t="str">
        <f t="shared" si="46"/>
        <v/>
      </c>
      <c r="J22" s="58" t="str">
        <f t="shared" si="47"/>
        <v/>
      </c>
      <c r="K22" s="58" t="e">
        <f t="shared" si="4"/>
        <v>#VALUE!</v>
      </c>
      <c r="L22" s="78" t="e">
        <f t="shared" si="5"/>
        <v>#VALUE!</v>
      </c>
      <c r="M22" s="2"/>
      <c r="N22" s="80" t="s">
        <v>45</v>
      </c>
      <c r="O22" s="20">
        <f t="shared" si="9"/>
        <v>0</v>
      </c>
      <c r="P22" s="20">
        <f t="shared" si="6"/>
        <v>0</v>
      </c>
      <c r="Q22" s="41">
        <f t="shared" si="7"/>
        <v>-39.906410652020291</v>
      </c>
      <c r="R22" s="41">
        <f t="shared" si="10"/>
        <v>1.3333333714095299</v>
      </c>
      <c r="S22" s="41">
        <f t="shared" si="11"/>
        <v>-46.079956496495328</v>
      </c>
      <c r="T22" s="41">
        <f t="shared" si="12"/>
        <v>1476.2732111276785</v>
      </c>
      <c r="U22" s="41">
        <f t="shared" si="13"/>
        <v>-5750.0949601388593</v>
      </c>
      <c r="V22" s="83" t="s">
        <v>106</v>
      </c>
      <c r="W22" s="20" t="e">
        <f t="shared" si="8"/>
        <v>#NUM!</v>
      </c>
      <c r="X22" s="20" t="e">
        <f t="shared" si="14"/>
        <v>#NUM!</v>
      </c>
      <c r="Y22" s="41" t="e">
        <f t="shared" si="15"/>
        <v>#NUM!</v>
      </c>
      <c r="Z22" s="41" t="e">
        <f t="shared" si="16"/>
        <v>#NUM!</v>
      </c>
      <c r="AA22" s="41" t="e">
        <f t="shared" si="17"/>
        <v>#NUM!</v>
      </c>
      <c r="AB22" s="41" t="e">
        <f t="shared" si="18"/>
        <v>#NUM!</v>
      </c>
      <c r="AC22" s="41" t="e">
        <f t="shared" si="19"/>
        <v>#NUM!</v>
      </c>
      <c r="AD22" s="41" t="e">
        <f t="shared" si="20"/>
        <v>#NUM!</v>
      </c>
      <c r="AE22" s="84" t="s">
        <v>141</v>
      </c>
      <c r="AF22" s="20" t="e">
        <f t="shared" si="21"/>
        <v>#NUM!</v>
      </c>
      <c r="AG22" s="76" t="e">
        <f t="shared" si="22"/>
        <v>#NUM!</v>
      </c>
      <c r="AH22" s="47" t="s">
        <v>168</v>
      </c>
      <c r="AI22" s="120" t="str">
        <f t="shared" si="48"/>
        <v/>
      </c>
      <c r="AJ22" s="120" t="str">
        <f t="shared" si="49"/>
        <v/>
      </c>
      <c r="AK22" s="80" t="s">
        <v>70</v>
      </c>
      <c r="AL22" s="20">
        <f t="shared" si="42"/>
        <v>-4.27479046274662</v>
      </c>
      <c r="AM22" s="20">
        <f t="shared" si="43"/>
        <v>9.5630000000000006</v>
      </c>
      <c r="AN22" s="41">
        <f t="shared" si="25"/>
        <v>-0.31826233446367702</v>
      </c>
      <c r="AO22" s="41">
        <f t="shared" si="26"/>
        <v>1.1775363400687033</v>
      </c>
      <c r="AP22" s="41">
        <f t="shared" si="27"/>
        <v>0.22262901852049843</v>
      </c>
      <c r="AQ22" s="41">
        <f t="shared" si="28"/>
        <v>-0.33522117711996557</v>
      </c>
      <c r="AR22" s="41">
        <f t="shared" si="29"/>
        <v>1.6285041519648678</v>
      </c>
      <c r="AS22" s="84" t="s">
        <v>394</v>
      </c>
      <c r="AT22" s="20">
        <f t="shared" si="30"/>
        <v>-0.63639547555187803</v>
      </c>
      <c r="AU22" s="20">
        <f t="shared" si="31"/>
        <v>-0.58640795894795805</v>
      </c>
      <c r="AV22" s="41">
        <f t="shared" si="32"/>
        <v>-2.7895288979532449</v>
      </c>
      <c r="AW22" s="41">
        <f t="shared" si="33"/>
        <v>-2.36165152852662</v>
      </c>
      <c r="AX22" s="41">
        <f t="shared" si="34"/>
        <v>8.7814714725162446</v>
      </c>
      <c r="AY22" s="41">
        <f t="shared" si="35"/>
        <v>11.176977427594455</v>
      </c>
      <c r="AZ22" s="41">
        <f t="shared" si="36"/>
        <v>-572.44351106736667</v>
      </c>
      <c r="BA22" s="41">
        <f t="shared" si="37"/>
        <v>20232.510272677428</v>
      </c>
      <c r="BB22" s="84" t="s">
        <v>605</v>
      </c>
      <c r="BC22" s="20">
        <f t="shared" si="38"/>
        <v>7.4625335729702948</v>
      </c>
      <c r="BD22" s="76">
        <f t="shared" si="39"/>
        <v>-23.178604582273536</v>
      </c>
      <c r="BE22" s="100" t="s">
        <v>1029</v>
      </c>
      <c r="BF22" s="131">
        <f t="shared" si="44"/>
        <v>7.8802181663560864</v>
      </c>
      <c r="BG22" s="132">
        <f t="shared" si="45"/>
        <v>-23.024484794418218</v>
      </c>
    </row>
    <row r="23" spans="2:59" s="1" customFormat="1" ht="15.75">
      <c r="B23" s="104"/>
      <c r="C23" s="31" t="s">
        <v>74</v>
      </c>
      <c r="D23" s="26">
        <f>-D14</f>
        <v>-5.1747904627466168</v>
      </c>
      <c r="E23" s="32" t="s">
        <v>48</v>
      </c>
      <c r="F23" s="64"/>
      <c r="G23" s="58" t="e">
        <f t="shared" si="0"/>
        <v>#VALUE!</v>
      </c>
      <c r="H23" s="58" t="e">
        <f t="shared" si="1"/>
        <v>#VALUE!</v>
      </c>
      <c r="I23" s="58" t="str">
        <f t="shared" si="46"/>
        <v/>
      </c>
      <c r="J23" s="58" t="str">
        <f t="shared" si="47"/>
        <v/>
      </c>
      <c r="K23" s="58" t="e">
        <f t="shared" si="4"/>
        <v>#VALUE!</v>
      </c>
      <c r="L23" s="78" t="e">
        <f t="shared" si="5"/>
        <v>#VALUE!</v>
      </c>
      <c r="M23" s="2"/>
      <c r="N23" s="80" t="s">
        <v>46</v>
      </c>
      <c r="O23" s="20">
        <f t="shared" si="9"/>
        <v>0</v>
      </c>
      <c r="P23" s="20">
        <f t="shared" si="6"/>
        <v>0</v>
      </c>
      <c r="Q23" s="41">
        <f t="shared" si="7"/>
        <v>-39.906410652020291</v>
      </c>
      <c r="R23" s="41">
        <f t="shared" si="10"/>
        <v>1.3333333714095299</v>
      </c>
      <c r="S23" s="41">
        <f t="shared" si="11"/>
        <v>-46.079956496495328</v>
      </c>
      <c r="T23" s="41">
        <f t="shared" si="12"/>
        <v>1476.2732111276785</v>
      </c>
      <c r="U23" s="41">
        <f t="shared" si="13"/>
        <v>-5750.0949601388593</v>
      </c>
      <c r="V23" s="83" t="s">
        <v>107</v>
      </c>
      <c r="W23" s="20" t="e">
        <f t="shared" si="8"/>
        <v>#NUM!</v>
      </c>
      <c r="X23" s="20" t="e">
        <f t="shared" si="14"/>
        <v>#NUM!</v>
      </c>
      <c r="Y23" s="41" t="e">
        <f t="shared" si="15"/>
        <v>#NUM!</v>
      </c>
      <c r="Z23" s="41" t="e">
        <f t="shared" si="16"/>
        <v>#NUM!</v>
      </c>
      <c r="AA23" s="41" t="e">
        <f t="shared" si="17"/>
        <v>#NUM!</v>
      </c>
      <c r="AB23" s="41" t="e">
        <f t="shared" si="18"/>
        <v>#NUM!</v>
      </c>
      <c r="AC23" s="41" t="e">
        <f t="shared" si="19"/>
        <v>#NUM!</v>
      </c>
      <c r="AD23" s="41" t="e">
        <f t="shared" si="20"/>
        <v>#NUM!</v>
      </c>
      <c r="AE23" s="84" t="s">
        <v>142</v>
      </c>
      <c r="AF23" s="20" t="e">
        <f t="shared" si="21"/>
        <v>#NUM!</v>
      </c>
      <c r="AG23" s="76" t="e">
        <f t="shared" si="22"/>
        <v>#NUM!</v>
      </c>
      <c r="AH23" s="47" t="s">
        <v>169</v>
      </c>
      <c r="AI23" s="120" t="str">
        <f t="shared" si="48"/>
        <v/>
      </c>
      <c r="AJ23" s="120" t="str">
        <f t="shared" si="49"/>
        <v/>
      </c>
      <c r="AK23" s="80" t="s">
        <v>71</v>
      </c>
      <c r="AL23" s="20">
        <f t="shared" si="42"/>
        <v>-4.2247904627466202</v>
      </c>
      <c r="AM23" s="20">
        <f t="shared" si="43"/>
        <v>9.5630000000000006</v>
      </c>
      <c r="AN23" s="41">
        <f t="shared" si="25"/>
        <v>-0.33920665719965276</v>
      </c>
      <c r="AO23" s="41">
        <f t="shared" si="26"/>
        <v>1.1734075279899523</v>
      </c>
      <c r="AP23" s="41">
        <f t="shared" si="27"/>
        <v>0.20258167682515626</v>
      </c>
      <c r="AQ23" s="41">
        <f t="shared" si="28"/>
        <v>-0.34584886399605352</v>
      </c>
      <c r="AR23" s="41">
        <f t="shared" si="29"/>
        <v>1.6643259780242616</v>
      </c>
      <c r="AS23" s="84" t="s">
        <v>395</v>
      </c>
      <c r="AT23" s="20">
        <f t="shared" si="30"/>
        <v>-0.63604043208682215</v>
      </c>
      <c r="AU23" s="20">
        <f t="shared" si="31"/>
        <v>-0.60406807380767336</v>
      </c>
      <c r="AV23" s="41">
        <f t="shared" si="32"/>
        <v>-2.8330387981740932</v>
      </c>
      <c r="AW23" s="41">
        <f t="shared" si="33"/>
        <v>-2.4059952951170551</v>
      </c>
      <c r="AX23" s="41">
        <f t="shared" si="34"/>
        <v>9.0261088319597107</v>
      </c>
      <c r="AY23" s="41">
        <f t="shared" si="35"/>
        <v>11.481940323084672</v>
      </c>
      <c r="AZ23" s="41">
        <f t="shared" si="36"/>
        <v>-572.3485108578551</v>
      </c>
      <c r="BA23" s="41">
        <f t="shared" si="37"/>
        <v>20796.154748835175</v>
      </c>
      <c r="BB23" s="84" t="s">
        <v>606</v>
      </c>
      <c r="BC23" s="20">
        <f t="shared" si="38"/>
        <v>7.3523808287958676</v>
      </c>
      <c r="BD23" s="76">
        <f t="shared" si="39"/>
        <v>-23.235575442047143</v>
      </c>
      <c r="BE23" s="100" t="s">
        <v>1030</v>
      </c>
      <c r="BF23" s="131">
        <f t="shared" si="44"/>
        <v>7.7708136380473034</v>
      </c>
      <c r="BG23" s="132">
        <f t="shared" si="45"/>
        <v>-23.083498774861233</v>
      </c>
    </row>
    <row r="24" spans="2:59" s="1" customFormat="1">
      <c r="B24" s="104"/>
      <c r="C24" s="33"/>
      <c r="D24" s="27">
        <f>D1/2</f>
        <v>9.5630000000000006</v>
      </c>
      <c r="E24" s="34" t="s">
        <v>49</v>
      </c>
      <c r="F24" s="64"/>
      <c r="G24" s="68"/>
      <c r="H24" s="67"/>
      <c r="I24" s="67"/>
      <c r="J24" s="67"/>
      <c r="K24" s="67"/>
      <c r="L24" s="69"/>
      <c r="M24" s="2"/>
      <c r="N24" s="80" t="s">
        <v>47</v>
      </c>
      <c r="O24" s="20">
        <f t="shared" si="9"/>
        <v>0</v>
      </c>
      <c r="P24" s="20">
        <f t="shared" si="6"/>
        <v>0</v>
      </c>
      <c r="Q24" s="41">
        <f t="shared" si="7"/>
        <v>-39.906410652020291</v>
      </c>
      <c r="R24" s="41">
        <f t="shared" si="10"/>
        <v>1.3333333714095299</v>
      </c>
      <c r="S24" s="41">
        <f t="shared" si="11"/>
        <v>-46.079956496495328</v>
      </c>
      <c r="T24" s="41">
        <f t="shared" si="12"/>
        <v>1476.2732111276785</v>
      </c>
      <c r="U24" s="41">
        <f t="shared" si="13"/>
        <v>-5750.0949601388593</v>
      </c>
      <c r="V24" s="83" t="s">
        <v>108</v>
      </c>
      <c r="W24" s="20" t="e">
        <f t="shared" si="8"/>
        <v>#NUM!</v>
      </c>
      <c r="X24" s="20" t="e">
        <f t="shared" si="14"/>
        <v>#NUM!</v>
      </c>
      <c r="Y24" s="41" t="e">
        <f t="shared" si="15"/>
        <v>#NUM!</v>
      </c>
      <c r="Z24" s="41" t="e">
        <f t="shared" si="16"/>
        <v>#NUM!</v>
      </c>
      <c r="AA24" s="41" t="e">
        <f t="shared" si="17"/>
        <v>#NUM!</v>
      </c>
      <c r="AB24" s="41" t="e">
        <f t="shared" si="18"/>
        <v>#NUM!</v>
      </c>
      <c r="AC24" s="41" t="e">
        <f t="shared" si="19"/>
        <v>#NUM!</v>
      </c>
      <c r="AD24" s="41" t="e">
        <f t="shared" si="20"/>
        <v>#NUM!</v>
      </c>
      <c r="AE24" s="84" t="s">
        <v>143</v>
      </c>
      <c r="AF24" s="20" t="e">
        <f t="shared" si="21"/>
        <v>#NUM!</v>
      </c>
      <c r="AG24" s="76" t="e">
        <f t="shared" si="22"/>
        <v>#NUM!</v>
      </c>
      <c r="AH24" s="47" t="s">
        <v>170</v>
      </c>
      <c r="AI24" s="120" t="str">
        <f t="shared" si="48"/>
        <v/>
      </c>
      <c r="AJ24" s="120" t="str">
        <f t="shared" si="49"/>
        <v/>
      </c>
      <c r="AK24" s="80" t="s">
        <v>72</v>
      </c>
      <c r="AL24" s="20">
        <f t="shared" si="42"/>
        <v>-4.1747904627466204</v>
      </c>
      <c r="AM24" s="20">
        <f t="shared" si="43"/>
        <v>9.5630000000000006</v>
      </c>
      <c r="AN24" s="41">
        <f t="shared" si="25"/>
        <v>-0.35990456398971832</v>
      </c>
      <c r="AO24" s="41">
        <f t="shared" si="26"/>
        <v>1.1693272925659206</v>
      </c>
      <c r="AP24" s="41">
        <f t="shared" si="27"/>
        <v>0.18315001369252037</v>
      </c>
      <c r="AQ24" s="41">
        <f t="shared" si="28"/>
        <v>-0.35548960611185709</v>
      </c>
      <c r="AR24" s="41">
        <f t="shared" si="29"/>
        <v>1.6962787221159841</v>
      </c>
      <c r="AS24" s="84" t="s">
        <v>396</v>
      </c>
      <c r="AT24" s="20">
        <f t="shared" si="30"/>
        <v>-0.63522107003343142</v>
      </c>
      <c r="AU24" s="20">
        <f t="shared" si="31"/>
        <v>-0.62129420795412638</v>
      </c>
      <c r="AV24" s="41">
        <f t="shared" si="32"/>
        <v>-2.8772692601874805</v>
      </c>
      <c r="AW24" s="41">
        <f t="shared" si="33"/>
        <v>-2.448996266184718</v>
      </c>
      <c r="AX24" s="41">
        <f t="shared" si="34"/>
        <v>9.2786783956198118</v>
      </c>
      <c r="AY24" s="41">
        <f t="shared" si="35"/>
        <v>11.788024037923401</v>
      </c>
      <c r="AZ24" s="41">
        <f t="shared" si="36"/>
        <v>-572.25599937852519</v>
      </c>
      <c r="BA24" s="41">
        <f t="shared" si="37"/>
        <v>21378.075023508045</v>
      </c>
      <c r="BB24" s="84" t="s">
        <v>607</v>
      </c>
      <c r="BC24" s="20">
        <f t="shared" si="38"/>
        <v>7.2437259587517282</v>
      </c>
      <c r="BD24" s="76">
        <f t="shared" si="39"/>
        <v>-23.291146296523152</v>
      </c>
      <c r="BE24" s="100" t="s">
        <v>1031</v>
      </c>
      <c r="BF24" s="131">
        <f t="shared" si="44"/>
        <v>7.662888886584776</v>
      </c>
      <c r="BG24" s="132">
        <f t="shared" si="45"/>
        <v>-23.141093744092846</v>
      </c>
    </row>
    <row r="25" spans="2:59" s="1" customFormat="1">
      <c r="C25" s="5"/>
      <c r="D25" s="20"/>
      <c r="F25" s="64"/>
      <c r="G25" s="68"/>
      <c r="H25" s="67"/>
      <c r="I25" s="67"/>
      <c r="J25" s="67"/>
      <c r="K25" s="67"/>
      <c r="L25" s="69"/>
      <c r="M25" s="2"/>
      <c r="N25" s="80" t="s">
        <v>75</v>
      </c>
      <c r="O25" s="20">
        <f t="shared" si="9"/>
        <v>0</v>
      </c>
      <c r="P25" s="20">
        <f t="shared" si="6"/>
        <v>0</v>
      </c>
      <c r="Q25" s="41">
        <f t="shared" si="7"/>
        <v>-39.906410652020291</v>
      </c>
      <c r="R25" s="41">
        <f t="shared" si="10"/>
        <v>1.3333333714095299</v>
      </c>
      <c r="S25" s="41">
        <f t="shared" si="11"/>
        <v>-46.079956496495328</v>
      </c>
      <c r="T25" s="41">
        <f t="shared" si="12"/>
        <v>1476.2732111276785</v>
      </c>
      <c r="U25" s="41">
        <f t="shared" si="13"/>
        <v>-5750.0949601388593</v>
      </c>
      <c r="V25" s="83" t="s">
        <v>109</v>
      </c>
      <c r="W25" s="20" t="e">
        <f t="shared" si="8"/>
        <v>#NUM!</v>
      </c>
      <c r="X25" s="20" t="e">
        <f t="shared" si="14"/>
        <v>#NUM!</v>
      </c>
      <c r="Y25" s="41" t="e">
        <f t="shared" si="15"/>
        <v>#NUM!</v>
      </c>
      <c r="Z25" s="41" t="e">
        <f t="shared" si="16"/>
        <v>#NUM!</v>
      </c>
      <c r="AA25" s="41" t="e">
        <f t="shared" si="17"/>
        <v>#NUM!</v>
      </c>
      <c r="AB25" s="41" t="e">
        <f t="shared" si="18"/>
        <v>#NUM!</v>
      </c>
      <c r="AC25" s="41" t="e">
        <f t="shared" si="19"/>
        <v>#NUM!</v>
      </c>
      <c r="AD25" s="41" t="e">
        <f t="shared" si="20"/>
        <v>#NUM!</v>
      </c>
      <c r="AE25" s="84" t="s">
        <v>144</v>
      </c>
      <c r="AF25" s="20" t="e">
        <f t="shared" si="21"/>
        <v>#NUM!</v>
      </c>
      <c r="AG25" s="76" t="e">
        <f t="shared" si="22"/>
        <v>#NUM!</v>
      </c>
      <c r="AH25" s="47" t="s">
        <v>171</v>
      </c>
      <c r="AI25" s="120" t="str">
        <f t="shared" si="48"/>
        <v/>
      </c>
      <c r="AJ25" s="120" t="str">
        <f t="shared" si="49"/>
        <v/>
      </c>
      <c r="AK25" s="80" t="s">
        <v>183</v>
      </c>
      <c r="AL25" s="20">
        <f t="shared" si="42"/>
        <v>-4.1247904627466205</v>
      </c>
      <c r="AM25" s="20">
        <f t="shared" si="43"/>
        <v>9.5630000000000006</v>
      </c>
      <c r="AN25" s="41">
        <f t="shared" si="25"/>
        <v>-0.38035605483387297</v>
      </c>
      <c r="AO25" s="41">
        <f t="shared" si="26"/>
        <v>1.1652956337966081</v>
      </c>
      <c r="AP25" s="41">
        <f t="shared" si="27"/>
        <v>0.16432674262438418</v>
      </c>
      <c r="AQ25" s="41">
        <f t="shared" si="28"/>
        <v>-0.3641740052330471</v>
      </c>
      <c r="AR25" s="41">
        <f t="shared" si="29"/>
        <v>1.7244847913027121</v>
      </c>
      <c r="AS25" s="84" t="s">
        <v>397</v>
      </c>
      <c r="AT25" s="20">
        <f t="shared" si="30"/>
        <v>-0.63396922728551475</v>
      </c>
      <c r="AU25" s="20">
        <f t="shared" si="31"/>
        <v>-0.63810617051179253</v>
      </c>
      <c r="AV25" s="41">
        <f t="shared" si="32"/>
        <v>-2.9222654161963466</v>
      </c>
      <c r="AW25" s="41">
        <f t="shared" si="33"/>
        <v>-2.4907325183409732</v>
      </c>
      <c r="AX25" s="41">
        <f t="shared" si="34"/>
        <v>9.5396351626972073</v>
      </c>
      <c r="AY25" s="41">
        <f t="shared" si="35"/>
        <v>12.095670265361745</v>
      </c>
      <c r="AZ25" s="41">
        <f t="shared" si="36"/>
        <v>-572.16585863418413</v>
      </c>
      <c r="BA25" s="41">
        <f t="shared" si="37"/>
        <v>21979.319414854366</v>
      </c>
      <c r="BB25" s="84" t="s">
        <v>608</v>
      </c>
      <c r="BC25" s="20">
        <f t="shared" si="38"/>
        <v>7.1364662550017153</v>
      </c>
      <c r="BD25" s="76">
        <f t="shared" si="39"/>
        <v>-23.345381049184745</v>
      </c>
      <c r="BE25" s="100" t="s">
        <v>1032</v>
      </c>
      <c r="BF25" s="131">
        <f t="shared" si="44"/>
        <v>7.5563420342626371</v>
      </c>
      <c r="BG25" s="132">
        <f t="shared" si="45"/>
        <v>-23.19733491262436</v>
      </c>
    </row>
    <row r="26" spans="2:59" s="1" customFormat="1">
      <c r="B26" s="105" t="str">
        <f>AK1</f>
        <v>Arête</v>
      </c>
      <c r="C26" s="49" t="s">
        <v>73</v>
      </c>
      <c r="D26" s="50">
        <f>-D14</f>
        <v>-5.1747904627466168</v>
      </c>
      <c r="E26" s="51" t="s">
        <v>48</v>
      </c>
      <c r="F26" s="64"/>
      <c r="G26" s="68"/>
      <c r="H26" s="67"/>
      <c r="I26" s="67"/>
      <c r="J26" s="67"/>
      <c r="K26" s="67"/>
      <c r="L26" s="69"/>
      <c r="M26" s="2"/>
      <c r="N26" s="80" t="s">
        <v>76</v>
      </c>
      <c r="O26" s="20">
        <f t="shared" si="9"/>
        <v>0</v>
      </c>
      <c r="P26" s="20">
        <f t="shared" si="6"/>
        <v>0</v>
      </c>
      <c r="Q26" s="41">
        <f t="shared" si="7"/>
        <v>-39.906410652020291</v>
      </c>
      <c r="R26" s="41">
        <f t="shared" si="10"/>
        <v>1.3333333714095299</v>
      </c>
      <c r="S26" s="41">
        <f t="shared" si="11"/>
        <v>-46.079956496495328</v>
      </c>
      <c r="T26" s="41">
        <f t="shared" si="12"/>
        <v>1476.2732111276785</v>
      </c>
      <c r="U26" s="41">
        <f t="shared" si="13"/>
        <v>-5750.0949601388593</v>
      </c>
      <c r="V26" s="83" t="s">
        <v>110</v>
      </c>
      <c r="W26" s="20" t="e">
        <f t="shared" si="8"/>
        <v>#NUM!</v>
      </c>
      <c r="X26" s="20" t="e">
        <f t="shared" si="14"/>
        <v>#NUM!</v>
      </c>
      <c r="Y26" s="41" t="e">
        <f t="shared" si="15"/>
        <v>#NUM!</v>
      </c>
      <c r="Z26" s="41" t="e">
        <f t="shared" si="16"/>
        <v>#NUM!</v>
      </c>
      <c r="AA26" s="41" t="e">
        <f t="shared" si="17"/>
        <v>#NUM!</v>
      </c>
      <c r="AB26" s="41" t="e">
        <f t="shared" si="18"/>
        <v>#NUM!</v>
      </c>
      <c r="AC26" s="41" t="e">
        <f t="shared" si="19"/>
        <v>#NUM!</v>
      </c>
      <c r="AD26" s="41" t="e">
        <f t="shared" si="20"/>
        <v>#NUM!</v>
      </c>
      <c r="AE26" s="84" t="s">
        <v>145</v>
      </c>
      <c r="AF26" s="20" t="e">
        <f t="shared" si="21"/>
        <v>#NUM!</v>
      </c>
      <c r="AG26" s="76" t="e">
        <f t="shared" si="22"/>
        <v>#NUM!</v>
      </c>
      <c r="AH26" s="47" t="s">
        <v>172</v>
      </c>
      <c r="AI26" s="120" t="str">
        <f t="shared" si="48"/>
        <v/>
      </c>
      <c r="AJ26" s="120" t="str">
        <f t="shared" si="49"/>
        <v/>
      </c>
      <c r="AK26" s="80" t="s">
        <v>184</v>
      </c>
      <c r="AL26" s="20">
        <f t="shared" si="42"/>
        <v>-4.0747904627466207</v>
      </c>
      <c r="AM26" s="20">
        <f t="shared" si="43"/>
        <v>9.5630000000000006</v>
      </c>
      <c r="AN26" s="41">
        <f t="shared" si="25"/>
        <v>-0.4005611297321181</v>
      </c>
      <c r="AO26" s="41">
        <f t="shared" si="26"/>
        <v>1.1613125516820144</v>
      </c>
      <c r="AP26" s="41">
        <f t="shared" si="27"/>
        <v>0.14610457712254288</v>
      </c>
      <c r="AQ26" s="41">
        <f t="shared" si="28"/>
        <v>-0.37193229880039347</v>
      </c>
      <c r="AR26" s="41">
        <f t="shared" si="29"/>
        <v>1.7490651353475266</v>
      </c>
      <c r="AS26" s="84" t="s">
        <v>398</v>
      </c>
      <c r="AT26" s="20">
        <f t="shared" si="30"/>
        <v>-0.6323133413564479</v>
      </c>
      <c r="AU26" s="20">
        <f t="shared" si="31"/>
        <v>-0.65452177725622485</v>
      </c>
      <c r="AV26" s="41">
        <f t="shared" si="32"/>
        <v>-2.9680725294494015</v>
      </c>
      <c r="AW26" s="41">
        <f t="shared" si="33"/>
        <v>-2.5312736357406589</v>
      </c>
      <c r="AX26" s="41">
        <f t="shared" si="34"/>
        <v>9.8094545400721689</v>
      </c>
      <c r="AY26" s="41">
        <f t="shared" si="35"/>
        <v>12.405297954234415</v>
      </c>
      <c r="AZ26" s="41">
        <f t="shared" si="36"/>
        <v>-572.07798230001788</v>
      </c>
      <c r="BA26" s="41">
        <f t="shared" si="37"/>
        <v>22600.983260326277</v>
      </c>
      <c r="BB26" s="84" t="s">
        <v>609</v>
      </c>
      <c r="BC26" s="20">
        <f t="shared" si="38"/>
        <v>7.0305099792077828</v>
      </c>
      <c r="BD26" s="76">
        <f t="shared" si="39"/>
        <v>-23.39833717304716</v>
      </c>
      <c r="BE26" s="100" t="s">
        <v>1033</v>
      </c>
      <c r="BF26" s="131">
        <f t="shared" si="44"/>
        <v>7.4510820892636334</v>
      </c>
      <c r="BG26" s="132">
        <f t="shared" si="45"/>
        <v>-23.252280920857835</v>
      </c>
    </row>
    <row r="27" spans="2:59" s="1" customFormat="1">
      <c r="B27" s="106"/>
      <c r="C27" s="4"/>
      <c r="D27" s="26">
        <f>D1/2</f>
        <v>9.5630000000000006</v>
      </c>
      <c r="E27" s="52" t="s">
        <v>49</v>
      </c>
      <c r="F27" s="64"/>
      <c r="G27" s="68"/>
      <c r="H27" s="67"/>
      <c r="I27" s="67"/>
      <c r="J27" s="67"/>
      <c r="K27" s="67"/>
      <c r="L27" s="69"/>
      <c r="M27" s="2"/>
      <c r="N27" s="80" t="s">
        <v>77</v>
      </c>
      <c r="O27" s="20">
        <f t="shared" si="9"/>
        <v>0</v>
      </c>
      <c r="P27" s="20">
        <f t="shared" si="6"/>
        <v>0</v>
      </c>
      <c r="Q27" s="41">
        <f t="shared" si="7"/>
        <v>-39.906410652020291</v>
      </c>
      <c r="R27" s="41">
        <f t="shared" si="10"/>
        <v>1.3333333714095299</v>
      </c>
      <c r="S27" s="41">
        <f t="shared" si="11"/>
        <v>-46.079956496495328</v>
      </c>
      <c r="T27" s="41">
        <f t="shared" si="12"/>
        <v>1476.2732111276785</v>
      </c>
      <c r="U27" s="41">
        <f t="shared" si="13"/>
        <v>-5750.0949601388593</v>
      </c>
      <c r="V27" s="83" t="s">
        <v>111</v>
      </c>
      <c r="W27" s="20" t="e">
        <f t="shared" si="8"/>
        <v>#NUM!</v>
      </c>
      <c r="X27" s="20" t="e">
        <f t="shared" si="14"/>
        <v>#NUM!</v>
      </c>
      <c r="Y27" s="41" t="e">
        <f t="shared" si="15"/>
        <v>#NUM!</v>
      </c>
      <c r="Z27" s="41" t="e">
        <f t="shared" si="16"/>
        <v>#NUM!</v>
      </c>
      <c r="AA27" s="41" t="e">
        <f t="shared" si="17"/>
        <v>#NUM!</v>
      </c>
      <c r="AB27" s="41" t="e">
        <f t="shared" si="18"/>
        <v>#NUM!</v>
      </c>
      <c r="AC27" s="41" t="e">
        <f t="shared" si="19"/>
        <v>#NUM!</v>
      </c>
      <c r="AD27" s="41" t="e">
        <f t="shared" si="20"/>
        <v>#NUM!</v>
      </c>
      <c r="AE27" s="84" t="s">
        <v>146</v>
      </c>
      <c r="AF27" s="20" t="e">
        <f t="shared" si="21"/>
        <v>#NUM!</v>
      </c>
      <c r="AG27" s="76" t="e">
        <f t="shared" si="22"/>
        <v>#NUM!</v>
      </c>
      <c r="AH27" s="47" t="s">
        <v>173</v>
      </c>
      <c r="AI27" s="120" t="str">
        <f t="shared" si="48"/>
        <v/>
      </c>
      <c r="AJ27" s="120" t="str">
        <f t="shared" si="49"/>
        <v/>
      </c>
      <c r="AK27" s="80" t="s">
        <v>185</v>
      </c>
      <c r="AL27" s="20">
        <f t="shared" si="42"/>
        <v>-4.0247904627466209</v>
      </c>
      <c r="AM27" s="20">
        <f t="shared" si="43"/>
        <v>9.5630000000000006</v>
      </c>
      <c r="AN27" s="41">
        <f t="shared" si="25"/>
        <v>-0.42051978868445233</v>
      </c>
      <c r="AO27" s="41">
        <f t="shared" si="26"/>
        <v>1.1573780462221401</v>
      </c>
      <c r="AP27" s="41">
        <f t="shared" si="27"/>
        <v>0.12847623068878633</v>
      </c>
      <c r="AQ27" s="41">
        <f t="shared" si="28"/>
        <v>-0.37879435992977406</v>
      </c>
      <c r="AR27" s="41">
        <f t="shared" si="29"/>
        <v>1.7701392467139503</v>
      </c>
      <c r="AS27" s="84" t="s">
        <v>399</v>
      </c>
      <c r="AT27" s="20">
        <f t="shared" si="30"/>
        <v>-0.63027894649744032</v>
      </c>
      <c r="AU27" s="20">
        <f t="shared" si="31"/>
        <v>-0.67055713161614561</v>
      </c>
      <c r="AV27" s="41">
        <f t="shared" si="32"/>
        <v>-3.0147363126120359</v>
      </c>
      <c r="AW27" s="41">
        <f t="shared" si="33"/>
        <v>-2.5706819586968361</v>
      </c>
      <c r="AX27" s="41">
        <f t="shared" si="34"/>
        <v>10.088635034581616</v>
      </c>
      <c r="AY27" s="41">
        <f t="shared" si="35"/>
        <v>12.717308522386526</v>
      </c>
      <c r="AZ27" s="41">
        <f t="shared" si="36"/>
        <v>-571.9922740911137</v>
      </c>
      <c r="BA27" s="41">
        <f t="shared" si="37"/>
        <v>23244.215119676046</v>
      </c>
      <c r="BB27" s="84" t="s">
        <v>610</v>
      </c>
      <c r="BC27" s="20">
        <f t="shared" si="38"/>
        <v>6.9257747588453702</v>
      </c>
      <c r="BD27" s="76">
        <f t="shared" si="39"/>
        <v>-23.450066617159841</v>
      </c>
      <c r="BE27" s="100" t="s">
        <v>1034</v>
      </c>
      <c r="BF27" s="131">
        <f t="shared" si="44"/>
        <v>7.3470273537677304</v>
      </c>
      <c r="BG27" s="132">
        <f t="shared" si="45"/>
        <v>-23.3059847660071</v>
      </c>
    </row>
    <row r="28" spans="2:59" s="1" customFormat="1">
      <c r="B28" s="106"/>
      <c r="C28" s="4" t="s">
        <v>74</v>
      </c>
      <c r="D28" s="26">
        <f>D14</f>
        <v>5.1747904627466168</v>
      </c>
      <c r="E28" s="52" t="s">
        <v>48</v>
      </c>
      <c r="F28" s="64"/>
      <c r="G28" s="68"/>
      <c r="H28" s="67"/>
      <c r="I28" s="67"/>
      <c r="J28" s="67"/>
      <c r="K28" s="67"/>
      <c r="L28" s="69"/>
      <c r="M28" s="2"/>
      <c r="N28" s="80" t="s">
        <v>78</v>
      </c>
      <c r="O28" s="20">
        <f t="shared" si="9"/>
        <v>0</v>
      </c>
      <c r="P28" s="20">
        <f t="shared" si="6"/>
        <v>0</v>
      </c>
      <c r="Q28" s="41">
        <f t="shared" si="7"/>
        <v>-39.906410652020291</v>
      </c>
      <c r="R28" s="41">
        <f t="shared" si="10"/>
        <v>1.3333333714095299</v>
      </c>
      <c r="S28" s="41">
        <f t="shared" si="11"/>
        <v>-46.079956496495328</v>
      </c>
      <c r="T28" s="41">
        <f t="shared" si="12"/>
        <v>1476.2732111276785</v>
      </c>
      <c r="U28" s="41">
        <f t="shared" si="13"/>
        <v>-5750.0949601388593</v>
      </c>
      <c r="V28" s="83" t="s">
        <v>112</v>
      </c>
      <c r="W28" s="20" t="e">
        <f t="shared" si="8"/>
        <v>#NUM!</v>
      </c>
      <c r="X28" s="20" t="e">
        <f t="shared" si="14"/>
        <v>#NUM!</v>
      </c>
      <c r="Y28" s="41" t="e">
        <f t="shared" si="15"/>
        <v>#NUM!</v>
      </c>
      <c r="Z28" s="41" t="e">
        <f t="shared" si="16"/>
        <v>#NUM!</v>
      </c>
      <c r="AA28" s="41" t="e">
        <f t="shared" si="17"/>
        <v>#NUM!</v>
      </c>
      <c r="AB28" s="41" t="e">
        <f t="shared" si="18"/>
        <v>#NUM!</v>
      </c>
      <c r="AC28" s="41" t="e">
        <f t="shared" si="19"/>
        <v>#NUM!</v>
      </c>
      <c r="AD28" s="41" t="e">
        <f t="shared" si="20"/>
        <v>#NUM!</v>
      </c>
      <c r="AE28" s="84" t="s">
        <v>147</v>
      </c>
      <c r="AF28" s="20" t="e">
        <f t="shared" si="21"/>
        <v>#NUM!</v>
      </c>
      <c r="AG28" s="76" t="e">
        <f t="shared" si="22"/>
        <v>#NUM!</v>
      </c>
      <c r="AH28" s="47" t="s">
        <v>174</v>
      </c>
      <c r="AI28" s="120" t="str">
        <f t="shared" si="48"/>
        <v/>
      </c>
      <c r="AJ28" s="120" t="str">
        <f t="shared" si="49"/>
        <v/>
      </c>
      <c r="AK28" s="80" t="s">
        <v>186</v>
      </c>
      <c r="AL28" s="20">
        <f t="shared" si="42"/>
        <v>-3.9747904627466211</v>
      </c>
      <c r="AM28" s="20">
        <f t="shared" si="43"/>
        <v>9.5630000000000006</v>
      </c>
      <c r="AN28" s="41">
        <f t="shared" si="25"/>
        <v>-0.44023203169087571</v>
      </c>
      <c r="AO28" s="41">
        <f t="shared" si="26"/>
        <v>1.153492117416985</v>
      </c>
      <c r="AP28" s="41">
        <f t="shared" si="27"/>
        <v>0.11143441682490707</v>
      </c>
      <c r="AQ28" s="41">
        <f t="shared" si="28"/>
        <v>-0.38478969741210278</v>
      </c>
      <c r="AR28" s="41">
        <f t="shared" si="29"/>
        <v>1.7878251605656166</v>
      </c>
      <c r="AS28" s="84" t="s">
        <v>400</v>
      </c>
      <c r="AT28" s="20">
        <f t="shared" si="30"/>
        <v>-0.62788908059809179</v>
      </c>
      <c r="AU28" s="20">
        <f t="shared" si="31"/>
        <v>-0.68622685563024455</v>
      </c>
      <c r="AV28" s="41">
        <f t="shared" si="32"/>
        <v>-3.0623032128454284</v>
      </c>
      <c r="AW28" s="41">
        <f t="shared" si="33"/>
        <v>-2.6090136044563437</v>
      </c>
      <c r="AX28" s="41">
        <f t="shared" si="34"/>
        <v>10.377700967403433</v>
      </c>
      <c r="AY28" s="41">
        <f t="shared" si="35"/>
        <v>13.032090238289742</v>
      </c>
      <c r="AZ28" s="41">
        <f t="shared" si="36"/>
        <v>-571.90864642100439</v>
      </c>
      <c r="BA28" s="41">
        <f t="shared" si="37"/>
        <v>23910.223028897508</v>
      </c>
      <c r="BB28" s="84" t="s">
        <v>611</v>
      </c>
      <c r="BC28" s="20">
        <f t="shared" si="38"/>
        <v>6.8221862745576489</v>
      </c>
      <c r="BD28" s="76">
        <f t="shared" si="39"/>
        <v>-23.500616551664216</v>
      </c>
      <c r="BE28" s="100" t="s">
        <v>1035</v>
      </c>
      <c r="BF28" s="131">
        <f t="shared" si="44"/>
        <v>7.2441041209985979</v>
      </c>
      <c r="BG28" s="132">
        <f t="shared" si="45"/>
        <v>-23.35849456386833</v>
      </c>
    </row>
    <row r="29" spans="2:59" s="1" customFormat="1">
      <c r="B29" s="107"/>
      <c r="C29" s="53"/>
      <c r="D29" s="54">
        <f>D1/2</f>
        <v>9.5630000000000006</v>
      </c>
      <c r="E29" s="55" t="s">
        <v>49</v>
      </c>
      <c r="F29" s="64"/>
      <c r="G29" s="68"/>
      <c r="H29" s="67"/>
      <c r="I29" s="67"/>
      <c r="J29" s="67"/>
      <c r="K29" s="67"/>
      <c r="L29" s="69"/>
      <c r="M29" s="2"/>
      <c r="N29" s="80" t="s">
        <v>79</v>
      </c>
      <c r="O29" s="20">
        <f t="shared" si="9"/>
        <v>0</v>
      </c>
      <c r="P29" s="20">
        <f t="shared" si="6"/>
        <v>0</v>
      </c>
      <c r="Q29" s="41">
        <f t="shared" si="7"/>
        <v>-39.906410652020291</v>
      </c>
      <c r="R29" s="41">
        <f t="shared" si="10"/>
        <v>1.3333333714095299</v>
      </c>
      <c r="S29" s="41">
        <f t="shared" si="11"/>
        <v>-46.079956496495328</v>
      </c>
      <c r="T29" s="41">
        <f t="shared" si="12"/>
        <v>1476.2732111276785</v>
      </c>
      <c r="U29" s="41">
        <f t="shared" si="13"/>
        <v>-5750.0949601388593</v>
      </c>
      <c r="V29" s="83" t="s">
        <v>113</v>
      </c>
      <c r="W29" s="20" t="e">
        <f t="shared" si="8"/>
        <v>#NUM!</v>
      </c>
      <c r="X29" s="20" t="e">
        <f t="shared" si="14"/>
        <v>#NUM!</v>
      </c>
      <c r="Y29" s="41" t="e">
        <f t="shared" si="15"/>
        <v>#NUM!</v>
      </c>
      <c r="Z29" s="41" t="e">
        <f t="shared" si="16"/>
        <v>#NUM!</v>
      </c>
      <c r="AA29" s="41" t="e">
        <f t="shared" si="17"/>
        <v>#NUM!</v>
      </c>
      <c r="AB29" s="41" t="e">
        <f t="shared" si="18"/>
        <v>#NUM!</v>
      </c>
      <c r="AC29" s="41" t="e">
        <f t="shared" si="19"/>
        <v>#NUM!</v>
      </c>
      <c r="AD29" s="41" t="e">
        <f t="shared" si="20"/>
        <v>#NUM!</v>
      </c>
      <c r="AE29" s="84" t="s">
        <v>148</v>
      </c>
      <c r="AF29" s="20" t="e">
        <f t="shared" si="21"/>
        <v>#NUM!</v>
      </c>
      <c r="AG29" s="76" t="e">
        <f t="shared" si="22"/>
        <v>#NUM!</v>
      </c>
      <c r="AH29" s="47" t="s">
        <v>175</v>
      </c>
      <c r="AI29" s="120" t="str">
        <f t="shared" si="48"/>
        <v/>
      </c>
      <c r="AJ29" s="120" t="str">
        <f t="shared" si="49"/>
        <v/>
      </c>
      <c r="AK29" s="80" t="s">
        <v>187</v>
      </c>
      <c r="AL29" s="20">
        <f t="shared" si="42"/>
        <v>-3.9247904627466212</v>
      </c>
      <c r="AM29" s="20">
        <f t="shared" si="43"/>
        <v>9.5630000000000006</v>
      </c>
      <c r="AN29" s="41">
        <f t="shared" si="25"/>
        <v>-0.45969785875138958</v>
      </c>
      <c r="AO29" s="41">
        <f t="shared" si="26"/>
        <v>1.1496547652665488</v>
      </c>
      <c r="AP29" s="41">
        <f t="shared" si="27"/>
        <v>9.4971849032696731E-2</v>
      </c>
      <c r="AQ29" s="41">
        <f t="shared" si="28"/>
        <v>-0.38994745571345035</v>
      </c>
      <c r="AR29" s="41">
        <f t="shared" si="29"/>
        <v>1.8022394547668281</v>
      </c>
      <c r="AS29" s="84" t="s">
        <v>401</v>
      </c>
      <c r="AT29" s="20">
        <f t="shared" si="30"/>
        <v>-0.62516462117525828</v>
      </c>
      <c r="AU29" s="20">
        <f t="shared" si="31"/>
        <v>-0.70154428143960279</v>
      </c>
      <c r="AV29" s="41">
        <f t="shared" si="32"/>
        <v>-3.1108206730952785</v>
      </c>
      <c r="AW29" s="41">
        <f t="shared" si="33"/>
        <v>-2.6463193090793737</v>
      </c>
      <c r="AX29" s="41">
        <f t="shared" si="34"/>
        <v>10.677205260156962</v>
      </c>
      <c r="AY29" s="41">
        <f t="shared" si="35"/>
        <v>13.350021963352999</v>
      </c>
      <c r="AZ29" s="41">
        <f t="shared" si="36"/>
        <v>-571.82701928829954</v>
      </c>
      <c r="BA29" s="41">
        <f t="shared" si="37"/>
        <v>24600.280919401641</v>
      </c>
      <c r="BB29" s="84" t="s">
        <v>612</v>
      </c>
      <c r="BC29" s="20">
        <f t="shared" si="38"/>
        <v>6.7196771762682124</v>
      </c>
      <c r="BD29" s="76">
        <f t="shared" si="39"/>
        <v>-23.550029985541034</v>
      </c>
      <c r="BE29" s="100" t="s">
        <v>1036</v>
      </c>
      <c r="BF29" s="131">
        <f t="shared" si="44"/>
        <v>7.1422455993718934</v>
      </c>
      <c r="BG29" s="132">
        <f t="shared" si="45"/>
        <v>-23.409854180367347</v>
      </c>
    </row>
    <row r="30" spans="2:59" s="1" customFormat="1">
      <c r="C30" s="5"/>
      <c r="F30" s="64"/>
      <c r="G30" s="68"/>
      <c r="H30" s="67"/>
      <c r="I30" s="67"/>
      <c r="J30" s="67"/>
      <c r="K30" s="67"/>
      <c r="L30" s="69"/>
      <c r="M30" s="2"/>
      <c r="N30" s="80" t="s">
        <v>80</v>
      </c>
      <c r="O30" s="20">
        <f t="shared" si="9"/>
        <v>0</v>
      </c>
      <c r="P30" s="20">
        <f t="shared" si="6"/>
        <v>0</v>
      </c>
      <c r="Q30" s="41">
        <f t="shared" si="7"/>
        <v>-39.906410652020291</v>
      </c>
      <c r="R30" s="41">
        <f t="shared" si="10"/>
        <v>1.3333333714095299</v>
      </c>
      <c r="S30" s="41">
        <f t="shared" si="11"/>
        <v>-46.079956496495328</v>
      </c>
      <c r="T30" s="41">
        <f t="shared" si="12"/>
        <v>1476.2732111276785</v>
      </c>
      <c r="U30" s="41">
        <f t="shared" si="13"/>
        <v>-5750.0949601388593</v>
      </c>
      <c r="V30" s="83" t="s">
        <v>114</v>
      </c>
      <c r="W30" s="20" t="e">
        <f t="shared" si="8"/>
        <v>#NUM!</v>
      </c>
      <c r="X30" s="20" t="e">
        <f t="shared" si="14"/>
        <v>#NUM!</v>
      </c>
      <c r="Y30" s="41" t="e">
        <f t="shared" si="15"/>
        <v>#NUM!</v>
      </c>
      <c r="Z30" s="41" t="e">
        <f t="shared" si="16"/>
        <v>#NUM!</v>
      </c>
      <c r="AA30" s="41" t="e">
        <f t="shared" si="17"/>
        <v>#NUM!</v>
      </c>
      <c r="AB30" s="41" t="e">
        <f t="shared" si="18"/>
        <v>#NUM!</v>
      </c>
      <c r="AC30" s="41" t="e">
        <f t="shared" si="19"/>
        <v>#NUM!</v>
      </c>
      <c r="AD30" s="41" t="e">
        <f t="shared" si="20"/>
        <v>#NUM!</v>
      </c>
      <c r="AE30" s="84" t="s">
        <v>149</v>
      </c>
      <c r="AF30" s="20" t="e">
        <f t="shared" si="21"/>
        <v>#NUM!</v>
      </c>
      <c r="AG30" s="76" t="e">
        <f t="shared" si="22"/>
        <v>#NUM!</v>
      </c>
      <c r="AH30" s="47" t="s">
        <v>176</v>
      </c>
      <c r="AI30" s="120" t="str">
        <f t="shared" si="48"/>
        <v/>
      </c>
      <c r="AJ30" s="120" t="str">
        <f t="shared" si="49"/>
        <v/>
      </c>
      <c r="AK30" s="80" t="s">
        <v>188</v>
      </c>
      <c r="AL30" s="20">
        <f t="shared" si="42"/>
        <v>-3.8747904627466214</v>
      </c>
      <c r="AM30" s="20">
        <f t="shared" si="43"/>
        <v>9.5630000000000006</v>
      </c>
      <c r="AN30" s="41">
        <f t="shared" si="25"/>
        <v>-0.47891726986599181</v>
      </c>
      <c r="AO30" s="41">
        <f t="shared" si="26"/>
        <v>1.1458659897708319</v>
      </c>
      <c r="AP30" s="41">
        <f t="shared" si="27"/>
        <v>7.9081240813949627E-2</v>
      </c>
      <c r="AQ30" s="41">
        <f t="shared" si="28"/>
        <v>-0.39429641497494039</v>
      </c>
      <c r="AR30" s="41">
        <f t="shared" si="29"/>
        <v>1.8134972498820767</v>
      </c>
      <c r="AS30" s="84" t="s">
        <v>402</v>
      </c>
      <c r="AT30" s="20">
        <f t="shared" si="30"/>
        <v>-0.62212456504621272</v>
      </c>
      <c r="AU30" s="20">
        <f t="shared" si="31"/>
        <v>-0.71652161133662706</v>
      </c>
      <c r="AV30" s="41">
        <f t="shared" si="32"/>
        <v>-3.16033737698179</v>
      </c>
      <c r="AW30" s="41">
        <f t="shared" si="33"/>
        <v>-2.6826451273907139</v>
      </c>
      <c r="AX30" s="41">
        <f t="shared" si="34"/>
        <v>10.98773233634814</v>
      </c>
      <c r="AY30" s="41">
        <f t="shared" si="35"/>
        <v>13.671476401189599</v>
      </c>
      <c r="AZ30" s="41">
        <f t="shared" si="36"/>
        <v>-571.74731934518513</v>
      </c>
      <c r="BA30" s="41">
        <f t="shared" si="37"/>
        <v>25315.735302946112</v>
      </c>
      <c r="BB30" s="84" t="s">
        <v>613</v>
      </c>
      <c r="BC30" s="20">
        <f t="shared" si="38"/>
        <v>6.6181861809660631</v>
      </c>
      <c r="BD30" s="76">
        <f t="shared" si="39"/>
        <v>-23.598346282922133</v>
      </c>
      <c r="BE30" s="100" t="s">
        <v>1037</v>
      </c>
      <c r="BF30" s="131">
        <f t="shared" si="44"/>
        <v>7.0413910169959104</v>
      </c>
      <c r="BG30" s="132">
        <f t="shared" si="45"/>
        <v>-23.460103759358024</v>
      </c>
    </row>
    <row r="31" spans="2:59" s="3" customFormat="1">
      <c r="C31" s="4"/>
      <c r="F31" s="66"/>
      <c r="G31" s="26"/>
      <c r="H31" s="26"/>
      <c r="I31" s="26"/>
      <c r="J31" s="26"/>
      <c r="K31" s="26"/>
      <c r="L31" s="70"/>
      <c r="N31" s="80" t="s">
        <v>916</v>
      </c>
      <c r="O31" s="20">
        <f t="shared" si="9"/>
        <v>0</v>
      </c>
      <c r="P31" s="20">
        <f t="shared" ref="P31:P54" si="50">IF(O31=0,0,MAX($D$18-SQRT($D$2^2-(O31-$D$17)^2),$D$18+SQRT($D$2^2-(O31-$D$17)^2)))</f>
        <v>0</v>
      </c>
      <c r="Q31" s="41">
        <f t="shared" ref="Q31:Q54" si="51">($D$15^2-$D$7^2-O31^2+$D$8^2-P31^2+$D$9^2)/(2*($D$9-P31))</f>
        <v>-39.906410652020291</v>
      </c>
      <c r="R31" s="41">
        <f t="shared" ref="R31:R54" si="52">(($D$8-O31)/($D$9-P31))^2+1</f>
        <v>1.3333333714095299</v>
      </c>
      <c r="S31" s="41">
        <f t="shared" ref="S31:S54" si="53">2*$D$9*(($D$8-O31)/($D$9-P31))-2*Q31*(($D$8-O31)/($D$9-P31))-2*$D$8</f>
        <v>-46.079956496495328</v>
      </c>
      <c r="T31" s="41">
        <f t="shared" ref="T31:T54" si="54">$D$8^2+$D$9^2+Q31^2-$D$7^2-2*$D$9*Q31</f>
        <v>1476.2732111276785</v>
      </c>
      <c r="U31" s="41">
        <f t="shared" ref="U31:U54" si="55">S31^2-4*R31*T31</f>
        <v>-5750.0949601388593</v>
      </c>
      <c r="V31" s="83" t="s">
        <v>917</v>
      </c>
      <c r="W31" s="20" t="e">
        <f t="shared" ref="W31:W54" si="56">IF(O31&gt;($D$17-$D$2*SIN(PI()/6)),MIN((-S31-SQRT(U31))/(2*R31),(-S31+SQRT(U31))/(2*R31)),MAX((-S31-SQRT(U31))/(2*R31),(-S31+SQRT(U31))/(2*R31)))</f>
        <v>#NUM!</v>
      </c>
      <c r="X31" s="20" t="e">
        <f t="shared" ref="X31:X54" si="57">Q31-W31*(($D$8-O31)/($D$9-P31))</f>
        <v>#NUM!</v>
      </c>
      <c r="Y31" s="41" t="e">
        <f t="shared" ref="Y31:Y54" si="58">(X31-P31)/(W31-O31)</f>
        <v>#NUM!</v>
      </c>
      <c r="Z31" s="41" t="e">
        <f t="shared" ref="Z31:Z54" si="59">P31-Y31*O31</f>
        <v>#NUM!</v>
      </c>
      <c r="AA31" s="41" t="e">
        <f t="shared" ref="AA31:AA54" si="60">Y31^2+1</f>
        <v>#NUM!</v>
      </c>
      <c r="AB31" s="41" t="e">
        <f t="shared" ref="AB31:AB54" si="61">2*Y31*(Z31-X31)-2*W31</f>
        <v>#NUM!</v>
      </c>
      <c r="AC31" s="41" t="e">
        <f t="shared" ref="AC31:AC54" si="62">W31^2+X31^2-2*Z31*X31+Z31^2-24^2</f>
        <v>#NUM!</v>
      </c>
      <c r="AD31" s="41" t="e">
        <f t="shared" ref="AD31:AD54" si="63">AB31^2-4*AA31*AC31</f>
        <v>#NUM!</v>
      </c>
      <c r="AE31" s="84" t="s">
        <v>918</v>
      </c>
      <c r="AF31" s="20" t="e">
        <f t="shared" ref="AF31:AF54" si="64">MAX((-AB31-SQRT(AD31))/(2*AA31),(-AB31+SQRT(AD31))/(2*AA31))</f>
        <v>#NUM!</v>
      </c>
      <c r="AG31" s="76" t="e">
        <f t="shared" ref="AG31:AG54" si="65">Y31*AF31+Z31</f>
        <v>#NUM!</v>
      </c>
      <c r="AH31" s="47" t="s">
        <v>919</v>
      </c>
      <c r="AI31" s="120" t="str">
        <f t="shared" si="48"/>
        <v/>
      </c>
      <c r="AJ31" s="120" t="str">
        <f t="shared" si="49"/>
        <v/>
      </c>
      <c r="AK31" s="80" t="s">
        <v>189</v>
      </c>
      <c r="AL31" s="20">
        <f t="shared" si="42"/>
        <v>-3.8247904627466216</v>
      </c>
      <c r="AM31" s="20">
        <f t="shared" si="43"/>
        <v>9.5630000000000006</v>
      </c>
      <c r="AN31" s="41">
        <f t="shared" si="25"/>
        <v>-0.49789026503468459</v>
      </c>
      <c r="AO31" s="41">
        <f t="shared" si="26"/>
        <v>1.1421257909298341</v>
      </c>
      <c r="AP31" s="41">
        <f t="shared" si="27"/>
        <v>6.3755305670452955E-2</v>
      </c>
      <c r="AQ31" s="41">
        <f t="shared" si="28"/>
        <v>-0.39786499101277251</v>
      </c>
      <c r="AR31" s="41">
        <f t="shared" si="29"/>
        <v>1.8217122091761493</v>
      </c>
      <c r="AS31" s="84" t="s">
        <v>403</v>
      </c>
      <c r="AT31" s="20">
        <f t="shared" si="30"/>
        <v>-0.61878626285254357</v>
      </c>
      <c r="AU31" s="20">
        <f t="shared" si="31"/>
        <v>-0.73117005252300593</v>
      </c>
      <c r="AV31" s="41">
        <f t="shared" si="32"/>
        <v>-3.2109034831779417</v>
      </c>
      <c r="AW31" s="41">
        <f t="shared" si="33"/>
        <v>-2.7180330192588986</v>
      </c>
      <c r="AX31" s="41">
        <f t="shared" si="34"/>
        <v>11.309901178284239</v>
      </c>
      <c r="AY31" s="41">
        <f t="shared" si="35"/>
        <v>13.99682296668416</v>
      </c>
      <c r="AZ31" s="41">
        <f t="shared" si="36"/>
        <v>-571.66947911231841</v>
      </c>
      <c r="BA31" s="41">
        <f t="shared" si="37"/>
        <v>26058.012314766886</v>
      </c>
      <c r="BB31" s="84" t="s">
        <v>614</v>
      </c>
      <c r="BC31" s="20">
        <f t="shared" si="38"/>
        <v>6.5176573161404576</v>
      </c>
      <c r="BD31" s="76">
        <f t="shared" si="39"/>
        <v>-23.64560159781449</v>
      </c>
      <c r="BE31" s="100" t="s">
        <v>1038</v>
      </c>
      <c r="BF31" s="131">
        <f t="shared" si="44"/>
        <v>6.9414848707605339</v>
      </c>
      <c r="BG31" s="132">
        <f t="shared" si="45"/>
        <v>-23.509280166978439</v>
      </c>
    </row>
    <row r="32" spans="2:59" s="3" customFormat="1">
      <c r="C32" s="4"/>
      <c r="F32" s="66"/>
      <c r="G32" s="26"/>
      <c r="H32" s="26"/>
      <c r="I32" s="26"/>
      <c r="J32" s="26"/>
      <c r="K32" s="26"/>
      <c r="L32" s="70"/>
      <c r="N32" s="80" t="s">
        <v>920</v>
      </c>
      <c r="O32" s="20">
        <f t="shared" si="9"/>
        <v>0</v>
      </c>
      <c r="P32" s="20">
        <f t="shared" si="50"/>
        <v>0</v>
      </c>
      <c r="Q32" s="41">
        <f t="shared" si="51"/>
        <v>-39.906410652020291</v>
      </c>
      <c r="R32" s="41">
        <f t="shared" si="52"/>
        <v>1.3333333714095299</v>
      </c>
      <c r="S32" s="41">
        <f t="shared" si="53"/>
        <v>-46.079956496495328</v>
      </c>
      <c r="T32" s="41">
        <f t="shared" si="54"/>
        <v>1476.2732111276785</v>
      </c>
      <c r="U32" s="41">
        <f t="shared" si="55"/>
        <v>-5750.0949601388593</v>
      </c>
      <c r="V32" s="83" t="s">
        <v>921</v>
      </c>
      <c r="W32" s="20" t="e">
        <f t="shared" si="56"/>
        <v>#NUM!</v>
      </c>
      <c r="X32" s="20" t="e">
        <f t="shared" si="57"/>
        <v>#NUM!</v>
      </c>
      <c r="Y32" s="41" t="e">
        <f t="shared" si="58"/>
        <v>#NUM!</v>
      </c>
      <c r="Z32" s="41" t="e">
        <f t="shared" si="59"/>
        <v>#NUM!</v>
      </c>
      <c r="AA32" s="41" t="e">
        <f t="shared" si="60"/>
        <v>#NUM!</v>
      </c>
      <c r="AB32" s="41" t="e">
        <f t="shared" si="61"/>
        <v>#NUM!</v>
      </c>
      <c r="AC32" s="41" t="e">
        <f t="shared" si="62"/>
        <v>#NUM!</v>
      </c>
      <c r="AD32" s="41" t="e">
        <f t="shared" si="63"/>
        <v>#NUM!</v>
      </c>
      <c r="AE32" s="84" t="s">
        <v>922</v>
      </c>
      <c r="AF32" s="20" t="e">
        <f t="shared" si="64"/>
        <v>#NUM!</v>
      </c>
      <c r="AG32" s="76" t="e">
        <f t="shared" si="65"/>
        <v>#NUM!</v>
      </c>
      <c r="AH32" s="47" t="s">
        <v>923</v>
      </c>
      <c r="AI32" s="120" t="str">
        <f t="shared" si="48"/>
        <v/>
      </c>
      <c r="AJ32" s="120" t="str">
        <f t="shared" si="49"/>
        <v/>
      </c>
      <c r="AK32" s="80" t="s">
        <v>190</v>
      </c>
      <c r="AL32" s="20">
        <f t="shared" si="42"/>
        <v>-3.7747904627466218</v>
      </c>
      <c r="AM32" s="20">
        <f t="shared" si="43"/>
        <v>9.5630000000000006</v>
      </c>
      <c r="AN32" s="41">
        <f t="shared" si="25"/>
        <v>-0.51661684425746712</v>
      </c>
      <c r="AO32" s="41">
        <f t="shared" si="26"/>
        <v>1.1384341687435553</v>
      </c>
      <c r="AP32" s="41">
        <f t="shared" si="27"/>
        <v>4.8986757104004575E-2</v>
      </c>
      <c r="AQ32" s="41">
        <f t="shared" si="28"/>
        <v>-0.40068123531826494</v>
      </c>
      <c r="AR32" s="41">
        <f t="shared" si="29"/>
        <v>1.8269965386143261</v>
      </c>
      <c r="AS32" s="84" t="s">
        <v>404</v>
      </c>
      <c r="AT32" s="20">
        <f t="shared" si="30"/>
        <v>-0.61516561706971118</v>
      </c>
      <c r="AU32" s="20">
        <f t="shared" si="31"/>
        <v>-0.74549993134700165</v>
      </c>
      <c r="AV32" s="41">
        <f t="shared" si="32"/>
        <v>-3.2625708540845877</v>
      </c>
      <c r="AW32" s="41">
        <f t="shared" si="33"/>
        <v>-2.7525213440336014</v>
      </c>
      <c r="AX32" s="41">
        <f t="shared" si="34"/>
        <v>11.644368577922236</v>
      </c>
      <c r="AY32" s="41">
        <f t="shared" si="35"/>
        <v>14.326430363249372</v>
      </c>
      <c r="AZ32" s="41">
        <f t="shared" si="36"/>
        <v>-571.59343631259276</v>
      </c>
      <c r="BA32" s="41">
        <f t="shared" si="37"/>
        <v>26828.625203532836</v>
      </c>
      <c r="BB32" s="84" t="s">
        <v>615</v>
      </c>
      <c r="BC32" s="20">
        <f t="shared" si="38"/>
        <v>6.4180392810095599</v>
      </c>
      <c r="BD32" s="76">
        <f t="shared" si="39"/>
        <v>-23.691829242625396</v>
      </c>
      <c r="BE32" s="100" t="s">
        <v>1039</v>
      </c>
      <c r="BF32" s="131">
        <f t="shared" si="44"/>
        <v>6.8424762923586862</v>
      </c>
      <c r="BG32" s="132">
        <f t="shared" si="45"/>
        <v>-23.557417368308268</v>
      </c>
    </row>
    <row r="33" spans="3:59" s="3" customFormat="1">
      <c r="C33" s="4"/>
      <c r="F33" s="66"/>
      <c r="G33" s="26"/>
      <c r="H33" s="26"/>
      <c r="I33" s="26"/>
      <c r="J33" s="26"/>
      <c r="K33" s="26"/>
      <c r="L33" s="70"/>
      <c r="N33" s="80" t="s">
        <v>924</v>
      </c>
      <c r="O33" s="20">
        <f t="shared" si="9"/>
        <v>0</v>
      </c>
      <c r="P33" s="20">
        <f t="shared" si="50"/>
        <v>0</v>
      </c>
      <c r="Q33" s="41">
        <f t="shared" si="51"/>
        <v>-39.906410652020291</v>
      </c>
      <c r="R33" s="41">
        <f t="shared" si="52"/>
        <v>1.3333333714095299</v>
      </c>
      <c r="S33" s="41">
        <f t="shared" si="53"/>
        <v>-46.079956496495328</v>
      </c>
      <c r="T33" s="41">
        <f t="shared" si="54"/>
        <v>1476.2732111276785</v>
      </c>
      <c r="U33" s="41">
        <f t="shared" si="55"/>
        <v>-5750.0949601388593</v>
      </c>
      <c r="V33" s="83" t="s">
        <v>925</v>
      </c>
      <c r="W33" s="20" t="e">
        <f t="shared" si="56"/>
        <v>#NUM!</v>
      </c>
      <c r="X33" s="20" t="e">
        <f t="shared" si="57"/>
        <v>#NUM!</v>
      </c>
      <c r="Y33" s="41" t="e">
        <f t="shared" si="58"/>
        <v>#NUM!</v>
      </c>
      <c r="Z33" s="41" t="e">
        <f t="shared" si="59"/>
        <v>#NUM!</v>
      </c>
      <c r="AA33" s="41" t="e">
        <f t="shared" si="60"/>
        <v>#NUM!</v>
      </c>
      <c r="AB33" s="41" t="e">
        <f t="shared" si="61"/>
        <v>#NUM!</v>
      </c>
      <c r="AC33" s="41" t="e">
        <f t="shared" si="62"/>
        <v>#NUM!</v>
      </c>
      <c r="AD33" s="41" t="e">
        <f t="shared" si="63"/>
        <v>#NUM!</v>
      </c>
      <c r="AE33" s="84" t="s">
        <v>926</v>
      </c>
      <c r="AF33" s="20" t="e">
        <f t="shared" si="64"/>
        <v>#NUM!</v>
      </c>
      <c r="AG33" s="76" t="e">
        <f t="shared" si="65"/>
        <v>#NUM!</v>
      </c>
      <c r="AH33" s="47" t="s">
        <v>927</v>
      </c>
      <c r="AI33" s="120" t="str">
        <f t="shared" si="48"/>
        <v/>
      </c>
      <c r="AJ33" s="120" t="str">
        <f t="shared" si="49"/>
        <v/>
      </c>
      <c r="AK33" s="80" t="s">
        <v>191</v>
      </c>
      <c r="AL33" s="20">
        <f t="shared" si="42"/>
        <v>-3.724790462746622</v>
      </c>
      <c r="AM33" s="20">
        <f t="shared" si="43"/>
        <v>9.5630000000000006</v>
      </c>
      <c r="AN33" s="41">
        <f t="shared" si="25"/>
        <v>-0.53509700753433875</v>
      </c>
      <c r="AO33" s="41">
        <f t="shared" si="26"/>
        <v>1.1347911232119958</v>
      </c>
      <c r="AP33" s="41">
        <f t="shared" si="27"/>
        <v>3.4768308616392574E-2</v>
      </c>
      <c r="AQ33" s="41">
        <f t="shared" si="28"/>
        <v>-0.4027728350578208</v>
      </c>
      <c r="AR33" s="41">
        <f t="shared" si="29"/>
        <v>1.8294609868622222</v>
      </c>
      <c r="AS33" s="84" t="s">
        <v>405</v>
      </c>
      <c r="AT33" s="20">
        <f t="shared" si="30"/>
        <v>-0.6112772502466397</v>
      </c>
      <c r="AU33" s="20">
        <f t="shared" si="31"/>
        <v>-0.75952079075591028</v>
      </c>
      <c r="AV33" s="41">
        <f t="shared" si="32"/>
        <v>-3.3153932828399615</v>
      </c>
      <c r="AW33" s="41">
        <f t="shared" si="33"/>
        <v>-2.7861452801765019</v>
      </c>
      <c r="AX33" s="41">
        <f t="shared" si="34"/>
        <v>11.991832619900336</v>
      </c>
      <c r="AY33" s="41">
        <f t="shared" si="35"/>
        <v>14.660668938621271</v>
      </c>
      <c r="AZ33" s="41">
        <f t="shared" si="36"/>
        <v>-571.51913330221169</v>
      </c>
      <c r="BA33" s="41">
        <f t="shared" si="37"/>
        <v>27629.182356250378</v>
      </c>
      <c r="BB33" s="84" t="s">
        <v>616</v>
      </c>
      <c r="BC33" s="20">
        <f t="shared" si="38"/>
        <v>6.319284903785932</v>
      </c>
      <c r="BD33" s="76">
        <f t="shared" si="39"/>
        <v>-23.737060002540353</v>
      </c>
      <c r="BE33" s="100" t="s">
        <v>1040</v>
      </c>
      <c r="BF33" s="131">
        <f t="shared" si="44"/>
        <v>6.7443185096401548</v>
      </c>
      <c r="BG33" s="132">
        <f t="shared" si="45"/>
        <v>-23.604546748656151</v>
      </c>
    </row>
    <row r="34" spans="3:59" s="3" customFormat="1">
      <c r="C34" s="4"/>
      <c r="F34" s="66"/>
      <c r="G34" s="26"/>
      <c r="H34" s="26"/>
      <c r="I34" s="26"/>
      <c r="J34" s="26"/>
      <c r="K34" s="26"/>
      <c r="L34" s="70"/>
      <c r="N34" s="80" t="s">
        <v>928</v>
      </c>
      <c r="O34" s="20">
        <f t="shared" si="9"/>
        <v>0</v>
      </c>
      <c r="P34" s="20">
        <f t="shared" si="50"/>
        <v>0</v>
      </c>
      <c r="Q34" s="41">
        <f t="shared" si="51"/>
        <v>-39.906410652020291</v>
      </c>
      <c r="R34" s="41">
        <f t="shared" si="52"/>
        <v>1.3333333714095299</v>
      </c>
      <c r="S34" s="41">
        <f t="shared" si="53"/>
        <v>-46.079956496495328</v>
      </c>
      <c r="T34" s="41">
        <f t="shared" si="54"/>
        <v>1476.2732111276785</v>
      </c>
      <c r="U34" s="41">
        <f t="shared" si="55"/>
        <v>-5750.0949601388593</v>
      </c>
      <c r="V34" s="83" t="s">
        <v>929</v>
      </c>
      <c r="W34" s="20" t="e">
        <f t="shared" si="56"/>
        <v>#NUM!</v>
      </c>
      <c r="X34" s="20" t="e">
        <f t="shared" si="57"/>
        <v>#NUM!</v>
      </c>
      <c r="Y34" s="41" t="e">
        <f t="shared" si="58"/>
        <v>#NUM!</v>
      </c>
      <c r="Z34" s="41" t="e">
        <f t="shared" si="59"/>
        <v>#NUM!</v>
      </c>
      <c r="AA34" s="41" t="e">
        <f t="shared" si="60"/>
        <v>#NUM!</v>
      </c>
      <c r="AB34" s="41" t="e">
        <f t="shared" si="61"/>
        <v>#NUM!</v>
      </c>
      <c r="AC34" s="41" t="e">
        <f t="shared" si="62"/>
        <v>#NUM!</v>
      </c>
      <c r="AD34" s="41" t="e">
        <f t="shared" si="63"/>
        <v>#NUM!</v>
      </c>
      <c r="AE34" s="84" t="s">
        <v>930</v>
      </c>
      <c r="AF34" s="20" t="e">
        <f t="shared" si="64"/>
        <v>#NUM!</v>
      </c>
      <c r="AG34" s="76" t="e">
        <f t="shared" si="65"/>
        <v>#NUM!</v>
      </c>
      <c r="AH34" s="47" t="s">
        <v>931</v>
      </c>
      <c r="AI34" s="120" t="str">
        <f t="shared" si="48"/>
        <v/>
      </c>
      <c r="AJ34" s="120" t="str">
        <f t="shared" si="49"/>
        <v/>
      </c>
      <c r="AK34" s="80" t="s">
        <v>192</v>
      </c>
      <c r="AL34" s="20">
        <f t="shared" si="42"/>
        <v>-3.6747904627466221</v>
      </c>
      <c r="AM34" s="20">
        <f t="shared" si="43"/>
        <v>9.5630000000000006</v>
      </c>
      <c r="AN34" s="41">
        <f t="shared" si="25"/>
        <v>-0.55333075486529959</v>
      </c>
      <c r="AO34" s="41">
        <f t="shared" si="26"/>
        <v>1.1311966543351555</v>
      </c>
      <c r="AP34" s="41">
        <f t="shared" si="27"/>
        <v>2.109267370941037E-2</v>
      </c>
      <c r="AQ34" s="41">
        <f t="shared" si="28"/>
        <v>-0.40416711307291386</v>
      </c>
      <c r="AR34" s="41">
        <f t="shared" si="29"/>
        <v>1.8292148452857262</v>
      </c>
      <c r="AS34" s="84" t="s">
        <v>406</v>
      </c>
      <c r="AT34" s="20">
        <f t="shared" si="30"/>
        <v>-0.60713464879213952</v>
      </c>
      <c r="AU34" s="20">
        <f t="shared" si="31"/>
        <v>-0.77324147391648501</v>
      </c>
      <c r="AV34" s="41">
        <f t="shared" si="32"/>
        <v>-3.3694267221563381</v>
      </c>
      <c r="AW34" s="41">
        <f t="shared" si="33"/>
        <v>-2.8189371835037225</v>
      </c>
      <c r="AX34" s="41">
        <f t="shared" si="34"/>
        <v>12.353036435981204</v>
      </c>
      <c r="AY34" s="41">
        <f t="shared" si="35"/>
        <v>14.999912876151896</v>
      </c>
      <c r="AZ34" s="41">
        <f t="shared" si="36"/>
        <v>-571.44651658201246</v>
      </c>
      <c r="BA34" s="41">
        <f t="shared" si="37"/>
        <v>28461.395948500696</v>
      </c>
      <c r="BB34" s="84" t="s">
        <v>617</v>
      </c>
      <c r="BC34" s="20">
        <f t="shared" si="38"/>
        <v>6.2213506778269911</v>
      </c>
      <c r="BD34" s="76">
        <f t="shared" si="39"/>
        <v>-23.781322405279433</v>
      </c>
      <c r="BE34" s="100" t="s">
        <v>1041</v>
      </c>
      <c r="BF34" s="131">
        <f t="shared" si="44"/>
        <v>6.646968386269875</v>
      </c>
      <c r="BG34" s="132">
        <f t="shared" si="45"/>
        <v>-23.650697389221058</v>
      </c>
    </row>
    <row r="35" spans="3:59" s="3" customFormat="1">
      <c r="C35" s="4"/>
      <c r="F35" s="66"/>
      <c r="G35" s="26"/>
      <c r="H35" s="26"/>
      <c r="I35" s="26"/>
      <c r="J35" s="26"/>
      <c r="K35" s="26"/>
      <c r="L35" s="70"/>
      <c r="N35" s="80" t="s">
        <v>932</v>
      </c>
      <c r="O35" s="20">
        <f t="shared" si="9"/>
        <v>0</v>
      </c>
      <c r="P35" s="20">
        <f t="shared" si="50"/>
        <v>0</v>
      </c>
      <c r="Q35" s="41">
        <f t="shared" si="51"/>
        <v>-39.906410652020291</v>
      </c>
      <c r="R35" s="41">
        <f t="shared" si="52"/>
        <v>1.3333333714095299</v>
      </c>
      <c r="S35" s="41">
        <f t="shared" si="53"/>
        <v>-46.079956496495328</v>
      </c>
      <c r="T35" s="41">
        <f t="shared" si="54"/>
        <v>1476.2732111276785</v>
      </c>
      <c r="U35" s="41">
        <f t="shared" si="55"/>
        <v>-5750.0949601388593</v>
      </c>
      <c r="V35" s="83" t="s">
        <v>933</v>
      </c>
      <c r="W35" s="20" t="e">
        <f t="shared" si="56"/>
        <v>#NUM!</v>
      </c>
      <c r="X35" s="20" t="e">
        <f t="shared" si="57"/>
        <v>#NUM!</v>
      </c>
      <c r="Y35" s="41" t="e">
        <f t="shared" si="58"/>
        <v>#NUM!</v>
      </c>
      <c r="Z35" s="41" t="e">
        <f t="shared" si="59"/>
        <v>#NUM!</v>
      </c>
      <c r="AA35" s="41" t="e">
        <f t="shared" si="60"/>
        <v>#NUM!</v>
      </c>
      <c r="AB35" s="41" t="e">
        <f t="shared" si="61"/>
        <v>#NUM!</v>
      </c>
      <c r="AC35" s="41" t="e">
        <f t="shared" si="62"/>
        <v>#NUM!</v>
      </c>
      <c r="AD35" s="41" t="e">
        <f t="shared" si="63"/>
        <v>#NUM!</v>
      </c>
      <c r="AE35" s="84" t="s">
        <v>934</v>
      </c>
      <c r="AF35" s="20" t="e">
        <f t="shared" si="64"/>
        <v>#NUM!</v>
      </c>
      <c r="AG35" s="76" t="e">
        <f t="shared" si="65"/>
        <v>#NUM!</v>
      </c>
      <c r="AH35" s="47" t="s">
        <v>935</v>
      </c>
      <c r="AI35" s="120" t="str">
        <f t="shared" si="48"/>
        <v/>
      </c>
      <c r="AJ35" s="120" t="str">
        <f t="shared" si="49"/>
        <v/>
      </c>
      <c r="AK35" s="80" t="s">
        <v>193</v>
      </c>
      <c r="AL35" s="20">
        <f t="shared" si="42"/>
        <v>-3.6247904627466223</v>
      </c>
      <c r="AM35" s="20">
        <f t="shared" si="43"/>
        <v>9.5630000000000006</v>
      </c>
      <c r="AN35" s="41">
        <f t="shared" si="25"/>
        <v>-0.57131808625035085</v>
      </c>
      <c r="AO35" s="41">
        <f t="shared" si="26"/>
        <v>1.1276507621130343</v>
      </c>
      <c r="AP35" s="41">
        <f t="shared" si="27"/>
        <v>7.9525658848513814E-3</v>
      </c>
      <c r="AQ35" s="41">
        <f t="shared" si="28"/>
        <v>-0.40489102788013653</v>
      </c>
      <c r="AR35" s="41">
        <f t="shared" si="29"/>
        <v>1.826365947951216</v>
      </c>
      <c r="AS35" s="84" t="s">
        <v>407</v>
      </c>
      <c r="AT35" s="20">
        <f t="shared" si="30"/>
        <v>-0.60275028653534535</v>
      </c>
      <c r="AU35" s="20">
        <f t="shared" si="31"/>
        <v>-0.78667019635722002</v>
      </c>
      <c r="AV35" s="41">
        <f t="shared" si="32"/>
        <v>-3.4247295181007722</v>
      </c>
      <c r="AW35" s="41">
        <f t="shared" si="33"/>
        <v>-2.8509268946985138</v>
      </c>
      <c r="AX35" s="41">
        <f t="shared" si="34"/>
        <v>12.728772272150747</v>
      </c>
      <c r="AY35" s="41">
        <f t="shared" si="35"/>
        <v>15.344542268564028</v>
      </c>
      <c r="AZ35" s="41">
        <f t="shared" si="36"/>
        <v>-571.37553637543465</v>
      </c>
      <c r="BA35" s="41">
        <f t="shared" si="37"/>
        <v>29327.091315035323</v>
      </c>
      <c r="BB35" s="84" t="s">
        <v>618</v>
      </c>
      <c r="BC35" s="20">
        <f t="shared" si="38"/>
        <v>6.1241963630337288</v>
      </c>
      <c r="BD35" s="76">
        <f t="shared" si="39"/>
        <v>-23.824642953825517</v>
      </c>
      <c r="BE35" s="100" t="s">
        <v>1042</v>
      </c>
      <c r="BF35" s="131">
        <f t="shared" si="44"/>
        <v>6.5503860261527986</v>
      </c>
      <c r="BG35" s="132">
        <f t="shared" si="45"/>
        <v>-23.695896304894855</v>
      </c>
    </row>
    <row r="36" spans="3:59" s="3" customFormat="1">
      <c r="C36" s="4"/>
      <c r="F36" s="66"/>
      <c r="G36" s="26"/>
      <c r="H36" s="26"/>
      <c r="I36" s="26"/>
      <c r="J36" s="26"/>
      <c r="K36" s="26"/>
      <c r="L36" s="70"/>
      <c r="N36" s="80" t="s">
        <v>936</v>
      </c>
      <c r="O36" s="20">
        <f t="shared" si="9"/>
        <v>0</v>
      </c>
      <c r="P36" s="20">
        <f t="shared" si="50"/>
        <v>0</v>
      </c>
      <c r="Q36" s="41">
        <f t="shared" si="51"/>
        <v>-39.906410652020291</v>
      </c>
      <c r="R36" s="41">
        <f t="shared" si="52"/>
        <v>1.3333333714095299</v>
      </c>
      <c r="S36" s="41">
        <f t="shared" si="53"/>
        <v>-46.079956496495328</v>
      </c>
      <c r="T36" s="41">
        <f t="shared" si="54"/>
        <v>1476.2732111276785</v>
      </c>
      <c r="U36" s="41">
        <f t="shared" si="55"/>
        <v>-5750.0949601388593</v>
      </c>
      <c r="V36" s="83" t="s">
        <v>937</v>
      </c>
      <c r="W36" s="20" t="e">
        <f t="shared" si="56"/>
        <v>#NUM!</v>
      </c>
      <c r="X36" s="20" t="e">
        <f t="shared" si="57"/>
        <v>#NUM!</v>
      </c>
      <c r="Y36" s="41" t="e">
        <f t="shared" si="58"/>
        <v>#NUM!</v>
      </c>
      <c r="Z36" s="41" t="e">
        <f t="shared" si="59"/>
        <v>#NUM!</v>
      </c>
      <c r="AA36" s="41" t="e">
        <f t="shared" si="60"/>
        <v>#NUM!</v>
      </c>
      <c r="AB36" s="41" t="e">
        <f t="shared" si="61"/>
        <v>#NUM!</v>
      </c>
      <c r="AC36" s="41" t="e">
        <f t="shared" si="62"/>
        <v>#NUM!</v>
      </c>
      <c r="AD36" s="41" t="e">
        <f t="shared" si="63"/>
        <v>#NUM!</v>
      </c>
      <c r="AE36" s="84" t="s">
        <v>938</v>
      </c>
      <c r="AF36" s="20" t="e">
        <f t="shared" si="64"/>
        <v>#NUM!</v>
      </c>
      <c r="AG36" s="76" t="e">
        <f t="shared" si="65"/>
        <v>#NUM!</v>
      </c>
      <c r="AH36" s="47" t="s">
        <v>939</v>
      </c>
      <c r="AI36" s="120" t="str">
        <f t="shared" si="48"/>
        <v/>
      </c>
      <c r="AJ36" s="120" t="str">
        <f t="shared" si="49"/>
        <v/>
      </c>
      <c r="AK36" s="80" t="s">
        <v>194</v>
      </c>
      <c r="AL36" s="20">
        <f t="shared" si="42"/>
        <v>-3.5747904627466225</v>
      </c>
      <c r="AM36" s="20">
        <f t="shared" si="43"/>
        <v>9.5630000000000006</v>
      </c>
      <c r="AN36" s="41">
        <f t="shared" si="25"/>
        <v>-0.58905900168949121</v>
      </c>
      <c r="AO36" s="41">
        <f t="shared" si="26"/>
        <v>1.1241534465456322</v>
      </c>
      <c r="AP36" s="41">
        <f t="shared" si="27"/>
        <v>-4.6593013554936391E-3</v>
      </c>
      <c r="AQ36" s="41">
        <f t="shared" si="28"/>
        <v>-0.40497117367113766</v>
      </c>
      <c r="AR36" s="41">
        <f t="shared" si="29"/>
        <v>1.8210206716252779</v>
      </c>
      <c r="AS36" s="84" t="s">
        <v>408</v>
      </c>
      <c r="AT36" s="20">
        <f t="shared" si="30"/>
        <v>-0.59813573144787557</v>
      </c>
      <c r="AU36" s="20">
        <f t="shared" si="31"/>
        <v>-0.79981460852391983</v>
      </c>
      <c r="AV36" s="41">
        <f t="shared" si="32"/>
        <v>-3.4813626516913878</v>
      </c>
      <c r="AW36" s="41">
        <f t="shared" si="33"/>
        <v>-2.8821420046286637</v>
      </c>
      <c r="AX36" s="41">
        <f t="shared" si="34"/>
        <v>13.119885912591691</v>
      </c>
      <c r="AY36" s="41">
        <f t="shared" si="35"/>
        <v>15.69494511368142</v>
      </c>
      <c r="AZ36" s="41">
        <f t="shared" si="36"/>
        <v>-571.30614626219699</v>
      </c>
      <c r="BA36" s="41">
        <f t="shared" si="37"/>
        <v>30228.217142611258</v>
      </c>
      <c r="BB36" s="84" t="s">
        <v>619</v>
      </c>
      <c r="BC36" s="20">
        <f t="shared" si="38"/>
        <v>6.0277846415690739</v>
      </c>
      <c r="BD36" s="76">
        <f t="shared" si="39"/>
        <v>-23.867046328226195</v>
      </c>
      <c r="BE36" s="100" t="s">
        <v>1043</v>
      </c>
      <c r="BF36" s="131">
        <f t="shared" si="44"/>
        <v>6.4545344317761053</v>
      </c>
      <c r="BG36" s="132">
        <f t="shared" si="45"/>
        <v>-23.740168650446858</v>
      </c>
    </row>
    <row r="37" spans="3:59" s="3" customFormat="1">
      <c r="C37" s="4"/>
      <c r="F37" s="66"/>
      <c r="G37" s="26"/>
      <c r="H37" s="26"/>
      <c r="I37" s="26"/>
      <c r="J37" s="26"/>
      <c r="K37" s="26"/>
      <c r="L37" s="70"/>
      <c r="N37" s="80" t="s">
        <v>940</v>
      </c>
      <c r="O37" s="20">
        <f t="shared" si="9"/>
        <v>0</v>
      </c>
      <c r="P37" s="20">
        <f t="shared" si="50"/>
        <v>0</v>
      </c>
      <c r="Q37" s="41">
        <f t="shared" si="51"/>
        <v>-39.906410652020291</v>
      </c>
      <c r="R37" s="41">
        <f t="shared" si="52"/>
        <v>1.3333333714095299</v>
      </c>
      <c r="S37" s="41">
        <f t="shared" si="53"/>
        <v>-46.079956496495328</v>
      </c>
      <c r="T37" s="41">
        <f t="shared" si="54"/>
        <v>1476.2732111276785</v>
      </c>
      <c r="U37" s="41">
        <f t="shared" si="55"/>
        <v>-5750.0949601388593</v>
      </c>
      <c r="V37" s="83" t="s">
        <v>941</v>
      </c>
      <c r="W37" s="20" t="e">
        <f t="shared" si="56"/>
        <v>#NUM!</v>
      </c>
      <c r="X37" s="20" t="e">
        <f t="shared" si="57"/>
        <v>#NUM!</v>
      </c>
      <c r="Y37" s="41" t="e">
        <f t="shared" si="58"/>
        <v>#NUM!</v>
      </c>
      <c r="Z37" s="41" t="e">
        <f t="shared" si="59"/>
        <v>#NUM!</v>
      </c>
      <c r="AA37" s="41" t="e">
        <f t="shared" si="60"/>
        <v>#NUM!</v>
      </c>
      <c r="AB37" s="41" t="e">
        <f t="shared" si="61"/>
        <v>#NUM!</v>
      </c>
      <c r="AC37" s="41" t="e">
        <f t="shared" si="62"/>
        <v>#NUM!</v>
      </c>
      <c r="AD37" s="41" t="e">
        <f t="shared" si="63"/>
        <v>#NUM!</v>
      </c>
      <c r="AE37" s="84" t="s">
        <v>942</v>
      </c>
      <c r="AF37" s="20" t="e">
        <f t="shared" si="64"/>
        <v>#NUM!</v>
      </c>
      <c r="AG37" s="76" t="e">
        <f t="shared" si="65"/>
        <v>#NUM!</v>
      </c>
      <c r="AH37" s="47" t="s">
        <v>943</v>
      </c>
      <c r="AI37" s="120" t="str">
        <f t="shared" si="48"/>
        <v/>
      </c>
      <c r="AJ37" s="120" t="str">
        <f t="shared" si="49"/>
        <v/>
      </c>
      <c r="AK37" s="80" t="s">
        <v>195</v>
      </c>
      <c r="AL37" s="20">
        <f t="shared" si="42"/>
        <v>-3.5247904627466227</v>
      </c>
      <c r="AM37" s="20">
        <f t="shared" si="43"/>
        <v>9.5630000000000006</v>
      </c>
      <c r="AN37" s="41">
        <f t="shared" si="25"/>
        <v>-0.60655350118272133</v>
      </c>
      <c r="AO37" s="41">
        <f t="shared" si="26"/>
        <v>1.1207047076329493</v>
      </c>
      <c r="AP37" s="41">
        <f t="shared" si="27"/>
        <v>-1.6750214509832162E-2</v>
      </c>
      <c r="AQ37" s="41">
        <f t="shared" si="28"/>
        <v>-0.40443378031268118</v>
      </c>
      <c r="AR37" s="41">
        <f t="shared" si="29"/>
        <v>1.8132839357749726</v>
      </c>
      <c r="AS37" s="84" t="s">
        <v>409</v>
      </c>
      <c r="AT37" s="20">
        <f t="shared" si="30"/>
        <v>-0.59330173826325838</v>
      </c>
      <c r="AU37" s="20">
        <f t="shared" si="31"/>
        <v>-0.81268185027985884</v>
      </c>
      <c r="AV37" s="41">
        <f t="shared" si="32"/>
        <v>-3.5393899910389162</v>
      </c>
      <c r="AW37" s="41">
        <f t="shared" si="33"/>
        <v>-2.9126080843548259</v>
      </c>
      <c r="AX37" s="41">
        <f t="shared" si="34"/>
        <v>13.527281508666459</v>
      </c>
      <c r="AY37" s="41">
        <f t="shared" si="35"/>
        <v>16.051519266136481</v>
      </c>
      <c r="AZ37" s="41">
        <f t="shared" si="36"/>
        <v>-571.23830285881752</v>
      </c>
      <c r="BA37" s="41">
        <f t="shared" si="37"/>
        <v>31166.856595967522</v>
      </c>
      <c r="BB37" s="84" t="s">
        <v>620</v>
      </c>
      <c r="BC37" s="20">
        <f t="shared" si="38"/>
        <v>5.932080819071154</v>
      </c>
      <c r="BD37" s="76">
        <f t="shared" si="39"/>
        <v>-23.908555561409205</v>
      </c>
      <c r="BE37" s="100" t="s">
        <v>1044</v>
      </c>
      <c r="BF37" s="131">
        <f t="shared" si="44"/>
        <v>6.359379207708292</v>
      </c>
      <c r="BG37" s="132">
        <f t="shared" si="45"/>
        <v>-23.783537900142782</v>
      </c>
    </row>
    <row r="38" spans="3:59" s="3" customFormat="1">
      <c r="C38" s="4"/>
      <c r="F38" s="66"/>
      <c r="G38" s="26"/>
      <c r="H38" s="26"/>
      <c r="I38" s="26"/>
      <c r="J38" s="26"/>
      <c r="K38" s="26"/>
      <c r="L38" s="70"/>
      <c r="N38" s="80" t="s">
        <v>944</v>
      </c>
      <c r="O38" s="20">
        <f t="shared" si="9"/>
        <v>0</v>
      </c>
      <c r="P38" s="20">
        <f t="shared" si="50"/>
        <v>0</v>
      </c>
      <c r="Q38" s="41">
        <f t="shared" si="51"/>
        <v>-39.906410652020291</v>
      </c>
      <c r="R38" s="41">
        <f t="shared" si="52"/>
        <v>1.3333333714095299</v>
      </c>
      <c r="S38" s="41">
        <f t="shared" si="53"/>
        <v>-46.079956496495328</v>
      </c>
      <c r="T38" s="41">
        <f t="shared" si="54"/>
        <v>1476.2732111276785</v>
      </c>
      <c r="U38" s="41">
        <f t="shared" si="55"/>
        <v>-5750.0949601388593</v>
      </c>
      <c r="V38" s="83" t="s">
        <v>945</v>
      </c>
      <c r="W38" s="20" t="e">
        <f t="shared" si="56"/>
        <v>#NUM!</v>
      </c>
      <c r="X38" s="20" t="e">
        <f t="shared" si="57"/>
        <v>#NUM!</v>
      </c>
      <c r="Y38" s="41" t="e">
        <f t="shared" si="58"/>
        <v>#NUM!</v>
      </c>
      <c r="Z38" s="41" t="e">
        <f t="shared" si="59"/>
        <v>#NUM!</v>
      </c>
      <c r="AA38" s="41" t="e">
        <f t="shared" si="60"/>
        <v>#NUM!</v>
      </c>
      <c r="AB38" s="41" t="e">
        <f t="shared" si="61"/>
        <v>#NUM!</v>
      </c>
      <c r="AC38" s="41" t="e">
        <f t="shared" si="62"/>
        <v>#NUM!</v>
      </c>
      <c r="AD38" s="41" t="e">
        <f t="shared" si="63"/>
        <v>#NUM!</v>
      </c>
      <c r="AE38" s="84" t="s">
        <v>946</v>
      </c>
      <c r="AF38" s="20" t="e">
        <f t="shared" si="64"/>
        <v>#NUM!</v>
      </c>
      <c r="AG38" s="76" t="e">
        <f t="shared" si="65"/>
        <v>#NUM!</v>
      </c>
      <c r="AH38" s="47" t="s">
        <v>947</v>
      </c>
      <c r="AI38" s="120" t="str">
        <f t="shared" si="48"/>
        <v/>
      </c>
      <c r="AJ38" s="120" t="str">
        <f t="shared" si="49"/>
        <v/>
      </c>
      <c r="AK38" s="80" t="s">
        <v>196</v>
      </c>
      <c r="AL38" s="20">
        <f t="shared" si="42"/>
        <v>-3.4747904627466228</v>
      </c>
      <c r="AM38" s="20">
        <f t="shared" si="43"/>
        <v>9.5630000000000006</v>
      </c>
      <c r="AN38" s="41">
        <f t="shared" si="25"/>
        <v>-0.62380158473004066</v>
      </c>
      <c r="AO38" s="41">
        <f t="shared" si="26"/>
        <v>1.1173045453749855</v>
      </c>
      <c r="AP38" s="41">
        <f t="shared" si="27"/>
        <v>-2.8327460076372546E-2</v>
      </c>
      <c r="AQ38" s="41">
        <f t="shared" si="28"/>
        <v>-0.40330471334661944</v>
      </c>
      <c r="AR38" s="41">
        <f t="shared" si="29"/>
        <v>1.8032592025677123</v>
      </c>
      <c r="AS38" s="84" t="s">
        <v>410</v>
      </c>
      <c r="AT38" s="20">
        <f t="shared" si="30"/>
        <v>-0.58825832921743948</v>
      </c>
      <c r="AU38" s="20">
        <f t="shared" si="31"/>
        <v>-0.82527859859868391</v>
      </c>
      <c r="AV38" s="41">
        <f t="shared" si="32"/>
        <v>-3.5988785567051989</v>
      </c>
      <c r="AW38" s="41">
        <f t="shared" si="33"/>
        <v>-2.9423488854225557</v>
      </c>
      <c r="AX38" s="41">
        <f t="shared" si="34"/>
        <v>13.951926865912496</v>
      </c>
      <c r="AY38" s="41">
        <f t="shared" si="35"/>
        <v>16.414674375011192</v>
      </c>
      <c r="AZ38" s="41">
        <f t="shared" si="36"/>
        <v>-571.17196553875385</v>
      </c>
      <c r="BA38" s="41">
        <f t="shared" si="37"/>
        <v>32145.239499062394</v>
      </c>
      <c r="BB38" s="84" t="s">
        <v>621</v>
      </c>
      <c r="BC38" s="20">
        <f t="shared" si="38"/>
        <v>5.8370525641874673</v>
      </c>
      <c r="BD38" s="76">
        <f t="shared" si="39"/>
        <v>-23.949192193037931</v>
      </c>
      <c r="BE38" s="100" t="s">
        <v>1045</v>
      </c>
      <c r="BF38" s="131">
        <f t="shared" si="44"/>
        <v>6.2648883021335635</v>
      </c>
      <c r="BG38" s="132">
        <f t="shared" si="45"/>
        <v>-23.826026004915775</v>
      </c>
    </row>
    <row r="39" spans="3:59" s="3" customFormat="1">
      <c r="C39" s="4"/>
      <c r="F39" s="66"/>
      <c r="G39" s="26"/>
      <c r="H39" s="26"/>
      <c r="I39" s="26"/>
      <c r="J39" s="26"/>
      <c r="K39" s="26"/>
      <c r="L39" s="70"/>
      <c r="N39" s="80" t="s">
        <v>948</v>
      </c>
      <c r="O39" s="20">
        <f t="shared" si="9"/>
        <v>0</v>
      </c>
      <c r="P39" s="20">
        <f t="shared" si="50"/>
        <v>0</v>
      </c>
      <c r="Q39" s="41">
        <f t="shared" si="51"/>
        <v>-39.906410652020291</v>
      </c>
      <c r="R39" s="41">
        <f t="shared" si="52"/>
        <v>1.3333333714095299</v>
      </c>
      <c r="S39" s="41">
        <f t="shared" si="53"/>
        <v>-46.079956496495328</v>
      </c>
      <c r="T39" s="41">
        <f t="shared" si="54"/>
        <v>1476.2732111276785</v>
      </c>
      <c r="U39" s="41">
        <f t="shared" si="55"/>
        <v>-5750.0949601388593</v>
      </c>
      <c r="V39" s="83" t="s">
        <v>949</v>
      </c>
      <c r="W39" s="20" t="e">
        <f t="shared" si="56"/>
        <v>#NUM!</v>
      </c>
      <c r="X39" s="20" t="e">
        <f t="shared" si="57"/>
        <v>#NUM!</v>
      </c>
      <c r="Y39" s="41" t="e">
        <f t="shared" si="58"/>
        <v>#NUM!</v>
      </c>
      <c r="Z39" s="41" t="e">
        <f t="shared" si="59"/>
        <v>#NUM!</v>
      </c>
      <c r="AA39" s="41" t="e">
        <f t="shared" si="60"/>
        <v>#NUM!</v>
      </c>
      <c r="AB39" s="41" t="e">
        <f t="shared" si="61"/>
        <v>#NUM!</v>
      </c>
      <c r="AC39" s="41" t="e">
        <f t="shared" si="62"/>
        <v>#NUM!</v>
      </c>
      <c r="AD39" s="41" t="e">
        <f t="shared" si="63"/>
        <v>#NUM!</v>
      </c>
      <c r="AE39" s="84" t="s">
        <v>950</v>
      </c>
      <c r="AF39" s="20" t="e">
        <f t="shared" si="64"/>
        <v>#NUM!</v>
      </c>
      <c r="AG39" s="76" t="e">
        <f t="shared" si="65"/>
        <v>#NUM!</v>
      </c>
      <c r="AH39" s="47" t="s">
        <v>951</v>
      </c>
      <c r="AI39" s="120" t="str">
        <f t="shared" si="48"/>
        <v/>
      </c>
      <c r="AJ39" s="120" t="str">
        <f t="shared" si="49"/>
        <v/>
      </c>
      <c r="AK39" s="80" t="s">
        <v>197</v>
      </c>
      <c r="AL39" s="20">
        <f t="shared" si="42"/>
        <v>-3.424790462746623</v>
      </c>
      <c r="AM39" s="20">
        <f t="shared" si="43"/>
        <v>9.5630000000000006</v>
      </c>
      <c r="AN39" s="41">
        <f t="shared" si="25"/>
        <v>-0.64080325233144975</v>
      </c>
      <c r="AO39" s="41">
        <f t="shared" si="26"/>
        <v>1.1139529597717408</v>
      </c>
      <c r="AP39" s="41">
        <f t="shared" si="27"/>
        <v>-3.9398324553321373E-2</v>
      </c>
      <c r="AQ39" s="41">
        <f t="shared" si="28"/>
        <v>-0.40160947398986835</v>
      </c>
      <c r="AR39" s="41">
        <f t="shared" si="29"/>
        <v>1.7910484768711521</v>
      </c>
      <c r="AS39" s="84" t="s">
        <v>411</v>
      </c>
      <c r="AT39" s="20">
        <f t="shared" si="30"/>
        <v>-0.58301486473044251</v>
      </c>
      <c r="AU39" s="20">
        <f t="shared" si="31"/>
        <v>-0.83761110947427686</v>
      </c>
      <c r="AV39" s="41">
        <f t="shared" si="32"/>
        <v>-3.6598988029648982</v>
      </c>
      <c r="AW39" s="41">
        <f t="shared" si="33"/>
        <v>-2.9713865150119645</v>
      </c>
      <c r="AX39" s="41">
        <f t="shared" si="34"/>
        <v>14.394859247943895</v>
      </c>
      <c r="AY39" s="41">
        <f t="shared" si="35"/>
        <v>16.784833834507534</v>
      </c>
      <c r="AZ39" s="41">
        <f t="shared" si="36"/>
        <v>-571.10709618622582</v>
      </c>
      <c r="BA39" s="41">
        <f t="shared" si="37"/>
        <v>33165.755707262731</v>
      </c>
      <c r="BB39" s="84" t="s">
        <v>622</v>
      </c>
      <c r="BC39" s="20">
        <f t="shared" si="38"/>
        <v>5.7426696805585493</v>
      </c>
      <c r="BD39" s="76">
        <f t="shared" si="39"/>
        <v>-23.988976404711014</v>
      </c>
      <c r="BE39" s="100" t="s">
        <v>1046</v>
      </c>
      <c r="BF39" s="131">
        <f t="shared" si="44"/>
        <v>6.1710317805930455</v>
      </c>
      <c r="BG39" s="132">
        <f t="shared" si="45"/>
        <v>-23.867653530468527</v>
      </c>
    </row>
    <row r="40" spans="3:59" s="3" customFormat="1">
      <c r="C40" s="4"/>
      <c r="G40" s="26"/>
      <c r="H40" s="26"/>
      <c r="I40" s="26"/>
      <c r="J40" s="26"/>
      <c r="K40" s="26"/>
      <c r="L40" s="26"/>
      <c r="N40" s="80" t="s">
        <v>952</v>
      </c>
      <c r="O40" s="20">
        <f t="shared" si="9"/>
        <v>0</v>
      </c>
      <c r="P40" s="20">
        <f t="shared" si="50"/>
        <v>0</v>
      </c>
      <c r="Q40" s="41">
        <f t="shared" si="51"/>
        <v>-39.906410652020291</v>
      </c>
      <c r="R40" s="41">
        <f t="shared" si="52"/>
        <v>1.3333333714095299</v>
      </c>
      <c r="S40" s="41">
        <f t="shared" si="53"/>
        <v>-46.079956496495328</v>
      </c>
      <c r="T40" s="41">
        <f t="shared" si="54"/>
        <v>1476.2732111276785</v>
      </c>
      <c r="U40" s="41">
        <f t="shared" si="55"/>
        <v>-5750.0949601388593</v>
      </c>
      <c r="V40" s="83" t="s">
        <v>953</v>
      </c>
      <c r="W40" s="20" t="e">
        <f t="shared" si="56"/>
        <v>#NUM!</v>
      </c>
      <c r="X40" s="20" t="e">
        <f t="shared" si="57"/>
        <v>#NUM!</v>
      </c>
      <c r="Y40" s="41" t="e">
        <f t="shared" si="58"/>
        <v>#NUM!</v>
      </c>
      <c r="Z40" s="41" t="e">
        <f t="shared" si="59"/>
        <v>#NUM!</v>
      </c>
      <c r="AA40" s="41" t="e">
        <f t="shared" si="60"/>
        <v>#NUM!</v>
      </c>
      <c r="AB40" s="41" t="e">
        <f t="shared" si="61"/>
        <v>#NUM!</v>
      </c>
      <c r="AC40" s="41" t="e">
        <f t="shared" si="62"/>
        <v>#NUM!</v>
      </c>
      <c r="AD40" s="41" t="e">
        <f t="shared" si="63"/>
        <v>#NUM!</v>
      </c>
      <c r="AE40" s="84" t="s">
        <v>954</v>
      </c>
      <c r="AF40" s="20" t="e">
        <f t="shared" si="64"/>
        <v>#NUM!</v>
      </c>
      <c r="AG40" s="76" t="e">
        <f t="shared" si="65"/>
        <v>#NUM!</v>
      </c>
      <c r="AH40" s="47" t="s">
        <v>955</v>
      </c>
      <c r="AI40" s="120" t="str">
        <f t="shared" si="48"/>
        <v/>
      </c>
      <c r="AJ40" s="120" t="str">
        <f t="shared" si="49"/>
        <v/>
      </c>
      <c r="AK40" s="80" t="s">
        <v>198</v>
      </c>
      <c r="AL40" s="20">
        <f t="shared" si="42"/>
        <v>-3.3747904627466232</v>
      </c>
      <c r="AM40" s="20">
        <f t="shared" si="43"/>
        <v>9.5630000000000006</v>
      </c>
      <c r="AN40" s="41">
        <f t="shared" si="25"/>
        <v>-0.65755850398694859</v>
      </c>
      <c r="AO40" s="41">
        <f t="shared" si="26"/>
        <v>1.1106499508232153</v>
      </c>
      <c r="AP40" s="41">
        <f t="shared" si="27"/>
        <v>-4.9970094438888779E-2</v>
      </c>
      <c r="AQ40" s="41">
        <f t="shared" si="28"/>
        <v>-0.39937319913447489</v>
      </c>
      <c r="AR40" s="41">
        <f t="shared" si="29"/>
        <v>1.7767523062534902</v>
      </c>
      <c r="AS40" s="84" t="s">
        <v>412</v>
      </c>
      <c r="AT40" s="20">
        <f t="shared" si="30"/>
        <v>-0.57758010552778249</v>
      </c>
      <c r="AU40" s="20">
        <f t="shared" si="31"/>
        <v>-0.84968525489307301</v>
      </c>
      <c r="AV40" s="41">
        <f t="shared" si="32"/>
        <v>-3.7225249177348276</v>
      </c>
      <c r="AW40" s="41">
        <f t="shared" si="33"/>
        <v>-2.9997415897081545</v>
      </c>
      <c r="AX40" s="41">
        <f t="shared" si="34"/>
        <v>14.857191763156685</v>
      </c>
      <c r="AY40" s="41">
        <f t="shared" si="35"/>
        <v>17.162436772821081</v>
      </c>
      <c r="AZ40" s="41">
        <f t="shared" si="36"/>
        <v>-571.04365897882008</v>
      </c>
      <c r="BA40" s="41">
        <f t="shared" si="37"/>
        <v>34230.969822313004</v>
      </c>
      <c r="BB40" s="84" t="s">
        <v>623</v>
      </c>
      <c r="BC40" s="20">
        <f t="shared" si="38"/>
        <v>5.6489039064166295</v>
      </c>
      <c r="BD40" s="76">
        <f t="shared" si="39"/>
        <v>-24.027927139233665</v>
      </c>
      <c r="BE40" s="100" t="s">
        <v>1047</v>
      </c>
      <c r="BF40" s="131">
        <f t="shared" si="44"/>
        <v>6.0777816271338745</v>
      </c>
      <c r="BG40" s="132">
        <f t="shared" si="45"/>
        <v>-23.908439779095431</v>
      </c>
    </row>
    <row r="41" spans="3:59" s="3" customFormat="1">
      <c r="C41" s="4"/>
      <c r="G41" s="26"/>
      <c r="H41" s="26"/>
      <c r="I41" s="26"/>
      <c r="J41" s="26"/>
      <c r="K41" s="26"/>
      <c r="L41" s="26"/>
      <c r="N41" s="80" t="s">
        <v>956</v>
      </c>
      <c r="O41" s="20">
        <f t="shared" si="9"/>
        <v>0</v>
      </c>
      <c r="P41" s="20">
        <f t="shared" si="50"/>
        <v>0</v>
      </c>
      <c r="Q41" s="41">
        <f t="shared" si="51"/>
        <v>-39.906410652020291</v>
      </c>
      <c r="R41" s="41">
        <f t="shared" si="52"/>
        <v>1.3333333714095299</v>
      </c>
      <c r="S41" s="41">
        <f t="shared" si="53"/>
        <v>-46.079956496495328</v>
      </c>
      <c r="T41" s="41">
        <f t="shared" si="54"/>
        <v>1476.2732111276785</v>
      </c>
      <c r="U41" s="41">
        <f t="shared" si="55"/>
        <v>-5750.0949601388593</v>
      </c>
      <c r="V41" s="83" t="s">
        <v>957</v>
      </c>
      <c r="W41" s="20" t="e">
        <f t="shared" si="56"/>
        <v>#NUM!</v>
      </c>
      <c r="X41" s="20" t="e">
        <f t="shared" si="57"/>
        <v>#NUM!</v>
      </c>
      <c r="Y41" s="41" t="e">
        <f t="shared" si="58"/>
        <v>#NUM!</v>
      </c>
      <c r="Z41" s="41" t="e">
        <f t="shared" si="59"/>
        <v>#NUM!</v>
      </c>
      <c r="AA41" s="41" t="e">
        <f t="shared" si="60"/>
        <v>#NUM!</v>
      </c>
      <c r="AB41" s="41" t="e">
        <f t="shared" si="61"/>
        <v>#NUM!</v>
      </c>
      <c r="AC41" s="41" t="e">
        <f t="shared" si="62"/>
        <v>#NUM!</v>
      </c>
      <c r="AD41" s="41" t="e">
        <f t="shared" si="63"/>
        <v>#NUM!</v>
      </c>
      <c r="AE41" s="84" t="s">
        <v>958</v>
      </c>
      <c r="AF41" s="20" t="e">
        <f t="shared" si="64"/>
        <v>#NUM!</v>
      </c>
      <c r="AG41" s="76" t="e">
        <f t="shared" si="65"/>
        <v>#NUM!</v>
      </c>
      <c r="AH41" s="47" t="s">
        <v>959</v>
      </c>
      <c r="AI41" s="120" t="str">
        <f t="shared" si="48"/>
        <v/>
      </c>
      <c r="AJ41" s="120" t="str">
        <f t="shared" si="49"/>
        <v/>
      </c>
      <c r="AK41" s="80" t="s">
        <v>199</v>
      </c>
      <c r="AL41" s="20">
        <f t="shared" si="42"/>
        <v>-3.3247904627466234</v>
      </c>
      <c r="AM41" s="20">
        <f t="shared" si="43"/>
        <v>9.5630000000000006</v>
      </c>
      <c r="AN41" s="41">
        <f t="shared" si="25"/>
        <v>-0.67406733969653654</v>
      </c>
      <c r="AO41" s="41">
        <f t="shared" si="26"/>
        <v>1.1073955185294091</v>
      </c>
      <c r="AP41" s="41">
        <f t="shared" si="27"/>
        <v>-6.0050056231280458E-2</v>
      </c>
      <c r="AQ41" s="41">
        <f t="shared" si="28"/>
        <v>-0.39662066134754248</v>
      </c>
      <c r="AR41" s="41">
        <f t="shared" si="29"/>
        <v>1.7604697809831358</v>
      </c>
      <c r="AS41" s="84" t="s">
        <v>413</v>
      </c>
      <c r="AT41" s="20">
        <f t="shared" si="30"/>
        <v>-0.57196226744244205</v>
      </c>
      <c r="AU41" s="20">
        <f t="shared" si="31"/>
        <v>-0.86150655557078615</v>
      </c>
      <c r="AV41" s="41">
        <f t="shared" si="32"/>
        <v>-3.786835144072223</v>
      </c>
      <c r="AW41" s="41">
        <f t="shared" si="33"/>
        <v>-3.0274333710050616</v>
      </c>
      <c r="AX41" s="41">
        <f t="shared" si="34"/>
        <v>15.340120408380495</v>
      </c>
      <c r="AY41" s="41">
        <f t="shared" si="35"/>
        <v>17.547940103234776</v>
      </c>
      <c r="AZ41" s="41">
        <f t="shared" si="36"/>
        <v>-570.9816201948048</v>
      </c>
      <c r="BA41" s="41">
        <f t="shared" si="37"/>
        <v>35343.637420908657</v>
      </c>
      <c r="BB41" s="84" t="s">
        <v>624</v>
      </c>
      <c r="BC41" s="20">
        <f t="shared" si="38"/>
        <v>5.5557287377965627</v>
      </c>
      <c r="BD41" s="76">
        <f t="shared" si="39"/>
        <v>-24.066062206225098</v>
      </c>
      <c r="BE41" s="100" t="s">
        <v>1048</v>
      </c>
      <c r="BF41" s="131">
        <f t="shared" si="44"/>
        <v>5.9851115688928331</v>
      </c>
      <c r="BG41" s="132">
        <f t="shared" si="45"/>
        <v>-23.948402897540348</v>
      </c>
    </row>
    <row r="42" spans="3:59" s="3" customFormat="1">
      <c r="C42" s="4"/>
      <c r="G42" s="26"/>
      <c r="H42" s="26"/>
      <c r="I42" s="26"/>
      <c r="J42" s="26"/>
      <c r="K42" s="26"/>
      <c r="L42" s="26"/>
      <c r="N42" s="80" t="s">
        <v>960</v>
      </c>
      <c r="O42" s="20">
        <f t="shared" si="9"/>
        <v>0</v>
      </c>
      <c r="P42" s="20">
        <f t="shared" si="50"/>
        <v>0</v>
      </c>
      <c r="Q42" s="41">
        <f t="shared" si="51"/>
        <v>-39.906410652020291</v>
      </c>
      <c r="R42" s="41">
        <f t="shared" si="52"/>
        <v>1.3333333714095299</v>
      </c>
      <c r="S42" s="41">
        <f t="shared" si="53"/>
        <v>-46.079956496495328</v>
      </c>
      <c r="T42" s="41">
        <f t="shared" si="54"/>
        <v>1476.2732111276785</v>
      </c>
      <c r="U42" s="41">
        <f t="shared" si="55"/>
        <v>-5750.0949601388593</v>
      </c>
      <c r="V42" s="83" t="s">
        <v>961</v>
      </c>
      <c r="W42" s="20" t="e">
        <f t="shared" si="56"/>
        <v>#NUM!</v>
      </c>
      <c r="X42" s="20" t="e">
        <f t="shared" si="57"/>
        <v>#NUM!</v>
      </c>
      <c r="Y42" s="41" t="e">
        <f t="shared" si="58"/>
        <v>#NUM!</v>
      </c>
      <c r="Z42" s="41" t="e">
        <f t="shared" si="59"/>
        <v>#NUM!</v>
      </c>
      <c r="AA42" s="41" t="e">
        <f t="shared" si="60"/>
        <v>#NUM!</v>
      </c>
      <c r="AB42" s="41" t="e">
        <f t="shared" si="61"/>
        <v>#NUM!</v>
      </c>
      <c r="AC42" s="41" t="e">
        <f t="shared" si="62"/>
        <v>#NUM!</v>
      </c>
      <c r="AD42" s="41" t="e">
        <f t="shared" si="63"/>
        <v>#NUM!</v>
      </c>
      <c r="AE42" s="84" t="s">
        <v>962</v>
      </c>
      <c r="AF42" s="20" t="e">
        <f t="shared" si="64"/>
        <v>#NUM!</v>
      </c>
      <c r="AG42" s="76" t="e">
        <f t="shared" si="65"/>
        <v>#NUM!</v>
      </c>
      <c r="AH42" s="47" t="s">
        <v>963</v>
      </c>
      <c r="AI42" s="120" t="str">
        <f t="shared" si="48"/>
        <v/>
      </c>
      <c r="AJ42" s="120" t="str">
        <f t="shared" si="49"/>
        <v/>
      </c>
      <c r="AK42" s="80" t="s">
        <v>200</v>
      </c>
      <c r="AL42" s="20">
        <f t="shared" si="42"/>
        <v>-3.2747904627466236</v>
      </c>
      <c r="AM42" s="20">
        <f t="shared" si="43"/>
        <v>9.5630000000000006</v>
      </c>
      <c r="AN42" s="41">
        <f t="shared" si="25"/>
        <v>-0.69032975946021502</v>
      </c>
      <c r="AO42" s="41">
        <f t="shared" si="26"/>
        <v>1.1041896628903218</v>
      </c>
      <c r="AP42" s="41">
        <f t="shared" si="27"/>
        <v>-6.9645496428705655E-2</v>
      </c>
      <c r="AQ42" s="41">
        <f t="shared" si="28"/>
        <v>-0.39337626887126476</v>
      </c>
      <c r="AR42" s="41">
        <f t="shared" si="29"/>
        <v>1.7422985340288586</v>
      </c>
      <c r="AS42" s="84" t="s">
        <v>414</v>
      </c>
      <c r="AT42" s="20">
        <f t="shared" si="30"/>
        <v>-0.56616906993085825</v>
      </c>
      <c r="AU42" s="20">
        <f t="shared" si="31"/>
        <v>-0.87308021003962788</v>
      </c>
      <c r="AV42" s="41">
        <f t="shared" si="32"/>
        <v>-3.8529121263384591</v>
      </c>
      <c r="AW42" s="41">
        <f t="shared" si="33"/>
        <v>-3.0544798851339987</v>
      </c>
      <c r="AX42" s="41">
        <f t="shared" si="34"/>
        <v>15.844931853285946</v>
      </c>
      <c r="AY42" s="41">
        <f t="shared" si="35"/>
        <v>17.941820660985471</v>
      </c>
      <c r="AZ42" s="41">
        <f t="shared" si="36"/>
        <v>-570.92094804175179</v>
      </c>
      <c r="BA42" s="41">
        <f t="shared" si="37"/>
        <v>36506.722989970818</v>
      </c>
      <c r="BB42" s="84" t="s">
        <v>625</v>
      </c>
      <c r="BC42" s="20">
        <f t="shared" si="38"/>
        <v>5.4631192720250805</v>
      </c>
      <c r="BD42" s="76">
        <f t="shared" si="39"/>
        <v>-24.103398375952764</v>
      </c>
      <c r="BE42" s="100" t="s">
        <v>1049</v>
      </c>
      <c r="BF42" s="131">
        <f t="shared" si="44"/>
        <v>5.8929969208052286</v>
      </c>
      <c r="BG42" s="132">
        <f t="shared" si="45"/>
        <v>-23.987559972822911</v>
      </c>
    </row>
    <row r="43" spans="3:59" s="3" customFormat="1">
      <c r="C43" s="4"/>
      <c r="G43" s="26"/>
      <c r="H43" s="26"/>
      <c r="I43" s="26"/>
      <c r="J43" s="26"/>
      <c r="K43" s="26"/>
      <c r="L43" s="26"/>
      <c r="N43" s="80" t="s">
        <v>964</v>
      </c>
      <c r="O43" s="20">
        <f t="shared" si="9"/>
        <v>0</v>
      </c>
      <c r="P43" s="20">
        <f t="shared" si="50"/>
        <v>0</v>
      </c>
      <c r="Q43" s="41">
        <f t="shared" si="51"/>
        <v>-39.906410652020291</v>
      </c>
      <c r="R43" s="41">
        <f t="shared" si="52"/>
        <v>1.3333333714095299</v>
      </c>
      <c r="S43" s="41">
        <f t="shared" si="53"/>
        <v>-46.079956496495328</v>
      </c>
      <c r="T43" s="41">
        <f t="shared" si="54"/>
        <v>1476.2732111276785</v>
      </c>
      <c r="U43" s="41">
        <f t="shared" si="55"/>
        <v>-5750.0949601388593</v>
      </c>
      <c r="V43" s="83" t="s">
        <v>965</v>
      </c>
      <c r="W43" s="20" t="e">
        <f t="shared" si="56"/>
        <v>#NUM!</v>
      </c>
      <c r="X43" s="20" t="e">
        <f t="shared" si="57"/>
        <v>#NUM!</v>
      </c>
      <c r="Y43" s="41" t="e">
        <f t="shared" si="58"/>
        <v>#NUM!</v>
      </c>
      <c r="Z43" s="41" t="e">
        <f t="shared" si="59"/>
        <v>#NUM!</v>
      </c>
      <c r="AA43" s="41" t="e">
        <f t="shared" si="60"/>
        <v>#NUM!</v>
      </c>
      <c r="AB43" s="41" t="e">
        <f t="shared" si="61"/>
        <v>#NUM!</v>
      </c>
      <c r="AC43" s="41" t="e">
        <f t="shared" si="62"/>
        <v>#NUM!</v>
      </c>
      <c r="AD43" s="41" t="e">
        <f t="shared" si="63"/>
        <v>#NUM!</v>
      </c>
      <c r="AE43" s="84" t="s">
        <v>966</v>
      </c>
      <c r="AF43" s="20" t="e">
        <f t="shared" si="64"/>
        <v>#NUM!</v>
      </c>
      <c r="AG43" s="76" t="e">
        <f t="shared" si="65"/>
        <v>#NUM!</v>
      </c>
      <c r="AH43" s="47" t="s">
        <v>967</v>
      </c>
      <c r="AI43" s="120" t="str">
        <f t="shared" si="48"/>
        <v/>
      </c>
      <c r="AJ43" s="120" t="str">
        <f t="shared" si="49"/>
        <v/>
      </c>
      <c r="AK43" s="80" t="s">
        <v>201</v>
      </c>
      <c r="AL43" s="20">
        <f t="shared" si="42"/>
        <v>-3.2247904627466237</v>
      </c>
      <c r="AM43" s="20">
        <f t="shared" si="43"/>
        <v>9.5630000000000006</v>
      </c>
      <c r="AN43" s="41">
        <f t="shared" si="25"/>
        <v>-0.7063457632779826</v>
      </c>
      <c r="AO43" s="41">
        <f t="shared" si="26"/>
        <v>1.1010323839059537</v>
      </c>
      <c r="AP43" s="41">
        <f t="shared" si="27"/>
        <v>-7.8763701529371843E-2</v>
      </c>
      <c r="AQ43" s="41">
        <f t="shared" si="28"/>
        <v>-0.38966406562295219</v>
      </c>
      <c r="AR43" s="41">
        <f t="shared" si="29"/>
        <v>1.7223347410599081</v>
      </c>
      <c r="AS43" s="84" t="s">
        <v>415</v>
      </c>
      <c r="AT43" s="20">
        <f t="shared" si="30"/>
        <v>-0.56020777916759157</v>
      </c>
      <c r="AU43" s="20">
        <f t="shared" si="31"/>
        <v>-0.88441112057770754</v>
      </c>
      <c r="AV43" s="41">
        <f t="shared" si="32"/>
        <v>-3.9208432843768555</v>
      </c>
      <c r="AW43" s="41">
        <f t="shared" si="33"/>
        <v>-3.0808980293826309</v>
      </c>
      <c r="AX43" s="41">
        <f t="shared" si="34"/>
        <v>16.373012060643088</v>
      </c>
      <c r="AY43" s="41">
        <f t="shared" si="35"/>
        <v>18.344577449554109</v>
      </c>
      <c r="AZ43" s="41">
        <f t="shared" si="36"/>
        <v>-570.86161250360874</v>
      </c>
      <c r="BA43" s="41">
        <f t="shared" si="37"/>
        <v>37723.419787721672</v>
      </c>
      <c r="BB43" s="84" t="s">
        <v>626</v>
      </c>
      <c r="BC43" s="20">
        <f t="shared" si="38"/>
        <v>5.3710520686990373</v>
      </c>
      <c r="BD43" s="76">
        <f t="shared" si="39"/>
        <v>-24.139951462979667</v>
      </c>
      <c r="BE43" s="100" t="s">
        <v>1050</v>
      </c>
      <c r="BF43" s="131">
        <f t="shared" si="44"/>
        <v>5.8014144476702851</v>
      </c>
      <c r="BG43" s="132">
        <f t="shared" si="45"/>
        <v>-24.025927117655392</v>
      </c>
    </row>
    <row r="44" spans="3:59" s="3" customFormat="1">
      <c r="C44" s="4"/>
      <c r="G44" s="26"/>
      <c r="H44" s="26"/>
      <c r="I44" s="26"/>
      <c r="J44" s="26"/>
      <c r="K44" s="26"/>
      <c r="L44" s="26"/>
      <c r="N44" s="80" t="s">
        <v>968</v>
      </c>
      <c r="O44" s="20">
        <f t="shared" si="9"/>
        <v>0</v>
      </c>
      <c r="P44" s="20">
        <f t="shared" si="50"/>
        <v>0</v>
      </c>
      <c r="Q44" s="41">
        <f t="shared" si="51"/>
        <v>-39.906410652020291</v>
      </c>
      <c r="R44" s="41">
        <f t="shared" si="52"/>
        <v>1.3333333714095299</v>
      </c>
      <c r="S44" s="41">
        <f t="shared" si="53"/>
        <v>-46.079956496495328</v>
      </c>
      <c r="T44" s="41">
        <f t="shared" si="54"/>
        <v>1476.2732111276785</v>
      </c>
      <c r="U44" s="41">
        <f t="shared" si="55"/>
        <v>-5750.0949601388593</v>
      </c>
      <c r="V44" s="83" t="s">
        <v>969</v>
      </c>
      <c r="W44" s="20" t="e">
        <f t="shared" si="56"/>
        <v>#NUM!</v>
      </c>
      <c r="X44" s="20" t="e">
        <f t="shared" si="57"/>
        <v>#NUM!</v>
      </c>
      <c r="Y44" s="41" t="e">
        <f t="shared" si="58"/>
        <v>#NUM!</v>
      </c>
      <c r="Z44" s="41" t="e">
        <f t="shared" si="59"/>
        <v>#NUM!</v>
      </c>
      <c r="AA44" s="41" t="e">
        <f t="shared" si="60"/>
        <v>#NUM!</v>
      </c>
      <c r="AB44" s="41" t="e">
        <f t="shared" si="61"/>
        <v>#NUM!</v>
      </c>
      <c r="AC44" s="41" t="e">
        <f t="shared" si="62"/>
        <v>#NUM!</v>
      </c>
      <c r="AD44" s="41" t="e">
        <f t="shared" si="63"/>
        <v>#NUM!</v>
      </c>
      <c r="AE44" s="84" t="s">
        <v>970</v>
      </c>
      <c r="AF44" s="20" t="e">
        <f t="shared" si="64"/>
        <v>#NUM!</v>
      </c>
      <c r="AG44" s="76" t="e">
        <f t="shared" si="65"/>
        <v>#NUM!</v>
      </c>
      <c r="AH44" s="47" t="s">
        <v>971</v>
      </c>
      <c r="AI44" s="120" t="str">
        <f t="shared" si="48"/>
        <v/>
      </c>
      <c r="AJ44" s="120" t="str">
        <f t="shared" si="49"/>
        <v/>
      </c>
      <c r="AK44" s="80" t="s">
        <v>202</v>
      </c>
      <c r="AL44" s="20">
        <f t="shared" si="42"/>
        <v>-3.1747904627466239</v>
      </c>
      <c r="AM44" s="20">
        <f t="shared" si="43"/>
        <v>9.5630000000000006</v>
      </c>
      <c r="AN44" s="41">
        <f t="shared" si="25"/>
        <v>-0.72211535114983927</v>
      </c>
      <c r="AO44" s="41">
        <f t="shared" si="26"/>
        <v>1.0979236815763047</v>
      </c>
      <c r="AP44" s="41">
        <f t="shared" si="27"/>
        <v>-8.7411958031485604E-2</v>
      </c>
      <c r="AQ44" s="41">
        <f t="shared" si="28"/>
        <v>-0.38550773119497528</v>
      </c>
      <c r="AR44" s="41">
        <f t="shared" si="29"/>
        <v>1.700673120445761</v>
      </c>
      <c r="AS44" s="84" t="s">
        <v>416</v>
      </c>
      <c r="AT44" s="20">
        <f t="shared" si="30"/>
        <v>-0.55408524644583412</v>
      </c>
      <c r="AU44" s="20">
        <f t="shared" si="31"/>
        <v>-0.89550391639520344</v>
      </c>
      <c r="AV44" s="41">
        <f t="shared" si="32"/>
        <v>-3.9907212193661827</v>
      </c>
      <c r="AW44" s="41">
        <f t="shared" si="33"/>
        <v>-3.106703666724334</v>
      </c>
      <c r="AX44" s="41">
        <f t="shared" si="34"/>
        <v>16.925855850699513</v>
      </c>
      <c r="AY44" s="41">
        <f t="shared" si="35"/>
        <v>18.756734020682998</v>
      </c>
      <c r="AZ44" s="41">
        <f t="shared" si="36"/>
        <v>-570.80358520381549</v>
      </c>
      <c r="BA44" s="41">
        <f t="shared" si="37"/>
        <v>38997.17188001168</v>
      </c>
      <c r="BB44" s="84" t="s">
        <v>627</v>
      </c>
      <c r="BC44" s="20">
        <f t="shared" si="38"/>
        <v>5.2795050258068166</v>
      </c>
      <c r="BD44" s="76">
        <f t="shared" si="39"/>
        <v>-24.175736400962002</v>
      </c>
      <c r="BE44" s="100" t="s">
        <v>1051</v>
      </c>
      <c r="BF44" s="131">
        <f t="shared" si="44"/>
        <v>5.7103422412446418</v>
      </c>
      <c r="BG44" s="132">
        <f t="shared" si="45"/>
        <v>-24.063519546816988</v>
      </c>
    </row>
    <row r="45" spans="3:59" s="3" customFormat="1">
      <c r="C45" s="4"/>
      <c r="G45" s="26"/>
      <c r="H45" s="26"/>
      <c r="I45" s="26"/>
      <c r="J45" s="26"/>
      <c r="K45" s="26"/>
      <c r="L45" s="26"/>
      <c r="N45" s="80" t="s">
        <v>972</v>
      </c>
      <c r="O45" s="20">
        <f t="shared" si="9"/>
        <v>0</v>
      </c>
      <c r="P45" s="20">
        <f t="shared" si="50"/>
        <v>0</v>
      </c>
      <c r="Q45" s="41">
        <f t="shared" si="51"/>
        <v>-39.906410652020291</v>
      </c>
      <c r="R45" s="41">
        <f t="shared" si="52"/>
        <v>1.3333333714095299</v>
      </c>
      <c r="S45" s="41">
        <f t="shared" si="53"/>
        <v>-46.079956496495328</v>
      </c>
      <c r="T45" s="41">
        <f t="shared" si="54"/>
        <v>1476.2732111276785</v>
      </c>
      <c r="U45" s="41">
        <f t="shared" si="55"/>
        <v>-5750.0949601388593</v>
      </c>
      <c r="V45" s="83" t="s">
        <v>973</v>
      </c>
      <c r="W45" s="20" t="e">
        <f t="shared" si="56"/>
        <v>#NUM!</v>
      </c>
      <c r="X45" s="20" t="e">
        <f t="shared" si="57"/>
        <v>#NUM!</v>
      </c>
      <c r="Y45" s="41" t="e">
        <f t="shared" si="58"/>
        <v>#NUM!</v>
      </c>
      <c r="Z45" s="41" t="e">
        <f t="shared" si="59"/>
        <v>#NUM!</v>
      </c>
      <c r="AA45" s="41" t="e">
        <f t="shared" si="60"/>
        <v>#NUM!</v>
      </c>
      <c r="AB45" s="41" t="e">
        <f t="shared" si="61"/>
        <v>#NUM!</v>
      </c>
      <c r="AC45" s="41" t="e">
        <f t="shared" si="62"/>
        <v>#NUM!</v>
      </c>
      <c r="AD45" s="41" t="e">
        <f t="shared" si="63"/>
        <v>#NUM!</v>
      </c>
      <c r="AE45" s="84" t="s">
        <v>974</v>
      </c>
      <c r="AF45" s="20" t="e">
        <f t="shared" si="64"/>
        <v>#NUM!</v>
      </c>
      <c r="AG45" s="76" t="e">
        <f t="shared" si="65"/>
        <v>#NUM!</v>
      </c>
      <c r="AH45" s="47" t="s">
        <v>975</v>
      </c>
      <c r="AI45" s="120" t="str">
        <f t="shared" si="48"/>
        <v/>
      </c>
      <c r="AJ45" s="120" t="str">
        <f t="shared" si="49"/>
        <v/>
      </c>
      <c r="AK45" s="80" t="s">
        <v>203</v>
      </c>
      <c r="AL45" s="20">
        <f t="shared" si="42"/>
        <v>-3.1247904627466241</v>
      </c>
      <c r="AM45" s="20">
        <f t="shared" si="43"/>
        <v>9.5630000000000006</v>
      </c>
      <c r="AN45" s="41">
        <f t="shared" si="25"/>
        <v>-0.73763852307578581</v>
      </c>
      <c r="AO45" s="41">
        <f t="shared" si="26"/>
        <v>1.0948635559013749</v>
      </c>
      <c r="AP45" s="41">
        <f t="shared" si="27"/>
        <v>-9.5597552433257071E-2</v>
      </c>
      <c r="AQ45" s="41">
        <f t="shared" si="28"/>
        <v>-0.38093058085480358</v>
      </c>
      <c r="AR45" s="41">
        <f t="shared" si="29"/>
        <v>1.6774069332562951</v>
      </c>
      <c r="AS45" s="84" t="s">
        <v>417</v>
      </c>
      <c r="AT45" s="20">
        <f t="shared" si="30"/>
        <v>-0.54780794249827602</v>
      </c>
      <c r="AU45" s="20">
        <f t="shared" si="31"/>
        <v>-0.90636297442850355</v>
      </c>
      <c r="AV45" s="41">
        <f t="shared" si="32"/>
        <v>-4.0626441553897523</v>
      </c>
      <c r="AW45" s="41">
        <f t="shared" si="33"/>
        <v>-3.1319117102952116</v>
      </c>
      <c r="AX45" s="41">
        <f t="shared" si="34"/>
        <v>17.505077533322513</v>
      </c>
      <c r="AY45" s="41">
        <f t="shared" si="35"/>
        <v>19.178841013604416</v>
      </c>
      <c r="AZ45" s="41">
        <f t="shared" si="36"/>
        <v>-570.74683928241791</v>
      </c>
      <c r="BA45" s="41">
        <f t="shared" si="37"/>
        <v>40331.698636775072</v>
      </c>
      <c r="BB45" s="84" t="s">
        <v>628</v>
      </c>
      <c r="BC45" s="20">
        <f t="shared" si="38"/>
        <v>5.1884572690105291</v>
      </c>
      <c r="BD45" s="76">
        <f t="shared" si="39"/>
        <v>-24.210767309730315</v>
      </c>
      <c r="BE45" s="100" t="s">
        <v>1052</v>
      </c>
      <c r="BF45" s="131">
        <f t="shared" si="44"/>
        <v>5.6197596103962955</v>
      </c>
      <c r="BG45" s="132">
        <f t="shared" si="45"/>
        <v>-24.100351645644203</v>
      </c>
    </row>
    <row r="46" spans="3:59" s="3" customFormat="1">
      <c r="C46" s="4"/>
      <c r="G46" s="26"/>
      <c r="H46" s="26"/>
      <c r="I46" s="26"/>
      <c r="J46" s="26"/>
      <c r="K46" s="26"/>
      <c r="L46" s="26"/>
      <c r="N46" s="80" t="s">
        <v>976</v>
      </c>
      <c r="O46" s="20">
        <f t="shared" si="9"/>
        <v>0</v>
      </c>
      <c r="P46" s="20">
        <f t="shared" si="50"/>
        <v>0</v>
      </c>
      <c r="Q46" s="41">
        <f t="shared" si="51"/>
        <v>-39.906410652020291</v>
      </c>
      <c r="R46" s="41">
        <f t="shared" si="52"/>
        <v>1.3333333714095299</v>
      </c>
      <c r="S46" s="41">
        <f t="shared" si="53"/>
        <v>-46.079956496495328</v>
      </c>
      <c r="T46" s="41">
        <f t="shared" si="54"/>
        <v>1476.2732111276785</v>
      </c>
      <c r="U46" s="41">
        <f t="shared" si="55"/>
        <v>-5750.0949601388593</v>
      </c>
      <c r="V46" s="83" t="s">
        <v>977</v>
      </c>
      <c r="W46" s="20" t="e">
        <f t="shared" si="56"/>
        <v>#NUM!</v>
      </c>
      <c r="X46" s="20" t="e">
        <f t="shared" si="57"/>
        <v>#NUM!</v>
      </c>
      <c r="Y46" s="41" t="e">
        <f t="shared" si="58"/>
        <v>#NUM!</v>
      </c>
      <c r="Z46" s="41" t="e">
        <f t="shared" si="59"/>
        <v>#NUM!</v>
      </c>
      <c r="AA46" s="41" t="e">
        <f t="shared" si="60"/>
        <v>#NUM!</v>
      </c>
      <c r="AB46" s="41" t="e">
        <f t="shared" si="61"/>
        <v>#NUM!</v>
      </c>
      <c r="AC46" s="41" t="e">
        <f t="shared" si="62"/>
        <v>#NUM!</v>
      </c>
      <c r="AD46" s="41" t="e">
        <f t="shared" si="63"/>
        <v>#NUM!</v>
      </c>
      <c r="AE46" s="84" t="s">
        <v>978</v>
      </c>
      <c r="AF46" s="20" t="e">
        <f t="shared" si="64"/>
        <v>#NUM!</v>
      </c>
      <c r="AG46" s="76" t="e">
        <f t="shared" si="65"/>
        <v>#NUM!</v>
      </c>
      <c r="AH46" s="47" t="s">
        <v>979</v>
      </c>
      <c r="AI46" s="120" t="str">
        <f t="shared" si="48"/>
        <v/>
      </c>
      <c r="AJ46" s="120" t="str">
        <f t="shared" si="49"/>
        <v/>
      </c>
      <c r="AK46" s="80" t="s">
        <v>204</v>
      </c>
      <c r="AL46" s="20">
        <f t="shared" si="42"/>
        <v>-3.0747904627466243</v>
      </c>
      <c r="AM46" s="20">
        <f t="shared" si="43"/>
        <v>9.5630000000000006</v>
      </c>
      <c r="AN46" s="41">
        <f t="shared" si="25"/>
        <v>-0.75291527905582212</v>
      </c>
      <c r="AO46" s="41">
        <f t="shared" si="26"/>
        <v>1.0918520068811643</v>
      </c>
      <c r="AP46" s="41">
        <f t="shared" si="27"/>
        <v>-0.10332777123289372</v>
      </c>
      <c r="AQ46" s="41">
        <f t="shared" si="28"/>
        <v>-0.37595556554500753</v>
      </c>
      <c r="AR46" s="41">
        <f t="shared" si="29"/>
        <v>1.6526279832617956</v>
      </c>
      <c r="AS46" s="84" t="s">
        <v>418</v>
      </c>
      <c r="AT46" s="20">
        <f t="shared" si="30"/>
        <v>-0.54138198825954753</v>
      </c>
      <c r="AU46" s="20">
        <f t="shared" si="31"/>
        <v>-0.91699243804102326</v>
      </c>
      <c r="AV46" s="41">
        <f t="shared" si="32"/>
        <v>-4.1367164212091145</v>
      </c>
      <c r="AW46" s="41">
        <f t="shared" si="33"/>
        <v>-3.1565361990211329</v>
      </c>
      <c r="AX46" s="41">
        <f t="shared" si="34"/>
        <v>18.112422749501146</v>
      </c>
      <c r="AY46" s="41">
        <f t="shared" si="35"/>
        <v>19.611478880644775</v>
      </c>
      <c r="AZ46" s="41">
        <f t="shared" si="36"/>
        <v>-570.69134928544315</v>
      </c>
      <c r="BA46" s="41">
        <f t="shared" si="37"/>
        <v>41731.022014850641</v>
      </c>
      <c r="BB46" s="84" t="s">
        <v>629</v>
      </c>
      <c r="BC46" s="20">
        <f t="shared" si="38"/>
        <v>5.097889052407548</v>
      </c>
      <c r="BD46" s="76">
        <f t="shared" si="39"/>
        <v>-24.24505755561761</v>
      </c>
      <c r="BE46" s="100" t="s">
        <v>1053</v>
      </c>
      <c r="BF46" s="131">
        <f t="shared" si="44"/>
        <v>5.5296469826501049</v>
      </c>
      <c r="BG46" s="132">
        <f t="shared" si="45"/>
        <v>-24.136437031621977</v>
      </c>
    </row>
    <row r="47" spans="3:59" s="3" customFormat="1">
      <c r="C47" s="4"/>
      <c r="G47" s="26"/>
      <c r="H47" s="26"/>
      <c r="I47" s="26"/>
      <c r="J47" s="26"/>
      <c r="K47" s="26"/>
      <c r="L47" s="26"/>
      <c r="N47" s="80" t="s">
        <v>980</v>
      </c>
      <c r="O47" s="20">
        <f t="shared" si="9"/>
        <v>0</v>
      </c>
      <c r="P47" s="20">
        <f t="shared" si="50"/>
        <v>0</v>
      </c>
      <c r="Q47" s="41">
        <f t="shared" si="51"/>
        <v>-39.906410652020291</v>
      </c>
      <c r="R47" s="41">
        <f t="shared" si="52"/>
        <v>1.3333333714095299</v>
      </c>
      <c r="S47" s="41">
        <f t="shared" si="53"/>
        <v>-46.079956496495328</v>
      </c>
      <c r="T47" s="41">
        <f t="shared" si="54"/>
        <v>1476.2732111276785</v>
      </c>
      <c r="U47" s="41">
        <f t="shared" si="55"/>
        <v>-5750.0949601388593</v>
      </c>
      <c r="V47" s="83" t="s">
        <v>981</v>
      </c>
      <c r="W47" s="20" t="e">
        <f t="shared" si="56"/>
        <v>#NUM!</v>
      </c>
      <c r="X47" s="20" t="e">
        <f t="shared" si="57"/>
        <v>#NUM!</v>
      </c>
      <c r="Y47" s="41" t="e">
        <f t="shared" si="58"/>
        <v>#NUM!</v>
      </c>
      <c r="Z47" s="41" t="e">
        <f t="shared" si="59"/>
        <v>#NUM!</v>
      </c>
      <c r="AA47" s="41" t="e">
        <f t="shared" si="60"/>
        <v>#NUM!</v>
      </c>
      <c r="AB47" s="41" t="e">
        <f t="shared" si="61"/>
        <v>#NUM!</v>
      </c>
      <c r="AC47" s="41" t="e">
        <f t="shared" si="62"/>
        <v>#NUM!</v>
      </c>
      <c r="AD47" s="41" t="e">
        <f t="shared" si="63"/>
        <v>#NUM!</v>
      </c>
      <c r="AE47" s="84" t="s">
        <v>982</v>
      </c>
      <c r="AF47" s="20" t="e">
        <f t="shared" si="64"/>
        <v>#NUM!</v>
      </c>
      <c r="AG47" s="76" t="e">
        <f t="shared" si="65"/>
        <v>#NUM!</v>
      </c>
      <c r="AH47" s="47" t="s">
        <v>983</v>
      </c>
      <c r="AI47" s="120" t="str">
        <f t="shared" si="48"/>
        <v/>
      </c>
      <c r="AJ47" s="120" t="str">
        <f t="shared" si="49"/>
        <v/>
      </c>
      <c r="AK47" s="80" t="s">
        <v>205</v>
      </c>
      <c r="AL47" s="20">
        <f t="shared" si="42"/>
        <v>-3.0247904627466244</v>
      </c>
      <c r="AM47" s="20">
        <f t="shared" si="43"/>
        <v>9.5630000000000006</v>
      </c>
      <c r="AN47" s="41">
        <f t="shared" si="25"/>
        <v>-0.76794561908994818</v>
      </c>
      <c r="AO47" s="41">
        <f t="shared" si="26"/>
        <v>1.0888890345156728</v>
      </c>
      <c r="AP47" s="41">
        <f t="shared" si="27"/>
        <v>-0.11060990092860035</v>
      </c>
      <c r="AQ47" s="41">
        <f t="shared" si="28"/>
        <v>-0.37060527188324421</v>
      </c>
      <c r="AR47" s="41">
        <f t="shared" si="29"/>
        <v>1.6264266169328916</v>
      </c>
      <c r="AS47" s="84" t="s">
        <v>419</v>
      </c>
      <c r="AT47" s="20">
        <f t="shared" si="30"/>
        <v>-0.53481318251442511</v>
      </c>
      <c r="AU47" s="20">
        <f t="shared" si="31"/>
        <v>-0.92739623388589809</v>
      </c>
      <c r="AV47" s="41">
        <f t="shared" si="32"/>
        <v>-4.2130489772612032</v>
      </c>
      <c r="AW47" s="41">
        <f t="shared" si="33"/>
        <v>-3.1805903655041075</v>
      </c>
      <c r="AX47" s="41">
        <f t="shared" si="34"/>
        <v>18.749781684801672</v>
      </c>
      <c r="AY47" s="41">
        <f t="shared" si="35"/>
        <v>20.055260828598932</v>
      </c>
      <c r="AZ47" s="41">
        <f t="shared" si="36"/>
        <v>-570.63709106505007</v>
      </c>
      <c r="BA47" s="41">
        <f t="shared" si="37"/>
        <v>43199.497001783056</v>
      </c>
      <c r="BB47" s="84" t="s">
        <v>630</v>
      </c>
      <c r="BC47" s="20">
        <f t="shared" si="38"/>
        <v>5.0077816693384252</v>
      </c>
      <c r="BD47" s="76">
        <f t="shared" si="39"/>
        <v>-24.278619805857758</v>
      </c>
      <c r="BE47" s="100" t="s">
        <v>1054</v>
      </c>
      <c r="BF47" s="131">
        <f t="shared" si="44"/>
        <v>5.4399858157025562</v>
      </c>
      <c r="BG47" s="132">
        <f t="shared" si="45"/>
        <v>-24.171788609917268</v>
      </c>
    </row>
    <row r="48" spans="3:59" s="3" customFormat="1">
      <c r="C48" s="4"/>
      <c r="G48" s="26"/>
      <c r="H48" s="26"/>
      <c r="I48" s="26"/>
      <c r="J48" s="26"/>
      <c r="K48" s="26"/>
      <c r="L48" s="26"/>
      <c r="N48" s="80" t="s">
        <v>984</v>
      </c>
      <c r="O48" s="20">
        <f t="shared" si="9"/>
        <v>0</v>
      </c>
      <c r="P48" s="20">
        <f t="shared" si="50"/>
        <v>0</v>
      </c>
      <c r="Q48" s="41">
        <f t="shared" si="51"/>
        <v>-39.906410652020291</v>
      </c>
      <c r="R48" s="41">
        <f t="shared" si="52"/>
        <v>1.3333333714095299</v>
      </c>
      <c r="S48" s="41">
        <f t="shared" si="53"/>
        <v>-46.079956496495328</v>
      </c>
      <c r="T48" s="41">
        <f t="shared" si="54"/>
        <v>1476.2732111276785</v>
      </c>
      <c r="U48" s="41">
        <f t="shared" si="55"/>
        <v>-5750.0949601388593</v>
      </c>
      <c r="V48" s="83" t="s">
        <v>985</v>
      </c>
      <c r="W48" s="20" t="e">
        <f t="shared" si="56"/>
        <v>#NUM!</v>
      </c>
      <c r="X48" s="20" t="e">
        <f t="shared" si="57"/>
        <v>#NUM!</v>
      </c>
      <c r="Y48" s="41" t="e">
        <f t="shared" si="58"/>
        <v>#NUM!</v>
      </c>
      <c r="Z48" s="41" t="e">
        <f t="shared" si="59"/>
        <v>#NUM!</v>
      </c>
      <c r="AA48" s="41" t="e">
        <f t="shared" si="60"/>
        <v>#NUM!</v>
      </c>
      <c r="AB48" s="41" t="e">
        <f t="shared" si="61"/>
        <v>#NUM!</v>
      </c>
      <c r="AC48" s="41" t="e">
        <f t="shared" si="62"/>
        <v>#NUM!</v>
      </c>
      <c r="AD48" s="41" t="e">
        <f t="shared" si="63"/>
        <v>#NUM!</v>
      </c>
      <c r="AE48" s="84" t="s">
        <v>986</v>
      </c>
      <c r="AF48" s="20" t="e">
        <f t="shared" si="64"/>
        <v>#NUM!</v>
      </c>
      <c r="AG48" s="76" t="e">
        <f t="shared" si="65"/>
        <v>#NUM!</v>
      </c>
      <c r="AH48" s="47" t="s">
        <v>987</v>
      </c>
      <c r="AI48" s="120" t="str">
        <f t="shared" si="48"/>
        <v/>
      </c>
      <c r="AJ48" s="120" t="str">
        <f t="shared" si="49"/>
        <v/>
      </c>
      <c r="AK48" s="80" t="s">
        <v>206</v>
      </c>
      <c r="AL48" s="20">
        <f t="shared" si="42"/>
        <v>-2.9747904627466246</v>
      </c>
      <c r="AM48" s="20">
        <f t="shared" si="43"/>
        <v>9.5630000000000006</v>
      </c>
      <c r="AN48" s="41">
        <f t="shared" si="25"/>
        <v>-0.78272954317816335</v>
      </c>
      <c r="AO48" s="41">
        <f t="shared" si="26"/>
        <v>1.0859746388049003</v>
      </c>
      <c r="AP48" s="41">
        <f t="shared" si="27"/>
        <v>-0.11745122801858887</v>
      </c>
      <c r="AQ48" s="41">
        <f t="shared" si="28"/>
        <v>-0.3649019221622396</v>
      </c>
      <c r="AR48" s="41">
        <f t="shared" si="29"/>
        <v>1.5988917234404825</v>
      </c>
      <c r="AS48" s="84" t="s">
        <v>420</v>
      </c>
      <c r="AT48" s="20">
        <f t="shared" si="30"/>
        <v>-0.52810702681174937</v>
      </c>
      <c r="AU48" s="20">
        <f t="shared" si="31"/>
        <v>-0.93757808714938695</v>
      </c>
      <c r="AV48" s="41">
        <f t="shared" si="32"/>
        <v>-4.2917599935183803</v>
      </c>
      <c r="AW48" s="41">
        <f t="shared" si="33"/>
        <v>-3.2040866971159936</v>
      </c>
      <c r="AX48" s="41">
        <f t="shared" si="34"/>
        <v>19.419203841964887</v>
      </c>
      <c r="AY48" s="41">
        <f t="shared" si="35"/>
        <v>20.510836008062771</v>
      </c>
      <c r="AZ48" s="41">
        <f t="shared" si="36"/>
        <v>-570.58404168917934</v>
      </c>
      <c r="BA48" s="41">
        <f t="shared" si="37"/>
        <v>44741.845651887103</v>
      </c>
      <c r="BB48" s="84" t="s">
        <v>631</v>
      </c>
      <c r="BC48" s="20">
        <f t="shared" si="38"/>
        <v>4.9181173720155664</v>
      </c>
      <c r="BD48" s="76">
        <f t="shared" si="39"/>
        <v>-24.311466077760155</v>
      </c>
      <c r="BE48" s="100" t="s">
        <v>1055</v>
      </c>
      <c r="BF48" s="131">
        <f t="shared" si="44"/>
        <v>5.3507585176894059</v>
      </c>
      <c r="BG48" s="132">
        <f t="shared" si="45"/>
        <v>-24.206418623576582</v>
      </c>
    </row>
    <row r="49" spans="3:59" s="3" customFormat="1">
      <c r="C49" s="4"/>
      <c r="G49" s="26"/>
      <c r="H49" s="26"/>
      <c r="I49" s="26"/>
      <c r="J49" s="26"/>
      <c r="K49" s="26"/>
      <c r="L49" s="26"/>
      <c r="N49" s="80" t="s">
        <v>988</v>
      </c>
      <c r="O49" s="20">
        <f t="shared" si="9"/>
        <v>0</v>
      </c>
      <c r="P49" s="20">
        <f t="shared" si="50"/>
        <v>0</v>
      </c>
      <c r="Q49" s="41">
        <f t="shared" si="51"/>
        <v>-39.906410652020291</v>
      </c>
      <c r="R49" s="41">
        <f t="shared" si="52"/>
        <v>1.3333333714095299</v>
      </c>
      <c r="S49" s="41">
        <f t="shared" si="53"/>
        <v>-46.079956496495328</v>
      </c>
      <c r="T49" s="41">
        <f t="shared" si="54"/>
        <v>1476.2732111276785</v>
      </c>
      <c r="U49" s="41">
        <f t="shared" si="55"/>
        <v>-5750.0949601388593</v>
      </c>
      <c r="V49" s="83" t="s">
        <v>989</v>
      </c>
      <c r="W49" s="20" t="e">
        <f t="shared" si="56"/>
        <v>#NUM!</v>
      </c>
      <c r="X49" s="20" t="e">
        <f t="shared" si="57"/>
        <v>#NUM!</v>
      </c>
      <c r="Y49" s="41" t="e">
        <f t="shared" si="58"/>
        <v>#NUM!</v>
      </c>
      <c r="Z49" s="41" t="e">
        <f t="shared" si="59"/>
        <v>#NUM!</v>
      </c>
      <c r="AA49" s="41" t="e">
        <f t="shared" si="60"/>
        <v>#NUM!</v>
      </c>
      <c r="AB49" s="41" t="e">
        <f t="shared" si="61"/>
        <v>#NUM!</v>
      </c>
      <c r="AC49" s="41" t="e">
        <f t="shared" si="62"/>
        <v>#NUM!</v>
      </c>
      <c r="AD49" s="41" t="e">
        <f t="shared" si="63"/>
        <v>#NUM!</v>
      </c>
      <c r="AE49" s="84" t="s">
        <v>990</v>
      </c>
      <c r="AF49" s="20" t="e">
        <f t="shared" si="64"/>
        <v>#NUM!</v>
      </c>
      <c r="AG49" s="76" t="e">
        <f t="shared" si="65"/>
        <v>#NUM!</v>
      </c>
      <c r="AH49" s="47" t="s">
        <v>991</v>
      </c>
      <c r="AI49" s="120" t="str">
        <f t="shared" si="48"/>
        <v/>
      </c>
      <c r="AJ49" s="120" t="str">
        <f t="shared" si="49"/>
        <v/>
      </c>
      <c r="AK49" s="80" t="s">
        <v>207</v>
      </c>
      <c r="AL49" s="20">
        <f t="shared" si="42"/>
        <v>-2.9247904627466248</v>
      </c>
      <c r="AM49" s="20">
        <f t="shared" si="43"/>
        <v>9.5630000000000006</v>
      </c>
      <c r="AN49" s="41">
        <f t="shared" si="25"/>
        <v>-0.79726705132046838</v>
      </c>
      <c r="AO49" s="41">
        <f t="shared" si="26"/>
        <v>1.0831088197488472</v>
      </c>
      <c r="AP49" s="41">
        <f t="shared" si="27"/>
        <v>-0.12385903900106499</v>
      </c>
      <c r="AQ49" s="41">
        <f t="shared" si="28"/>
        <v>-0.35886737434984717</v>
      </c>
      <c r="AR49" s="41">
        <f t="shared" si="29"/>
        <v>1.5701107346559902</v>
      </c>
      <c r="AS49" s="84" t="s">
        <v>421</v>
      </c>
      <c r="AT49" s="20">
        <f t="shared" si="30"/>
        <v>-0.52126874797035838</v>
      </c>
      <c r="AU49" s="20">
        <f t="shared" si="31"/>
        <v>-0.94754153536338637</v>
      </c>
      <c r="AV49" s="41">
        <f t="shared" si="32"/>
        <v>-4.372975484576294</v>
      </c>
      <c r="AW49" s="41">
        <f t="shared" si="33"/>
        <v>-3.227036991113545</v>
      </c>
      <c r="AX49" s="41">
        <f t="shared" si="34"/>
        <v>20.122914588705274</v>
      </c>
      <c r="AY49" s="41">
        <f t="shared" si="35"/>
        <v>20.97889298633774</v>
      </c>
      <c r="AZ49" s="41">
        <f t="shared" si="36"/>
        <v>-570.53217935960379</v>
      </c>
      <c r="BA49" s="41">
        <f t="shared" si="37"/>
        <v>46363.195212376952</v>
      </c>
      <c r="BB49" s="84" t="s">
        <v>632</v>
      </c>
      <c r="BC49" s="20">
        <f t="shared" si="38"/>
        <v>4.8288792989199187</v>
      </c>
      <c r="BD49" s="76">
        <f t="shared" si="39"/>
        <v>-24.343607783268311</v>
      </c>
      <c r="BE49" s="100" t="s">
        <v>1056</v>
      </c>
      <c r="BF49" s="131">
        <f t="shared" si="44"/>
        <v>5.2619483751613121</v>
      </c>
      <c r="BG49" s="132">
        <f t="shared" si="45"/>
        <v>-24.240338699008561</v>
      </c>
    </row>
    <row r="50" spans="3:59" s="3" customFormat="1">
      <c r="C50" s="4"/>
      <c r="G50" s="26"/>
      <c r="H50" s="26"/>
      <c r="I50" s="26"/>
      <c r="J50" s="26"/>
      <c r="K50" s="26"/>
      <c r="L50" s="26"/>
      <c r="N50" s="80" t="s">
        <v>992</v>
      </c>
      <c r="O50" s="20">
        <f t="shared" si="9"/>
        <v>0</v>
      </c>
      <c r="P50" s="20">
        <f t="shared" si="50"/>
        <v>0</v>
      </c>
      <c r="Q50" s="41">
        <f t="shared" si="51"/>
        <v>-39.906410652020291</v>
      </c>
      <c r="R50" s="41">
        <f t="shared" si="52"/>
        <v>1.3333333714095299</v>
      </c>
      <c r="S50" s="41">
        <f t="shared" si="53"/>
        <v>-46.079956496495328</v>
      </c>
      <c r="T50" s="41">
        <f t="shared" si="54"/>
        <v>1476.2732111276785</v>
      </c>
      <c r="U50" s="41">
        <f t="shared" si="55"/>
        <v>-5750.0949601388593</v>
      </c>
      <c r="V50" s="83" t="s">
        <v>993</v>
      </c>
      <c r="W50" s="20" t="e">
        <f t="shared" si="56"/>
        <v>#NUM!</v>
      </c>
      <c r="X50" s="20" t="e">
        <f t="shared" si="57"/>
        <v>#NUM!</v>
      </c>
      <c r="Y50" s="41" t="e">
        <f t="shared" si="58"/>
        <v>#NUM!</v>
      </c>
      <c r="Z50" s="41" t="e">
        <f t="shared" si="59"/>
        <v>#NUM!</v>
      </c>
      <c r="AA50" s="41" t="e">
        <f t="shared" si="60"/>
        <v>#NUM!</v>
      </c>
      <c r="AB50" s="41" t="e">
        <f t="shared" si="61"/>
        <v>#NUM!</v>
      </c>
      <c r="AC50" s="41" t="e">
        <f t="shared" si="62"/>
        <v>#NUM!</v>
      </c>
      <c r="AD50" s="41" t="e">
        <f t="shared" si="63"/>
        <v>#NUM!</v>
      </c>
      <c r="AE50" s="84" t="s">
        <v>994</v>
      </c>
      <c r="AF50" s="20" t="e">
        <f t="shared" si="64"/>
        <v>#NUM!</v>
      </c>
      <c r="AG50" s="76" t="e">
        <f t="shared" si="65"/>
        <v>#NUM!</v>
      </c>
      <c r="AH50" s="47" t="s">
        <v>995</v>
      </c>
      <c r="AI50" s="120" t="str">
        <f t="shared" si="48"/>
        <v/>
      </c>
      <c r="AJ50" s="120" t="str">
        <f t="shared" si="49"/>
        <v/>
      </c>
      <c r="AK50" s="80" t="s">
        <v>208</v>
      </c>
      <c r="AL50" s="20">
        <f t="shared" si="42"/>
        <v>-2.874790462746625</v>
      </c>
      <c r="AM50" s="20">
        <f t="shared" si="43"/>
        <v>9.5630000000000006</v>
      </c>
      <c r="AN50" s="41">
        <f t="shared" si="25"/>
        <v>-0.81155814351686317</v>
      </c>
      <c r="AO50" s="41">
        <f t="shared" si="26"/>
        <v>1.080291577347513</v>
      </c>
      <c r="AP50" s="41">
        <f t="shared" si="27"/>
        <v>-0.12984062037423705</v>
      </c>
      <c r="AQ50" s="41">
        <f t="shared" si="28"/>
        <v>-0.35252312208895908</v>
      </c>
      <c r="AR50" s="41">
        <f t="shared" si="29"/>
        <v>1.5401696251509729</v>
      </c>
      <c r="AS50" s="84" t="s">
        <v>422</v>
      </c>
      <c r="AT50" s="20">
        <f t="shared" si="30"/>
        <v>-0.51430331845793298</v>
      </c>
      <c r="AU50" s="20">
        <f t="shared" si="31"/>
        <v>-0.95728994094971664</v>
      </c>
      <c r="AV50" s="41">
        <f t="shared" si="32"/>
        <v>-4.4568300091801154</v>
      </c>
      <c r="AW50" s="41">
        <f t="shared" si="33"/>
        <v>-3.2494524044739475</v>
      </c>
      <c r="AX50" s="41">
        <f t="shared" si="34"/>
        <v>20.863333730728428</v>
      </c>
      <c r="AY50" s="41">
        <f t="shared" si="35"/>
        <v>21.460163543617895</v>
      </c>
      <c r="AZ50" s="41">
        <f t="shared" si="36"/>
        <v>-570.4814833374337</v>
      </c>
      <c r="BA50" s="41">
        <f t="shared" si="37"/>
        <v>48069.120915598294</v>
      </c>
      <c r="BB50" s="84" t="s">
        <v>633</v>
      </c>
      <c r="BC50" s="20">
        <f t="shared" si="38"/>
        <v>4.7400514090596158</v>
      </c>
      <c r="BD50" s="76">
        <f t="shared" si="39"/>
        <v>-24.375055769427334</v>
      </c>
      <c r="BE50" s="100" t="s">
        <v>1057</v>
      </c>
      <c r="BF50" s="131">
        <f t="shared" si="44"/>
        <v>5.173539487868255</v>
      </c>
      <c r="BG50" s="132">
        <f t="shared" si="45"/>
        <v>-24.273559887288119</v>
      </c>
    </row>
    <row r="51" spans="3:59" s="3" customFormat="1">
      <c r="C51" s="4"/>
      <c r="G51" s="26"/>
      <c r="H51" s="26"/>
      <c r="I51" s="26"/>
      <c r="J51" s="26"/>
      <c r="K51" s="26"/>
      <c r="L51" s="26"/>
      <c r="N51" s="80" t="s">
        <v>996</v>
      </c>
      <c r="O51" s="20">
        <f t="shared" si="9"/>
        <v>0</v>
      </c>
      <c r="P51" s="20">
        <f t="shared" si="50"/>
        <v>0</v>
      </c>
      <c r="Q51" s="41">
        <f t="shared" si="51"/>
        <v>-39.906410652020291</v>
      </c>
      <c r="R51" s="41">
        <f t="shared" si="52"/>
        <v>1.3333333714095299</v>
      </c>
      <c r="S51" s="41">
        <f t="shared" si="53"/>
        <v>-46.079956496495328</v>
      </c>
      <c r="T51" s="41">
        <f t="shared" si="54"/>
        <v>1476.2732111276785</v>
      </c>
      <c r="U51" s="41">
        <f t="shared" si="55"/>
        <v>-5750.0949601388593</v>
      </c>
      <c r="V51" s="83" t="s">
        <v>997</v>
      </c>
      <c r="W51" s="20" t="e">
        <f t="shared" si="56"/>
        <v>#NUM!</v>
      </c>
      <c r="X51" s="20" t="e">
        <f t="shared" si="57"/>
        <v>#NUM!</v>
      </c>
      <c r="Y51" s="41" t="e">
        <f t="shared" si="58"/>
        <v>#NUM!</v>
      </c>
      <c r="Z51" s="41" t="e">
        <f t="shared" si="59"/>
        <v>#NUM!</v>
      </c>
      <c r="AA51" s="41" t="e">
        <f t="shared" si="60"/>
        <v>#NUM!</v>
      </c>
      <c r="AB51" s="41" t="e">
        <f t="shared" si="61"/>
        <v>#NUM!</v>
      </c>
      <c r="AC51" s="41" t="e">
        <f t="shared" si="62"/>
        <v>#NUM!</v>
      </c>
      <c r="AD51" s="41" t="e">
        <f t="shared" si="63"/>
        <v>#NUM!</v>
      </c>
      <c r="AE51" s="84" t="s">
        <v>998</v>
      </c>
      <c r="AF51" s="20" t="e">
        <f t="shared" si="64"/>
        <v>#NUM!</v>
      </c>
      <c r="AG51" s="76" t="e">
        <f t="shared" si="65"/>
        <v>#NUM!</v>
      </c>
      <c r="AH51" s="47" t="s">
        <v>999</v>
      </c>
      <c r="AI51" s="120" t="str">
        <f t="shared" si="48"/>
        <v/>
      </c>
      <c r="AJ51" s="120" t="str">
        <f t="shared" si="49"/>
        <v/>
      </c>
      <c r="AK51" s="80" t="s">
        <v>209</v>
      </c>
      <c r="AL51" s="20">
        <f t="shared" si="42"/>
        <v>-2.8247904627466252</v>
      </c>
      <c r="AM51" s="20">
        <f t="shared" si="43"/>
        <v>9.5630000000000006</v>
      </c>
      <c r="AN51" s="41">
        <f t="shared" si="25"/>
        <v>-0.82560281976734706</v>
      </c>
      <c r="AO51" s="41">
        <f t="shared" si="26"/>
        <v>1.0775229116008982</v>
      </c>
      <c r="AP51" s="41">
        <f t="shared" si="27"/>
        <v>-0.13540325863631253</v>
      </c>
      <c r="AQ51" s="41">
        <f t="shared" si="28"/>
        <v>-0.34589029469760213</v>
      </c>
      <c r="AR51" s="41">
        <f t="shared" si="29"/>
        <v>1.509152912197544</v>
      </c>
      <c r="AS51" s="84" t="s">
        <v>423</v>
      </c>
      <c r="AT51" s="20">
        <f t="shared" si="30"/>
        <v>-0.50721547488607466</v>
      </c>
      <c r="AU51" s="20">
        <f t="shared" si="31"/>
        <v>-0.96682650263731262</v>
      </c>
      <c r="AV51" s="41">
        <f t="shared" si="32"/>
        <v>-4.5434674423880601</v>
      </c>
      <c r="AW51" s="41">
        <f t="shared" si="33"/>
        <v>-3.2713434990575934</v>
      </c>
      <c r="AX51" s="41">
        <f t="shared" si="34"/>
        <v>21.643096400040299</v>
      </c>
      <c r="AY51" s="41">
        <f t="shared" si="35"/>
        <v>21.955426837103083</v>
      </c>
      <c r="AZ51" s="41">
        <f t="shared" si="36"/>
        <v>-570.43193387524616</v>
      </c>
      <c r="BA51" s="41">
        <f t="shared" si="37"/>
        <v>49865.694105692848</v>
      </c>
      <c r="BB51" s="84" t="s">
        <v>634</v>
      </c>
      <c r="BC51" s="20">
        <f t="shared" si="38"/>
        <v>4.6516184223055248</v>
      </c>
      <c r="BD51" s="76">
        <f t="shared" si="39"/>
        <v>-24.405820355215258</v>
      </c>
      <c r="BE51" s="100" t="s">
        <v>1058</v>
      </c>
      <c r="BF51" s="131">
        <f t="shared" si="44"/>
        <v>5.0855167095735876</v>
      </c>
      <c r="BG51" s="132">
        <f t="shared" si="45"/>
        <v>-24.306092701747108</v>
      </c>
    </row>
    <row r="52" spans="3:59" s="3" customFormat="1">
      <c r="C52" s="4"/>
      <c r="G52" s="26"/>
      <c r="H52" s="26"/>
      <c r="I52" s="26"/>
      <c r="J52" s="26"/>
      <c r="K52" s="26"/>
      <c r="L52" s="26"/>
      <c r="N52" s="80" t="s">
        <v>1000</v>
      </c>
      <c r="O52" s="20">
        <f t="shared" si="9"/>
        <v>0</v>
      </c>
      <c r="P52" s="20">
        <f t="shared" si="50"/>
        <v>0</v>
      </c>
      <c r="Q52" s="41">
        <f t="shared" si="51"/>
        <v>-39.906410652020291</v>
      </c>
      <c r="R52" s="41">
        <f t="shared" si="52"/>
        <v>1.3333333714095299</v>
      </c>
      <c r="S52" s="41">
        <f t="shared" si="53"/>
        <v>-46.079956496495328</v>
      </c>
      <c r="T52" s="41">
        <f t="shared" si="54"/>
        <v>1476.2732111276785</v>
      </c>
      <c r="U52" s="41">
        <f t="shared" si="55"/>
        <v>-5750.0949601388593</v>
      </c>
      <c r="V52" s="83" t="s">
        <v>1001</v>
      </c>
      <c r="W52" s="20" t="e">
        <f t="shared" si="56"/>
        <v>#NUM!</v>
      </c>
      <c r="X52" s="20" t="e">
        <f t="shared" si="57"/>
        <v>#NUM!</v>
      </c>
      <c r="Y52" s="41" t="e">
        <f t="shared" si="58"/>
        <v>#NUM!</v>
      </c>
      <c r="Z52" s="41" t="e">
        <f t="shared" si="59"/>
        <v>#NUM!</v>
      </c>
      <c r="AA52" s="41" t="e">
        <f t="shared" si="60"/>
        <v>#NUM!</v>
      </c>
      <c r="AB52" s="41" t="e">
        <f t="shared" si="61"/>
        <v>#NUM!</v>
      </c>
      <c r="AC52" s="41" t="e">
        <f t="shared" si="62"/>
        <v>#NUM!</v>
      </c>
      <c r="AD52" s="41" t="e">
        <f t="shared" si="63"/>
        <v>#NUM!</v>
      </c>
      <c r="AE52" s="84" t="s">
        <v>1002</v>
      </c>
      <c r="AF52" s="20" t="e">
        <f t="shared" si="64"/>
        <v>#NUM!</v>
      </c>
      <c r="AG52" s="76" t="e">
        <f t="shared" si="65"/>
        <v>#NUM!</v>
      </c>
      <c r="AH52" s="47" t="s">
        <v>1003</v>
      </c>
      <c r="AI52" s="120" t="str">
        <f t="shared" si="48"/>
        <v/>
      </c>
      <c r="AJ52" s="120" t="str">
        <f t="shared" si="49"/>
        <v/>
      </c>
      <c r="AK52" s="80" t="s">
        <v>210</v>
      </c>
      <c r="AL52" s="20">
        <f t="shared" si="42"/>
        <v>-2.7747904627466253</v>
      </c>
      <c r="AM52" s="20">
        <f t="shared" si="43"/>
        <v>9.5630000000000006</v>
      </c>
      <c r="AN52" s="41">
        <f t="shared" si="25"/>
        <v>-0.83940108007192071</v>
      </c>
      <c r="AO52" s="41">
        <f t="shared" si="26"/>
        <v>1.0748028225090023</v>
      </c>
      <c r="AP52" s="41">
        <f t="shared" si="27"/>
        <v>-0.14055424028550156</v>
      </c>
      <c r="AQ52" s="41">
        <f t="shared" si="28"/>
        <v>-0.33898965716887375</v>
      </c>
      <c r="AR52" s="41">
        <f t="shared" si="29"/>
        <v>1.4771436557680926</v>
      </c>
      <c r="AS52" s="84" t="s">
        <v>424</v>
      </c>
      <c r="AT52" s="20">
        <f t="shared" si="30"/>
        <v>-0.5000097348321566</v>
      </c>
      <c r="AU52" s="20">
        <f t="shared" si="31"/>
        <v>-0.97615426587488985</v>
      </c>
      <c r="AV52" s="41">
        <f t="shared" si="32"/>
        <v>-4.6330418297227451</v>
      </c>
      <c r="AW52" s="41">
        <f t="shared" si="33"/>
        <v>-3.2927202826208468</v>
      </c>
      <c r="AX52" s="41">
        <f t="shared" si="34"/>
        <v>22.465076595960682</v>
      </c>
      <c r="AY52" s="41">
        <f t="shared" si="35"/>
        <v>22.465513983460752</v>
      </c>
      <c r="AZ52" s="41">
        <f t="shared" si="36"/>
        <v>-570.3835121551308</v>
      </c>
      <c r="BA52" s="41">
        <f t="shared" si="37"/>
        <v>51759.536477093403</v>
      </c>
      <c r="BB52" s="84" t="s">
        <v>635</v>
      </c>
      <c r="BC52" s="20">
        <f t="shared" si="38"/>
        <v>4.563565765124638</v>
      </c>
      <c r="BD52" s="76">
        <f t="shared" si="39"/>
        <v>-24.435911365133975</v>
      </c>
      <c r="BE52" s="100" t="s">
        <v>1059</v>
      </c>
      <c r="BF52" s="131">
        <f t="shared" si="44"/>
        <v>4.9978655942238221</v>
      </c>
      <c r="BG52" s="132">
        <f t="shared" si="45"/>
        <v>-24.337947152255794</v>
      </c>
    </row>
    <row r="53" spans="3:59" s="3" customFormat="1">
      <c r="C53" s="4"/>
      <c r="G53" s="26"/>
      <c r="H53" s="26"/>
      <c r="I53" s="26"/>
      <c r="J53" s="26"/>
      <c r="K53" s="26"/>
      <c r="L53" s="26"/>
      <c r="N53" s="80" t="s">
        <v>1004</v>
      </c>
      <c r="O53" s="20">
        <f t="shared" si="9"/>
        <v>0</v>
      </c>
      <c r="P53" s="20">
        <f t="shared" si="50"/>
        <v>0</v>
      </c>
      <c r="Q53" s="41">
        <f t="shared" si="51"/>
        <v>-39.906410652020291</v>
      </c>
      <c r="R53" s="41">
        <f t="shared" si="52"/>
        <v>1.3333333714095299</v>
      </c>
      <c r="S53" s="41">
        <f t="shared" si="53"/>
        <v>-46.079956496495328</v>
      </c>
      <c r="T53" s="41">
        <f t="shared" si="54"/>
        <v>1476.2732111276785</v>
      </c>
      <c r="U53" s="41">
        <f t="shared" si="55"/>
        <v>-5750.0949601388593</v>
      </c>
      <c r="V53" s="83" t="s">
        <v>1005</v>
      </c>
      <c r="W53" s="20" t="e">
        <f t="shared" si="56"/>
        <v>#NUM!</v>
      </c>
      <c r="X53" s="20" t="e">
        <f t="shared" si="57"/>
        <v>#NUM!</v>
      </c>
      <c r="Y53" s="41" t="e">
        <f t="shared" si="58"/>
        <v>#NUM!</v>
      </c>
      <c r="Z53" s="41" t="e">
        <f t="shared" si="59"/>
        <v>#NUM!</v>
      </c>
      <c r="AA53" s="41" t="e">
        <f t="shared" si="60"/>
        <v>#NUM!</v>
      </c>
      <c r="AB53" s="41" t="e">
        <f t="shared" si="61"/>
        <v>#NUM!</v>
      </c>
      <c r="AC53" s="41" t="e">
        <f t="shared" si="62"/>
        <v>#NUM!</v>
      </c>
      <c r="AD53" s="41" t="e">
        <f t="shared" si="63"/>
        <v>#NUM!</v>
      </c>
      <c r="AE53" s="84" t="s">
        <v>1006</v>
      </c>
      <c r="AF53" s="20" t="e">
        <f t="shared" si="64"/>
        <v>#NUM!</v>
      </c>
      <c r="AG53" s="76" t="e">
        <f t="shared" si="65"/>
        <v>#NUM!</v>
      </c>
      <c r="AH53" s="47" t="s">
        <v>1007</v>
      </c>
      <c r="AI53" s="120" t="str">
        <f t="shared" si="48"/>
        <v/>
      </c>
      <c r="AJ53" s="120" t="str">
        <f t="shared" si="49"/>
        <v/>
      </c>
      <c r="AK53" s="80" t="s">
        <v>211</v>
      </c>
      <c r="AL53" s="20">
        <f t="shared" si="42"/>
        <v>-2.7247904627466255</v>
      </c>
      <c r="AM53" s="20">
        <f t="shared" si="43"/>
        <v>9.5630000000000006</v>
      </c>
      <c r="AN53" s="41">
        <f t="shared" si="25"/>
        <v>-0.85295292443058424</v>
      </c>
      <c r="AO53" s="41">
        <f t="shared" si="26"/>
        <v>1.0721313100718257</v>
      </c>
      <c r="AP53" s="41">
        <f t="shared" si="27"/>
        <v>-0.14530085182000896</v>
      </c>
      <c r="AQ53" s="41">
        <f t="shared" si="28"/>
        <v>-0.33184161017097225</v>
      </c>
      <c r="AR53" s="41">
        <f t="shared" si="29"/>
        <v>1.4442234585354146</v>
      </c>
      <c r="AS53" s="84" t="s">
        <v>425</v>
      </c>
      <c r="AT53" s="20">
        <f t="shared" si="30"/>
        <v>-0.49269041217160559</v>
      </c>
      <c r="AU53" s="20">
        <f t="shared" si="31"/>
        <v>-0.98527613234612732</v>
      </c>
      <c r="AV53" s="41">
        <f t="shared" si="32"/>
        <v>-4.725718334009601</v>
      </c>
      <c r="AW53" s="41">
        <f t="shared" si="33"/>
        <v>-3.3135922461362313</v>
      </c>
      <c r="AX53" s="41">
        <f t="shared" si="34"/>
        <v>23.332413772394478</v>
      </c>
      <c r="AY53" s="41">
        <f t="shared" si="35"/>
        <v>22.991313116958967</v>
      </c>
      <c r="AZ53" s="41">
        <f t="shared" si="36"/>
        <v>-570.33620023201956</v>
      </c>
      <c r="BA53" s="41">
        <f t="shared" si="37"/>
        <v>53757.88133159688</v>
      </c>
      <c r="BB53" s="84" t="s">
        <v>636</v>
      </c>
      <c r="BC53" s="20">
        <f t="shared" si="38"/>
        <v>4.4758795211186673</v>
      </c>
      <c r="BD53" s="76">
        <f t="shared" si="39"/>
        <v>-24.465338159904832</v>
      </c>
      <c r="BE53" s="100" t="s">
        <v>1060</v>
      </c>
      <c r="BF53" s="131">
        <f t="shared" si="44"/>
        <v>4.9105723468859876</v>
      </c>
      <c r="BG53" s="132">
        <f t="shared" si="45"/>
        <v>-24.36913277654795</v>
      </c>
    </row>
    <row r="54" spans="3:59" s="3" customFormat="1">
      <c r="C54" s="4"/>
      <c r="G54" s="26"/>
      <c r="H54" s="26"/>
      <c r="I54" s="26"/>
      <c r="J54" s="26"/>
      <c r="K54" s="26"/>
      <c r="L54" s="26"/>
      <c r="N54" s="80" t="s">
        <v>1008</v>
      </c>
      <c r="O54" s="20">
        <f t="shared" si="9"/>
        <v>0</v>
      </c>
      <c r="P54" s="20">
        <f t="shared" si="50"/>
        <v>0</v>
      </c>
      <c r="Q54" s="41">
        <f t="shared" si="51"/>
        <v>-39.906410652020291</v>
      </c>
      <c r="R54" s="41">
        <f t="shared" si="52"/>
        <v>1.3333333714095299</v>
      </c>
      <c r="S54" s="41">
        <f t="shared" si="53"/>
        <v>-46.079956496495328</v>
      </c>
      <c r="T54" s="41">
        <f t="shared" si="54"/>
        <v>1476.2732111276785</v>
      </c>
      <c r="U54" s="41">
        <f t="shared" si="55"/>
        <v>-5750.0949601388593</v>
      </c>
      <c r="V54" s="83" t="s">
        <v>1009</v>
      </c>
      <c r="W54" s="20" t="e">
        <f t="shared" si="56"/>
        <v>#NUM!</v>
      </c>
      <c r="X54" s="20" t="e">
        <f t="shared" si="57"/>
        <v>#NUM!</v>
      </c>
      <c r="Y54" s="41" t="e">
        <f t="shared" si="58"/>
        <v>#NUM!</v>
      </c>
      <c r="Z54" s="41" t="e">
        <f t="shared" si="59"/>
        <v>#NUM!</v>
      </c>
      <c r="AA54" s="41" t="e">
        <f t="shared" si="60"/>
        <v>#NUM!</v>
      </c>
      <c r="AB54" s="41" t="e">
        <f t="shared" si="61"/>
        <v>#NUM!</v>
      </c>
      <c r="AC54" s="41" t="e">
        <f t="shared" si="62"/>
        <v>#NUM!</v>
      </c>
      <c r="AD54" s="41" t="e">
        <f t="shared" si="63"/>
        <v>#NUM!</v>
      </c>
      <c r="AE54" s="84" t="s">
        <v>1010</v>
      </c>
      <c r="AF54" s="20" t="e">
        <f t="shared" si="64"/>
        <v>#NUM!</v>
      </c>
      <c r="AG54" s="76" t="e">
        <f t="shared" si="65"/>
        <v>#NUM!</v>
      </c>
      <c r="AH54" s="47" t="s">
        <v>1011</v>
      </c>
      <c r="AI54" s="120" t="str">
        <f t="shared" si="48"/>
        <v/>
      </c>
      <c r="AJ54" s="120" t="str">
        <f t="shared" si="49"/>
        <v/>
      </c>
      <c r="AK54" s="80" t="s">
        <v>212</v>
      </c>
      <c r="AL54" s="20">
        <f t="shared" si="42"/>
        <v>-2.6747904627466257</v>
      </c>
      <c r="AM54" s="20">
        <f t="shared" si="43"/>
        <v>9.5630000000000006</v>
      </c>
      <c r="AN54" s="41">
        <f t="shared" si="25"/>
        <v>-0.86625835284333685</v>
      </c>
      <c r="AO54" s="41">
        <f t="shared" si="26"/>
        <v>1.0695083742893681</v>
      </c>
      <c r="AP54" s="41">
        <f t="shared" si="27"/>
        <v>-0.14965037973804218</v>
      </c>
      <c r="AQ54" s="41">
        <f t="shared" si="28"/>
        <v>-0.3244661900471506</v>
      </c>
      <c r="AR54" s="41">
        <f t="shared" si="29"/>
        <v>1.410472465872513</v>
      </c>
      <c r="AS54" s="84" t="s">
        <v>426</v>
      </c>
      <c r="AT54" s="20">
        <f t="shared" si="30"/>
        <v>-0.48526163108057213</v>
      </c>
      <c r="AU54" s="20">
        <f t="shared" si="31"/>
        <v>-0.99419486868093465</v>
      </c>
      <c r="AV54" s="41">
        <f t="shared" si="32"/>
        <v>-4.8216742871788396</v>
      </c>
      <c r="AW54" s="41">
        <f t="shared" si="33"/>
        <v>-3.3339683978165944</v>
      </c>
      <c r="AX54" s="41">
        <f t="shared" si="34"/>
        <v>24.24854293164157</v>
      </c>
      <c r="AY54" s="41">
        <f t="shared" si="35"/>
        <v>23.533774988671347</v>
      </c>
      <c r="AZ54" s="41">
        <f t="shared" si="36"/>
        <v>-570.28998098175703</v>
      </c>
      <c r="BA54" s="41">
        <f t="shared" si="37"/>
        <v>55868.642914502168</v>
      </c>
      <c r="BB54" s="84" t="s">
        <v>637</v>
      </c>
      <c r="BC54" s="20">
        <f t="shared" si="38"/>
        <v>4.3885463858519991</v>
      </c>
      <c r="BD54" s="76">
        <f t="shared" si="39"/>
        <v>-24.494109664570804</v>
      </c>
      <c r="BE54" s="100" t="s">
        <v>1061</v>
      </c>
      <c r="BF54" s="131">
        <f t="shared" si="44"/>
        <v>4.8236237789406395</v>
      </c>
      <c r="BG54" s="132">
        <f t="shared" si="45"/>
        <v>-24.399658668897835</v>
      </c>
    </row>
    <row r="55" spans="3:59" s="3" customFormat="1">
      <c r="C55" s="4"/>
      <c r="G55" s="26"/>
      <c r="H55" s="26"/>
      <c r="I55" s="26"/>
      <c r="J55" s="26"/>
      <c r="K55" s="26"/>
      <c r="L55" s="26"/>
      <c r="N55" s="81"/>
      <c r="O55" s="26"/>
      <c r="P55" s="26"/>
      <c r="Q55" s="45"/>
      <c r="R55" s="45"/>
      <c r="S55" s="45"/>
      <c r="T55" s="45"/>
      <c r="U55" s="45"/>
      <c r="V55" s="87"/>
      <c r="W55" s="26"/>
      <c r="X55" s="26"/>
      <c r="Y55" s="45"/>
      <c r="Z55" s="45"/>
      <c r="AA55" s="45"/>
      <c r="AB55" s="45"/>
      <c r="AC55" s="45"/>
      <c r="AD55" s="45"/>
      <c r="AE55" s="85"/>
      <c r="AF55" s="26"/>
      <c r="AG55" s="26"/>
      <c r="AH55" s="26"/>
      <c r="AI55" s="26"/>
      <c r="AJ55" s="26"/>
      <c r="AK55" s="80" t="s">
        <v>213</v>
      </c>
      <c r="AL55" s="20">
        <f t="shared" si="42"/>
        <v>-2.6247904627466259</v>
      </c>
      <c r="AM55" s="20">
        <f t="shared" si="43"/>
        <v>9.5630000000000006</v>
      </c>
      <c r="AN55" s="41">
        <f t="shared" si="25"/>
        <v>-0.87931736531017923</v>
      </c>
      <c r="AO55" s="41">
        <f t="shared" si="26"/>
        <v>1.0669340151616298</v>
      </c>
      <c r="AP55" s="41">
        <f t="shared" si="27"/>
        <v>-0.15361011053781315</v>
      </c>
      <c r="AQ55" s="41">
        <f t="shared" si="28"/>
        <v>-0.31688306881580175</v>
      </c>
      <c r="AR55" s="41">
        <f t="shared" si="29"/>
        <v>1.3759693658529688</v>
      </c>
      <c r="AS55" s="84" t="s">
        <v>427</v>
      </c>
      <c r="AT55" s="20">
        <f t="shared" si="30"/>
        <v>-0.47772733884930102</v>
      </c>
      <c r="AU55" s="20">
        <f t="shared" si="31"/>
        <v>-1.0029131144449712</v>
      </c>
      <c r="AV55" s="41">
        <f t="shared" si="32"/>
        <v>-4.9211003611602457</v>
      </c>
      <c r="AW55" s="41">
        <f t="shared" si="33"/>
        <v>-3.3538572941923892</v>
      </c>
      <c r="AX55" s="41">
        <f t="shared" si="34"/>
        <v>25.217228764611502</v>
      </c>
      <c r="AY55" s="41">
        <f t="shared" si="35"/>
        <v>24.093919181743793</v>
      </c>
      <c r="AZ55" s="41">
        <f t="shared" si="36"/>
        <v>-570.24483805342766</v>
      </c>
      <c r="BA55" s="41">
        <f t="shared" si="37"/>
        <v>58100.49507366489</v>
      </c>
      <c r="BB55" s="84" t="s">
        <v>638</v>
      </c>
      <c r="BC55" s="20">
        <f t="shared" si="38"/>
        <v>4.3015536255162319</v>
      </c>
      <c r="BD55" s="76">
        <f t="shared" si="39"/>
        <v>-24.522234394270484</v>
      </c>
      <c r="BE55" s="100" t="s">
        <v>1062</v>
      </c>
      <c r="BF55" s="131">
        <f t="shared" si="44"/>
        <v>4.7370072670812053</v>
      </c>
      <c r="BG55" s="132">
        <f t="shared" si="45"/>
        <v>-24.429533506420224</v>
      </c>
    </row>
    <row r="56" spans="3:59" s="3" customFormat="1">
      <c r="C56" s="4"/>
      <c r="G56" s="26"/>
      <c r="H56" s="26"/>
      <c r="I56" s="26"/>
      <c r="J56" s="26"/>
      <c r="K56" s="26"/>
      <c r="L56" s="26"/>
      <c r="N56" s="81"/>
      <c r="O56" s="26"/>
      <c r="P56" s="26"/>
      <c r="Q56" s="45"/>
      <c r="R56" s="45"/>
      <c r="S56" s="45"/>
      <c r="T56" s="45"/>
      <c r="U56" s="45"/>
      <c r="V56" s="87"/>
      <c r="W56" s="26"/>
      <c r="X56" s="26"/>
      <c r="Y56" s="45"/>
      <c r="Z56" s="45"/>
      <c r="AA56" s="45"/>
      <c r="AB56" s="45"/>
      <c r="AC56" s="45"/>
      <c r="AD56" s="45"/>
      <c r="AE56" s="85"/>
      <c r="AF56" s="26"/>
      <c r="AG56" s="26"/>
      <c r="AH56" s="26"/>
      <c r="AI56" s="26"/>
      <c r="AJ56" s="26"/>
      <c r="AK56" s="80" t="s">
        <v>214</v>
      </c>
      <c r="AL56" s="20">
        <f t="shared" si="42"/>
        <v>-2.574790462746626</v>
      </c>
      <c r="AM56" s="20">
        <f t="shared" si="43"/>
        <v>9.5630000000000006</v>
      </c>
      <c r="AN56" s="41">
        <f t="shared" si="25"/>
        <v>-0.89212996183111148</v>
      </c>
      <c r="AO56" s="41">
        <f t="shared" si="26"/>
        <v>1.0644082326886104</v>
      </c>
      <c r="AP56" s="41">
        <f t="shared" si="27"/>
        <v>-0.15718733071752578</v>
      </c>
      <c r="AQ56" s="41">
        <f t="shared" si="28"/>
        <v>-0.30911155417037506</v>
      </c>
      <c r="AR56" s="41">
        <f t="shared" si="29"/>
        <v>1.3407913892505749</v>
      </c>
      <c r="AS56" s="84" t="s">
        <v>428</v>
      </c>
      <c r="AT56" s="20">
        <f t="shared" si="30"/>
        <v>-0.47009131762894707</v>
      </c>
      <c r="AU56" s="20">
        <f t="shared" si="31"/>
        <v>-1.0114333894795937</v>
      </c>
      <c r="AV56" s="41">
        <f t="shared" si="32"/>
        <v>-5.0242018741772956</v>
      </c>
      <c r="AW56" s="41">
        <f t="shared" si="33"/>
        <v>-3.3732670685454238</v>
      </c>
      <c r="AX56" s="41">
        <f t="shared" si="34"/>
        <v>26.242604472486651</v>
      </c>
      <c r="AY56" s="41">
        <f t="shared" si="35"/>
        <v>24.672841028973096</v>
      </c>
      <c r="AZ56" s="41">
        <f t="shared" si="36"/>
        <v>-570.20075582552022</v>
      </c>
      <c r="BA56" s="41">
        <f t="shared" si="37"/>
        <v>60462.960704609242</v>
      </c>
      <c r="BB56" s="84" t="s">
        <v>639</v>
      </c>
      <c r="BC56" s="20">
        <f t="shared" si="38"/>
        <v>4.2148890390353886</v>
      </c>
      <c r="BD56" s="76">
        <f t="shared" si="39"/>
        <v>-24.549720477916363</v>
      </c>
      <c r="BE56" s="100" t="s">
        <v>1063</v>
      </c>
      <c r="BF56" s="131">
        <f t="shared" si="44"/>
        <v>4.6507107157267624</v>
      </c>
      <c r="BG56" s="132">
        <f t="shared" si="45"/>
        <v>-24.458765573230899</v>
      </c>
    </row>
    <row r="57" spans="3:59" s="3" customFormat="1">
      <c r="C57" s="4"/>
      <c r="G57" s="26"/>
      <c r="H57" s="26"/>
      <c r="I57" s="26"/>
      <c r="J57" s="26"/>
      <c r="K57" s="26"/>
      <c r="L57" s="26"/>
      <c r="N57" s="81"/>
      <c r="O57" s="26"/>
      <c r="P57" s="26"/>
      <c r="Q57" s="45"/>
      <c r="R57" s="45"/>
      <c r="S57" s="45"/>
      <c r="T57" s="45"/>
      <c r="U57" s="45"/>
      <c r="V57" s="87"/>
      <c r="W57" s="26"/>
      <c r="X57" s="26"/>
      <c r="Y57" s="45"/>
      <c r="Z57" s="45"/>
      <c r="AA57" s="45"/>
      <c r="AB57" s="45"/>
      <c r="AC57" s="45"/>
      <c r="AD57" s="45"/>
      <c r="AE57" s="85"/>
      <c r="AF57" s="26"/>
      <c r="AG57" s="26"/>
      <c r="AH57" s="26"/>
      <c r="AI57" s="26"/>
      <c r="AJ57" s="26"/>
      <c r="AK57" s="80" t="s">
        <v>215</v>
      </c>
      <c r="AL57" s="20">
        <f t="shared" si="42"/>
        <v>-2.5247904627466262</v>
      </c>
      <c r="AM57" s="20">
        <f t="shared" si="43"/>
        <v>9.5630000000000006</v>
      </c>
      <c r="AN57" s="41">
        <f t="shared" si="25"/>
        <v>-0.90469614240613283</v>
      </c>
      <c r="AO57" s="41">
        <f t="shared" si="26"/>
        <v>1.0619310268703104</v>
      </c>
      <c r="AP57" s="41">
        <f t="shared" si="27"/>
        <v>-0.1603893267753902</v>
      </c>
      <c r="AQ57" s="41">
        <f t="shared" si="28"/>
        <v>-0.30117058947941544</v>
      </c>
      <c r="AR57" s="41">
        <f t="shared" si="29"/>
        <v>1.3050143095395124</v>
      </c>
      <c r="AS57" s="84" t="s">
        <v>429</v>
      </c>
      <c r="AT57" s="20">
        <f t="shared" si="30"/>
        <v>-0.46235719522029295</v>
      </c>
      <c r="AU57" s="20">
        <f t="shared" si="31"/>
        <v>-1.0197581006560206</v>
      </c>
      <c r="AV57" s="41">
        <f t="shared" si="32"/>
        <v>-5.1312002513171739</v>
      </c>
      <c r="AW57" s="41">
        <f t="shared" si="33"/>
        <v>-3.392205456968691</v>
      </c>
      <c r="AX57" s="41">
        <f t="shared" si="34"/>
        <v>27.329216019117428</v>
      </c>
      <c r="AY57" s="41">
        <f t="shared" si="35"/>
        <v>25.271719332337263</v>
      </c>
      <c r="AZ57" s="41">
        <f t="shared" si="36"/>
        <v>-570.15771936555302</v>
      </c>
      <c r="BA57" s="41">
        <f t="shared" si="37"/>
        <v>62966.51370804655</v>
      </c>
      <c r="BB57" s="84" t="s">
        <v>640</v>
      </c>
      <c r="BC57" s="20">
        <f t="shared" si="38"/>
        <v>4.128540923261939</v>
      </c>
      <c r="BD57" s="76">
        <f t="shared" si="39"/>
        <v>-24.576575679983591</v>
      </c>
      <c r="BE57" s="100" t="s">
        <v>1064</v>
      </c>
      <c r="BF57" s="131">
        <f t="shared" si="44"/>
        <v>4.5647225225010866</v>
      </c>
      <c r="BG57" s="132">
        <f t="shared" si="45"/>
        <v>-24.487362782678311</v>
      </c>
    </row>
    <row r="58" spans="3:59" s="3" customFormat="1">
      <c r="C58" s="4"/>
      <c r="G58" s="26"/>
      <c r="H58" s="26"/>
      <c r="I58" s="26"/>
      <c r="J58" s="26"/>
      <c r="K58" s="26"/>
      <c r="L58" s="26"/>
      <c r="N58" s="81"/>
      <c r="O58" s="26"/>
      <c r="P58" s="26"/>
      <c r="Q58" s="45"/>
      <c r="R58" s="45"/>
      <c r="S58" s="45"/>
      <c r="T58" s="45"/>
      <c r="U58" s="45"/>
      <c r="V58" s="87"/>
      <c r="W58" s="26"/>
      <c r="X58" s="26"/>
      <c r="Y58" s="45"/>
      <c r="Z58" s="45"/>
      <c r="AA58" s="45"/>
      <c r="AB58" s="45"/>
      <c r="AC58" s="45"/>
      <c r="AD58" s="45"/>
      <c r="AE58" s="85"/>
      <c r="AF58" s="26"/>
      <c r="AG58" s="26"/>
      <c r="AH58" s="26"/>
      <c r="AI58" s="26"/>
      <c r="AJ58" s="26"/>
      <c r="AK58" s="80" t="s">
        <v>216</v>
      </c>
      <c r="AL58" s="20">
        <f t="shared" si="42"/>
        <v>-2.4747904627466264</v>
      </c>
      <c r="AM58" s="20">
        <f t="shared" si="43"/>
        <v>9.5630000000000006</v>
      </c>
      <c r="AN58" s="41">
        <f t="shared" si="25"/>
        <v>-0.91701590703524394</v>
      </c>
      <c r="AO58" s="41">
        <f t="shared" si="26"/>
        <v>1.0595023977067295</v>
      </c>
      <c r="AP58" s="41">
        <f t="shared" si="27"/>
        <v>-0.16322338520961388</v>
      </c>
      <c r="AQ58" s="41">
        <f t="shared" si="28"/>
        <v>-0.29307875378656334</v>
      </c>
      <c r="AR58" s="41">
        <f t="shared" si="29"/>
        <v>1.2687124428943422</v>
      </c>
      <c r="AS58" s="84" t="s">
        <v>430</v>
      </c>
      <c r="AT58" s="20">
        <f t="shared" si="30"/>
        <v>-0.45452845499973649</v>
      </c>
      <c r="AU58" s="20">
        <f t="shared" si="31"/>
        <v>-1.027889548100031</v>
      </c>
      <c r="AV58" s="41">
        <f t="shared" si="32"/>
        <v>-5.2423346612905863</v>
      </c>
      <c r="AW58" s="41">
        <f t="shared" si="33"/>
        <v>-3.4106798222880084</v>
      </c>
      <c r="AX58" s="41">
        <f t="shared" si="34"/>
        <v>28.482072700968686</v>
      </c>
      <c r="AY58" s="41">
        <f t="shared" si="35"/>
        <v>25.891824999922939</v>
      </c>
      <c r="AZ58" s="41">
        <f t="shared" si="36"/>
        <v>-570.11571439283068</v>
      </c>
      <c r="BA58" s="41">
        <f t="shared" si="37"/>
        <v>65622.69550303185</v>
      </c>
      <c r="BB58" s="84" t="s">
        <v>641</v>
      </c>
      <c r="BC58" s="20">
        <f t="shared" si="38"/>
        <v>4.042498040955925</v>
      </c>
      <c r="BD58" s="76">
        <f t="shared" si="39"/>
        <v>-24.602807420590544</v>
      </c>
      <c r="BE58" s="100" t="s">
        <v>1065</v>
      </c>
      <c r="BF58" s="131">
        <f t="shared" si="44"/>
        <v>4.4790315464725889</v>
      </c>
      <c r="BG58" s="132">
        <f t="shared" si="45"/>
        <v>-24.515332697831596</v>
      </c>
    </row>
    <row r="59" spans="3:59" s="3" customFormat="1">
      <c r="C59" s="4"/>
      <c r="G59" s="26"/>
      <c r="H59" s="26"/>
      <c r="I59" s="26"/>
      <c r="J59" s="26"/>
      <c r="K59" s="26"/>
      <c r="L59" s="26"/>
      <c r="N59" s="81"/>
      <c r="O59" s="26"/>
      <c r="P59" s="26"/>
      <c r="Q59" s="45"/>
      <c r="R59" s="45"/>
      <c r="S59" s="45"/>
      <c r="T59" s="45"/>
      <c r="U59" s="45"/>
      <c r="V59" s="87"/>
      <c r="W59" s="26"/>
      <c r="X59" s="26"/>
      <c r="Y59" s="45"/>
      <c r="Z59" s="45"/>
      <c r="AA59" s="45"/>
      <c r="AB59" s="45"/>
      <c r="AC59" s="45"/>
      <c r="AD59" s="45"/>
      <c r="AE59" s="85"/>
      <c r="AF59" s="26"/>
      <c r="AG59" s="26"/>
      <c r="AH59" s="26"/>
      <c r="AI59" s="26"/>
      <c r="AJ59" s="26"/>
      <c r="AK59" s="80" t="s">
        <v>217</v>
      </c>
      <c r="AL59" s="20">
        <f t="shared" si="42"/>
        <v>-2.4247904627466266</v>
      </c>
      <c r="AM59" s="20">
        <f t="shared" si="43"/>
        <v>9.5630000000000006</v>
      </c>
      <c r="AN59" s="41">
        <f t="shared" si="25"/>
        <v>-0.92908925571844481</v>
      </c>
      <c r="AO59" s="41">
        <f t="shared" si="26"/>
        <v>1.0571223451978677</v>
      </c>
      <c r="AP59" s="41">
        <f t="shared" si="27"/>
        <v>-0.16569679251840341</v>
      </c>
      <c r="AQ59" s="41">
        <f t="shared" si="28"/>
        <v>-0.28485426181054052</v>
      </c>
      <c r="AR59" s="41">
        <f t="shared" si="29"/>
        <v>1.2319586481899509</v>
      </c>
      <c r="AS59" s="84" t="s">
        <v>431</v>
      </c>
      <c r="AT59" s="20">
        <f t="shared" si="30"/>
        <v>-0.44660844506700098</v>
      </c>
      <c r="AU59" s="20">
        <f t="shared" si="31"/>
        <v>-1.0358299309371379</v>
      </c>
      <c r="AV59" s="41">
        <f t="shared" si="32"/>
        <v>-5.3578638548991506</v>
      </c>
      <c r="AW59" s="41">
        <f t="shared" si="33"/>
        <v>-3.4286971760543352</v>
      </c>
      <c r="AX59" s="41">
        <f t="shared" si="34"/>
        <v>29.706705087634788</v>
      </c>
      <c r="AY59" s="41">
        <f t="shared" si="35"/>
        <v>26.534530734505079</v>
      </c>
      <c r="AZ59" s="41">
        <f t="shared" si="36"/>
        <v>-570.0747272440401</v>
      </c>
      <c r="BA59" s="41">
        <f t="shared" si="37"/>
        <v>68444.248521910558</v>
      </c>
      <c r="BB59" s="84" t="s">
        <v>642</v>
      </c>
      <c r="BC59" s="20">
        <f t="shared" si="38"/>
        <v>3.9567495912748094</v>
      </c>
      <c r="BD59" s="76">
        <f t="shared" si="39"/>
        <v>-24.628422794032623</v>
      </c>
      <c r="BE59" s="100" t="s">
        <v>1066</v>
      </c>
      <c r="BF59" s="131">
        <f t="shared" si="44"/>
        <v>4.3936270788849079</v>
      </c>
      <c r="BG59" s="132">
        <f t="shared" si="45"/>
        <v>-24.54268255038992</v>
      </c>
    </row>
    <row r="60" spans="3:59" s="3" customFormat="1">
      <c r="C60" s="4"/>
      <c r="G60" s="26"/>
      <c r="H60" s="26"/>
      <c r="I60" s="26"/>
      <c r="J60" s="26"/>
      <c r="K60" s="26"/>
      <c r="L60" s="26"/>
      <c r="N60" s="81"/>
      <c r="O60" s="26"/>
      <c r="P60" s="26"/>
      <c r="Q60" s="45"/>
      <c r="R60" s="45"/>
      <c r="S60" s="45"/>
      <c r="T60" s="45"/>
      <c r="U60" s="45"/>
      <c r="V60" s="87"/>
      <c r="W60" s="26"/>
      <c r="X60" s="26"/>
      <c r="Y60" s="45"/>
      <c r="Z60" s="45"/>
      <c r="AA60" s="45"/>
      <c r="AB60" s="45"/>
      <c r="AC60" s="45"/>
      <c r="AD60" s="45"/>
      <c r="AE60" s="85"/>
      <c r="AF60" s="26"/>
      <c r="AG60" s="26"/>
      <c r="AH60" s="26"/>
      <c r="AI60" s="26"/>
      <c r="AJ60" s="26"/>
      <c r="AK60" s="80" t="s">
        <v>218</v>
      </c>
      <c r="AL60" s="20">
        <f t="shared" si="42"/>
        <v>-2.3747904627466268</v>
      </c>
      <c r="AM60" s="20">
        <f t="shared" si="43"/>
        <v>9.5630000000000006</v>
      </c>
      <c r="AN60" s="41">
        <f t="shared" si="25"/>
        <v>-0.94091618845573555</v>
      </c>
      <c r="AO60" s="41">
        <f t="shared" si="26"/>
        <v>1.0547908693437249</v>
      </c>
      <c r="AP60" s="41">
        <f t="shared" si="27"/>
        <v>-0.16781683519996804</v>
      </c>
      <c r="AQ60" s="41">
        <f t="shared" si="28"/>
        <v>-0.27651496394517849</v>
      </c>
      <c r="AR60" s="41">
        <f t="shared" si="29"/>
        <v>1.1948243270016674</v>
      </c>
      <c r="AS60" s="84" t="s">
        <v>432</v>
      </c>
      <c r="AT60" s="20">
        <f t="shared" si="30"/>
        <v>-0.43860038668947809</v>
      </c>
      <c r="AU60" s="20">
        <f t="shared" si="31"/>
        <v>-1.0435813526026281</v>
      </c>
      <c r="AV60" s="41">
        <f t="shared" si="32"/>
        <v>-5.4780682350163872</v>
      </c>
      <c r="AW60" s="41">
        <f t="shared" si="33"/>
        <v>-3.4462641987921625</v>
      </c>
      <c r="AX60" s="41">
        <f t="shared" si="34"/>
        <v>31.009231587495556</v>
      </c>
      <c r="AY60" s="41">
        <f t="shared" si="35"/>
        <v>27.201321930438262</v>
      </c>
      <c r="AZ60" s="41">
        <f t="shared" si="36"/>
        <v>-570.03474484142237</v>
      </c>
      <c r="BA60" s="41">
        <f t="shared" si="37"/>
        <v>71445.269577589759</v>
      </c>
      <c r="BB60" s="84" t="s">
        <v>643</v>
      </c>
      <c r="BC60" s="20">
        <f t="shared" si="38"/>
        <v>3.871285182532334</v>
      </c>
      <c r="BD60" s="76">
        <f t="shared" si="39"/>
        <v>-24.65342858591216</v>
      </c>
      <c r="BE60" s="100" t="s">
        <v>1067</v>
      </c>
      <c r="BF60" s="131">
        <f t="shared" si="44"/>
        <v>4.3084988161382443</v>
      </c>
      <c r="BG60" s="132">
        <f t="shared" si="45"/>
        <v>-24.569419258158991</v>
      </c>
    </row>
    <row r="61" spans="3:59" s="3" customFormat="1">
      <c r="C61" s="4"/>
      <c r="G61" s="26"/>
      <c r="H61" s="26"/>
      <c r="I61" s="26"/>
      <c r="J61" s="26"/>
      <c r="K61" s="26"/>
      <c r="L61" s="26"/>
      <c r="N61" s="81"/>
      <c r="O61" s="26"/>
      <c r="P61" s="26"/>
      <c r="Q61" s="45"/>
      <c r="R61" s="45"/>
      <c r="S61" s="45"/>
      <c r="T61" s="45"/>
      <c r="U61" s="45"/>
      <c r="V61" s="87"/>
      <c r="W61" s="26"/>
      <c r="X61" s="26"/>
      <c r="Y61" s="45"/>
      <c r="Z61" s="45"/>
      <c r="AA61" s="45"/>
      <c r="AB61" s="45"/>
      <c r="AC61" s="45"/>
      <c r="AD61" s="45"/>
      <c r="AE61" s="85"/>
      <c r="AF61" s="26"/>
      <c r="AG61" s="26"/>
      <c r="AH61" s="26"/>
      <c r="AI61" s="26"/>
      <c r="AJ61" s="26"/>
      <c r="AK61" s="80" t="s">
        <v>219</v>
      </c>
      <c r="AL61" s="20">
        <f t="shared" si="42"/>
        <v>-2.3247904627466269</v>
      </c>
      <c r="AM61" s="20">
        <f t="shared" si="43"/>
        <v>9.5630000000000006</v>
      </c>
      <c r="AN61" s="41">
        <f t="shared" si="25"/>
        <v>-0.95249670524711538</v>
      </c>
      <c r="AO61" s="41">
        <f t="shared" si="26"/>
        <v>1.0525079701443014</v>
      </c>
      <c r="AP61" s="41">
        <f t="shared" si="27"/>
        <v>-0.16959079975251523</v>
      </c>
      <c r="AQ61" s="41">
        <f t="shared" si="28"/>
        <v>-0.26807834625936167</v>
      </c>
      <c r="AR61" s="41">
        <f t="shared" si="29"/>
        <v>1.1573794236050254</v>
      </c>
      <c r="AS61" s="84" t="s">
        <v>433</v>
      </c>
      <c r="AT61" s="20">
        <f t="shared" si="30"/>
        <v>-0.43050738210960654</v>
      </c>
      <c r="AU61" s="20">
        <f t="shared" si="31"/>
        <v>-1.0511458257559423</v>
      </c>
      <c r="AV61" s="41">
        <f t="shared" si="32"/>
        <v>-5.6032521930072656</v>
      </c>
      <c r="AW61" s="41">
        <f t="shared" si="33"/>
        <v>-3.4633872586674119</v>
      </c>
      <c r="AX61" s="41">
        <f t="shared" si="34"/>
        <v>32.396435138440737</v>
      </c>
      <c r="AY61" s="41">
        <f t="shared" si="35"/>
        <v>27.893808962267574</v>
      </c>
      <c r="AZ61" s="41">
        <f t="shared" si="36"/>
        <v>-569.99575466329441</v>
      </c>
      <c r="BA61" s="41">
        <f t="shared" si="37"/>
        <v>74641.386558967468</v>
      </c>
      <c r="BB61" s="84" t="s">
        <v>644</v>
      </c>
      <c r="BC61" s="20">
        <f t="shared" si="38"/>
        <v>3.7860948070122222</v>
      </c>
      <c r="BD61" s="76">
        <f t="shared" si="39"/>
        <v>-24.677831288992067</v>
      </c>
      <c r="BE61" s="100" t="s">
        <v>1068</v>
      </c>
      <c r="BF61" s="131">
        <f t="shared" si="44"/>
        <v>4.2236368348089783</v>
      </c>
      <c r="BG61" s="132">
        <f t="shared" si="45"/>
        <v>-24.595549441225238</v>
      </c>
    </row>
    <row r="62" spans="3:59" s="3" customFormat="1">
      <c r="C62" s="4"/>
      <c r="G62" s="26"/>
      <c r="H62" s="26"/>
      <c r="I62" s="26"/>
      <c r="J62" s="26"/>
      <c r="K62" s="26"/>
      <c r="L62" s="26"/>
      <c r="N62" s="81"/>
      <c r="O62" s="26"/>
      <c r="P62" s="26"/>
      <c r="Q62" s="45"/>
      <c r="R62" s="45"/>
      <c r="S62" s="45"/>
      <c r="T62" s="45"/>
      <c r="U62" s="45"/>
      <c r="V62" s="87"/>
      <c r="W62" s="26"/>
      <c r="X62" s="26"/>
      <c r="Y62" s="45"/>
      <c r="Z62" s="45"/>
      <c r="AA62" s="45"/>
      <c r="AB62" s="45"/>
      <c r="AC62" s="45"/>
      <c r="AD62" s="45"/>
      <c r="AE62" s="85"/>
      <c r="AF62" s="26"/>
      <c r="AG62" s="26"/>
      <c r="AH62" s="26"/>
      <c r="AI62" s="26"/>
      <c r="AJ62" s="26"/>
      <c r="AK62" s="80" t="s">
        <v>220</v>
      </c>
      <c r="AL62" s="20">
        <f t="shared" si="42"/>
        <v>-2.2747904627466271</v>
      </c>
      <c r="AM62" s="20">
        <f t="shared" si="43"/>
        <v>9.5630000000000006</v>
      </c>
      <c r="AN62" s="41">
        <f t="shared" si="25"/>
        <v>-0.96383080609258498</v>
      </c>
      <c r="AO62" s="41">
        <f t="shared" si="26"/>
        <v>1.0502736475995971</v>
      </c>
      <c r="AP62" s="41">
        <f t="shared" si="27"/>
        <v>-0.17102597267425335</v>
      </c>
      <c r="AQ62" s="41">
        <f t="shared" si="28"/>
        <v>-0.2595615304970984</v>
      </c>
      <c r="AR62" s="41">
        <f t="shared" si="29"/>
        <v>1.1196924249760609</v>
      </c>
      <c r="AS62" s="84" t="s">
        <v>434</v>
      </c>
      <c r="AT62" s="20">
        <f t="shared" si="30"/>
        <v>-0.42233242177469543</v>
      </c>
      <c r="AU62" s="20">
        <f t="shared" si="31"/>
        <v>-1.058525276834698</v>
      </c>
      <c r="AV62" s="41">
        <f t="shared" si="32"/>
        <v>-5.7337467526454144</v>
      </c>
      <c r="AW62" s="41">
        <f t="shared" si="33"/>
        <v>-3.4800724287222327</v>
      </c>
      <c r="AX62" s="41">
        <f t="shared" si="34"/>
        <v>33.875851823471834</v>
      </c>
      <c r="AY62" s="41">
        <f t="shared" si="35"/>
        <v>28.613741080575203</v>
      </c>
      <c r="AZ62" s="41">
        <f t="shared" si="36"/>
        <v>-569.95774471670325</v>
      </c>
      <c r="BA62" s="41">
        <f t="shared" si="37"/>
        <v>78049.962601279098</v>
      </c>
      <c r="BB62" s="84" t="s">
        <v>645</v>
      </c>
      <c r="BC62" s="20">
        <f t="shared" si="38"/>
        <v>3.7011688176450352</v>
      </c>
      <c r="BD62" s="76">
        <f t="shared" si="39"/>
        <v>-24.701637117886925</v>
      </c>
      <c r="BE62" s="100" t="s">
        <v>1069</v>
      </c>
      <c r="BF62" s="131">
        <f t="shared" si="44"/>
        <v>4.13903156851734</v>
      </c>
      <c r="BG62" s="132">
        <f t="shared" si="45"/>
        <v>-24.621079436943642</v>
      </c>
    </row>
    <row r="63" spans="3:59" s="3" customFormat="1">
      <c r="C63" s="4"/>
      <c r="G63" s="26"/>
      <c r="H63" s="26"/>
      <c r="I63" s="26"/>
      <c r="J63" s="26"/>
      <c r="K63" s="26"/>
      <c r="L63" s="26"/>
      <c r="N63" s="81"/>
      <c r="O63" s="26"/>
      <c r="P63" s="26"/>
      <c r="Q63" s="45"/>
      <c r="R63" s="45"/>
      <c r="S63" s="45"/>
      <c r="T63" s="45"/>
      <c r="U63" s="45"/>
      <c r="V63" s="87"/>
      <c r="W63" s="26"/>
      <c r="X63" s="26"/>
      <c r="Y63" s="45"/>
      <c r="Z63" s="45"/>
      <c r="AA63" s="45"/>
      <c r="AB63" s="45"/>
      <c r="AC63" s="45"/>
      <c r="AD63" s="45"/>
      <c r="AE63" s="85"/>
      <c r="AF63" s="26"/>
      <c r="AG63" s="26"/>
      <c r="AH63" s="26"/>
      <c r="AI63" s="26"/>
      <c r="AJ63" s="26"/>
      <c r="AK63" s="80" t="s">
        <v>221</v>
      </c>
      <c r="AL63" s="20">
        <f t="shared" si="42"/>
        <v>-2.2247904627466273</v>
      </c>
      <c r="AM63" s="20">
        <f t="shared" si="43"/>
        <v>9.5630000000000006</v>
      </c>
      <c r="AN63" s="41">
        <f t="shared" si="25"/>
        <v>-0.97491849099214367</v>
      </c>
      <c r="AO63" s="41">
        <f t="shared" si="26"/>
        <v>1.0480879017096119</v>
      </c>
      <c r="AP63" s="41">
        <f t="shared" si="27"/>
        <v>-0.17212964046338897</v>
      </c>
      <c r="AQ63" s="41">
        <f t="shared" si="28"/>
        <v>-0.25098127407748194</v>
      </c>
      <c r="AR63" s="41">
        <f t="shared" si="29"/>
        <v>1.0818303607911477</v>
      </c>
      <c r="AS63" s="84" t="s">
        <v>435</v>
      </c>
      <c r="AT63" s="20">
        <f t="shared" si="30"/>
        <v>-0.41407839104183258</v>
      </c>
      <c r="AU63" s="20">
        <f t="shared" si="31"/>
        <v>-1.0657215502798125</v>
      </c>
      <c r="AV63" s="41">
        <f t="shared" si="32"/>
        <v>-5.8699125699608432</v>
      </c>
      <c r="AW63" s="41">
        <f t="shared" si="33"/>
        <v>-3.4963255028054281</v>
      </c>
      <c r="AX63" s="41">
        <f t="shared" si="34"/>
        <v>35.45587357898431</v>
      </c>
      <c r="AY63" s="41">
        <f t="shared" si="35"/>
        <v>29.363022169136901</v>
      </c>
      <c r="AZ63" s="41">
        <f t="shared" si="36"/>
        <v>-569.92070351203904</v>
      </c>
      <c r="BA63" s="41">
        <f t="shared" si="37"/>
        <v>81690.332725979853</v>
      </c>
      <c r="BB63" s="84" t="s">
        <v>646</v>
      </c>
      <c r="BC63" s="20">
        <f t="shared" si="38"/>
        <v>3.6164979063784024</v>
      </c>
      <c r="BD63" s="76">
        <f t="shared" si="39"/>
        <v>-24.724852022693085</v>
      </c>
      <c r="BE63" s="100" t="s">
        <v>1070</v>
      </c>
      <c r="BF63" s="131">
        <f t="shared" si="44"/>
        <v>4.0546737864746554</v>
      </c>
      <c r="BG63" s="132">
        <f t="shared" si="45"/>
        <v>-24.646015313843101</v>
      </c>
    </row>
    <row r="64" spans="3:59" s="3" customFormat="1">
      <c r="C64" s="4"/>
      <c r="G64" s="26"/>
      <c r="H64" s="26"/>
      <c r="I64" s="26"/>
      <c r="J64" s="26"/>
      <c r="K64" s="26"/>
      <c r="L64" s="26"/>
      <c r="N64" s="81"/>
      <c r="O64" s="26"/>
      <c r="P64" s="26"/>
      <c r="Q64" s="45"/>
      <c r="R64" s="45"/>
      <c r="S64" s="45"/>
      <c r="T64" s="45"/>
      <c r="U64" s="45"/>
      <c r="V64" s="87"/>
      <c r="W64" s="26"/>
      <c r="X64" s="26"/>
      <c r="Y64" s="45"/>
      <c r="Z64" s="45"/>
      <c r="AA64" s="45"/>
      <c r="AB64" s="45"/>
      <c r="AC64" s="45"/>
      <c r="AD64" s="45"/>
      <c r="AE64" s="85"/>
      <c r="AF64" s="26"/>
      <c r="AG64" s="26"/>
      <c r="AH64" s="26"/>
      <c r="AI64" s="26"/>
      <c r="AJ64" s="26"/>
      <c r="AK64" s="80" t="s">
        <v>222</v>
      </c>
      <c r="AL64" s="20">
        <f t="shared" si="42"/>
        <v>-2.1747904627466275</v>
      </c>
      <c r="AM64" s="20">
        <f t="shared" si="43"/>
        <v>9.5630000000000006</v>
      </c>
      <c r="AN64" s="41">
        <f t="shared" si="25"/>
        <v>-0.98575975994579224</v>
      </c>
      <c r="AO64" s="41">
        <f t="shared" si="26"/>
        <v>1.0459507324743458</v>
      </c>
      <c r="AP64" s="41">
        <f t="shared" si="27"/>
        <v>-0.17290908961813045</v>
      </c>
      <c r="AQ64" s="41">
        <f t="shared" si="28"/>
        <v>-0.24235397009467263</v>
      </c>
      <c r="AR64" s="41">
        <f t="shared" si="29"/>
        <v>1.0438588034269249</v>
      </c>
      <c r="AS64" s="84" t="s">
        <v>436</v>
      </c>
      <c r="AT64" s="20">
        <f t="shared" si="30"/>
        <v>-0.40574807640524491</v>
      </c>
      <c r="AU64" s="20">
        <f t="shared" si="31"/>
        <v>-1.0727364124600021</v>
      </c>
      <c r="AV64" s="41">
        <f t="shared" si="32"/>
        <v>-6.0121433463536924</v>
      </c>
      <c r="AW64" s="41">
        <f t="shared" si="33"/>
        <v>-3.512152010315603</v>
      </c>
      <c r="AX64" s="41">
        <f t="shared" si="34"/>
        <v>37.145867617104976</v>
      </c>
      <c r="AY64" s="41">
        <f t="shared" si="35"/>
        <v>30.143728664088421</v>
      </c>
      <c r="AZ64" s="41">
        <f t="shared" si="36"/>
        <v>-569.88462003943221</v>
      </c>
      <c r="BA64" s="41">
        <f t="shared" si="37"/>
        <v>85584.078989809859</v>
      </c>
      <c r="BB64" s="84" t="s">
        <v>647</v>
      </c>
      <c r="BC64" s="20">
        <f t="shared" si="38"/>
        <v>3.5320730840877825</v>
      </c>
      <c r="BD64" s="76">
        <f t="shared" si="39"/>
        <v>-24.74748170164893</v>
      </c>
      <c r="BE64" s="100" t="s">
        <v>1071</v>
      </c>
      <c r="BF64" s="131">
        <f t="shared" si="44"/>
        <v>3.9705545735585455</v>
      </c>
      <c r="BG64" s="132">
        <f t="shared" si="45"/>
        <v>-24.670362884542314</v>
      </c>
    </row>
    <row r="65" spans="3:59" s="3" customFormat="1">
      <c r="C65" s="4"/>
      <c r="G65" s="26"/>
      <c r="H65" s="26"/>
      <c r="I65" s="26"/>
      <c r="J65" s="26"/>
      <c r="K65" s="26"/>
      <c r="L65" s="26"/>
      <c r="N65" s="81"/>
      <c r="O65" s="26"/>
      <c r="P65" s="26"/>
      <c r="Q65" s="45"/>
      <c r="R65" s="45"/>
      <c r="S65" s="45"/>
      <c r="T65" s="45"/>
      <c r="U65" s="45"/>
      <c r="V65" s="87"/>
      <c r="W65" s="26"/>
      <c r="X65" s="26"/>
      <c r="Y65" s="45"/>
      <c r="Z65" s="45"/>
      <c r="AA65" s="45"/>
      <c r="AB65" s="45"/>
      <c r="AC65" s="45"/>
      <c r="AD65" s="45"/>
      <c r="AE65" s="85"/>
      <c r="AF65" s="26"/>
      <c r="AG65" s="26"/>
      <c r="AH65" s="26"/>
      <c r="AI65" s="26"/>
      <c r="AJ65" s="26"/>
      <c r="AK65" s="80" t="s">
        <v>223</v>
      </c>
      <c r="AL65" s="20">
        <f t="shared" si="42"/>
        <v>-2.1247904627466276</v>
      </c>
      <c r="AM65" s="20">
        <f t="shared" si="43"/>
        <v>9.5630000000000006</v>
      </c>
      <c r="AN65" s="41">
        <f t="shared" si="25"/>
        <v>-0.99635461295353056</v>
      </c>
      <c r="AO65" s="41">
        <f t="shared" si="26"/>
        <v>1.0438621398937988</v>
      </c>
      <c r="AP65" s="41">
        <f t="shared" si="27"/>
        <v>-0.17337160663668705</v>
      </c>
      <c r="AQ65" s="41">
        <f t="shared" si="28"/>
        <v>-0.23369564731793702</v>
      </c>
      <c r="AR65" s="41">
        <f t="shared" si="29"/>
        <v>1.005841867960459</v>
      </c>
      <c r="AS65" s="84" t="s">
        <v>437</v>
      </c>
      <c r="AT65" s="20">
        <f t="shared" si="30"/>
        <v>-0.39734417128849209</v>
      </c>
      <c r="AU65" s="20">
        <f t="shared" si="31"/>
        <v>-1.0795715553209932</v>
      </c>
      <c r="AV65" s="41">
        <f t="shared" si="32"/>
        <v>-6.1608697230972158</v>
      </c>
      <c r="AW65" s="41">
        <f t="shared" si="33"/>
        <v>-3.5275572298614204</v>
      </c>
      <c r="AX65" s="41">
        <f t="shared" si="34"/>
        <v>38.956315744975967</v>
      </c>
      <c r="AY65" s="41">
        <f t="shared" si="35"/>
        <v>30.958129992280647</v>
      </c>
      <c r="AZ65" s="41">
        <f t="shared" si="36"/>
        <v>-569.84948374678788</v>
      </c>
      <c r="BA65" s="41">
        <f t="shared" si="37"/>
        <v>89755.351476424621</v>
      </c>
      <c r="BB65" s="84" t="s">
        <v>648</v>
      </c>
      <c r="BC65" s="20">
        <f t="shared" si="38"/>
        <v>3.4478856618910698</v>
      </c>
      <c r="BD65" s="76">
        <f t="shared" si="39"/>
        <v>-24.769531612907116</v>
      </c>
      <c r="BE65" s="100" t="s">
        <v>1072</v>
      </c>
      <c r="BF65" s="131">
        <f t="shared" si="44"/>
        <v>3.8866653117804324</v>
      </c>
      <c r="BG65" s="132">
        <f t="shared" si="45"/>
        <v>-24.694127717759777</v>
      </c>
    </row>
    <row r="66" spans="3:59" s="3" customFormat="1">
      <c r="C66" s="4"/>
      <c r="G66" s="26"/>
      <c r="H66" s="26"/>
      <c r="I66" s="26"/>
      <c r="J66" s="26"/>
      <c r="K66" s="26"/>
      <c r="L66" s="26"/>
      <c r="N66" s="81"/>
      <c r="O66" s="26"/>
      <c r="P66" s="26"/>
      <c r="Q66" s="45"/>
      <c r="R66" s="45"/>
      <c r="S66" s="45"/>
      <c r="T66" s="45"/>
      <c r="U66" s="45"/>
      <c r="V66" s="87"/>
      <c r="W66" s="26"/>
      <c r="X66" s="26"/>
      <c r="Y66" s="45"/>
      <c r="Z66" s="45"/>
      <c r="AA66" s="45"/>
      <c r="AB66" s="45"/>
      <c r="AC66" s="45"/>
      <c r="AD66" s="45"/>
      <c r="AE66" s="85"/>
      <c r="AF66" s="26"/>
      <c r="AG66" s="26"/>
      <c r="AH66" s="26"/>
      <c r="AI66" s="26"/>
      <c r="AJ66" s="26"/>
      <c r="AK66" s="80" t="s">
        <v>224</v>
      </c>
      <c r="AL66" s="20">
        <f t="shared" si="42"/>
        <v>-2.0747904627466278</v>
      </c>
      <c r="AM66" s="20">
        <f t="shared" si="43"/>
        <v>9.5630000000000006</v>
      </c>
      <c r="AN66" s="41">
        <f t="shared" si="25"/>
        <v>-1.0067030500153586</v>
      </c>
      <c r="AO66" s="41">
        <f t="shared" si="26"/>
        <v>1.041822123967971</v>
      </c>
      <c r="AP66" s="41">
        <f t="shared" si="27"/>
        <v>-0.17352447801726445</v>
      </c>
      <c r="AQ66" s="41">
        <f t="shared" si="28"/>
        <v>-0.22502197019162651</v>
      </c>
      <c r="AR66" s="41">
        <f t="shared" si="29"/>
        <v>0.96784221216915534</v>
      </c>
      <c r="AS66" s="84" t="s">
        <v>438</v>
      </c>
      <c r="AT66" s="20">
        <f t="shared" si="30"/>
        <v>-0.38886928143938865</v>
      </c>
      <c r="AU66" s="20">
        <f t="shared" si="31"/>
        <v>-1.0862285997822194</v>
      </c>
      <c r="AV66" s="41">
        <f t="shared" si="32"/>
        <v>-6.3165637384809177</v>
      </c>
      <c r="AW66" s="41">
        <f t="shared" si="33"/>
        <v>-3.5425462019313922</v>
      </c>
      <c r="AX66" s="41">
        <f t="shared" si="34"/>
        <v>40.898977462292024</v>
      </c>
      <c r="AY66" s="41">
        <f t="shared" si="35"/>
        <v>31.808711954734498</v>
      </c>
      <c r="AZ66" s="41">
        <f t="shared" si="36"/>
        <v>-569.8152845193249</v>
      </c>
      <c r="BA66" s="41">
        <f t="shared" si="37"/>
        <v>94231.244073120819</v>
      </c>
      <c r="BB66" s="84" t="s">
        <v>649</v>
      </c>
      <c r="BC66" s="20">
        <f t="shared" si="38"/>
        <v>3.3639272337447914</v>
      </c>
      <c r="BD66" s="76">
        <f t="shared" si="39"/>
        <v>-24.79100698549216</v>
      </c>
      <c r="BE66" s="100" t="s">
        <v>1073</v>
      </c>
      <c r="BF66" s="131">
        <f t="shared" si="44"/>
        <v>3.8029976630240503</v>
      </c>
      <c r="BG66" s="132">
        <f t="shared" si="45"/>
        <v>-24.717315149492848</v>
      </c>
    </row>
    <row r="67" spans="3:59" s="3" customFormat="1">
      <c r="C67" s="4"/>
      <c r="G67" s="26"/>
      <c r="H67" s="26"/>
      <c r="I67" s="26"/>
      <c r="J67" s="26"/>
      <c r="K67" s="26"/>
      <c r="L67" s="26"/>
      <c r="N67" s="81"/>
      <c r="O67" s="26"/>
      <c r="P67" s="26"/>
      <c r="Q67" s="45"/>
      <c r="R67" s="45"/>
      <c r="S67" s="45"/>
      <c r="T67" s="45"/>
      <c r="U67" s="45"/>
      <c r="V67" s="87"/>
      <c r="W67" s="26"/>
      <c r="X67" s="26"/>
      <c r="Y67" s="45"/>
      <c r="Z67" s="45"/>
      <c r="AA67" s="45"/>
      <c r="AB67" s="45"/>
      <c r="AC67" s="45"/>
      <c r="AD67" s="45"/>
      <c r="AE67" s="85"/>
      <c r="AF67" s="26"/>
      <c r="AG67" s="26"/>
      <c r="AH67" s="26"/>
      <c r="AI67" s="26"/>
      <c r="AJ67" s="26"/>
      <c r="AK67" s="80" t="s">
        <v>225</v>
      </c>
      <c r="AL67" s="20">
        <f t="shared" si="42"/>
        <v>-2.024790462746628</v>
      </c>
      <c r="AM67" s="20">
        <f t="shared" si="43"/>
        <v>9.5630000000000006</v>
      </c>
      <c r="AN67" s="41">
        <f t="shared" si="25"/>
        <v>-1.0168050711312759</v>
      </c>
      <c r="AO67" s="41">
        <f t="shared" si="26"/>
        <v>1.0398306846968624</v>
      </c>
      <c r="AP67" s="41">
        <f t="shared" si="27"/>
        <v>-0.17337499025807279</v>
      </c>
      <c r="AQ67" s="41">
        <f t="shared" si="28"/>
        <v>-0.21634823883520227</v>
      </c>
      <c r="AR67" s="41">
        <f t="shared" si="29"/>
        <v>0.92992103653086156</v>
      </c>
      <c r="AS67" s="84" t="s">
        <v>439</v>
      </c>
      <c r="AT67" s="20">
        <f t="shared" si="30"/>
        <v>-0.38032592996193371</v>
      </c>
      <c r="AU67" s="20">
        <f t="shared" si="31"/>
        <v>-1.0927090989015456</v>
      </c>
      <c r="AV67" s="41">
        <f t="shared" si="32"/>
        <v>-6.4797439448921654</v>
      </c>
      <c r="AW67" s="41">
        <f t="shared" si="33"/>
        <v>-3.5571237406578682</v>
      </c>
      <c r="AX67" s="41">
        <f t="shared" si="34"/>
        <v>42.987081591366682</v>
      </c>
      <c r="AY67" s="41">
        <f t="shared" si="35"/>
        <v>32.698203565172115</v>
      </c>
      <c r="AZ67" s="41">
        <f t="shared" si="36"/>
        <v>-569.78201266049564</v>
      </c>
      <c r="BA67" s="41">
        <f t="shared" si="37"/>
        <v>99042.235986508822</v>
      </c>
      <c r="BB67" s="84" t="s">
        <v>650</v>
      </c>
      <c r="BC67" s="20">
        <f t="shared" si="38"/>
        <v>3.2801896602112746</v>
      </c>
      <c r="BD67" s="76">
        <f t="shared" si="39"/>
        <v>-24.811912829509765</v>
      </c>
      <c r="BE67" s="100" t="s">
        <v>1074</v>
      </c>
      <c r="BF67" s="131">
        <f t="shared" si="44"/>
        <v>3.7195435529452161</v>
      </c>
      <c r="BG67" s="132">
        <f t="shared" si="45"/>
        <v>-24.739930293433616</v>
      </c>
    </row>
    <row r="68" spans="3:59" s="3" customFormat="1">
      <c r="C68" s="4"/>
      <c r="G68" s="26"/>
      <c r="H68" s="26"/>
      <c r="I68" s="26"/>
      <c r="J68" s="26"/>
      <c r="K68" s="26"/>
      <c r="L68" s="26"/>
      <c r="N68" s="81"/>
      <c r="O68" s="26"/>
      <c r="P68" s="26"/>
      <c r="Q68" s="45"/>
      <c r="R68" s="45"/>
      <c r="S68" s="45"/>
      <c r="T68" s="45"/>
      <c r="U68" s="45"/>
      <c r="V68" s="87"/>
      <c r="W68" s="26"/>
      <c r="X68" s="26"/>
      <c r="Y68" s="45"/>
      <c r="Z68" s="45"/>
      <c r="AA68" s="45"/>
      <c r="AB68" s="45"/>
      <c r="AC68" s="45"/>
      <c r="AD68" s="45"/>
      <c r="AE68" s="85"/>
      <c r="AF68" s="26"/>
      <c r="AG68" s="26"/>
      <c r="AH68" s="26"/>
      <c r="AI68" s="26"/>
      <c r="AJ68" s="26"/>
      <c r="AK68" s="80" t="s">
        <v>226</v>
      </c>
      <c r="AL68" s="20">
        <f t="shared" si="42"/>
        <v>-1.974790462746628</v>
      </c>
      <c r="AM68" s="20">
        <f t="shared" si="43"/>
        <v>9.5630000000000006</v>
      </c>
      <c r="AN68" s="41">
        <f t="shared" si="25"/>
        <v>-1.0266606763012829</v>
      </c>
      <c r="AO68" s="41">
        <f t="shared" si="26"/>
        <v>1.0378878220804728</v>
      </c>
      <c r="AP68" s="41">
        <f t="shared" si="27"/>
        <v>-0.17293042985731732</v>
      </c>
      <c r="AQ68" s="41">
        <f t="shared" si="28"/>
        <v>-0.20768938904319256</v>
      </c>
      <c r="AR68" s="41">
        <f t="shared" si="29"/>
        <v>0.89213808422368912</v>
      </c>
      <c r="AS68" s="84" t="s">
        <v>440</v>
      </c>
      <c r="AT68" s="20">
        <f t="shared" si="30"/>
        <v>-0.37171656201594627</v>
      </c>
      <c r="AU68" s="20">
        <f t="shared" si="31"/>
        <v>-1.0990145408265175</v>
      </c>
      <c r="AV68" s="41">
        <f t="shared" si="32"/>
        <v>-6.6509813028374847</v>
      </c>
      <c r="AW68" s="41">
        <f t="shared" si="33"/>
        <v>-3.571294444749606</v>
      </c>
      <c r="AX68" s="41">
        <f t="shared" si="34"/>
        <v>45.235552290693803</v>
      </c>
      <c r="AY68" s="41">
        <f t="shared" si="35"/>
        <v>33.629607956778528</v>
      </c>
      <c r="AZ68" s="41">
        <f t="shared" si="36"/>
        <v>-569.74965887418114</v>
      </c>
      <c r="BA68" s="41">
        <f t="shared" si="37"/>
        <v>104222.71247775854</v>
      </c>
      <c r="BB68" s="84" t="s">
        <v>651</v>
      </c>
      <c r="BC68" s="20">
        <f t="shared" si="38"/>
        <v>3.1966650532978167</v>
      </c>
      <c r="BD68" s="76">
        <f t="shared" si="39"/>
        <v>-24.832253945667375</v>
      </c>
      <c r="BE68" s="100" t="s">
        <v>1075</v>
      </c>
      <c r="BF68" s="131">
        <f t="shared" si="44"/>
        <v>3.6362951559346608</v>
      </c>
      <c r="BG68" s="132">
        <f t="shared" si="45"/>
        <v>-24.761978050682394</v>
      </c>
    </row>
    <row r="69" spans="3:59" s="3" customFormat="1">
      <c r="C69" s="4"/>
      <c r="G69" s="26"/>
      <c r="H69" s="26"/>
      <c r="I69" s="26"/>
      <c r="J69" s="26"/>
      <c r="K69" s="26"/>
      <c r="L69" s="26"/>
      <c r="N69" s="81"/>
      <c r="O69" s="26"/>
      <c r="P69" s="26"/>
      <c r="Q69" s="45"/>
      <c r="R69" s="45"/>
      <c r="S69" s="45"/>
      <c r="T69" s="45"/>
      <c r="U69" s="45"/>
      <c r="V69" s="87"/>
      <c r="W69" s="26"/>
      <c r="X69" s="26"/>
      <c r="Y69" s="45"/>
      <c r="Z69" s="45"/>
      <c r="AA69" s="45"/>
      <c r="AB69" s="45"/>
      <c r="AC69" s="45"/>
      <c r="AD69" s="45"/>
      <c r="AE69" s="85"/>
      <c r="AF69" s="26"/>
      <c r="AG69" s="26"/>
      <c r="AH69" s="26"/>
      <c r="AI69" s="26"/>
      <c r="AJ69" s="26"/>
      <c r="AK69" s="80" t="s">
        <v>227</v>
      </c>
      <c r="AL69" s="20">
        <f t="shared" si="42"/>
        <v>-1.9247904627466279</v>
      </c>
      <c r="AM69" s="20">
        <f t="shared" si="43"/>
        <v>9.5630000000000006</v>
      </c>
      <c r="AN69" s="41">
        <f t="shared" ref="AN69:AN132" si="66">($D$6^2-$D$15^2-0^2+AL69^2-$D$16^2+AM69^2)/(2*(AM69-$D$16))</f>
        <v>-1.0362698655253797</v>
      </c>
      <c r="AO69" s="41">
        <f t="shared" ref="AO69:AO132" si="67">(((AL69-0)/(AM69-$D$16))^2)+1</f>
        <v>1.0359935361188024</v>
      </c>
      <c r="AP69" s="41">
        <f t="shared" ref="AP69:AP132" si="68">2*AM69*((AL69-0)/(AM69-$D$16))-2*AN69*((AL69-0)/(AM69-$D$16))-2*AL69</f>
        <v>-0.17219808331320774</v>
      </c>
      <c r="AQ69" s="41">
        <f t="shared" ref="AQ69:AQ132" si="69">AL69^2+AM69^2+AN69^2-$D$15^2-2*AM69*AN69</f>
        <v>-0.19905999228519633</v>
      </c>
      <c r="AR69" s="41">
        <f t="shared" ref="AR69:AR132" si="70">AP69^2-4*AO69*AQ69</f>
        <v>0.85455164112603066</v>
      </c>
      <c r="AS69" s="84" t="s">
        <v>441</v>
      </c>
      <c r="AT69" s="20">
        <f t="shared" ref="AT69:AT132" si="71">IF(AL69&lt;0,MIN((-AP69-SQRT(AR69))/(2*AO69),(-AP69+SQRT(AR69))/(2*AO69)),MAX((-AP69-SQRT(AR69))/(2*AO69),(-AP69+SQRT(AR69))/(2*AO69)))</f>
        <v>-0.36304354921230331</v>
      </c>
      <c r="AU69" s="20">
        <f t="shared" ref="AU69:AU132" si="72">AN69-AT69*((AL69-0)/(AM69-$D$16))</f>
        <v>-1.1051463515488944</v>
      </c>
      <c r="AV69" s="41">
        <f t="shared" ref="AV69:AV132" si="73">(AU69-AM69)/(AT69-AL69)</f>
        <v>-6.8309059932164402</v>
      </c>
      <c r="AW69" s="41">
        <f t="shared" ref="AW69:AW132" si="74">AM69-AV69*AL69</f>
        <v>-3.5850627076617858</v>
      </c>
      <c r="AX69" s="41">
        <f t="shared" ref="AX69:AX132" si="75">AV69^2+1</f>
        <v>47.661276688160278</v>
      </c>
      <c r="AY69" s="41">
        <f t="shared" ref="AY69:AY132" si="76">2*AV69*(AW69-AU69)-2*AT69</f>
        <v>34.606238097718659</v>
      </c>
      <c r="AZ69" s="41">
        <f t="shared" ref="AZ69:AZ132" si="77">AT69^2+AU69^2-2*AW69*AU69+AW69^2-$D$11^2</f>
        <v>-569.7182142480591</v>
      </c>
      <c r="BA69" s="41">
        <f t="shared" ref="BA69:BA132" si="78">AY69^2-4*AX69*AZ69</f>
        <v>109811.58148952128</v>
      </c>
      <c r="BB69" s="84" t="s">
        <v>652</v>
      </c>
      <c r="BC69" s="20">
        <f t="shared" ref="BC69:BC132" si="79">IF(AT69&lt;0,MAX((-AY69-SQRT(BA69))/(2*AX69),(-AY69+SQRT(BA69))/(2*AX69)),MIN((-AY69-SQRT(BA69))/(2*AX69),(-AY69+SQRT(BA69))/(2*AX69)))</f>
        <v>3.1133457622778047</v>
      </c>
      <c r="BD69" s="76">
        <f t="shared" ref="BD69:BD132" si="80">AV69*BC69+AW69</f>
        <v>-24.852034934160251</v>
      </c>
      <c r="BE69" s="100" t="s">
        <v>1076</v>
      </c>
      <c r="BF69" s="131">
        <f t="shared" si="44"/>
        <v>3.5532448810545665</v>
      </c>
      <c r="BG69" s="132">
        <f t="shared" si="45"/>
        <v>-24.783463118814218</v>
      </c>
    </row>
    <row r="70" spans="3:59" s="3" customFormat="1">
      <c r="C70" s="4"/>
      <c r="G70" s="26"/>
      <c r="H70" s="26"/>
      <c r="I70" s="26"/>
      <c r="J70" s="26"/>
      <c r="K70" s="26"/>
      <c r="L70" s="26"/>
      <c r="N70" s="81"/>
      <c r="O70" s="26"/>
      <c r="P70" s="26"/>
      <c r="Q70" s="45"/>
      <c r="R70" s="45"/>
      <c r="S70" s="45"/>
      <c r="T70" s="45"/>
      <c r="U70" s="45"/>
      <c r="V70" s="87"/>
      <c r="W70" s="26"/>
      <c r="X70" s="26"/>
      <c r="Y70" s="45"/>
      <c r="Z70" s="45"/>
      <c r="AA70" s="45"/>
      <c r="AB70" s="45"/>
      <c r="AC70" s="45"/>
      <c r="AD70" s="45"/>
      <c r="AE70" s="85"/>
      <c r="AF70" s="26"/>
      <c r="AG70" s="26"/>
      <c r="AH70" s="26"/>
      <c r="AI70" s="26"/>
      <c r="AJ70" s="26"/>
      <c r="AK70" s="80" t="s">
        <v>228</v>
      </c>
      <c r="AL70" s="20">
        <f t="shared" ref="AL70:AL133" si="81">IF(AND(AL69&lt;($D$28-$D$5),AND(AL69&lt;&gt;0,AL68&lt;&gt;0)),AL69+$D$5,0)</f>
        <v>-1.8747904627466279</v>
      </c>
      <c r="AM70" s="20">
        <f t="shared" ref="AM70:AM133" si="82">IF(AL70&lt;&gt;0,$D$27,0)</f>
        <v>9.5630000000000006</v>
      </c>
      <c r="AN70" s="41">
        <f t="shared" si="66"/>
        <v>-1.0456326388035657</v>
      </c>
      <c r="AO70" s="41">
        <f t="shared" si="67"/>
        <v>1.0341478268118511</v>
      </c>
      <c r="AP70" s="41">
        <f t="shared" si="68"/>
        <v>-0.17118523712395284</v>
      </c>
      <c r="AQ70" s="41">
        <f t="shared" si="69"/>
        <v>-0.19047425570594712</v>
      </c>
      <c r="AR70" s="41">
        <f t="shared" si="70"/>
        <v>0.81721853581682424</v>
      </c>
      <c r="AS70" s="84" t="s">
        <v>442</v>
      </c>
      <c r="AT70" s="20">
        <f t="shared" si="71"/>
        <v>-0.35430919372895325</v>
      </c>
      <c r="AU70" s="20">
        <f t="shared" si="72"/>
        <v>-1.1111058974776136</v>
      </c>
      <c r="AV70" s="41">
        <f t="shared" si="73"/>
        <v>-7.0202153193072556</v>
      </c>
      <c r="AW70" s="41">
        <f t="shared" si="74"/>
        <v>-3.5984327270650152</v>
      </c>
      <c r="AX70" s="41">
        <f t="shared" si="75"/>
        <v>50.283423129436272</v>
      </c>
      <c r="AY70" s="41">
        <f t="shared" si="76"/>
        <v>35.631758213844755</v>
      </c>
      <c r="AZ70" s="41">
        <f t="shared" si="77"/>
        <v>-569.68767023805378</v>
      </c>
      <c r="BA70" s="41">
        <f t="shared" si="78"/>
        <v>115853.00689022115</v>
      </c>
      <c r="BB70" s="84" t="s">
        <v>653</v>
      </c>
      <c r="BC70" s="20">
        <f t="shared" si="79"/>
        <v>3.0302243604126184</v>
      </c>
      <c r="BD70" s="76">
        <f t="shared" si="80"/>
        <v>-24.871260202971712</v>
      </c>
      <c r="BE70" s="100" t="s">
        <v>1077</v>
      </c>
      <c r="BF70" s="131">
        <f t="shared" si="44"/>
        <v>3.4703853588682887</v>
      </c>
      <c r="BG70" s="132">
        <f t="shared" si="45"/>
        <v>-24.80439000034805</v>
      </c>
    </row>
    <row r="71" spans="3:59" s="3" customFormat="1">
      <c r="C71" s="4"/>
      <c r="G71" s="26"/>
      <c r="H71" s="26"/>
      <c r="I71" s="26"/>
      <c r="J71" s="26"/>
      <c r="K71" s="26"/>
      <c r="L71" s="26"/>
      <c r="N71" s="81"/>
      <c r="O71" s="26"/>
      <c r="P71" s="26"/>
      <c r="Q71" s="45"/>
      <c r="R71" s="45"/>
      <c r="S71" s="45"/>
      <c r="T71" s="45"/>
      <c r="U71" s="45"/>
      <c r="V71" s="87"/>
      <c r="W71" s="26"/>
      <c r="X71" s="26"/>
      <c r="Y71" s="45"/>
      <c r="Z71" s="45"/>
      <c r="AA71" s="45"/>
      <c r="AB71" s="45"/>
      <c r="AC71" s="45"/>
      <c r="AD71" s="45"/>
      <c r="AE71" s="85"/>
      <c r="AF71" s="26"/>
      <c r="AG71" s="26"/>
      <c r="AH71" s="26"/>
      <c r="AI71" s="26"/>
      <c r="AJ71" s="26"/>
      <c r="AK71" s="80" t="s">
        <v>229</v>
      </c>
      <c r="AL71" s="20">
        <f t="shared" si="81"/>
        <v>-1.8247904627466278</v>
      </c>
      <c r="AM71" s="20">
        <f t="shared" si="82"/>
        <v>9.5630000000000006</v>
      </c>
      <c r="AN71" s="41">
        <f t="shared" si="66"/>
        <v>-1.0547489961358414</v>
      </c>
      <c r="AO71" s="41">
        <f t="shared" si="67"/>
        <v>1.032350694159619</v>
      </c>
      <c r="AP71" s="41">
        <f t="shared" si="68"/>
        <v>-0.16989917778775832</v>
      </c>
      <c r="AQ71" s="41">
        <f t="shared" si="69"/>
        <v>-0.18194602212524558</v>
      </c>
      <c r="AR71" s="41">
        <f t="shared" si="70"/>
        <v>0.78019413957527095</v>
      </c>
      <c r="AS71" s="84" t="s">
        <v>443</v>
      </c>
      <c r="AT71" s="20">
        <f t="shared" si="71"/>
        <v>-0.34551573217025755</v>
      </c>
      <c r="AU71" s="20">
        <f t="shared" si="72"/>
        <v>-1.1168944878438838</v>
      </c>
      <c r="AV71" s="41">
        <f t="shared" si="73"/>
        <v>-7.2196829075033779</v>
      </c>
      <c r="AW71" s="41">
        <f t="shared" si="74"/>
        <v>-3.6114085136670084</v>
      </c>
      <c r="AX71" s="41">
        <f t="shared" si="75"/>
        <v>53.12382128489643</v>
      </c>
      <c r="AY71" s="41">
        <f t="shared" si="76"/>
        <v>36.71023201386582</v>
      </c>
      <c r="AZ71" s="41">
        <f t="shared" si="77"/>
        <v>-569.65801865379456</v>
      </c>
      <c r="BA71" s="41">
        <f t="shared" si="78"/>
        <v>122397.28424040136</v>
      </c>
      <c r="BB71" s="84" t="s">
        <v>654</v>
      </c>
      <c r="BC71" s="20">
        <f t="shared" si="79"/>
        <v>2.9472936325015415</v>
      </c>
      <c r="BD71" s="76">
        <f t="shared" si="80"/>
        <v>-24.88993397563193</v>
      </c>
      <c r="BE71" s="100" t="s">
        <v>1078</v>
      </c>
      <c r="BF71" s="131">
        <f t="shared" si="44"/>
        <v>3.3877094290910517</v>
      </c>
      <c r="BG71" s="132">
        <f t="shared" si="45"/>
        <v>-24.824763010664014</v>
      </c>
    </row>
    <row r="72" spans="3:59" s="3" customFormat="1">
      <c r="C72" s="4"/>
      <c r="G72" s="26"/>
      <c r="H72" s="26"/>
      <c r="I72" s="26"/>
      <c r="J72" s="26"/>
      <c r="K72" s="26"/>
      <c r="L72" s="26"/>
      <c r="N72" s="81"/>
      <c r="O72" s="26"/>
      <c r="P72" s="26"/>
      <c r="Q72" s="45"/>
      <c r="R72" s="45"/>
      <c r="S72" s="45"/>
      <c r="T72" s="45"/>
      <c r="U72" s="45"/>
      <c r="V72" s="87"/>
      <c r="W72" s="26"/>
      <c r="X72" s="26"/>
      <c r="Y72" s="45"/>
      <c r="Z72" s="45"/>
      <c r="AA72" s="45"/>
      <c r="AB72" s="45"/>
      <c r="AC72" s="45"/>
      <c r="AD72" s="45"/>
      <c r="AE72" s="85"/>
      <c r="AF72" s="26"/>
      <c r="AG72" s="26"/>
      <c r="AH72" s="26"/>
      <c r="AI72" s="26"/>
      <c r="AJ72" s="26"/>
      <c r="AK72" s="80" t="s">
        <v>230</v>
      </c>
      <c r="AL72" s="20">
        <f t="shared" si="81"/>
        <v>-1.7747904627466278</v>
      </c>
      <c r="AM72" s="20">
        <f t="shared" si="82"/>
        <v>9.5630000000000006</v>
      </c>
      <c r="AN72" s="41">
        <f t="shared" si="66"/>
        <v>-1.0636189375222069</v>
      </c>
      <c r="AO72" s="41">
        <f t="shared" si="67"/>
        <v>1.030602138162106</v>
      </c>
      <c r="AP72" s="41">
        <f t="shared" si="68"/>
        <v>-0.16834719180283297</v>
      </c>
      <c r="AQ72" s="41">
        <f t="shared" si="69"/>
        <v>-0.17348877003799146</v>
      </c>
      <c r="AR72" s="41">
        <f t="shared" si="70"/>
        <v>0.74353236638097142</v>
      </c>
      <c r="AS72" s="84" t="s">
        <v>444</v>
      </c>
      <c r="AT72" s="20">
        <f t="shared" si="71"/>
        <v>-0.33666533919055597</v>
      </c>
      <c r="AU72" s="20">
        <f t="shared" si="72"/>
        <v>-1.1225133769509086</v>
      </c>
      <c r="AV72" s="41">
        <f t="shared" si="73"/>
        <v>-7.4301694629523567</v>
      </c>
      <c r="AW72" s="41">
        <f t="shared" si="74"/>
        <v>-3.6239938994390748</v>
      </c>
      <c r="AX72" s="41">
        <f t="shared" si="75"/>
        <v>56.207418248189711</v>
      </c>
      <c r="AY72" s="41">
        <f t="shared" si="76"/>
        <v>37.846179059104472</v>
      </c>
      <c r="AZ72" s="41">
        <f t="shared" si="77"/>
        <v>-569.62925164500007</v>
      </c>
      <c r="BA72" s="41">
        <f t="shared" si="78"/>
        <v>129501.89164382911</v>
      </c>
      <c r="BB72" s="84" t="s">
        <v>655</v>
      </c>
      <c r="BC72" s="20">
        <f t="shared" si="79"/>
        <v>2.8645465631922677</v>
      </c>
      <c r="BD72" s="76">
        <f t="shared" si="80"/>
        <v>-24.908060298475387</v>
      </c>
      <c r="BE72" s="100" t="s">
        <v>1079</v>
      </c>
      <c r="BF72" s="131">
        <f t="shared" si="44"/>
        <v>3.3052101289947373</v>
      </c>
      <c r="BG72" s="132">
        <f t="shared" si="45"/>
        <v>-24.844586285409608</v>
      </c>
    </row>
    <row r="73" spans="3:59" s="3" customFormat="1">
      <c r="C73" s="4"/>
      <c r="G73" s="26"/>
      <c r="H73" s="26"/>
      <c r="I73" s="26"/>
      <c r="J73" s="26"/>
      <c r="K73" s="26"/>
      <c r="L73" s="26"/>
      <c r="N73" s="81"/>
      <c r="O73" s="26"/>
      <c r="P73" s="26"/>
      <c r="Q73" s="45"/>
      <c r="R73" s="45"/>
      <c r="S73" s="45"/>
      <c r="T73" s="45"/>
      <c r="U73" s="45"/>
      <c r="V73" s="87"/>
      <c r="W73" s="26"/>
      <c r="X73" s="26"/>
      <c r="Y73" s="45"/>
      <c r="Z73" s="45"/>
      <c r="AA73" s="45"/>
      <c r="AB73" s="45"/>
      <c r="AC73" s="45"/>
      <c r="AD73" s="45"/>
      <c r="AE73" s="85"/>
      <c r="AF73" s="26"/>
      <c r="AG73" s="26"/>
      <c r="AH73" s="26"/>
      <c r="AI73" s="26"/>
      <c r="AJ73" s="26"/>
      <c r="AK73" s="80" t="s">
        <v>231</v>
      </c>
      <c r="AL73" s="20">
        <f t="shared" si="81"/>
        <v>-1.7247904627466277</v>
      </c>
      <c r="AM73" s="20">
        <f t="shared" si="82"/>
        <v>9.5630000000000006</v>
      </c>
      <c r="AN73" s="41">
        <f t="shared" si="66"/>
        <v>-1.0722424629626617</v>
      </c>
      <c r="AO73" s="41">
        <f t="shared" si="67"/>
        <v>1.0289021588193121</v>
      </c>
      <c r="AP73" s="41">
        <f t="shared" si="68"/>
        <v>-0.16653656566738473</v>
      </c>
      <c r="AQ73" s="41">
        <f t="shared" si="69"/>
        <v>-0.16511561361413385</v>
      </c>
      <c r="AR73" s="41">
        <f t="shared" si="70"/>
        <v>0.70728567291371802</v>
      </c>
      <c r="AS73" s="84" t="s">
        <v>445</v>
      </c>
      <c r="AT73" s="20">
        <f t="shared" si="71"/>
        <v>-0.32776013090053402</v>
      </c>
      <c r="AU73" s="20">
        <f t="shared" si="72"/>
        <v>-1.1279637662795376</v>
      </c>
      <c r="AV73" s="41">
        <f t="shared" si="73"/>
        <v>-7.6526353956481783</v>
      </c>
      <c r="AW73" s="41">
        <f t="shared" si="74"/>
        <v>-3.6361925452912427</v>
      </c>
      <c r="AX73" s="41">
        <f t="shared" si="75"/>
        <v>59.562828498727349</v>
      </c>
      <c r="AY73" s="41">
        <f t="shared" si="76"/>
        <v>39.044640931097838</v>
      </c>
      <c r="AZ73" s="41">
        <f t="shared" si="77"/>
        <v>-569.60136168872953</v>
      </c>
      <c r="BA73" s="41">
        <f t="shared" si="78"/>
        <v>137232.75686106781</v>
      </c>
      <c r="BB73" s="84" t="s">
        <v>656</v>
      </c>
      <c r="BC73" s="20">
        <f t="shared" si="79"/>
        <v>2.7819763259921015</v>
      </c>
      <c r="BD73" s="76">
        <f t="shared" si="80"/>
        <v>-24.925643047433674</v>
      </c>
      <c r="BE73" s="100" t="s">
        <v>1080</v>
      </c>
      <c r="BF73" s="131">
        <f t="shared" si="44"/>
        <v>3.2228806825073346</v>
      </c>
      <c r="BG73" s="132">
        <f t="shared" si="45"/>
        <v>-24.863863787432358</v>
      </c>
    </row>
    <row r="74" spans="3:59" s="3" customFormat="1">
      <c r="C74" s="4"/>
      <c r="G74" s="26"/>
      <c r="H74" s="26"/>
      <c r="I74" s="26"/>
      <c r="J74" s="26"/>
      <c r="K74" s="26"/>
      <c r="L74" s="26"/>
      <c r="N74" s="81"/>
      <c r="O74" s="26"/>
      <c r="P74" s="26"/>
      <c r="Q74" s="45"/>
      <c r="R74" s="45"/>
      <c r="S74" s="45"/>
      <c r="T74" s="45"/>
      <c r="U74" s="45"/>
      <c r="V74" s="87"/>
      <c r="W74" s="26"/>
      <c r="X74" s="26"/>
      <c r="Y74" s="45"/>
      <c r="Z74" s="45"/>
      <c r="AA74" s="45"/>
      <c r="AB74" s="45"/>
      <c r="AC74" s="45"/>
      <c r="AD74" s="45"/>
      <c r="AE74" s="85"/>
      <c r="AF74" s="26"/>
      <c r="AG74" s="26"/>
      <c r="AH74" s="26"/>
      <c r="AI74" s="26"/>
      <c r="AJ74" s="26"/>
      <c r="AK74" s="80" t="s">
        <v>232</v>
      </c>
      <c r="AL74" s="20">
        <f t="shared" si="81"/>
        <v>-1.6747904627466277</v>
      </c>
      <c r="AM74" s="20">
        <f t="shared" si="82"/>
        <v>9.5630000000000006</v>
      </c>
      <c r="AN74" s="41">
        <f t="shared" si="66"/>
        <v>-1.0806195724572061</v>
      </c>
      <c r="AO74" s="41">
        <f t="shared" si="67"/>
        <v>1.0272507561312374</v>
      </c>
      <c r="AP74" s="41">
        <f t="shared" si="68"/>
        <v>-0.16447458587962105</v>
      </c>
      <c r="AQ74" s="41">
        <f t="shared" si="69"/>
        <v>-0.15683930269878843</v>
      </c>
      <c r="AR74" s="41">
        <f t="shared" si="70"/>
        <v>0.67150505855397857</v>
      </c>
      <c r="AS74" s="84" t="s">
        <v>446</v>
      </c>
      <c r="AT74" s="20">
        <f t="shared" si="71"/>
        <v>-0.31880216807375394</v>
      </c>
      <c r="AU74" s="20">
        <f t="shared" si="72"/>
        <v>-1.1332468064602044</v>
      </c>
      <c r="AV74" s="41">
        <f t="shared" si="73"/>
        <v>-7.8881557078932083</v>
      </c>
      <c r="AW74" s="41">
        <f t="shared" si="74"/>
        <v>-3.6480079482399184</v>
      </c>
      <c r="AX74" s="41">
        <f t="shared" si="75"/>
        <v>63.223000471968206</v>
      </c>
      <c r="AY74" s="41">
        <f t="shared" si="76"/>
        <v>40.311259245182903</v>
      </c>
      <c r="AZ74" s="41">
        <f t="shared" si="77"/>
        <v>-569.57434157742625</v>
      </c>
      <c r="BA74" s="41">
        <f t="shared" si="78"/>
        <v>145665.79308741476</v>
      </c>
      <c r="BB74" s="84" t="s">
        <v>657</v>
      </c>
      <c r="BC74" s="20">
        <f t="shared" si="79"/>
        <v>2.6995762729238</v>
      </c>
      <c r="BD74" s="76">
        <f t="shared" si="80"/>
        <v>-24.942685934396863</v>
      </c>
      <c r="BE74" s="100" t="s">
        <v>1081</v>
      </c>
      <c r="BF74" s="131">
        <f t="shared" ref="BF74:BF137" si="83">IFERROR(COS($D$19)*(BC74-AT74)-SIN($D$19)*(BD74-AU74)+AT74,"")</f>
        <v>3.1407144899514305</v>
      </c>
      <c r="BG74" s="132">
        <f t="shared" ref="BG74:BG137" si="84">IFERROR(SIN($D$19)*(BC74-AT74)+COS($D$19)*(BD74-AU74)+AU74,"")</f>
        <v>-24.882599313272809</v>
      </c>
    </row>
    <row r="75" spans="3:59" s="3" customFormat="1">
      <c r="C75" s="4"/>
      <c r="G75" s="26"/>
      <c r="H75" s="26"/>
      <c r="I75" s="26"/>
      <c r="J75" s="26"/>
      <c r="K75" s="26"/>
      <c r="L75" s="26"/>
      <c r="N75" s="81"/>
      <c r="O75" s="26"/>
      <c r="P75" s="26"/>
      <c r="Q75" s="45"/>
      <c r="R75" s="45"/>
      <c r="S75" s="45"/>
      <c r="T75" s="45"/>
      <c r="U75" s="45"/>
      <c r="V75" s="87"/>
      <c r="W75" s="26"/>
      <c r="X75" s="26"/>
      <c r="Y75" s="45"/>
      <c r="Z75" s="45"/>
      <c r="AA75" s="45"/>
      <c r="AB75" s="45"/>
      <c r="AC75" s="45"/>
      <c r="AD75" s="45"/>
      <c r="AE75" s="85"/>
      <c r="AF75" s="26"/>
      <c r="AG75" s="26"/>
      <c r="AH75" s="26"/>
      <c r="AI75" s="26"/>
      <c r="AJ75" s="26"/>
      <c r="AK75" s="80" t="s">
        <v>233</v>
      </c>
      <c r="AL75" s="20">
        <f t="shared" si="81"/>
        <v>-1.6247904627466276</v>
      </c>
      <c r="AM75" s="20">
        <f t="shared" si="82"/>
        <v>9.5630000000000006</v>
      </c>
      <c r="AN75" s="41">
        <f t="shared" si="66"/>
        <v>-1.0887502660058404</v>
      </c>
      <c r="AO75" s="41">
        <f t="shared" si="67"/>
        <v>1.025647930097882</v>
      </c>
      <c r="AP75" s="41">
        <f t="shared" si="68"/>
        <v>-0.1621685389377503</v>
      </c>
      <c r="AQ75" s="41">
        <f t="shared" si="69"/>
        <v>-0.1486722228120847</v>
      </c>
      <c r="AR75" s="41">
        <f t="shared" si="70"/>
        <v>0.63624006538226785</v>
      </c>
      <c r="AS75" s="84" t="s">
        <v>447</v>
      </c>
      <c r="AT75" s="20">
        <f t="shared" si="71"/>
        <v>-0.30979345916841133</v>
      </c>
      <c r="AU75" s="20">
        <f t="shared" si="72"/>
        <v>-1.1383635991204546</v>
      </c>
      <c r="AV75" s="41">
        <f t="shared" si="73"/>
        <v>-8.1379376302768396</v>
      </c>
      <c r="AW75" s="41">
        <f t="shared" si="74"/>
        <v>-3.6594434481006992</v>
      </c>
      <c r="AX75" s="41">
        <f t="shared" si="75"/>
        <v>67.226028874275826</v>
      </c>
      <c r="AY75" s="41">
        <f t="shared" si="76"/>
        <v>41.652368062234792</v>
      </c>
      <c r="AZ75" s="41">
        <f t="shared" si="77"/>
        <v>-569.54818440772226</v>
      </c>
      <c r="BA75" s="41">
        <f t="shared" si="78"/>
        <v>154888.77052633153</v>
      </c>
      <c r="BB75" s="84" t="s">
        <v>658</v>
      </c>
      <c r="BC75" s="20">
        <f t="shared" si="79"/>
        <v>2.6173399247775135</v>
      </c>
      <c r="BD75" s="76">
        <f t="shared" si="80"/>
        <v>-24.95919251317358</v>
      </c>
      <c r="BE75" s="100" t="s">
        <v>1082</v>
      </c>
      <c r="BF75" s="131">
        <f t="shared" si="83"/>
        <v>3.0587051183735974</v>
      </c>
      <c r="BG75" s="132">
        <f t="shared" si="84"/>
        <v>-24.900796499248706</v>
      </c>
    </row>
    <row r="76" spans="3:59" s="3" customFormat="1">
      <c r="C76" s="4"/>
      <c r="G76" s="26"/>
      <c r="H76" s="26"/>
      <c r="I76" s="26"/>
      <c r="J76" s="26"/>
      <c r="K76" s="26"/>
      <c r="L76" s="26"/>
      <c r="N76" s="81"/>
      <c r="O76" s="26"/>
      <c r="P76" s="26"/>
      <c r="Q76" s="45"/>
      <c r="R76" s="45"/>
      <c r="S76" s="45"/>
      <c r="T76" s="45"/>
      <c r="U76" s="45"/>
      <c r="V76" s="87"/>
      <c r="W76" s="26"/>
      <c r="X76" s="26"/>
      <c r="Y76" s="45"/>
      <c r="Z76" s="45"/>
      <c r="AA76" s="45"/>
      <c r="AB76" s="45"/>
      <c r="AC76" s="45"/>
      <c r="AD76" s="45"/>
      <c r="AE76" s="85"/>
      <c r="AF76" s="26"/>
      <c r="AG76" s="26"/>
      <c r="AH76" s="26"/>
      <c r="AI76" s="26"/>
      <c r="AJ76" s="26"/>
      <c r="AK76" s="80" t="s">
        <v>234</v>
      </c>
      <c r="AL76" s="20">
        <f t="shared" si="81"/>
        <v>-1.5747904627466276</v>
      </c>
      <c r="AM76" s="20">
        <f t="shared" si="82"/>
        <v>9.5630000000000006</v>
      </c>
      <c r="AN76" s="41">
        <f t="shared" si="66"/>
        <v>-1.0966345436085636</v>
      </c>
      <c r="AO76" s="41">
        <f t="shared" si="67"/>
        <v>1.0240936807192456</v>
      </c>
      <c r="AP76" s="41">
        <f t="shared" si="68"/>
        <v>-0.15962571133997994</v>
      </c>
      <c r="AQ76" s="41">
        <f t="shared" si="69"/>
        <v>-0.14062639514927611</v>
      </c>
      <c r="AR76" s="41">
        <f t="shared" si="70"/>
        <v>0.60153877817959955</v>
      </c>
      <c r="AS76" s="84" t="s">
        <v>448</v>
      </c>
      <c r="AT76" s="20">
        <f t="shared" si="71"/>
        <v>-0.30073596317915874</v>
      </c>
      <c r="AU76" s="20">
        <f t="shared" si="72"/>
        <v>-1.143315198616742</v>
      </c>
      <c r="AV76" s="41">
        <f t="shared" si="73"/>
        <v>-8.4033416170591213</v>
      </c>
      <c r="AW76" s="41">
        <f t="shared" si="74"/>
        <v>-3.670502233746527</v>
      </c>
      <c r="AX76" s="41">
        <f t="shared" si="75"/>
        <v>71.616150332997805</v>
      </c>
      <c r="AY76" s="41">
        <f t="shared" si="76"/>
        <v>43.07510389915506</v>
      </c>
      <c r="AZ76" s="41">
        <f t="shared" si="77"/>
        <v>-569.52288356992267</v>
      </c>
      <c r="BA76" s="41">
        <f t="shared" si="78"/>
        <v>165003.61036722694</v>
      </c>
      <c r="BB76" s="84" t="s">
        <v>659</v>
      </c>
      <c r="BC76" s="20">
        <f t="shared" si="79"/>
        <v>2.5352609619108954</v>
      </c>
      <c r="BD76" s="76">
        <f t="shared" si="80"/>
        <v>-24.975166185077697</v>
      </c>
      <c r="BE76" s="100" t="s">
        <v>1083</v>
      </c>
      <c r="BF76" s="131">
        <f t="shared" si="83"/>
        <v>2.9768462924170986</v>
      </c>
      <c r="BG76" s="132">
        <f t="shared" si="84"/>
        <v>-24.918458827158737</v>
      </c>
    </row>
    <row r="77" spans="3:59" s="3" customFormat="1">
      <c r="C77" s="4"/>
      <c r="G77" s="26"/>
      <c r="H77" s="26"/>
      <c r="I77" s="26"/>
      <c r="J77" s="26"/>
      <c r="K77" s="26"/>
      <c r="L77" s="26"/>
      <c r="N77" s="81"/>
      <c r="O77" s="26"/>
      <c r="P77" s="26"/>
      <c r="Q77" s="45"/>
      <c r="R77" s="45"/>
      <c r="S77" s="45"/>
      <c r="T77" s="45"/>
      <c r="U77" s="45"/>
      <c r="V77" s="87"/>
      <c r="W77" s="26"/>
      <c r="X77" s="26"/>
      <c r="Y77" s="45"/>
      <c r="Z77" s="45"/>
      <c r="AA77" s="45"/>
      <c r="AB77" s="45"/>
      <c r="AC77" s="45"/>
      <c r="AD77" s="45"/>
      <c r="AE77" s="85"/>
      <c r="AF77" s="26"/>
      <c r="AG77" s="26"/>
      <c r="AH77" s="26"/>
      <c r="AI77" s="26"/>
      <c r="AJ77" s="26"/>
      <c r="AK77" s="80" t="s">
        <v>235</v>
      </c>
      <c r="AL77" s="20">
        <f t="shared" si="81"/>
        <v>-1.5247904627466276</v>
      </c>
      <c r="AM77" s="20">
        <f t="shared" si="82"/>
        <v>9.5630000000000006</v>
      </c>
      <c r="AN77" s="41">
        <f t="shared" si="66"/>
        <v>-1.1042724052653776</v>
      </c>
      <c r="AO77" s="41">
        <f t="shared" si="67"/>
        <v>1.0225880079953282</v>
      </c>
      <c r="AP77" s="41">
        <f t="shared" si="68"/>
        <v>-0.15685338958451744</v>
      </c>
      <c r="AQ77" s="41">
        <f t="shared" si="69"/>
        <v>-0.13271347658071164</v>
      </c>
      <c r="AR77" s="41">
        <f t="shared" si="70"/>
        <v>0.56744782442737074</v>
      </c>
      <c r="AS77" s="84" t="s">
        <v>449</v>
      </c>
      <c r="AT77" s="20">
        <f t="shared" si="71"/>
        <v>-0.29163159233152325</v>
      </c>
      <c r="AU77" s="20">
        <f t="shared" si="72"/>
        <v>-1.1481026136582468</v>
      </c>
      <c r="AV77" s="41">
        <f t="shared" si="73"/>
        <v>-8.6859064720936487</v>
      </c>
      <c r="AW77" s="41">
        <f t="shared" si="74"/>
        <v>-3.6811873489576019</v>
      </c>
      <c r="AX77" s="41">
        <f t="shared" si="75"/>
        <v>76.444971241958342</v>
      </c>
      <c r="AY77" s="41">
        <f t="shared" si="76"/>
        <v>44.587537378059643</v>
      </c>
      <c r="AZ77" s="41">
        <f t="shared" si="77"/>
        <v>-569.49843273814759</v>
      </c>
      <c r="BA77" s="41">
        <f t="shared" si="78"/>
        <v>176129.21374147202</v>
      </c>
      <c r="BB77" s="84" t="s">
        <v>660</v>
      </c>
      <c r="BC77" s="20">
        <f t="shared" si="79"/>
        <v>2.4533332155570262</v>
      </c>
      <c r="BD77" s="76">
        <f t="shared" si="80"/>
        <v>-24.9906102041667</v>
      </c>
      <c r="BE77" s="100" t="s">
        <v>1084</v>
      </c>
      <c r="BF77" s="131">
        <f t="shared" si="83"/>
        <v>2.8951318856978974</v>
      </c>
      <c r="BG77" s="132">
        <f t="shared" si="84"/>
        <v>-24.935589629631533</v>
      </c>
    </row>
    <row r="78" spans="3:59" s="3" customFormat="1">
      <c r="C78" s="4"/>
      <c r="G78" s="26"/>
      <c r="H78" s="26"/>
      <c r="I78" s="26"/>
      <c r="J78" s="26"/>
      <c r="K78" s="26"/>
      <c r="L78" s="26"/>
      <c r="N78" s="81"/>
      <c r="O78" s="26"/>
      <c r="P78" s="26"/>
      <c r="Q78" s="45"/>
      <c r="R78" s="45"/>
      <c r="S78" s="45"/>
      <c r="T78" s="45"/>
      <c r="U78" s="45"/>
      <c r="V78" s="87"/>
      <c r="W78" s="26"/>
      <c r="X78" s="26"/>
      <c r="Y78" s="45"/>
      <c r="Z78" s="45"/>
      <c r="AA78" s="45"/>
      <c r="AB78" s="45"/>
      <c r="AC78" s="45"/>
      <c r="AD78" s="45"/>
      <c r="AE78" s="85"/>
      <c r="AF78" s="26"/>
      <c r="AG78" s="26"/>
      <c r="AH78" s="26"/>
      <c r="AI78" s="26"/>
      <c r="AJ78" s="26"/>
      <c r="AK78" s="80" t="s">
        <v>236</v>
      </c>
      <c r="AL78" s="20">
        <f t="shared" si="81"/>
        <v>-1.4747904627466275</v>
      </c>
      <c r="AM78" s="20">
        <f t="shared" si="82"/>
        <v>9.5630000000000006</v>
      </c>
      <c r="AN78" s="41">
        <f t="shared" si="66"/>
        <v>-1.1116638509762797</v>
      </c>
      <c r="AO78" s="41">
        <f t="shared" si="67"/>
        <v>1.0211309119261303</v>
      </c>
      <c r="AP78" s="41">
        <f t="shared" si="68"/>
        <v>-0.15385886016957206</v>
      </c>
      <c r="AQ78" s="41">
        <f t="shared" si="69"/>
        <v>-0.12494475965182161</v>
      </c>
      <c r="AR78" s="41">
        <f t="shared" si="70"/>
        <v>0.53401237430730297</v>
      </c>
      <c r="AS78" s="84" t="s">
        <v>450</v>
      </c>
      <c r="AT78" s="20">
        <f t="shared" si="71"/>
        <v>-0.28248221463099804</v>
      </c>
      <c r="AU78" s="20">
        <f t="shared" si="72"/>
        <v>-1.1527268088298803</v>
      </c>
      <c r="AV78" s="41">
        <f t="shared" si="73"/>
        <v>-8.9873795855773313</v>
      </c>
      <c r="AW78" s="41">
        <f t="shared" si="74"/>
        <v>-3.6915016978931856</v>
      </c>
      <c r="AX78" s="41">
        <f t="shared" si="75"/>
        <v>81.772991815252169</v>
      </c>
      <c r="AY78" s="41">
        <f t="shared" si="76"/>
        <v>46.198831649949803</v>
      </c>
      <c r="AZ78" s="41">
        <f t="shared" si="77"/>
        <v>-569.47482586107878</v>
      </c>
      <c r="BA78" s="41">
        <f t="shared" si="78"/>
        <v>188404.97314234098</v>
      </c>
      <c r="BB78" s="84" t="s">
        <v>661</v>
      </c>
      <c r="BC78" s="20">
        <f t="shared" si="79"/>
        <v>2.3715506596011378</v>
      </c>
      <c r="BD78" s="76">
        <f t="shared" si="80"/>
        <v>-25.005527682154906</v>
      </c>
      <c r="BE78" s="100" t="s">
        <v>1085</v>
      </c>
      <c r="BF78" s="131">
        <f t="shared" si="83"/>
        <v>2.8135559126452407</v>
      </c>
      <c r="BG78" s="132">
        <f t="shared" si="84"/>
        <v>-24.952192095143602</v>
      </c>
    </row>
    <row r="79" spans="3:59" s="3" customFormat="1">
      <c r="C79" s="4"/>
      <c r="G79" s="26"/>
      <c r="H79" s="26"/>
      <c r="I79" s="26"/>
      <c r="J79" s="26"/>
      <c r="K79" s="26"/>
      <c r="L79" s="26"/>
      <c r="N79" s="81"/>
      <c r="O79" s="26"/>
      <c r="P79" s="26"/>
      <c r="Q79" s="45"/>
      <c r="R79" s="45"/>
      <c r="S79" s="45"/>
      <c r="T79" s="45"/>
      <c r="U79" s="45"/>
      <c r="V79" s="87"/>
      <c r="W79" s="26"/>
      <c r="X79" s="26"/>
      <c r="Y79" s="45"/>
      <c r="Z79" s="45"/>
      <c r="AA79" s="45"/>
      <c r="AB79" s="45"/>
      <c r="AC79" s="45"/>
      <c r="AD79" s="45"/>
      <c r="AE79" s="85"/>
      <c r="AF79" s="26"/>
      <c r="AG79" s="26"/>
      <c r="AH79" s="26"/>
      <c r="AI79" s="26"/>
      <c r="AJ79" s="26"/>
      <c r="AK79" s="80" t="s">
        <v>237</v>
      </c>
      <c r="AL79" s="20">
        <f t="shared" si="81"/>
        <v>-1.4247904627466275</v>
      </c>
      <c r="AM79" s="20">
        <f t="shared" si="82"/>
        <v>9.5630000000000006</v>
      </c>
      <c r="AN79" s="41">
        <f t="shared" si="66"/>
        <v>-1.1188088807412726</v>
      </c>
      <c r="AO79" s="41">
        <f t="shared" si="67"/>
        <v>1.0197223925116512</v>
      </c>
      <c r="AP79" s="41">
        <f t="shared" si="68"/>
        <v>-0.15064940959335127</v>
      </c>
      <c r="AQ79" s="41">
        <f t="shared" si="69"/>
        <v>-0.11733117258310344</v>
      </c>
      <c r="AR79" s="41">
        <f t="shared" si="70"/>
        <v>0.50127614070138404</v>
      </c>
      <c r="AS79" s="84" t="s">
        <v>451</v>
      </c>
      <c r="AT79" s="20">
        <f t="shared" si="71"/>
        <v>-0.27328965627771135</v>
      </c>
      <c r="AU79" s="20">
        <f t="shared" si="72"/>
        <v>-1.1571887060210562</v>
      </c>
      <c r="AV79" s="41">
        <f t="shared" si="73"/>
        <v>-9.3097535371204625</v>
      </c>
      <c r="AW79" s="41">
        <f t="shared" si="74"/>
        <v>-3.7014480502109155</v>
      </c>
      <c r="AX79" s="41">
        <f t="shared" si="75"/>
        <v>87.671510921926966</v>
      </c>
      <c r="AY79" s="41">
        <f t="shared" si="76"/>
        <v>47.919434170402084</v>
      </c>
      <c r="AZ79" s="41">
        <f t="shared" si="77"/>
        <v>-569.45205715327415</v>
      </c>
      <c r="BA79" s="41">
        <f t="shared" si="78"/>
        <v>201995.16116411969</v>
      </c>
      <c r="BB79" s="84" t="s">
        <v>662</v>
      </c>
      <c r="BC79" s="20">
        <f t="shared" si="79"/>
        <v>2.2899074027909752</v>
      </c>
      <c r="BD79" s="76">
        <f t="shared" si="80"/>
        <v>-25.019921593022531</v>
      </c>
      <c r="BE79" s="100" t="s">
        <v>1086</v>
      </c>
      <c r="BF79" s="131">
        <f t="shared" si="83"/>
        <v>2.7321125207719437</v>
      </c>
      <c r="BG79" s="132">
        <f t="shared" si="84"/>
        <v>-24.9682692727275</v>
      </c>
    </row>
    <row r="80" spans="3:59" s="3" customFormat="1">
      <c r="C80" s="4"/>
      <c r="G80" s="26"/>
      <c r="H80" s="26"/>
      <c r="I80" s="26"/>
      <c r="J80" s="26"/>
      <c r="K80" s="26"/>
      <c r="L80" s="26"/>
      <c r="N80" s="81"/>
      <c r="O80" s="26"/>
      <c r="P80" s="26"/>
      <c r="Q80" s="45"/>
      <c r="R80" s="45"/>
      <c r="S80" s="45"/>
      <c r="T80" s="45"/>
      <c r="U80" s="45"/>
      <c r="V80" s="87"/>
      <c r="W80" s="26"/>
      <c r="X80" s="26"/>
      <c r="Y80" s="45"/>
      <c r="Z80" s="45"/>
      <c r="AA80" s="45"/>
      <c r="AB80" s="45"/>
      <c r="AC80" s="45"/>
      <c r="AD80" s="45"/>
      <c r="AE80" s="85"/>
      <c r="AF80" s="26"/>
      <c r="AG80" s="26"/>
      <c r="AH80" s="26"/>
      <c r="AI80" s="26"/>
      <c r="AJ80" s="26"/>
      <c r="AK80" s="80" t="s">
        <v>238</v>
      </c>
      <c r="AL80" s="20">
        <f t="shared" si="81"/>
        <v>-1.3747904627466274</v>
      </c>
      <c r="AM80" s="20">
        <f t="shared" si="82"/>
        <v>9.5630000000000006</v>
      </c>
      <c r="AN80" s="41">
        <f t="shared" si="66"/>
        <v>-1.1257074945603545</v>
      </c>
      <c r="AO80" s="41">
        <f t="shared" si="67"/>
        <v>1.0183624497518913</v>
      </c>
      <c r="AP80" s="41">
        <f t="shared" si="68"/>
        <v>-0.14723232435406208</v>
      </c>
      <c r="AQ80" s="41">
        <f t="shared" si="69"/>
        <v>-0.1098832792701927</v>
      </c>
      <c r="AR80" s="41">
        <f t="shared" si="70"/>
        <v>0.46928137919215834</v>
      </c>
      <c r="AS80" s="84" t="s">
        <v>452</v>
      </c>
      <c r="AT80" s="20">
        <f t="shared" si="71"/>
        <v>-0.26405570395681988</v>
      </c>
      <c r="AU80" s="20">
        <f t="shared" si="72"/>
        <v>-1.1614891857661975</v>
      </c>
      <c r="AV80" s="41">
        <f t="shared" si="73"/>
        <v>-9.6553106859201776</v>
      </c>
      <c r="AW80" s="41">
        <f t="shared" si="74"/>
        <v>-3.7110290458586572</v>
      </c>
      <c r="AX80" s="41">
        <f t="shared" si="75"/>
        <v>94.225024441644365</v>
      </c>
      <c r="AY80" s="41">
        <f t="shared" si="76"/>
        <v>49.761310318573962</v>
      </c>
      <c r="AZ80" s="41">
        <f t="shared" si="77"/>
        <v>-569.43012108700759</v>
      </c>
      <c r="BA80" s="41">
        <f t="shared" si="78"/>
        <v>217094.45631354861</v>
      </c>
      <c r="BB80" s="84" t="s">
        <v>663</v>
      </c>
      <c r="BC80" s="20">
        <f t="shared" si="79"/>
        <v>2.2083976813480861</v>
      </c>
      <c r="BD80" s="76">
        <f t="shared" si="80"/>
        <v>-25.033794777340177</v>
      </c>
      <c r="BE80" s="100" t="s">
        <v>1087</v>
      </c>
      <c r="BF80" s="131">
        <f t="shared" si="83"/>
        <v>2.6507959833419017</v>
      </c>
      <c r="BG80" s="132">
        <f t="shared" si="84"/>
        <v>-24.983824076390412</v>
      </c>
    </row>
    <row r="81" spans="3:59" s="3" customFormat="1">
      <c r="C81" s="4"/>
      <c r="G81" s="26"/>
      <c r="H81" s="26"/>
      <c r="I81" s="26"/>
      <c r="J81" s="26"/>
      <c r="K81" s="26"/>
      <c r="L81" s="26"/>
      <c r="N81" s="81"/>
      <c r="O81" s="26"/>
      <c r="P81" s="26"/>
      <c r="Q81" s="45"/>
      <c r="R81" s="45"/>
      <c r="S81" s="45"/>
      <c r="T81" s="45"/>
      <c r="U81" s="45"/>
      <c r="V81" s="87"/>
      <c r="W81" s="26"/>
      <c r="X81" s="26"/>
      <c r="Y81" s="45"/>
      <c r="Z81" s="45"/>
      <c r="AA81" s="45"/>
      <c r="AB81" s="45"/>
      <c r="AC81" s="45"/>
      <c r="AD81" s="45"/>
      <c r="AE81" s="85"/>
      <c r="AF81" s="26"/>
      <c r="AG81" s="26"/>
      <c r="AH81" s="26"/>
      <c r="AI81" s="26"/>
      <c r="AJ81" s="26"/>
      <c r="AK81" s="80" t="s">
        <v>239</v>
      </c>
      <c r="AL81" s="20">
        <f t="shared" si="81"/>
        <v>-1.3247904627466274</v>
      </c>
      <c r="AM81" s="20">
        <f t="shared" si="82"/>
        <v>9.5630000000000006</v>
      </c>
      <c r="AN81" s="41">
        <f t="shared" si="66"/>
        <v>-1.132359692433526</v>
      </c>
      <c r="AO81" s="41">
        <f t="shared" si="67"/>
        <v>1.0170510836468507</v>
      </c>
      <c r="AP81" s="41">
        <f t="shared" si="68"/>
        <v>-0.14361489094991287</v>
      </c>
      <c r="AQ81" s="41">
        <f t="shared" si="69"/>
        <v>-0.10261127928378144</v>
      </c>
      <c r="AR81" s="41">
        <f t="shared" si="70"/>
        <v>0.43806888806239358</v>
      </c>
      <c r="AS81" s="84" t="s">
        <v>453</v>
      </c>
      <c r="AT81" s="20">
        <f t="shared" si="71"/>
        <v>-0.25478210701352727</v>
      </c>
      <c r="AU81" s="20">
        <f t="shared" si="72"/>
        <v>-1.1656290885024689</v>
      </c>
      <c r="AV81" s="41">
        <f t="shared" si="73"/>
        <v>-10.026677858185424</v>
      </c>
      <c r="AW81" s="41">
        <f t="shared" si="74"/>
        <v>-3.7202471995568303</v>
      </c>
      <c r="AX81" s="41">
        <f t="shared" si="75"/>
        <v>101.53426887182584</v>
      </c>
      <c r="AY81" s="41">
        <f t="shared" si="76"/>
        <v>51.738229914483526</v>
      </c>
      <c r="AZ81" s="41">
        <f t="shared" si="77"/>
        <v>-569.40901238461879</v>
      </c>
      <c r="BA81" s="41">
        <f t="shared" si="78"/>
        <v>233934.95548068677</v>
      </c>
      <c r="BB81" s="84" t="s">
        <v>664</v>
      </c>
      <c r="BC81" s="20">
        <f t="shared" si="79"/>
        <v>2.1270158519512887</v>
      </c>
      <c r="BD81" s="76">
        <f t="shared" si="80"/>
        <v>-25.047149946326222</v>
      </c>
      <c r="BE81" s="100" t="s">
        <v>1088</v>
      </c>
      <c r="BF81" s="131">
        <f t="shared" si="83"/>
        <v>2.5696006924063326</v>
      </c>
      <c r="BG81" s="132">
        <f t="shared" si="84"/>
        <v>-24.998859289260846</v>
      </c>
    </row>
    <row r="82" spans="3:59" s="3" customFormat="1">
      <c r="C82" s="4"/>
      <c r="G82" s="26"/>
      <c r="H82" s="26"/>
      <c r="I82" s="26"/>
      <c r="J82" s="26"/>
      <c r="K82" s="26"/>
      <c r="L82" s="26"/>
      <c r="N82" s="81"/>
      <c r="O82" s="26"/>
      <c r="P82" s="26"/>
      <c r="Q82" s="45"/>
      <c r="R82" s="45"/>
      <c r="S82" s="45"/>
      <c r="T82" s="45"/>
      <c r="U82" s="45"/>
      <c r="V82" s="87"/>
      <c r="W82" s="26"/>
      <c r="X82" s="26"/>
      <c r="Y82" s="45"/>
      <c r="Z82" s="45"/>
      <c r="AA82" s="45"/>
      <c r="AB82" s="45"/>
      <c r="AC82" s="45"/>
      <c r="AD82" s="45"/>
      <c r="AE82" s="85"/>
      <c r="AF82" s="26"/>
      <c r="AG82" s="26"/>
      <c r="AH82" s="26"/>
      <c r="AI82" s="26"/>
      <c r="AJ82" s="26"/>
      <c r="AK82" s="80" t="s">
        <v>240</v>
      </c>
      <c r="AL82" s="20">
        <f t="shared" si="81"/>
        <v>-1.2747904627466273</v>
      </c>
      <c r="AM82" s="20">
        <f t="shared" si="82"/>
        <v>9.5630000000000006</v>
      </c>
      <c r="AN82" s="41">
        <f t="shared" si="66"/>
        <v>-1.1387654743607869</v>
      </c>
      <c r="AO82" s="41">
        <f t="shared" si="67"/>
        <v>1.0157882941965291</v>
      </c>
      <c r="AP82" s="41">
        <f t="shared" si="68"/>
        <v>-0.13980439587911153</v>
      </c>
      <c r="AQ82" s="41">
        <f t="shared" si="69"/>
        <v>-9.552500786965723E-2</v>
      </c>
      <c r="AR82" s="41">
        <f t="shared" si="70"/>
        <v>0.40767800829523987</v>
      </c>
      <c r="AS82" s="84" t="s">
        <v>454</v>
      </c>
      <c r="AT82" s="20">
        <f t="shared" si="71"/>
        <v>-0.24547057952160301</v>
      </c>
      <c r="AU82" s="20">
        <f t="shared" si="72"/>
        <v>-1.1696092157498028</v>
      </c>
      <c r="AV82" s="41">
        <f t="shared" si="73"/>
        <v>-10.426893904082391</v>
      </c>
      <c r="AW82" s="41">
        <f t="shared" si="74"/>
        <v>-3.7291049049951788</v>
      </c>
      <c r="AX82" s="41">
        <f t="shared" si="75"/>
        <v>109.72011648699052</v>
      </c>
      <c r="AY82" s="41">
        <f t="shared" si="76"/>
        <v>53.866121158478741</v>
      </c>
      <c r="AZ82" s="41">
        <f t="shared" si="77"/>
        <v>-569.38872601132368</v>
      </c>
      <c r="BA82" s="41">
        <f t="shared" si="78"/>
        <v>252795.14838602618</v>
      </c>
      <c r="BB82" s="84" t="s">
        <v>665</v>
      </c>
      <c r="BC82" s="20">
        <f t="shared" si="79"/>
        <v>2.0457563850637026</v>
      </c>
      <c r="BD82" s="76">
        <f t="shared" si="80"/>
        <v>-25.059989685653527</v>
      </c>
      <c r="BE82" s="100" t="s">
        <v>1089</v>
      </c>
      <c r="BF82" s="131">
        <f t="shared" si="83"/>
        <v>2.4885211521803159</v>
      </c>
      <c r="BG82" s="132">
        <f t="shared" si="84"/>
        <v>-25.013377567480315</v>
      </c>
    </row>
    <row r="83" spans="3:59" s="3" customFormat="1">
      <c r="C83" s="4"/>
      <c r="G83" s="26"/>
      <c r="H83" s="26"/>
      <c r="I83" s="26"/>
      <c r="J83" s="26"/>
      <c r="K83" s="26"/>
      <c r="L83" s="26"/>
      <c r="N83" s="81"/>
      <c r="O83" s="26"/>
      <c r="P83" s="26"/>
      <c r="Q83" s="45"/>
      <c r="R83" s="45"/>
      <c r="S83" s="45"/>
      <c r="T83" s="45"/>
      <c r="U83" s="45"/>
      <c r="V83" s="87"/>
      <c r="W83" s="26"/>
      <c r="X83" s="26"/>
      <c r="Y83" s="45"/>
      <c r="Z83" s="45"/>
      <c r="AA83" s="45"/>
      <c r="AB83" s="45"/>
      <c r="AC83" s="45"/>
      <c r="AD83" s="45"/>
      <c r="AE83" s="85"/>
      <c r="AF83" s="26"/>
      <c r="AG83" s="26"/>
      <c r="AH83" s="26"/>
      <c r="AI83" s="26"/>
      <c r="AJ83" s="26"/>
      <c r="AK83" s="80" t="s">
        <v>241</v>
      </c>
      <c r="AL83" s="20">
        <f t="shared" si="81"/>
        <v>-1.2247904627466273</v>
      </c>
      <c r="AM83" s="20">
        <f t="shared" si="82"/>
        <v>9.5630000000000006</v>
      </c>
      <c r="AN83" s="41">
        <f t="shared" si="66"/>
        <v>-1.1449248403421373</v>
      </c>
      <c r="AO83" s="41">
        <f t="shared" si="67"/>
        <v>1.0145740814009268</v>
      </c>
      <c r="AP83" s="41">
        <f t="shared" si="68"/>
        <v>-0.13580812563986555</v>
      </c>
      <c r="AQ83" s="41">
        <f t="shared" si="69"/>
        <v>-8.8633935948688958E-2</v>
      </c>
      <c r="AR83" s="41">
        <f t="shared" si="70"/>
        <v>0.37814662357417222</v>
      </c>
      <c r="AS83" s="84" t="s">
        <v>455</v>
      </c>
      <c r="AT83" s="20">
        <f t="shared" si="71"/>
        <v>-0.23612280225300541</v>
      </c>
      <c r="AU83" s="20">
        <f t="shared" si="72"/>
        <v>-1.1734303312178225</v>
      </c>
      <c r="AV83" s="41">
        <f t="shared" si="73"/>
        <v>-10.859493801847771</v>
      </c>
      <c r="AW83" s="41">
        <f t="shared" si="74"/>
        <v>-3.7376044387592611</v>
      </c>
      <c r="AX83" s="41">
        <f t="shared" si="75"/>
        <v>118.92860563237015</v>
      </c>
      <c r="AY83" s="41">
        <f t="shared" si="76"/>
        <v>56.163511259915595</v>
      </c>
      <c r="AZ83" s="41">
        <f t="shared" si="77"/>
        <v>-569.36925716847031</v>
      </c>
      <c r="BA83" s="41">
        <f t="shared" si="78"/>
        <v>274011.50737698085</v>
      </c>
      <c r="BB83" s="84" t="s">
        <v>666</v>
      </c>
      <c r="BC83" s="20">
        <f t="shared" si="79"/>
        <v>1.9646138585788322</v>
      </c>
      <c r="BD83" s="76">
        <f t="shared" si="80"/>
        <v>-25.072316459020321</v>
      </c>
      <c r="BE83" s="100" t="s">
        <v>1090</v>
      </c>
      <c r="BF83" s="131">
        <f t="shared" si="83"/>
        <v>2.4075519727353427</v>
      </c>
      <c r="BG83" s="132">
        <f t="shared" si="84"/>
        <v>-25.027381443855123</v>
      </c>
    </row>
    <row r="84" spans="3:59" s="3" customFormat="1">
      <c r="C84" s="4"/>
      <c r="G84" s="26"/>
      <c r="H84" s="26"/>
      <c r="I84" s="26"/>
      <c r="J84" s="26"/>
      <c r="K84" s="26"/>
      <c r="L84" s="26"/>
      <c r="N84" s="81"/>
      <c r="O84" s="26"/>
      <c r="P84" s="26"/>
      <c r="Q84" s="45"/>
      <c r="R84" s="45"/>
      <c r="S84" s="45"/>
      <c r="T84" s="45"/>
      <c r="U84" s="45"/>
      <c r="V84" s="87"/>
      <c r="W84" s="26"/>
      <c r="X84" s="26"/>
      <c r="Y84" s="45"/>
      <c r="Z84" s="45"/>
      <c r="AA84" s="45"/>
      <c r="AB84" s="45"/>
      <c r="AC84" s="45"/>
      <c r="AD84" s="45"/>
      <c r="AE84" s="85"/>
      <c r="AF84" s="26"/>
      <c r="AG84" s="26"/>
      <c r="AH84" s="26"/>
      <c r="AI84" s="26"/>
      <c r="AJ84" s="26"/>
      <c r="AK84" s="80" t="s">
        <v>242</v>
      </c>
      <c r="AL84" s="20">
        <f t="shared" si="81"/>
        <v>-1.1747904627466272</v>
      </c>
      <c r="AM84" s="20">
        <f t="shared" si="82"/>
        <v>9.5630000000000006</v>
      </c>
      <c r="AN84" s="41">
        <f t="shared" si="66"/>
        <v>-1.1508377903775777</v>
      </c>
      <c r="AO84" s="41">
        <f t="shared" si="67"/>
        <v>1.0134084452600434</v>
      </c>
      <c r="AP84" s="41">
        <f t="shared" si="68"/>
        <v>-0.13163336673038373</v>
      </c>
      <c r="AQ84" s="41">
        <f t="shared" si="69"/>
        <v>-8.1947170116830392E-2</v>
      </c>
      <c r="AR84" s="41">
        <f t="shared" si="70"/>
        <v>0.34951116028300522</v>
      </c>
      <c r="AS84" s="84" t="s">
        <v>456</v>
      </c>
      <c r="AT84" s="20">
        <f t="shared" si="71"/>
        <v>-0.22674042455595994</v>
      </c>
      <c r="AU84" s="20">
        <f t="shared" si="72"/>
        <v>-1.1770931618439249</v>
      </c>
      <c r="AV84" s="41">
        <f t="shared" si="73"/>
        <v>-11.32861423890785</v>
      </c>
      <c r="AW84" s="41">
        <f t="shared" si="74"/>
        <v>-3.7457479640045825</v>
      </c>
      <c r="AX84" s="41">
        <f t="shared" si="75"/>
        <v>129.33750057398569</v>
      </c>
      <c r="AY84" s="41">
        <f t="shared" si="76"/>
        <v>58.652079582304417</v>
      </c>
      <c r="AZ84" s="41">
        <f t="shared" si="77"/>
        <v>-569.3506012872092</v>
      </c>
      <c r="BA84" s="41">
        <f t="shared" si="78"/>
        <v>297993.60132246302</v>
      </c>
      <c r="BB84" s="84" t="s">
        <v>667</v>
      </c>
      <c r="BC84" s="20">
        <f t="shared" si="79"/>
        <v>1.8835829517619462</v>
      </c>
      <c r="BD84" s="76">
        <f t="shared" si="80"/>
        <v>-25.084132611499044</v>
      </c>
      <c r="BE84" s="100" t="s">
        <v>1091</v>
      </c>
      <c r="BF84" s="131">
        <f t="shared" si="83"/>
        <v>2.3266878639842727</v>
      </c>
      <c r="BG84" s="132">
        <f t="shared" si="84"/>
        <v>-25.040873331282345</v>
      </c>
    </row>
    <row r="85" spans="3:59" s="3" customFormat="1">
      <c r="C85" s="4"/>
      <c r="G85" s="26"/>
      <c r="H85" s="26"/>
      <c r="I85" s="26"/>
      <c r="J85" s="26"/>
      <c r="K85" s="26"/>
      <c r="L85" s="26"/>
      <c r="N85" s="81"/>
      <c r="O85" s="26"/>
      <c r="P85" s="26"/>
      <c r="Q85" s="45"/>
      <c r="R85" s="45"/>
      <c r="S85" s="45"/>
      <c r="T85" s="45"/>
      <c r="U85" s="45"/>
      <c r="V85" s="87"/>
      <c r="W85" s="26"/>
      <c r="X85" s="26"/>
      <c r="Y85" s="45"/>
      <c r="Z85" s="45"/>
      <c r="AA85" s="45"/>
      <c r="AB85" s="45"/>
      <c r="AC85" s="45"/>
      <c r="AD85" s="45"/>
      <c r="AE85" s="85"/>
      <c r="AF85" s="26"/>
      <c r="AG85" s="26"/>
      <c r="AH85" s="26"/>
      <c r="AI85" s="26"/>
      <c r="AJ85" s="26"/>
      <c r="AK85" s="80" t="s">
        <v>243</v>
      </c>
      <c r="AL85" s="20">
        <f t="shared" si="81"/>
        <v>-1.1247904627466272</v>
      </c>
      <c r="AM85" s="20">
        <f t="shared" si="82"/>
        <v>9.5630000000000006</v>
      </c>
      <c r="AN85" s="41">
        <f t="shared" si="66"/>
        <v>-1.1565043244671078</v>
      </c>
      <c r="AO85" s="41">
        <f t="shared" si="67"/>
        <v>1.0122913857738793</v>
      </c>
      <c r="AP85" s="41">
        <f t="shared" si="68"/>
        <v>-0.12728740564887309</v>
      </c>
      <c r="AQ85" s="41">
        <f t="shared" si="69"/>
        <v>-7.5473452645184125E-2</v>
      </c>
      <c r="AR85" s="41">
        <f t="shared" si="70"/>
        <v>0.32180658750615154</v>
      </c>
      <c r="AS85" s="84" t="s">
        <v>457</v>
      </c>
      <c r="AT85" s="20">
        <f t="shared" si="71"/>
        <v>-0.21732506614828762</v>
      </c>
      <c r="AU85" s="20">
        <f t="shared" si="72"/>
        <v>-1.1805983987664301</v>
      </c>
      <c r="AV85" s="41">
        <f t="shared" si="73"/>
        <v>-11.839127352997835</v>
      </c>
      <c r="AW85" s="41">
        <f t="shared" si="74"/>
        <v>-3.7535375338946864</v>
      </c>
      <c r="AX85" s="41">
        <f t="shared" si="75"/>
        <v>141.16493648050152</v>
      </c>
      <c r="AY85" s="41">
        <f t="shared" si="76"/>
        <v>61.357358316887634</v>
      </c>
      <c r="AZ85" s="41">
        <f t="shared" si="77"/>
        <v>-569.33275402254912</v>
      </c>
      <c r="BA85" s="41">
        <f t="shared" si="78"/>
        <v>325244.01365107548</v>
      </c>
      <c r="BB85" s="84" t="s">
        <v>668</v>
      </c>
      <c r="BC85" s="20">
        <f t="shared" si="79"/>
        <v>1.8026584394648733</v>
      </c>
      <c r="BD85" s="76">
        <f t="shared" si="80"/>
        <v>-25.095440372675657</v>
      </c>
      <c r="BE85" s="100" t="s">
        <v>1092</v>
      </c>
      <c r="BF85" s="131">
        <f t="shared" si="83"/>
        <v>2.2459236299370029</v>
      </c>
      <c r="BG85" s="132">
        <f t="shared" si="84"/>
        <v>-25.053855525962835</v>
      </c>
    </row>
    <row r="86" spans="3:59" s="3" customFormat="1">
      <c r="C86" s="4"/>
      <c r="G86" s="26"/>
      <c r="H86" s="26"/>
      <c r="I86" s="26"/>
      <c r="J86" s="26"/>
      <c r="K86" s="26"/>
      <c r="L86" s="26"/>
      <c r="N86" s="81"/>
      <c r="O86" s="26"/>
      <c r="P86" s="26"/>
      <c r="Q86" s="45"/>
      <c r="R86" s="45"/>
      <c r="S86" s="45"/>
      <c r="T86" s="45"/>
      <c r="U86" s="45"/>
      <c r="V86" s="87"/>
      <c r="W86" s="26"/>
      <c r="X86" s="26"/>
      <c r="Y86" s="45"/>
      <c r="Z86" s="45"/>
      <c r="AA86" s="45"/>
      <c r="AB86" s="45"/>
      <c r="AC86" s="45"/>
      <c r="AD86" s="45"/>
      <c r="AE86" s="85"/>
      <c r="AF86" s="26"/>
      <c r="AG86" s="26"/>
      <c r="AH86" s="26"/>
      <c r="AI86" s="26"/>
      <c r="AJ86" s="26"/>
      <c r="AK86" s="80" t="s">
        <v>244</v>
      </c>
      <c r="AL86" s="20">
        <f t="shared" si="81"/>
        <v>-1.0747904627466272</v>
      </c>
      <c r="AM86" s="20">
        <f t="shared" si="82"/>
        <v>9.5630000000000006</v>
      </c>
      <c r="AN86" s="41">
        <f t="shared" si="66"/>
        <v>-1.1619244426107271</v>
      </c>
      <c r="AO86" s="41">
        <f t="shared" si="67"/>
        <v>1.0112229029424344</v>
      </c>
      <c r="AP86" s="41">
        <f t="shared" si="68"/>
        <v>-0.12277752889354199</v>
      </c>
      <c r="AQ86" s="41">
        <f t="shared" si="69"/>
        <v>-6.9221161479848803E-2</v>
      </c>
      <c r="AR86" s="41">
        <f t="shared" si="70"/>
        <v>0.29506641702800346</v>
      </c>
      <c r="AS86" s="84" t="s">
        <v>458</v>
      </c>
      <c r="AT86" s="20">
        <f t="shared" si="71"/>
        <v>-0.20787831883172844</v>
      </c>
      <c r="AU86" s="20">
        <f t="shared" si="72"/>
        <v>-1.1839466982363342</v>
      </c>
      <c r="AV86" s="41">
        <f t="shared" si="73"/>
        <v>-12.396811803447664</v>
      </c>
      <c r="AW86" s="41">
        <f t="shared" si="74"/>
        <v>-3.7609750948103624</v>
      </c>
      <c r="AX86" s="41">
        <f t="shared" si="75"/>
        <v>154.68094289009932</v>
      </c>
      <c r="AY86" s="41">
        <f t="shared" si="76"/>
        <v>64.309628726600891</v>
      </c>
      <c r="AZ86" s="41">
        <f t="shared" si="77"/>
        <v>-569.31571124781078</v>
      </c>
      <c r="BA86" s="41">
        <f t="shared" si="78"/>
        <v>356384.8924187888</v>
      </c>
      <c r="BB86" s="84" t="s">
        <v>669</v>
      </c>
      <c r="BC86" s="20">
        <f t="shared" si="79"/>
        <v>1.7218351865956614</v>
      </c>
      <c r="BD86" s="76">
        <f t="shared" si="80"/>
        <v>-25.106241859590966</v>
      </c>
      <c r="BE86" s="100" t="s">
        <v>1093</v>
      </c>
      <c r="BF86" s="131">
        <f t="shared" si="83"/>
        <v>2.165254163208429</v>
      </c>
      <c r="BG86" s="132">
        <f t="shared" si="84"/>
        <v>-25.066330210412961</v>
      </c>
    </row>
    <row r="87" spans="3:59" s="3" customFormat="1">
      <c r="C87" s="4"/>
      <c r="G87" s="26"/>
      <c r="H87" s="26"/>
      <c r="I87" s="26"/>
      <c r="J87" s="26"/>
      <c r="K87" s="26"/>
      <c r="L87" s="26"/>
      <c r="N87" s="81"/>
      <c r="O87" s="26"/>
      <c r="P87" s="26"/>
      <c r="Q87" s="45"/>
      <c r="R87" s="45"/>
      <c r="S87" s="45"/>
      <c r="T87" s="45"/>
      <c r="U87" s="45"/>
      <c r="V87" s="87"/>
      <c r="W87" s="26"/>
      <c r="X87" s="26"/>
      <c r="Y87" s="45"/>
      <c r="Z87" s="45"/>
      <c r="AA87" s="45"/>
      <c r="AB87" s="45"/>
      <c r="AC87" s="45"/>
      <c r="AD87" s="45"/>
      <c r="AE87" s="85"/>
      <c r="AF87" s="26"/>
      <c r="AG87" s="26"/>
      <c r="AH87" s="26"/>
      <c r="AI87" s="26"/>
      <c r="AJ87" s="26"/>
      <c r="AK87" s="80" t="s">
        <v>245</v>
      </c>
      <c r="AL87" s="20">
        <f t="shared" si="81"/>
        <v>-1.0247904627466271</v>
      </c>
      <c r="AM87" s="20">
        <f t="shared" si="82"/>
        <v>9.5630000000000006</v>
      </c>
      <c r="AN87" s="41">
        <f t="shared" si="66"/>
        <v>-1.1670981448084363</v>
      </c>
      <c r="AO87" s="41">
        <f t="shared" si="67"/>
        <v>1.0102029967657085</v>
      </c>
      <c r="AP87" s="41">
        <f t="shared" si="68"/>
        <v>-0.11811102296259746</v>
      </c>
      <c r="AQ87" s="41">
        <f t="shared" si="69"/>
        <v>-6.3198310242075451E-2</v>
      </c>
      <c r="AR87" s="41">
        <f t="shared" si="70"/>
        <v>0.26932270333356556</v>
      </c>
      <c r="AS87" s="84" t="s">
        <v>459</v>
      </c>
      <c r="AT87" s="20">
        <f t="shared" si="71"/>
        <v>-0.19840174813393519</v>
      </c>
      <c r="AU87" s="20">
        <f t="shared" si="72"/>
        <v>-1.1871386824710661</v>
      </c>
      <c r="AV87" s="41">
        <f t="shared" si="73"/>
        <v>-13.008573922151626</v>
      </c>
      <c r="AW87" s="41">
        <f t="shared" si="74"/>
        <v>-3.7680624893554704</v>
      </c>
      <c r="AX87" s="41">
        <f t="shared" si="75"/>
        <v>170.22299548808334</v>
      </c>
      <c r="AY87" s="41">
        <f t="shared" si="76"/>
        <v>67.545079754861376</v>
      </c>
      <c r="AZ87" s="41">
        <f t="shared" si="77"/>
        <v>-569.2994690493947</v>
      </c>
      <c r="BA87" s="41">
        <f t="shared" si="78"/>
        <v>392193.78160454403</v>
      </c>
      <c r="BB87" s="84" t="s">
        <v>670</v>
      </c>
      <c r="BC87" s="20">
        <f t="shared" si="79"/>
        <v>1.641108142821563</v>
      </c>
      <c r="BD87" s="76">
        <f t="shared" si="80"/>
        <v>-25.116539079494743</v>
      </c>
      <c r="BE87" s="100" t="s">
        <v>1094</v>
      </c>
      <c r="BF87" s="131">
        <f t="shared" si="83"/>
        <v>2.0846744397573116</v>
      </c>
      <c r="BG87" s="132">
        <f t="shared" si="84"/>
        <v>-25.078299456286224</v>
      </c>
    </row>
    <row r="88" spans="3:59" s="3" customFormat="1">
      <c r="C88" s="4"/>
      <c r="G88" s="26"/>
      <c r="H88" s="26"/>
      <c r="I88" s="26"/>
      <c r="J88" s="26"/>
      <c r="K88" s="26"/>
      <c r="L88" s="26"/>
      <c r="N88" s="81"/>
      <c r="O88" s="26"/>
      <c r="P88" s="26"/>
      <c r="Q88" s="45"/>
      <c r="R88" s="45"/>
      <c r="S88" s="45"/>
      <c r="T88" s="45"/>
      <c r="U88" s="45"/>
      <c r="V88" s="87"/>
      <c r="W88" s="26"/>
      <c r="X88" s="26"/>
      <c r="Y88" s="45"/>
      <c r="Z88" s="45"/>
      <c r="AA88" s="45"/>
      <c r="AB88" s="45"/>
      <c r="AC88" s="45"/>
      <c r="AD88" s="45"/>
      <c r="AE88" s="85"/>
      <c r="AF88" s="26"/>
      <c r="AG88" s="26"/>
      <c r="AH88" s="26"/>
      <c r="AI88" s="26"/>
      <c r="AJ88" s="26"/>
      <c r="AK88" s="80" t="s">
        <v>246</v>
      </c>
      <c r="AL88" s="20">
        <f t="shared" si="81"/>
        <v>-0.97479046274662706</v>
      </c>
      <c r="AM88" s="20">
        <f t="shared" si="82"/>
        <v>9.5630000000000006</v>
      </c>
      <c r="AN88" s="41">
        <f t="shared" si="66"/>
        <v>-1.1720254310602352</v>
      </c>
      <c r="AO88" s="41">
        <f t="shared" si="67"/>
        <v>1.0092316672437018</v>
      </c>
      <c r="AP88" s="41">
        <f t="shared" si="68"/>
        <v>-0.11329517435424874</v>
      </c>
      <c r="AQ88" s="41">
        <f t="shared" si="69"/>
        <v>-5.7412548228207072E-2</v>
      </c>
      <c r="AR88" s="41">
        <f t="shared" si="70"/>
        <v>0.24460604360821109</v>
      </c>
      <c r="AS88" s="84" t="s">
        <v>460</v>
      </c>
      <c r="AT88" s="20">
        <f t="shared" si="71"/>
        <v>-0.18889689488262965</v>
      </c>
      <c r="AU88" s="20">
        <f t="shared" si="72"/>
        <v>-1.1901749404531672</v>
      </c>
      <c r="AV88" s="41">
        <f t="shared" si="73"/>
        <v>-13.68273692540776</v>
      </c>
      <c r="AW88" s="41">
        <f t="shared" si="74"/>
        <v>-3.7748014591585903</v>
      </c>
      <c r="AX88" s="41">
        <f t="shared" si="75"/>
        <v>188.21728976991699</v>
      </c>
      <c r="AY88" s="41">
        <f t="shared" si="76"/>
        <v>71.107323201522874</v>
      </c>
      <c r="AZ88" s="41">
        <f t="shared" si="77"/>
        <v>-569.2840237219084</v>
      </c>
      <c r="BA88" s="41">
        <f t="shared" si="78"/>
        <v>433652.63562988874</v>
      </c>
      <c r="BB88" s="84" t="s">
        <v>671</v>
      </c>
      <c r="BC88" s="20">
        <f t="shared" si="79"/>
        <v>1.5604723374908722</v>
      </c>
      <c r="BD88" s="76">
        <f t="shared" si="80"/>
        <v>-25.126333932422305</v>
      </c>
      <c r="BE88" s="100" t="s">
        <v>1095</v>
      </c>
      <c r="BF88" s="131">
        <f t="shared" si="83"/>
        <v>2.0041795138416947</v>
      </c>
      <c r="BG88" s="132">
        <f t="shared" si="84"/>
        <v>-25.089765227014503</v>
      </c>
    </row>
    <row r="89" spans="3:59" s="3" customFormat="1">
      <c r="C89" s="4"/>
      <c r="G89" s="26"/>
      <c r="H89" s="26"/>
      <c r="I89" s="26"/>
      <c r="J89" s="26"/>
      <c r="K89" s="26"/>
      <c r="L89" s="26"/>
      <c r="N89" s="81"/>
      <c r="O89" s="26"/>
      <c r="P89" s="26"/>
      <c r="Q89" s="45"/>
      <c r="R89" s="45"/>
      <c r="S89" s="45"/>
      <c r="T89" s="45"/>
      <c r="U89" s="45"/>
      <c r="V89" s="87"/>
      <c r="W89" s="26"/>
      <c r="X89" s="26"/>
      <c r="Y89" s="45"/>
      <c r="Z89" s="45"/>
      <c r="AA89" s="45"/>
      <c r="AB89" s="45"/>
      <c r="AC89" s="45"/>
      <c r="AD89" s="45"/>
      <c r="AE89" s="85"/>
      <c r="AF89" s="26"/>
      <c r="AG89" s="26"/>
      <c r="AH89" s="26"/>
      <c r="AI89" s="26"/>
      <c r="AJ89" s="26"/>
      <c r="AK89" s="80" t="s">
        <v>247</v>
      </c>
      <c r="AL89" s="20">
        <f t="shared" si="81"/>
        <v>-0.92479046274662702</v>
      </c>
      <c r="AM89" s="20">
        <f t="shared" si="82"/>
        <v>9.5630000000000006</v>
      </c>
      <c r="AN89" s="41">
        <f t="shared" si="66"/>
        <v>-1.176706301366123</v>
      </c>
      <c r="AO89" s="41">
        <f t="shared" si="67"/>
        <v>1.0083089143764143</v>
      </c>
      <c r="AP89" s="41">
        <f t="shared" si="68"/>
        <v>-0.10833726956670264</v>
      </c>
      <c r="AQ89" s="41">
        <f t="shared" si="69"/>
        <v>-5.1871160409643124E-2</v>
      </c>
      <c r="AR89" s="41">
        <f t="shared" si="70"/>
        <v>0.22094557773753681</v>
      </c>
      <c r="AS89" s="84" t="s">
        <v>461</v>
      </c>
      <c r="AT89" s="20">
        <f t="shared" si="71"/>
        <v>-0.17936527671732097</v>
      </c>
      <c r="AU89" s="20">
        <f t="shared" si="72"/>
        <v>-1.1930560286767355</v>
      </c>
      <c r="AV89" s="41">
        <f t="shared" si="73"/>
        <v>-14.429423945240652</v>
      </c>
      <c r="AW89" s="41">
        <f t="shared" si="74"/>
        <v>-3.7811936474863614</v>
      </c>
      <c r="AX89" s="41">
        <f t="shared" si="75"/>
        <v>209.20827539148431</v>
      </c>
      <c r="AY89" s="41">
        <f t="shared" si="76"/>
        <v>75.049400414294112</v>
      </c>
      <c r="AZ89" s="41">
        <f t="shared" si="77"/>
        <v>-569.26937176361059</v>
      </c>
      <c r="BA89" s="41">
        <f t="shared" si="78"/>
        <v>482015.86650197988</v>
      </c>
      <c r="BB89" s="84" t="s">
        <v>672</v>
      </c>
      <c r="BC89" s="20">
        <f t="shared" si="79"/>
        <v>1.4799228747561735</v>
      </c>
      <c r="BD89" s="76">
        <f t="shared" si="80"/>
        <v>-25.135628213602473</v>
      </c>
      <c r="BE89" s="100" t="s">
        <v>1096</v>
      </c>
      <c r="BF89" s="131">
        <f t="shared" si="83"/>
        <v>1.9237645131735543</v>
      </c>
      <c r="BG89" s="132">
        <f t="shared" si="84"/>
        <v>-25.100729380278175</v>
      </c>
    </row>
    <row r="90" spans="3:59" s="3" customFormat="1">
      <c r="C90" s="4"/>
      <c r="G90" s="26"/>
      <c r="H90" s="26"/>
      <c r="I90" s="26"/>
      <c r="J90" s="26"/>
      <c r="K90" s="26"/>
      <c r="L90" s="26"/>
      <c r="N90" s="81"/>
      <c r="O90" s="26"/>
      <c r="P90" s="26"/>
      <c r="Q90" s="45"/>
      <c r="R90" s="45"/>
      <c r="S90" s="45"/>
      <c r="T90" s="45"/>
      <c r="U90" s="45"/>
      <c r="V90" s="87"/>
      <c r="W90" s="26"/>
      <c r="X90" s="26"/>
      <c r="Y90" s="45"/>
      <c r="Z90" s="45"/>
      <c r="AA90" s="45"/>
      <c r="AB90" s="45"/>
      <c r="AC90" s="45"/>
      <c r="AD90" s="45"/>
      <c r="AE90" s="85"/>
      <c r="AF90" s="26"/>
      <c r="AG90" s="26"/>
      <c r="AH90" s="26"/>
      <c r="AI90" s="26"/>
      <c r="AJ90" s="26"/>
      <c r="AK90" s="80" t="s">
        <v>248</v>
      </c>
      <c r="AL90" s="20">
        <f t="shared" si="81"/>
        <v>-0.87479046274662697</v>
      </c>
      <c r="AM90" s="20">
        <f t="shared" si="82"/>
        <v>9.5630000000000006</v>
      </c>
      <c r="AN90" s="41">
        <f t="shared" si="66"/>
        <v>-1.1811407557261009</v>
      </c>
      <c r="AO90" s="41">
        <f t="shared" si="67"/>
        <v>1.007434738163846</v>
      </c>
      <c r="AP90" s="41">
        <f t="shared" si="68"/>
        <v>-0.1032445950981673</v>
      </c>
      <c r="AQ90" s="41">
        <f t="shared" si="69"/>
        <v>-4.6581067432896361E-2</v>
      </c>
      <c r="AR90" s="41">
        <f t="shared" si="70"/>
        <v>0.19836898830759411</v>
      </c>
      <c r="AS90" s="84" t="s">
        <v>462</v>
      </c>
      <c r="AT90" s="20">
        <f t="shared" si="71"/>
        <v>-0.16980838954342242</v>
      </c>
      <c r="AU90" s="20">
        <f t="shared" si="72"/>
        <v>-1.1957824718442047</v>
      </c>
      <c r="AV90" s="41">
        <f t="shared" si="73"/>
        <v>-15.261072417004687</v>
      </c>
      <c r="AW90" s="41">
        <f t="shared" si="74"/>
        <v>-3.7872406016813152</v>
      </c>
      <c r="AX90" s="41">
        <f t="shared" si="75"/>
        <v>233.90033131706127</v>
      </c>
      <c r="AY90" s="41">
        <f t="shared" si="76"/>
        <v>79.436477149246187</v>
      </c>
      <c r="AZ90" s="41">
        <f t="shared" si="77"/>
        <v>-569.25550987214183</v>
      </c>
      <c r="BA90" s="41">
        <f t="shared" si="78"/>
        <v>538906.36335450923</v>
      </c>
      <c r="BB90" s="84" t="s">
        <v>673</v>
      </c>
      <c r="BC90" s="20">
        <f t="shared" si="79"/>
        <v>1.3994549288834228</v>
      </c>
      <c r="BD90" s="76">
        <f t="shared" si="80"/>
        <v>-25.144423615705374</v>
      </c>
      <c r="BE90" s="100" t="s">
        <v>1097</v>
      </c>
      <c r="BF90" s="131">
        <f t="shared" si="83"/>
        <v>1.8434246342572089</v>
      </c>
      <c r="BG90" s="132">
        <f t="shared" si="84"/>
        <v>-25.111193670313671</v>
      </c>
    </row>
    <row r="91" spans="3:59" s="3" customFormat="1">
      <c r="C91" s="4"/>
      <c r="G91" s="26"/>
      <c r="H91" s="26"/>
      <c r="I91" s="26"/>
      <c r="J91" s="26"/>
      <c r="K91" s="26"/>
      <c r="L91" s="26"/>
      <c r="N91" s="81"/>
      <c r="O91" s="26"/>
      <c r="P91" s="26"/>
      <c r="Q91" s="45"/>
      <c r="R91" s="45"/>
      <c r="S91" s="45"/>
      <c r="T91" s="45"/>
      <c r="U91" s="45"/>
      <c r="V91" s="87"/>
      <c r="W91" s="26"/>
      <c r="X91" s="26"/>
      <c r="Y91" s="45"/>
      <c r="Z91" s="45"/>
      <c r="AA91" s="45"/>
      <c r="AB91" s="45"/>
      <c r="AC91" s="45"/>
      <c r="AD91" s="45"/>
      <c r="AE91" s="85"/>
      <c r="AF91" s="26"/>
      <c r="AG91" s="26"/>
      <c r="AH91" s="26"/>
      <c r="AI91" s="26"/>
      <c r="AJ91" s="26"/>
      <c r="AK91" s="80" t="s">
        <v>249</v>
      </c>
      <c r="AL91" s="20">
        <f t="shared" si="81"/>
        <v>-0.82479046274662693</v>
      </c>
      <c r="AM91" s="20">
        <f t="shared" si="82"/>
        <v>9.5630000000000006</v>
      </c>
      <c r="AN91" s="41">
        <f t="shared" si="66"/>
        <v>-1.1853287941401678</v>
      </c>
      <c r="AO91" s="41">
        <f t="shared" si="67"/>
        <v>1.0066091386059965</v>
      </c>
      <c r="AP91" s="41">
        <f t="shared" si="68"/>
        <v>-9.802443744685041E-2</v>
      </c>
      <c r="AQ91" s="41">
        <f t="shared" si="69"/>
        <v>-4.1548825619543095E-2</v>
      </c>
      <c r="AR91" s="41">
        <f t="shared" si="70"/>
        <v>0.17690250060468762</v>
      </c>
      <c r="AS91" s="84" t="s">
        <v>463</v>
      </c>
      <c r="AT91" s="20">
        <f t="shared" si="71"/>
        <v>-0.16022770893275173</v>
      </c>
      <c r="AU91" s="20">
        <f t="shared" si="72"/>
        <v>-1.1983547635157576</v>
      </c>
      <c r="AV91" s="41">
        <f t="shared" si="73"/>
        <v>-16.193135564334835</v>
      </c>
      <c r="AW91" s="41">
        <f t="shared" si="74"/>
        <v>-3.7929437754265898</v>
      </c>
      <c r="AX91" s="41">
        <f t="shared" si="75"/>
        <v>263.21763940492565</v>
      </c>
      <c r="AY91" s="41">
        <f t="shared" si="76"/>
        <v>84.349518625076854</v>
      </c>
      <c r="AZ91" s="41">
        <f t="shared" si="77"/>
        <v>-569.24243494056168</v>
      </c>
      <c r="BA91" s="41">
        <f t="shared" si="78"/>
        <v>606453.44118894869</v>
      </c>
      <c r="BB91" s="84" t="s">
        <v>674</v>
      </c>
      <c r="BC91" s="20">
        <f t="shared" si="79"/>
        <v>1.3190637397339799</v>
      </c>
      <c r="BD91" s="76">
        <f t="shared" si="80"/>
        <v>-25.152721730937408</v>
      </c>
      <c r="BE91" s="100" t="s">
        <v>1098</v>
      </c>
      <c r="BF91" s="131">
        <f t="shared" si="83"/>
        <v>1.7631551378987014</v>
      </c>
      <c r="BG91" s="132">
        <f t="shared" si="84"/>
        <v>-25.121159750066031</v>
      </c>
    </row>
    <row r="92" spans="3:59" s="3" customFormat="1">
      <c r="C92" s="4"/>
      <c r="G92" s="26"/>
      <c r="H92" s="26"/>
      <c r="I92" s="26"/>
      <c r="J92" s="26"/>
      <c r="K92" s="26"/>
      <c r="L92" s="26"/>
      <c r="N92" s="81"/>
      <c r="O92" s="26"/>
      <c r="P92" s="26"/>
      <c r="Q92" s="45"/>
      <c r="R92" s="45"/>
      <c r="S92" s="45"/>
      <c r="T92" s="45"/>
      <c r="U92" s="45"/>
      <c r="V92" s="87"/>
      <c r="W92" s="26"/>
      <c r="X92" s="26"/>
      <c r="Y92" s="45"/>
      <c r="Z92" s="45"/>
      <c r="AA92" s="45"/>
      <c r="AB92" s="45"/>
      <c r="AC92" s="45"/>
      <c r="AD92" s="45"/>
      <c r="AE92" s="85"/>
      <c r="AF92" s="26"/>
      <c r="AG92" s="26"/>
      <c r="AH92" s="26"/>
      <c r="AI92" s="26"/>
      <c r="AJ92" s="26"/>
      <c r="AK92" s="80" t="s">
        <v>250</v>
      </c>
      <c r="AL92" s="20">
        <f t="shared" si="81"/>
        <v>-0.77479046274662688</v>
      </c>
      <c r="AM92" s="20">
        <f t="shared" si="82"/>
        <v>9.5630000000000006</v>
      </c>
      <c r="AN92" s="41">
        <f t="shared" si="66"/>
        <v>-1.1892704166083252</v>
      </c>
      <c r="AO92" s="41">
        <f t="shared" si="67"/>
        <v>1.0058321157028665</v>
      </c>
      <c r="AP92" s="41">
        <f t="shared" si="68"/>
        <v>-9.2684083110960547E-2</v>
      </c>
      <c r="AQ92" s="41">
        <f t="shared" si="69"/>
        <v>-3.6780626966280039E-2</v>
      </c>
      <c r="AR92" s="41">
        <f t="shared" si="70"/>
        <v>0.15657088261560487</v>
      </c>
      <c r="AS92" s="84" t="s">
        <v>464</v>
      </c>
      <c r="AT92" s="20">
        <f t="shared" si="71"/>
        <v>-0.15062469147496241</v>
      </c>
      <c r="AU92" s="20">
        <f t="shared" si="72"/>
        <v>-1.2007733667135907</v>
      </c>
      <c r="AV92" s="41">
        <f t="shared" si="73"/>
        <v>-17.245055499893347</v>
      </c>
      <c r="AW92" s="41">
        <f t="shared" si="74"/>
        <v>-3.7983045308536294</v>
      </c>
      <c r="AX92" s="41">
        <f t="shared" si="75"/>
        <v>298.3919391944018</v>
      </c>
      <c r="AY92" s="41">
        <f t="shared" si="76"/>
        <v>89.89038755954499</v>
      </c>
      <c r="AZ92" s="41">
        <f t="shared" si="77"/>
        <v>-569.23014405363938</v>
      </c>
      <c r="BA92" s="41">
        <f t="shared" si="78"/>
        <v>687495.02790390176</v>
      </c>
      <c r="BB92" s="84" t="s">
        <v>675</v>
      </c>
      <c r="BC92" s="20">
        <f t="shared" si="79"/>
        <v>1.2387446084049472</v>
      </c>
      <c r="BD92" s="76">
        <f t="shared" si="80"/>
        <v>-25.160524052990596</v>
      </c>
      <c r="BE92" s="100" t="s">
        <v>1099</v>
      </c>
      <c r="BF92" s="131">
        <f t="shared" si="83"/>
        <v>1.6829513448716051</v>
      </c>
      <c r="BG92" s="132">
        <f t="shared" si="84"/>
        <v>-25.130629173193824</v>
      </c>
    </row>
    <row r="93" spans="3:59" s="3" customFormat="1">
      <c r="C93" s="4"/>
      <c r="G93" s="26"/>
      <c r="H93" s="26"/>
      <c r="I93" s="26"/>
      <c r="J93" s="26"/>
      <c r="K93" s="26"/>
      <c r="L93" s="26"/>
      <c r="N93" s="81"/>
      <c r="O93" s="26"/>
      <c r="P93" s="26"/>
      <c r="Q93" s="45"/>
      <c r="R93" s="45"/>
      <c r="S93" s="45"/>
      <c r="T93" s="45"/>
      <c r="U93" s="45"/>
      <c r="V93" s="87"/>
      <c r="W93" s="26"/>
      <c r="X93" s="26"/>
      <c r="Y93" s="45"/>
      <c r="Z93" s="45"/>
      <c r="AA93" s="45"/>
      <c r="AB93" s="45"/>
      <c r="AC93" s="45"/>
      <c r="AD93" s="45"/>
      <c r="AE93" s="85"/>
      <c r="AF93" s="26"/>
      <c r="AG93" s="26"/>
      <c r="AH93" s="26"/>
      <c r="AI93" s="26"/>
      <c r="AJ93" s="26"/>
      <c r="AK93" s="80" t="s">
        <v>251</v>
      </c>
      <c r="AL93" s="20">
        <f t="shared" si="81"/>
        <v>-0.72479046274662684</v>
      </c>
      <c r="AM93" s="20">
        <f t="shared" si="82"/>
        <v>9.5630000000000006</v>
      </c>
      <c r="AN93" s="41">
        <f t="shared" si="66"/>
        <v>-1.1929656231305716</v>
      </c>
      <c r="AO93" s="41">
        <f t="shared" si="67"/>
        <v>1.0051036694544555</v>
      </c>
      <c r="AP93" s="41">
        <f t="shared" si="68"/>
        <v>-8.7230818588704961E-2</v>
      </c>
      <c r="AQ93" s="41">
        <f t="shared" si="69"/>
        <v>-3.2282299144888782E-2</v>
      </c>
      <c r="AR93" s="41">
        <f t="shared" si="70"/>
        <v>0.13739744502747211</v>
      </c>
      <c r="AS93" s="84" t="s">
        <v>465</v>
      </c>
      <c r="AT93" s="20">
        <f t="shared" si="71"/>
        <v>-0.14100077608333705</v>
      </c>
      <c r="AU93" s="20">
        <f t="shared" si="72"/>
        <v>-1.203038714482944</v>
      </c>
      <c r="AV93" s="41">
        <f t="shared" si="73"/>
        <v>-18.441639104687425</v>
      </c>
      <c r="AW93" s="41">
        <f t="shared" si="74"/>
        <v>-3.8033241404926876</v>
      </c>
      <c r="AX93" s="41">
        <f t="shared" si="75"/>
        <v>341.09405286753645</v>
      </c>
      <c r="AY93" s="41">
        <f t="shared" si="76"/>
        <v>96.189052343466841</v>
      </c>
      <c r="AZ93" s="41">
        <f t="shared" si="77"/>
        <v>-569.21863448442525</v>
      </c>
      <c r="BA93" s="41">
        <f t="shared" si="78"/>
        <v>785880.69780680398</v>
      </c>
      <c r="BB93" s="84" t="s">
        <v>676</v>
      </c>
      <c r="BC93" s="20">
        <f t="shared" si="79"/>
        <v>1.1584928930167269</v>
      </c>
      <c r="BD93" s="76">
        <f t="shared" si="80"/>
        <v>-25.167831978852423</v>
      </c>
      <c r="BE93" s="100" t="s">
        <v>1100</v>
      </c>
      <c r="BF93" s="131">
        <f t="shared" si="83"/>
        <v>1.6028086317282497</v>
      </c>
      <c r="BG93" s="132">
        <f t="shared" si="84"/>
        <v>-25.139603395932699</v>
      </c>
    </row>
    <row r="94" spans="3:59" s="3" customFormat="1">
      <c r="C94" s="4"/>
      <c r="G94" s="26"/>
      <c r="H94" s="26"/>
      <c r="I94" s="26"/>
      <c r="J94" s="26"/>
      <c r="K94" s="26"/>
      <c r="L94" s="26"/>
      <c r="N94" s="81"/>
      <c r="O94" s="26"/>
      <c r="P94" s="26"/>
      <c r="Q94" s="45"/>
      <c r="R94" s="45"/>
      <c r="S94" s="45"/>
      <c r="T94" s="45"/>
      <c r="U94" s="45"/>
      <c r="V94" s="87"/>
      <c r="W94" s="26"/>
      <c r="X94" s="26"/>
      <c r="Y94" s="45"/>
      <c r="Z94" s="45"/>
      <c r="AA94" s="45"/>
      <c r="AB94" s="45"/>
      <c r="AC94" s="45"/>
      <c r="AD94" s="45"/>
      <c r="AE94" s="85"/>
      <c r="AF94" s="26"/>
      <c r="AG94" s="26"/>
      <c r="AH94" s="26"/>
      <c r="AI94" s="26"/>
      <c r="AJ94" s="26"/>
      <c r="AK94" s="80" t="s">
        <v>252</v>
      </c>
      <c r="AL94" s="20">
        <f t="shared" si="81"/>
        <v>-0.6747904627466268</v>
      </c>
      <c r="AM94" s="20">
        <f t="shared" si="82"/>
        <v>9.5630000000000006</v>
      </c>
      <c r="AN94" s="41">
        <f t="shared" si="66"/>
        <v>-1.1964144137069073</v>
      </c>
      <c r="AO94" s="41">
        <f t="shared" si="67"/>
        <v>1.0044237998607637</v>
      </c>
      <c r="AP94" s="41">
        <f t="shared" si="68"/>
        <v>-8.1671930378291568E-2</v>
      </c>
      <c r="AQ94" s="41">
        <f t="shared" si="69"/>
        <v>-2.8059305502207366E-2</v>
      </c>
      <c r="AR94" s="41">
        <f t="shared" si="70"/>
        <v>0.11940404122764113</v>
      </c>
      <c r="AS94" s="84" t="s">
        <v>466</v>
      </c>
      <c r="AT94" s="20">
        <f t="shared" si="71"/>
        <v>-0.13135738525875842</v>
      </c>
      <c r="AU94" s="20">
        <f t="shared" si="72"/>
        <v>-1.2051512104117497</v>
      </c>
      <c r="AV94" s="41">
        <f t="shared" si="73"/>
        <v>-19.815045598971913</v>
      </c>
      <c r="AW94" s="41">
        <f t="shared" si="74"/>
        <v>-3.8080037890757676</v>
      </c>
      <c r="AX94" s="41">
        <f t="shared" si="75"/>
        <v>393.6360320893362</v>
      </c>
      <c r="AY94" s="41">
        <f t="shared" si="76"/>
        <v>103.4139998377758</v>
      </c>
      <c r="AZ94" s="41">
        <f t="shared" si="77"/>
        <v>-569.20790369108011</v>
      </c>
      <c r="BA94" s="41">
        <f t="shared" si="78"/>
        <v>906937.41793383076</v>
      </c>
      <c r="BB94" s="84" t="s">
        <v>677</v>
      </c>
      <c r="BC94" s="20">
        <f t="shared" si="79"/>
        <v>1.0783040046355015</v>
      </c>
      <c r="BD94" s="76">
        <f t="shared" si="80"/>
        <v>-25.174646810482251</v>
      </c>
      <c r="BE94" s="100" t="s">
        <v>1101</v>
      </c>
      <c r="BF94" s="131">
        <f t="shared" si="83"/>
        <v>1.5227224267441402</v>
      </c>
      <c r="BG94" s="132">
        <f t="shared" si="84"/>
        <v>-25.148083778823761</v>
      </c>
    </row>
    <row r="95" spans="3:59" s="3" customFormat="1">
      <c r="C95" s="4"/>
      <c r="G95" s="26"/>
      <c r="H95" s="26"/>
      <c r="I95" s="26"/>
      <c r="J95" s="26"/>
      <c r="K95" s="26"/>
      <c r="L95" s="26"/>
      <c r="N95" s="81"/>
      <c r="O95" s="26"/>
      <c r="P95" s="26"/>
      <c r="Q95" s="45"/>
      <c r="R95" s="45"/>
      <c r="S95" s="45"/>
      <c r="T95" s="45"/>
      <c r="U95" s="45"/>
      <c r="V95" s="87"/>
      <c r="W95" s="26"/>
      <c r="X95" s="26"/>
      <c r="Y95" s="45"/>
      <c r="Z95" s="45"/>
      <c r="AA95" s="45"/>
      <c r="AB95" s="45"/>
      <c r="AC95" s="45"/>
      <c r="AD95" s="45"/>
      <c r="AE95" s="85"/>
      <c r="AF95" s="26"/>
      <c r="AG95" s="26"/>
      <c r="AH95" s="26"/>
      <c r="AI95" s="26"/>
      <c r="AJ95" s="26"/>
      <c r="AK95" s="80" t="s">
        <v>253</v>
      </c>
      <c r="AL95" s="20">
        <f t="shared" si="81"/>
        <v>-0.62479046274662675</v>
      </c>
      <c r="AM95" s="20">
        <f t="shared" si="82"/>
        <v>9.5630000000000006</v>
      </c>
      <c r="AN95" s="41">
        <f t="shared" si="66"/>
        <v>-1.1996167883373332</v>
      </c>
      <c r="AO95" s="41">
        <f t="shared" si="67"/>
        <v>1.003792506921791</v>
      </c>
      <c r="AP95" s="41">
        <f t="shared" si="68"/>
        <v>-7.6014704977928282E-2</v>
      </c>
      <c r="AQ95" s="41">
        <f t="shared" si="69"/>
        <v>-2.411674506021555E-2</v>
      </c>
      <c r="AR95" s="41">
        <f t="shared" si="70"/>
        <v>0.10261106730403141</v>
      </c>
      <c r="AS95" s="84" t="s">
        <v>467</v>
      </c>
      <c r="AT95" s="20">
        <f t="shared" si="71"/>
        <v>-0.12169592631561336</v>
      </c>
      <c r="AU95" s="20">
        <f t="shared" si="72"/>
        <v>-1.2071112291105535</v>
      </c>
      <c r="AV95" s="41">
        <f t="shared" si="73"/>
        <v>-21.407728466928802</v>
      </c>
      <c r="AW95" s="41">
        <f t="shared" si="74"/>
        <v>-3.8123445752065805</v>
      </c>
      <c r="AX95" s="41">
        <f t="shared" si="75"/>
        <v>459.29083811375381</v>
      </c>
      <c r="AY95" s="41">
        <f t="shared" si="76"/>
        <v>111.78764798505541</v>
      </c>
      <c r="AZ95" s="41">
        <f t="shared" si="77"/>
        <v>-569.19794931390743</v>
      </c>
      <c r="BA95" s="41">
        <f t="shared" si="78"/>
        <v>1058206.0910140886</v>
      </c>
      <c r="BB95" s="84" t="s">
        <v>678</v>
      </c>
      <c r="BC95" s="20">
        <f t="shared" si="79"/>
        <v>0.99817340331851001</v>
      </c>
      <c r="BD95" s="76">
        <f t="shared" si="80"/>
        <v>-25.180969756359453</v>
      </c>
      <c r="BE95" s="100" t="s">
        <v>1102</v>
      </c>
      <c r="BF95" s="131">
        <f t="shared" si="83"/>
        <v>1.4426882059835189</v>
      </c>
      <c r="BG95" s="132">
        <f t="shared" si="84"/>
        <v>-25.156071588312177</v>
      </c>
    </row>
    <row r="96" spans="3:59" s="3" customFormat="1">
      <c r="C96" s="4"/>
      <c r="G96" s="26"/>
      <c r="H96" s="26"/>
      <c r="I96" s="26"/>
      <c r="J96" s="26"/>
      <c r="K96" s="26"/>
      <c r="L96" s="26"/>
      <c r="N96" s="81"/>
      <c r="O96" s="26"/>
      <c r="P96" s="26"/>
      <c r="Q96" s="45"/>
      <c r="R96" s="45"/>
      <c r="S96" s="45"/>
      <c r="T96" s="45"/>
      <c r="U96" s="45"/>
      <c r="V96" s="87"/>
      <c r="W96" s="26"/>
      <c r="X96" s="26"/>
      <c r="Y96" s="45"/>
      <c r="Z96" s="45"/>
      <c r="AA96" s="45"/>
      <c r="AB96" s="45"/>
      <c r="AC96" s="45"/>
      <c r="AD96" s="45"/>
      <c r="AE96" s="85"/>
      <c r="AF96" s="26"/>
      <c r="AG96" s="26"/>
      <c r="AH96" s="26"/>
      <c r="AI96" s="26"/>
      <c r="AJ96" s="26"/>
      <c r="AK96" s="80" t="s">
        <v>254</v>
      </c>
      <c r="AL96" s="20">
        <f t="shared" si="81"/>
        <v>-0.57479046274662671</v>
      </c>
      <c r="AM96" s="20">
        <f t="shared" si="82"/>
        <v>9.5630000000000006</v>
      </c>
      <c r="AN96" s="41">
        <f t="shared" si="66"/>
        <v>-1.2025727470218486</v>
      </c>
      <c r="AO96" s="41">
        <f t="shared" si="67"/>
        <v>1.0032097906375375</v>
      </c>
      <c r="AP96" s="41">
        <f t="shared" si="68"/>
        <v>-7.0266428885823018E-2</v>
      </c>
      <c r="AQ96" s="41">
        <f t="shared" si="69"/>
        <v>-2.0459352515945994E-2</v>
      </c>
      <c r="AR96" s="41">
        <f t="shared" si="70"/>
        <v>8.7037462044773445E-2</v>
      </c>
      <c r="AS96" s="84" t="s">
        <v>468</v>
      </c>
      <c r="AT96" s="20">
        <f t="shared" si="71"/>
        <v>-0.11201779257208508</v>
      </c>
      <c r="AU96" s="20">
        <f t="shared" si="72"/>
        <v>-1.2089191166541677</v>
      </c>
      <c r="AV96" s="41">
        <f t="shared" si="73"/>
        <v>-23.276912857864701</v>
      </c>
      <c r="AW96" s="41">
        <f t="shared" si="74"/>
        <v>-3.8163475128849562</v>
      </c>
      <c r="AX96" s="41">
        <f t="shared" si="75"/>
        <v>542.81467219262709</v>
      </c>
      <c r="AY96" s="41">
        <f t="shared" si="76"/>
        <v>121.6098027095161</v>
      </c>
      <c r="AZ96" s="41">
        <f t="shared" si="77"/>
        <v>-569.18876917267664</v>
      </c>
      <c r="BA96" s="41">
        <f t="shared" si="78"/>
        <v>1250645.0047318127</v>
      </c>
      <c r="BB96" s="84" t="s">
        <v>679</v>
      </c>
      <c r="BC96" s="20">
        <f t="shared" si="79"/>
        <v>0.91809659427421575</v>
      </c>
      <c r="BD96" s="76">
        <f t="shared" si="80"/>
        <v>-25.186801932908242</v>
      </c>
      <c r="BE96" s="100" t="s">
        <v>1103</v>
      </c>
      <c r="BF96" s="131">
        <f t="shared" si="83"/>
        <v>1.3627014894782263</v>
      </c>
      <c r="BG96" s="132">
        <f t="shared" si="84"/>
        <v>-25.163567998220959</v>
      </c>
    </row>
    <row r="97" spans="3:59" s="3" customFormat="1">
      <c r="C97" s="4"/>
      <c r="G97" s="26"/>
      <c r="H97" s="26"/>
      <c r="I97" s="26"/>
      <c r="J97" s="26"/>
      <c r="K97" s="26"/>
      <c r="L97" s="26"/>
      <c r="N97" s="81"/>
      <c r="O97" s="26"/>
      <c r="P97" s="26"/>
      <c r="Q97" s="45"/>
      <c r="R97" s="45"/>
      <c r="S97" s="45"/>
      <c r="T97" s="45"/>
      <c r="U97" s="45"/>
      <c r="V97" s="87"/>
      <c r="W97" s="26"/>
      <c r="X97" s="26"/>
      <c r="Y97" s="45"/>
      <c r="Z97" s="45"/>
      <c r="AA97" s="45"/>
      <c r="AB97" s="45"/>
      <c r="AC97" s="45"/>
      <c r="AD97" s="45"/>
      <c r="AE97" s="85"/>
      <c r="AF97" s="26"/>
      <c r="AG97" s="26"/>
      <c r="AH97" s="26"/>
      <c r="AI97" s="26"/>
      <c r="AJ97" s="26"/>
      <c r="AK97" s="80" t="s">
        <v>255</v>
      </c>
      <c r="AL97" s="20">
        <f t="shared" si="81"/>
        <v>-0.52479046274662666</v>
      </c>
      <c r="AM97" s="20">
        <f t="shared" si="82"/>
        <v>9.5630000000000006</v>
      </c>
      <c r="AN97" s="41">
        <f t="shared" si="66"/>
        <v>-1.2052822897604527</v>
      </c>
      <c r="AO97" s="41">
        <f t="shared" si="67"/>
        <v>1.002675651008003</v>
      </c>
      <c r="AP97" s="41">
        <f t="shared" si="68"/>
        <v>-6.4434388600183912E-2</v>
      </c>
      <c r="AQ97" s="41">
        <f t="shared" si="69"/>
        <v>-1.709149824153755E-2</v>
      </c>
      <c r="AR97" s="41">
        <f t="shared" si="70"/>
        <v>7.2700706938422732E-2</v>
      </c>
      <c r="AS97" s="84" t="s">
        <v>469</v>
      </c>
      <c r="AT97" s="20">
        <f t="shared" si="71"/>
        <v>-0.10232436450877129</v>
      </c>
      <c r="AU97" s="20">
        <f t="shared" si="72"/>
        <v>-1.2105751909864935</v>
      </c>
      <c r="AV97" s="41">
        <f t="shared" si="73"/>
        <v>-25.501632523707958</v>
      </c>
      <c r="AW97" s="41">
        <f t="shared" si="74"/>
        <v>-3.8200135329111227</v>
      </c>
      <c r="AX97" s="41">
        <f t="shared" si="75"/>
        <v>651.33326137423956</v>
      </c>
      <c r="AY97" s="41">
        <f t="shared" si="76"/>
        <v>133.29452410708893</v>
      </c>
      <c r="AZ97" s="41">
        <f t="shared" si="77"/>
        <v>-569.18036126412153</v>
      </c>
      <c r="BA97" s="41">
        <f t="shared" si="78"/>
        <v>1500671.8342062479</v>
      </c>
      <c r="BB97" s="84" t="s">
        <v>680</v>
      </c>
      <c r="BC97" s="20">
        <f t="shared" si="79"/>
        <v>0.83806912412464274</v>
      </c>
      <c r="BD97" s="76">
        <f t="shared" si="80"/>
        <v>-25.192144365803554</v>
      </c>
      <c r="BE97" s="100" t="s">
        <v>1104</v>
      </c>
      <c r="BF97" s="131">
        <f t="shared" si="83"/>
        <v>1.2827578375071973</v>
      </c>
      <c r="BG97" s="132">
        <f t="shared" si="84"/>
        <v>-25.170574091104555</v>
      </c>
    </row>
    <row r="98" spans="3:59" s="3" customFormat="1">
      <c r="C98" s="4"/>
      <c r="G98" s="26"/>
      <c r="H98" s="26"/>
      <c r="I98" s="26"/>
      <c r="J98" s="26"/>
      <c r="K98" s="26"/>
      <c r="L98" s="26"/>
      <c r="N98" s="81"/>
      <c r="O98" s="26"/>
      <c r="P98" s="26"/>
      <c r="Q98" s="45"/>
      <c r="R98" s="45"/>
      <c r="S98" s="45"/>
      <c r="T98" s="45"/>
      <c r="U98" s="45"/>
      <c r="V98" s="87"/>
      <c r="W98" s="26"/>
      <c r="X98" s="26"/>
      <c r="Y98" s="45"/>
      <c r="Z98" s="45"/>
      <c r="AA98" s="45"/>
      <c r="AB98" s="45"/>
      <c r="AC98" s="45"/>
      <c r="AD98" s="45"/>
      <c r="AE98" s="85"/>
      <c r="AF98" s="26"/>
      <c r="AG98" s="26"/>
      <c r="AH98" s="26"/>
      <c r="AI98" s="26"/>
      <c r="AJ98" s="26"/>
      <c r="AK98" s="80" t="s">
        <v>256</v>
      </c>
      <c r="AL98" s="20">
        <f t="shared" si="81"/>
        <v>-0.47479046274662667</v>
      </c>
      <c r="AM98" s="20">
        <f t="shared" si="82"/>
        <v>9.5630000000000006</v>
      </c>
      <c r="AN98" s="41">
        <f t="shared" si="66"/>
        <v>-1.2077454165531476</v>
      </c>
      <c r="AO98" s="41">
        <f t="shared" si="67"/>
        <v>1.0021900880331878</v>
      </c>
      <c r="AP98" s="41">
        <f t="shared" si="68"/>
        <v>-5.8525870619218323E-2</v>
      </c>
      <c r="AQ98" s="41">
        <f t="shared" si="69"/>
        <v>-1.4017188284181969E-2</v>
      </c>
      <c r="AR98" s="41">
        <f t="shared" si="70"/>
        <v>5.961682617374587E-2</v>
      </c>
      <c r="AS98" s="84" t="s">
        <v>470</v>
      </c>
      <c r="AT98" s="20">
        <f t="shared" si="71"/>
        <v>-9.2617010897819776E-2</v>
      </c>
      <c r="AU98" s="20">
        <f t="shared" si="72"/>
        <v>-1.2120797422897034</v>
      </c>
      <c r="AV98" s="41">
        <f t="shared" si="73"/>
        <v>-28.194213099219862</v>
      </c>
      <c r="AW98" s="41">
        <f t="shared" si="74"/>
        <v>-3.8233434841556004</v>
      </c>
      <c r="AX98" s="41">
        <f t="shared" si="75"/>
        <v>795.91365228422092</v>
      </c>
      <c r="AY98" s="41">
        <f t="shared" si="76"/>
        <v>147.43028681466234</v>
      </c>
      <c r="AZ98" s="41">
        <f t="shared" si="77"/>
        <v>-569.1727237597089</v>
      </c>
      <c r="BA98" s="41">
        <f t="shared" si="78"/>
        <v>1833785.0548628452</v>
      </c>
      <c r="BB98" s="84" t="s">
        <v>681</v>
      </c>
      <c r="BC98" s="20">
        <f t="shared" si="79"/>
        <v>0.75808657726283135</v>
      </c>
      <c r="BD98" s="76">
        <f t="shared" si="80"/>
        <v>-25.196997991162071</v>
      </c>
      <c r="BE98" s="100" t="s">
        <v>1105</v>
      </c>
      <c r="BF98" s="131">
        <f t="shared" si="83"/>
        <v>1.2028528469695914</v>
      </c>
      <c r="BG98" s="132">
        <f t="shared" si="84"/>
        <v>-25.177090859486317</v>
      </c>
    </row>
    <row r="99" spans="3:59" s="3" customFormat="1">
      <c r="C99" s="4"/>
      <c r="G99" s="26"/>
      <c r="H99" s="26"/>
      <c r="I99" s="26"/>
      <c r="J99" s="26"/>
      <c r="K99" s="26"/>
      <c r="L99" s="26"/>
      <c r="N99" s="81"/>
      <c r="O99" s="26"/>
      <c r="P99" s="26"/>
      <c r="Q99" s="45"/>
      <c r="R99" s="45"/>
      <c r="S99" s="45"/>
      <c r="T99" s="45"/>
      <c r="U99" s="45"/>
      <c r="V99" s="87"/>
      <c r="W99" s="26"/>
      <c r="X99" s="26"/>
      <c r="Y99" s="45"/>
      <c r="Z99" s="45"/>
      <c r="AA99" s="45"/>
      <c r="AB99" s="45"/>
      <c r="AC99" s="45"/>
      <c r="AD99" s="45"/>
      <c r="AE99" s="85"/>
      <c r="AF99" s="26"/>
      <c r="AG99" s="26"/>
      <c r="AH99" s="26"/>
      <c r="AI99" s="26"/>
      <c r="AJ99" s="26"/>
      <c r="AK99" s="80" t="s">
        <v>257</v>
      </c>
      <c r="AL99" s="20">
        <f t="shared" si="81"/>
        <v>-0.42479046274662668</v>
      </c>
      <c r="AM99" s="20">
        <f t="shared" si="82"/>
        <v>9.5630000000000006</v>
      </c>
      <c r="AN99" s="41">
        <f t="shared" si="66"/>
        <v>-1.2099621273999315</v>
      </c>
      <c r="AO99" s="41">
        <f t="shared" si="67"/>
        <v>1.0017531017130916</v>
      </c>
      <c r="AP99" s="41">
        <f t="shared" si="68"/>
        <v>-5.25481614411345E-2</v>
      </c>
      <c r="AQ99" s="41">
        <f t="shared" si="69"/>
        <v>-1.1240064366219826E-2</v>
      </c>
      <c r="AR99" s="41">
        <f t="shared" si="70"/>
        <v>4.7800386640105559E-2</v>
      </c>
      <c r="AS99" s="84" t="s">
        <v>471</v>
      </c>
      <c r="AT99" s="20">
        <f t="shared" si="71"/>
        <v>-8.2897089906261004E-2</v>
      </c>
      <c r="AU99" s="20">
        <f t="shared" si="72"/>
        <v>-1.2134330333189474</v>
      </c>
      <c r="AV99" s="41">
        <f t="shared" si="73"/>
        <v>-31.519865225204587</v>
      </c>
      <c r="AW99" s="41">
        <f t="shared" si="74"/>
        <v>-3.8263381347259617</v>
      </c>
      <c r="AX99" s="41">
        <f t="shared" si="75"/>
        <v>994.50190381506138</v>
      </c>
      <c r="AY99" s="41">
        <f t="shared" si="76"/>
        <v>164.88262746500973</v>
      </c>
      <c r="AZ99" s="41">
        <f t="shared" si="77"/>
        <v>-569.1658550035263</v>
      </c>
      <c r="BA99" s="41">
        <f t="shared" si="78"/>
        <v>2291332.3863899014</v>
      </c>
      <c r="BB99" s="84" t="s">
        <v>682</v>
      </c>
      <c r="BC99" s="20">
        <f t="shared" si="79"/>
        <v>0.67814457229352609</v>
      </c>
      <c r="BD99" s="76">
        <f t="shared" si="80"/>
        <v>-25.201363656621911</v>
      </c>
      <c r="BE99" s="100" t="s">
        <v>1106</v>
      </c>
      <c r="BF99" s="131">
        <f t="shared" si="83"/>
        <v>1.1229821478397239</v>
      </c>
      <c r="BG99" s="132">
        <f t="shared" si="84"/>
        <v>-25.183119206983658</v>
      </c>
    </row>
    <row r="100" spans="3:59" s="3" customFormat="1">
      <c r="C100" s="4"/>
      <c r="G100" s="26"/>
      <c r="H100" s="26"/>
      <c r="I100" s="26"/>
      <c r="J100" s="26"/>
      <c r="K100" s="26"/>
      <c r="L100" s="26"/>
      <c r="N100" s="81"/>
      <c r="O100" s="26"/>
      <c r="P100" s="26"/>
      <c r="Q100" s="45"/>
      <c r="R100" s="45"/>
      <c r="S100" s="45"/>
      <c r="T100" s="45"/>
      <c r="U100" s="45"/>
      <c r="V100" s="87"/>
      <c r="W100" s="26"/>
      <c r="X100" s="26"/>
      <c r="Y100" s="45"/>
      <c r="Z100" s="45"/>
      <c r="AA100" s="45"/>
      <c r="AB100" s="45"/>
      <c r="AC100" s="45"/>
      <c r="AD100" s="45"/>
      <c r="AE100" s="85"/>
      <c r="AF100" s="26"/>
      <c r="AG100" s="26"/>
      <c r="AH100" s="26"/>
      <c r="AI100" s="26"/>
      <c r="AJ100" s="26"/>
      <c r="AK100" s="80" t="s">
        <v>258</v>
      </c>
      <c r="AL100" s="20">
        <f t="shared" si="81"/>
        <v>-0.3747904627466267</v>
      </c>
      <c r="AM100" s="20">
        <f t="shared" si="82"/>
        <v>9.5630000000000006</v>
      </c>
      <c r="AN100" s="41">
        <f t="shared" si="66"/>
        <v>-1.2119324223008043</v>
      </c>
      <c r="AO100" s="41">
        <f t="shared" si="67"/>
        <v>1.0013646920477146</v>
      </c>
      <c r="AP100" s="41">
        <f t="shared" si="68"/>
        <v>-4.6508547564140024E-2</v>
      </c>
      <c r="AQ100" s="41">
        <f t="shared" si="69"/>
        <v>-8.7634038850623597E-3</v>
      </c>
      <c r="AR100" s="41">
        <f t="shared" si="70"/>
        <v>3.7264497927146742E-2</v>
      </c>
      <c r="AS100" s="84" t="s">
        <v>472</v>
      </c>
      <c r="AT100" s="20">
        <f t="shared" si="71"/>
        <v>-7.3165950175041725E-2</v>
      </c>
      <c r="AU100" s="20">
        <f t="shared" si="72"/>
        <v>-1.2146352997035452</v>
      </c>
      <c r="AV100" s="41">
        <f t="shared" si="73"/>
        <v>-35.731960933200597</v>
      </c>
      <c r="AW100" s="41">
        <f t="shared" si="74"/>
        <v>-3.828998172998638</v>
      </c>
      <c r="AX100" s="41">
        <f t="shared" si="75"/>
        <v>1277.7730321317736</v>
      </c>
      <c r="AY100" s="41">
        <f t="shared" si="76"/>
        <v>186.97895600793072</v>
      </c>
      <c r="AZ100" s="41">
        <f t="shared" si="77"/>
        <v>-569.15975351047121</v>
      </c>
      <c r="BA100" s="41">
        <f t="shared" si="78"/>
        <v>2943989.0660316064</v>
      </c>
      <c r="BB100" s="84" t="s">
        <v>683</v>
      </c>
      <c r="BC100" s="20">
        <f t="shared" si="79"/>
        <v>0.59823875855225739</v>
      </c>
      <c r="BD100" s="76">
        <f t="shared" si="80"/>
        <v>-25.205242122314324</v>
      </c>
      <c r="BE100" s="100" t="s">
        <v>1107</v>
      </c>
      <c r="BF100" s="131">
        <f t="shared" si="83"/>
        <v>1.0431413996989995</v>
      </c>
      <c r="BG100" s="132">
        <f t="shared" si="84"/>
        <v>-25.188659949324169</v>
      </c>
    </row>
    <row r="101" spans="3:59" s="3" customFormat="1">
      <c r="C101" s="4"/>
      <c r="G101" s="26"/>
      <c r="H101" s="26"/>
      <c r="I101" s="26"/>
      <c r="J101" s="26"/>
      <c r="K101" s="26"/>
      <c r="L101" s="26"/>
      <c r="N101" s="81"/>
      <c r="O101" s="26"/>
      <c r="P101" s="26"/>
      <c r="Q101" s="45"/>
      <c r="R101" s="45"/>
      <c r="S101" s="45"/>
      <c r="T101" s="45"/>
      <c r="U101" s="45"/>
      <c r="V101" s="87"/>
      <c r="W101" s="26"/>
      <c r="X101" s="26"/>
      <c r="Y101" s="45"/>
      <c r="Z101" s="45"/>
      <c r="AA101" s="45"/>
      <c r="AB101" s="45"/>
      <c r="AC101" s="45"/>
      <c r="AD101" s="45"/>
      <c r="AE101" s="85"/>
      <c r="AF101" s="26"/>
      <c r="AG101" s="26"/>
      <c r="AH101" s="26"/>
      <c r="AI101" s="26"/>
      <c r="AJ101" s="26"/>
      <c r="AK101" s="80" t="s">
        <v>259</v>
      </c>
      <c r="AL101" s="20">
        <f t="shared" si="81"/>
        <v>-0.32479046274662671</v>
      </c>
      <c r="AM101" s="20">
        <f t="shared" si="82"/>
        <v>9.5630000000000006</v>
      </c>
      <c r="AN101" s="41">
        <f t="shared" si="66"/>
        <v>-1.213656301255768</v>
      </c>
      <c r="AO101" s="41">
        <f t="shared" si="67"/>
        <v>1.0010248590370567</v>
      </c>
      <c r="AP101" s="41">
        <f t="shared" si="68"/>
        <v>-4.0414315486443031E-2</v>
      </c>
      <c r="AQ101" s="41">
        <f t="shared" si="69"/>
        <v>-6.5901199131523924E-3</v>
      </c>
      <c r="AR101" s="41">
        <f t="shared" si="70"/>
        <v>2.8020812324640446E-2</v>
      </c>
      <c r="AS101" s="84" t="s">
        <v>473</v>
      </c>
      <c r="AT101" s="20">
        <f t="shared" si="71"/>
        <v>-6.3424931876931934E-2</v>
      </c>
      <c r="AU101" s="20">
        <f t="shared" si="72"/>
        <v>-1.2156867502155926</v>
      </c>
      <c r="AV101" s="41">
        <f t="shared" si="73"/>
        <v>-41.239893854210514</v>
      </c>
      <c r="AW101" s="41">
        <f t="shared" si="74"/>
        <v>-3.8313242085307984</v>
      </c>
      <c r="AX101" s="41">
        <f t="shared" si="75"/>
        <v>1701.7288451065501</v>
      </c>
      <c r="AY101" s="41">
        <f t="shared" si="76"/>
        <v>215.864072147786</v>
      </c>
      <c r="AZ101" s="41">
        <f t="shared" si="77"/>
        <v>-569.15441796467474</v>
      </c>
      <c r="BA101" s="41">
        <f t="shared" si="78"/>
        <v>3920783.2591254911</v>
      </c>
      <c r="BB101" s="84" t="s">
        <v>684</v>
      </c>
      <c r="BC101" s="20">
        <f t="shared" si="79"/>
        <v>0.51836481269257129</v>
      </c>
      <c r="BD101" s="76">
        <f t="shared" si="80"/>
        <v>-25.208634061730152</v>
      </c>
      <c r="BE101" s="100" t="s">
        <v>1108</v>
      </c>
      <c r="BF101" s="131">
        <f t="shared" si="83"/>
        <v>0.96332628833463474</v>
      </c>
      <c r="BG101" s="132">
        <f t="shared" si="84"/>
        <v>-25.193713815255663</v>
      </c>
    </row>
    <row r="102" spans="3:59" s="3" customFormat="1">
      <c r="C102" s="4"/>
      <c r="G102" s="26"/>
      <c r="H102" s="26"/>
      <c r="I102" s="26"/>
      <c r="J102" s="26"/>
      <c r="K102" s="26"/>
      <c r="L102" s="26"/>
      <c r="N102" s="81"/>
      <c r="O102" s="26"/>
      <c r="P102" s="26"/>
      <c r="Q102" s="45"/>
      <c r="R102" s="45"/>
      <c r="S102" s="45"/>
      <c r="T102" s="45"/>
      <c r="U102" s="45"/>
      <c r="V102" s="87"/>
      <c r="W102" s="26"/>
      <c r="X102" s="26"/>
      <c r="Y102" s="45"/>
      <c r="Z102" s="45"/>
      <c r="AA102" s="45"/>
      <c r="AB102" s="45"/>
      <c r="AC102" s="45"/>
      <c r="AD102" s="45"/>
      <c r="AE102" s="85"/>
      <c r="AF102" s="26"/>
      <c r="AG102" s="26"/>
      <c r="AH102" s="26"/>
      <c r="AI102" s="26"/>
      <c r="AJ102" s="26"/>
      <c r="AK102" s="80" t="s">
        <v>260</v>
      </c>
      <c r="AL102" s="20">
        <f t="shared" si="81"/>
        <v>-0.27479046274662672</v>
      </c>
      <c r="AM102" s="20">
        <f t="shared" si="82"/>
        <v>9.5630000000000006</v>
      </c>
      <c r="AN102" s="41">
        <f t="shared" si="66"/>
        <v>-1.2151337642648206</v>
      </c>
      <c r="AO102" s="41">
        <f t="shared" si="67"/>
        <v>1.0007336026811182</v>
      </c>
      <c r="AP102" s="41">
        <f t="shared" si="68"/>
        <v>-3.4272751706251436E-2</v>
      </c>
      <c r="AQ102" s="41">
        <f t="shared" si="69"/>
        <v>-4.7227611981242035E-3</v>
      </c>
      <c r="AR102" s="41">
        <f t="shared" si="70"/>
        <v>2.0079524823124077E-2</v>
      </c>
      <c r="AS102" s="84" t="s">
        <v>474</v>
      </c>
      <c r="AT102" s="20">
        <f t="shared" si="71"/>
        <v>-5.3675367756894195E-2</v>
      </c>
      <c r="AU102" s="20">
        <f t="shared" si="72"/>
        <v>-1.2165875670068036</v>
      </c>
      <c r="AV102" s="41">
        <f t="shared" si="73"/>
        <v>-48.751025195757684</v>
      </c>
      <c r="AW102" s="41">
        <f t="shared" si="74"/>
        <v>-3.8333167729147117</v>
      </c>
      <c r="AX102" s="41">
        <f t="shared" si="75"/>
        <v>2377.6624576374006</v>
      </c>
      <c r="AY102" s="41">
        <f t="shared" si="76"/>
        <v>255.24381363089662</v>
      </c>
      <c r="AZ102" s="41">
        <f t="shared" si="77"/>
        <v>-569.14984721784469</v>
      </c>
      <c r="BA102" s="41">
        <f t="shared" si="78"/>
        <v>5478134.3023965713</v>
      </c>
      <c r="BB102" s="84" t="s">
        <v>685</v>
      </c>
      <c r="BC102" s="20">
        <f t="shared" si="79"/>
        <v>0.43851843532983859</v>
      </c>
      <c r="BD102" s="76">
        <f t="shared" si="80"/>
        <v>-25.211540062483913</v>
      </c>
      <c r="BE102" s="100" t="s">
        <v>1109</v>
      </c>
      <c r="BF102" s="131">
        <f t="shared" si="83"/>
        <v>0.88353252239364788</v>
      </c>
      <c r="BG102" s="132">
        <f t="shared" si="84"/>
        <v>-25.198281447353114</v>
      </c>
    </row>
    <row r="103" spans="3:59" s="3" customFormat="1">
      <c r="C103" s="4"/>
      <c r="G103" s="26"/>
      <c r="H103" s="26"/>
      <c r="I103" s="26"/>
      <c r="J103" s="26"/>
      <c r="K103" s="26"/>
      <c r="L103" s="26"/>
      <c r="N103" s="81"/>
      <c r="O103" s="26"/>
      <c r="P103" s="26"/>
      <c r="Q103" s="45"/>
      <c r="R103" s="45"/>
      <c r="S103" s="45"/>
      <c r="T103" s="45"/>
      <c r="U103" s="45"/>
      <c r="V103" s="87"/>
      <c r="W103" s="26"/>
      <c r="X103" s="26"/>
      <c r="Y103" s="45"/>
      <c r="Z103" s="45"/>
      <c r="AA103" s="45"/>
      <c r="AB103" s="45"/>
      <c r="AC103" s="45"/>
      <c r="AD103" s="45"/>
      <c r="AE103" s="85"/>
      <c r="AF103" s="26"/>
      <c r="AG103" s="26"/>
      <c r="AH103" s="26"/>
      <c r="AI103" s="26"/>
      <c r="AJ103" s="26"/>
      <c r="AK103" s="80" t="s">
        <v>261</v>
      </c>
      <c r="AL103" s="20">
        <f t="shared" si="81"/>
        <v>-0.22479046274662673</v>
      </c>
      <c r="AM103" s="20">
        <f t="shared" si="82"/>
        <v>9.5630000000000006</v>
      </c>
      <c r="AN103" s="41">
        <f t="shared" si="66"/>
        <v>-1.216364811327963</v>
      </c>
      <c r="AO103" s="41">
        <f t="shared" si="67"/>
        <v>1.0004909229798986</v>
      </c>
      <c r="AP103" s="41">
        <f t="shared" si="68"/>
        <v>-2.8091142721772822E-2</v>
      </c>
      <c r="AQ103" s="41">
        <f t="shared" si="69"/>
        <v>-3.1635121626045759E-3</v>
      </c>
      <c r="AR103" s="41">
        <f t="shared" si="70"/>
        <v>1.3449373113104559E-2</v>
      </c>
      <c r="AS103" s="84" t="s">
        <v>475</v>
      </c>
      <c r="AT103" s="20">
        <f t="shared" si="71"/>
        <v>-4.3918584154217823E-2</v>
      </c>
      <c r="AU103" s="20">
        <f t="shared" si="72"/>
        <v>-1.2173379058141973</v>
      </c>
      <c r="AV103" s="41">
        <f t="shared" si="73"/>
        <v>-59.602067439723285</v>
      </c>
      <c r="AW103" s="41">
        <f t="shared" si="74"/>
        <v>-3.8349763204310499</v>
      </c>
      <c r="AX103" s="41">
        <f t="shared" si="75"/>
        <v>3553.4064430893227</v>
      </c>
      <c r="AY103" s="41">
        <f t="shared" si="76"/>
        <v>312.12115980991638</v>
      </c>
      <c r="AZ103" s="41">
        <f t="shared" si="77"/>
        <v>-569.14604028828808</v>
      </c>
      <c r="BA103" s="41">
        <f t="shared" si="78"/>
        <v>8187048.4448777996</v>
      </c>
      <c r="BB103" s="84" t="s">
        <v>686</v>
      </c>
      <c r="BC103" s="20">
        <f t="shared" si="79"/>
        <v>0.35869534774388884</v>
      </c>
      <c r="BD103" s="76">
        <f t="shared" si="80"/>
        <v>-25.213960626977308</v>
      </c>
      <c r="BE103" s="100" t="s">
        <v>1110</v>
      </c>
      <c r="BF103" s="131">
        <f t="shared" si="83"/>
        <v>0.80375583009437579</v>
      </c>
      <c r="BG103" s="132">
        <f t="shared" si="84"/>
        <v>-25.202363402724316</v>
      </c>
    </row>
    <row r="104" spans="3:59" s="3" customFormat="1">
      <c r="C104" s="4"/>
      <c r="G104" s="26"/>
      <c r="H104" s="26"/>
      <c r="I104" s="26"/>
      <c r="J104" s="26"/>
      <c r="K104" s="26"/>
      <c r="L104" s="26"/>
      <c r="N104" s="81"/>
      <c r="O104" s="26"/>
      <c r="P104" s="26"/>
      <c r="Q104" s="45"/>
      <c r="R104" s="45"/>
      <c r="S104" s="45"/>
      <c r="T104" s="45"/>
      <c r="U104" s="45"/>
      <c r="V104" s="87"/>
      <c r="W104" s="26"/>
      <c r="X104" s="26"/>
      <c r="Y104" s="45"/>
      <c r="Z104" s="45"/>
      <c r="AA104" s="45"/>
      <c r="AB104" s="45"/>
      <c r="AC104" s="45"/>
      <c r="AD104" s="45"/>
      <c r="AE104" s="85"/>
      <c r="AF104" s="26"/>
      <c r="AG104" s="26"/>
      <c r="AH104" s="26"/>
      <c r="AI104" s="26"/>
      <c r="AJ104" s="26"/>
      <c r="AK104" s="80" t="s">
        <v>262</v>
      </c>
      <c r="AL104" s="20">
        <f t="shared" si="81"/>
        <v>-0.17479046274662674</v>
      </c>
      <c r="AM104" s="20">
        <f t="shared" si="82"/>
        <v>9.5630000000000006</v>
      </c>
      <c r="AN104" s="41">
        <f t="shared" si="66"/>
        <v>-1.2173494424451945</v>
      </c>
      <c r="AO104" s="41">
        <f t="shared" si="67"/>
        <v>1.0002968199333981</v>
      </c>
      <c r="AP104" s="41">
        <f t="shared" si="68"/>
        <v>-2.1876775031215212E-2</v>
      </c>
      <c r="AQ104" s="41">
        <f t="shared" si="69"/>
        <v>-1.9141929043726691E-3</v>
      </c>
      <c r="AR104" s="41">
        <f t="shared" si="70"/>
        <v>8.1376375856986264E-3</v>
      </c>
      <c r="AS104" s="84" t="s">
        <v>476</v>
      </c>
      <c r="AT104" s="20">
        <f t="shared" si="71"/>
        <v>-3.415590201276638E-2</v>
      </c>
      <c r="AU104" s="20">
        <f t="shared" si="72"/>
        <v>-1.2179378961353433</v>
      </c>
      <c r="AV104" s="41">
        <f t="shared" si="73"/>
        <v>-76.659235396179781</v>
      </c>
      <c r="AW104" s="41">
        <f t="shared" si="74"/>
        <v>-3.8363032287008512</v>
      </c>
      <c r="AX104" s="41">
        <f t="shared" si="75"/>
        <v>5877.638371526903</v>
      </c>
      <c r="AY104" s="41">
        <f t="shared" si="76"/>
        <v>401.51208056869717</v>
      </c>
      <c r="AZ104" s="41">
        <f t="shared" si="77"/>
        <v>-569.14299635957684</v>
      </c>
      <c r="BA104" s="41">
        <f t="shared" si="78"/>
        <v>13542078.807997985</v>
      </c>
      <c r="BB104" s="84" t="s">
        <v>687</v>
      </c>
      <c r="BC104" s="20">
        <f t="shared" si="79"/>
        <v>0.27889128861999007</v>
      </c>
      <c r="BD104" s="76">
        <f t="shared" si="80"/>
        <v>-25.215896172964584</v>
      </c>
      <c r="BE104" s="100" t="s">
        <v>1111</v>
      </c>
      <c r="BF104" s="131">
        <f t="shared" si="83"/>
        <v>0.72399195597507715</v>
      </c>
      <c r="BG104" s="132">
        <f t="shared" si="84"/>
        <v>-25.205960153616861</v>
      </c>
    </row>
    <row r="105" spans="3:59" s="3" customFormat="1">
      <c r="C105" s="4"/>
      <c r="G105" s="26"/>
      <c r="H105" s="26"/>
      <c r="I105" s="26"/>
      <c r="J105" s="26"/>
      <c r="K105" s="26"/>
      <c r="L105" s="26"/>
      <c r="N105" s="81"/>
      <c r="O105" s="26"/>
      <c r="P105" s="26"/>
      <c r="Q105" s="45"/>
      <c r="R105" s="45"/>
      <c r="S105" s="45"/>
      <c r="T105" s="45"/>
      <c r="U105" s="45"/>
      <c r="V105" s="87"/>
      <c r="W105" s="26"/>
      <c r="X105" s="26"/>
      <c r="Y105" s="45"/>
      <c r="Z105" s="45"/>
      <c r="AA105" s="45"/>
      <c r="AB105" s="45"/>
      <c r="AC105" s="45"/>
      <c r="AD105" s="45"/>
      <c r="AE105" s="85"/>
      <c r="AF105" s="26"/>
      <c r="AG105" s="26"/>
      <c r="AH105" s="26"/>
      <c r="AI105" s="26"/>
      <c r="AJ105" s="26"/>
      <c r="AK105" s="80" t="s">
        <v>263</v>
      </c>
      <c r="AL105" s="20">
        <f t="shared" si="81"/>
        <v>-0.12479046274662674</v>
      </c>
      <c r="AM105" s="20">
        <f t="shared" si="82"/>
        <v>9.5630000000000006</v>
      </c>
      <c r="AN105" s="41">
        <f t="shared" si="66"/>
        <v>-1.2180876576165158</v>
      </c>
      <c r="AO105" s="41">
        <f t="shared" si="67"/>
        <v>1.0001512935416168</v>
      </c>
      <c r="AP105" s="41">
        <f t="shared" si="68"/>
        <v>-1.5636935132786606E-2</v>
      </c>
      <c r="AQ105" s="41">
        <f t="shared" si="69"/>
        <v>-9.7625919627475355E-4</v>
      </c>
      <c r="AR105" s="41">
        <f t="shared" si="70"/>
        <v>4.150141332291352E-3</v>
      </c>
      <c r="AS105" s="84" t="s">
        <v>477</v>
      </c>
      <c r="AT105" s="20">
        <f t="shared" si="71"/>
        <v>-2.4388637878011259E-2</v>
      </c>
      <c r="AU105" s="20">
        <f t="shared" si="72"/>
        <v>-1.2183876413735824</v>
      </c>
      <c r="AV105" s="41">
        <f t="shared" si="73"/>
        <v>-107.38238727714327</v>
      </c>
      <c r="AW105" s="41">
        <f t="shared" si="74"/>
        <v>-3.837297799152191</v>
      </c>
      <c r="AX105" s="41">
        <f t="shared" si="75"/>
        <v>11531.97709733838</v>
      </c>
      <c r="AY105" s="41">
        <f t="shared" si="76"/>
        <v>562.49842688900981</v>
      </c>
      <c r="AZ105" s="41">
        <f t="shared" si="77"/>
        <v>-569.14071477982645</v>
      </c>
      <c r="BA105" s="41">
        <f t="shared" si="78"/>
        <v>26569675.232267629</v>
      </c>
      <c r="BB105" s="84" t="s">
        <v>688</v>
      </c>
      <c r="BC105" s="20">
        <f t="shared" si="79"/>
        <v>0.19910201083245632</v>
      </c>
      <c r="BD105" s="76">
        <f t="shared" si="80"/>
        <v>-25.217347034020989</v>
      </c>
      <c r="BE105" s="100" t="s">
        <v>1112</v>
      </c>
      <c r="BF105" s="131">
        <f t="shared" si="83"/>
        <v>0.64423665768391836</v>
      </c>
      <c r="BG105" s="132">
        <f t="shared" si="84"/>
        <v>-25.209072087927726</v>
      </c>
    </row>
    <row r="106" spans="3:59" s="3" customFormat="1">
      <c r="C106" s="4"/>
      <c r="G106" s="26"/>
      <c r="H106" s="26"/>
      <c r="I106" s="26"/>
      <c r="J106" s="26"/>
      <c r="K106" s="26"/>
      <c r="L106" s="26"/>
      <c r="N106" s="81"/>
      <c r="O106" s="26"/>
      <c r="P106" s="26"/>
      <c r="Q106" s="45"/>
      <c r="R106" s="45"/>
      <c r="S106" s="45"/>
      <c r="T106" s="45"/>
      <c r="U106" s="45"/>
      <c r="V106" s="87"/>
      <c r="W106" s="26"/>
      <c r="X106" s="26"/>
      <c r="Y106" s="45"/>
      <c r="Z106" s="45"/>
      <c r="AA106" s="45"/>
      <c r="AB106" s="45"/>
      <c r="AC106" s="45"/>
      <c r="AD106" s="45"/>
      <c r="AE106" s="85"/>
      <c r="AF106" s="26"/>
      <c r="AG106" s="26"/>
      <c r="AH106" s="26"/>
      <c r="AI106" s="26"/>
      <c r="AJ106" s="26"/>
      <c r="AK106" s="80" t="s">
        <v>264</v>
      </c>
      <c r="AL106" s="20">
        <f t="shared" si="81"/>
        <v>-7.4790462746626735E-2</v>
      </c>
      <c r="AM106" s="20">
        <f t="shared" si="82"/>
        <v>9.5630000000000006</v>
      </c>
      <c r="AN106" s="41">
        <f t="shared" si="66"/>
        <v>-1.2185794568419268</v>
      </c>
      <c r="AO106" s="41">
        <f t="shared" si="67"/>
        <v>1.0000543438045548</v>
      </c>
      <c r="AP106" s="41">
        <f t="shared" si="68"/>
        <v>-9.3789095246946397E-3</v>
      </c>
      <c r="AQ106" s="41">
        <f t="shared" si="69"/>
        <v>-3.5080248625618538E-4</v>
      </c>
      <c r="AR106" s="41">
        <f t="shared" si="70"/>
        <v>1.4912501446641513E-3</v>
      </c>
      <c r="AS106" s="84" t="s">
        <v>478</v>
      </c>
      <c r="AT106" s="20">
        <f t="shared" si="71"/>
        <v>-1.4618104885406076E-2</v>
      </c>
      <c r="AU106" s="20">
        <f t="shared" si="72"/>
        <v>-1.2186872189536917</v>
      </c>
      <c r="AV106" s="41">
        <f t="shared" si="73"/>
        <v>-179.18006875881753</v>
      </c>
      <c r="AW106" s="41">
        <f t="shared" si="74"/>
        <v>-3.8379602574443581</v>
      </c>
      <c r="AX106" s="41">
        <f t="shared" si="75"/>
        <v>32106.497040414575</v>
      </c>
      <c r="AY106" s="41">
        <f t="shared" si="76"/>
        <v>938.67228247951982</v>
      </c>
      <c r="AZ106" s="41">
        <f t="shared" si="77"/>
        <v>-569.1391950608454</v>
      </c>
      <c r="BA106" s="41">
        <f t="shared" si="78"/>
        <v>73973369.18111518</v>
      </c>
      <c r="BB106" s="84" t="s">
        <v>689</v>
      </c>
      <c r="BC106" s="20">
        <f t="shared" si="79"/>
        <v>0.11932327825618948</v>
      </c>
      <c r="BD106" s="76">
        <f t="shared" si="80"/>
        <v>-25.218313459915905</v>
      </c>
      <c r="BE106" s="100" t="s">
        <v>1113</v>
      </c>
      <c r="BF106" s="131">
        <f t="shared" si="83"/>
        <v>0.56448570279566945</v>
      </c>
      <c r="BG106" s="132">
        <f t="shared" si="84"/>
        <v>-25.211699509617183</v>
      </c>
    </row>
    <row r="107" spans="3:59" s="3" customFormat="1">
      <c r="C107" s="4"/>
      <c r="G107" s="26"/>
      <c r="H107" s="26"/>
      <c r="I107" s="26"/>
      <c r="J107" s="26"/>
      <c r="K107" s="26"/>
      <c r="L107" s="26"/>
      <c r="N107" s="81"/>
      <c r="O107" s="26"/>
      <c r="P107" s="26"/>
      <c r="Q107" s="45"/>
      <c r="R107" s="45"/>
      <c r="S107" s="45"/>
      <c r="T107" s="45"/>
      <c r="U107" s="45"/>
      <c r="V107" s="87"/>
      <c r="W107" s="26"/>
      <c r="X107" s="26"/>
      <c r="Y107" s="45"/>
      <c r="Z107" s="45"/>
      <c r="AA107" s="45"/>
      <c r="AB107" s="45"/>
      <c r="AC107" s="45"/>
      <c r="AD107" s="45"/>
      <c r="AE107" s="85"/>
      <c r="AF107" s="26"/>
      <c r="AG107" s="26"/>
      <c r="AH107" s="26"/>
      <c r="AI107" s="26"/>
      <c r="AJ107" s="26"/>
      <c r="AK107" s="80" t="s">
        <v>265</v>
      </c>
      <c r="AL107" s="20">
        <f t="shared" si="81"/>
        <v>-2.4790462746626732E-2</v>
      </c>
      <c r="AM107" s="20">
        <f t="shared" si="82"/>
        <v>9.5630000000000006</v>
      </c>
      <c r="AN107" s="41">
        <f t="shared" si="66"/>
        <v>-1.2188248401214277</v>
      </c>
      <c r="AO107" s="41">
        <f t="shared" si="67"/>
        <v>1.0000059707222118</v>
      </c>
      <c r="AP107" s="41">
        <f t="shared" si="68"/>
        <v>-3.1099847051473117E-3</v>
      </c>
      <c r="AQ107" s="41">
        <f t="shared" si="69"/>
        <v>-3.8549897336537242E-5</v>
      </c>
      <c r="AR107" s="41">
        <f t="shared" si="70"/>
        <v>1.6387251489531233E-4</v>
      </c>
      <c r="AS107" s="84" t="s">
        <v>479</v>
      </c>
      <c r="AT107" s="20">
        <f t="shared" si="71"/>
        <v>-4.8456137406573847E-3</v>
      </c>
      <c r="AU107" s="20">
        <f t="shared" si="72"/>
        <v>-1.2188366804083111</v>
      </c>
      <c r="AV107" s="41">
        <f t="shared" si="73"/>
        <v>-540.58251717931716</v>
      </c>
      <c r="AW107" s="41">
        <f t="shared" si="74"/>
        <v>-3.8382907536115667</v>
      </c>
      <c r="AX107" s="41">
        <f t="shared" si="75"/>
        <v>292230.45787992672</v>
      </c>
      <c r="AY107" s="41">
        <f t="shared" si="76"/>
        <v>2832.0718442831435</v>
      </c>
      <c r="AZ107" s="41">
        <f t="shared" si="77"/>
        <v>-569.13843687840631</v>
      </c>
      <c r="BA107" s="41">
        <f t="shared" si="78"/>
        <v>673298974.95535111</v>
      </c>
      <c r="BB107" s="84" t="s">
        <v>690</v>
      </c>
      <c r="BC107" s="20">
        <f t="shared" si="79"/>
        <v>3.9550862604363454E-2</v>
      </c>
      <c r="BD107" s="76">
        <f t="shared" si="80"/>
        <v>-25.218795616891686</v>
      </c>
      <c r="BE107" s="100" t="s">
        <v>1114</v>
      </c>
      <c r="BF107" s="131">
        <f t="shared" si="83"/>
        <v>0.48473486565333246</v>
      </c>
      <c r="BG107" s="132">
        <f t="shared" si="84"/>
        <v>-25.213842639028044</v>
      </c>
    </row>
    <row r="108" spans="3:59" s="3" customFormat="1">
      <c r="C108" s="4"/>
      <c r="G108" s="26"/>
      <c r="H108" s="26"/>
      <c r="I108" s="26"/>
      <c r="J108" s="26"/>
      <c r="K108" s="26"/>
      <c r="L108" s="26"/>
      <c r="N108" s="81"/>
      <c r="O108" s="26"/>
      <c r="P108" s="26"/>
      <c r="Q108" s="45"/>
      <c r="R108" s="45"/>
      <c r="S108" s="45"/>
      <c r="T108" s="45"/>
      <c r="U108" s="45"/>
      <c r="V108" s="87"/>
      <c r="W108" s="26"/>
      <c r="X108" s="26"/>
      <c r="Y108" s="45"/>
      <c r="Z108" s="45"/>
      <c r="AA108" s="45"/>
      <c r="AB108" s="45"/>
      <c r="AC108" s="45"/>
      <c r="AD108" s="45"/>
      <c r="AE108" s="85"/>
      <c r="AF108" s="26"/>
      <c r="AG108" s="26"/>
      <c r="AH108" s="26"/>
      <c r="AI108" s="26"/>
      <c r="AJ108" s="26"/>
      <c r="AK108" s="80" t="s">
        <v>266</v>
      </c>
      <c r="AL108" s="20">
        <f t="shared" si="81"/>
        <v>2.5209537253373271E-2</v>
      </c>
      <c r="AM108" s="20">
        <f t="shared" si="82"/>
        <v>9.5630000000000006</v>
      </c>
      <c r="AN108" s="41">
        <f t="shared" si="66"/>
        <v>-1.2188238074550177</v>
      </c>
      <c r="AO108" s="41">
        <f t="shared" si="67"/>
        <v>1.000006174294588</v>
      </c>
      <c r="AP108" s="41">
        <f t="shared" si="68"/>
        <v>3.1625528276475329E-3</v>
      </c>
      <c r="AQ108" s="41">
        <f t="shared" si="69"/>
        <v>-3.9864227630914684E-5</v>
      </c>
      <c r="AR108" s="41">
        <f t="shared" si="70"/>
        <v>1.6945963544525981E-4</v>
      </c>
      <c r="AS108" s="84" t="s">
        <v>480</v>
      </c>
      <c r="AT108" s="20">
        <f t="shared" si="71"/>
        <v>4.9275263034795295E-3</v>
      </c>
      <c r="AU108" s="20">
        <f t="shared" si="72"/>
        <v>-1.2188360514353864</v>
      </c>
      <c r="AV108" s="41">
        <f t="shared" si="73"/>
        <v>531.5960078155797</v>
      </c>
      <c r="AW108" s="41">
        <f t="shared" si="74"/>
        <v>-3.8382893627713646</v>
      </c>
      <c r="AX108" s="41">
        <f t="shared" si="75"/>
        <v>282595.31552546186</v>
      </c>
      <c r="AY108" s="41">
        <f t="shared" si="76"/>
        <v>-2784.9917009836204</v>
      </c>
      <c r="AZ108" s="41">
        <f t="shared" si="77"/>
        <v>-569.13844006921556</v>
      </c>
      <c r="BA108" s="41">
        <f t="shared" si="78"/>
        <v>651099606.97066426</v>
      </c>
      <c r="BB108" s="84" t="s">
        <v>691</v>
      </c>
      <c r="BC108" s="20">
        <f t="shared" si="79"/>
        <v>-4.0219459722682573E-2</v>
      </c>
      <c r="BD108" s="76">
        <f t="shared" si="80"/>
        <v>-25.218793587848921</v>
      </c>
      <c r="BE108" s="100" t="s">
        <v>1115</v>
      </c>
      <c r="BF108" s="131">
        <f t="shared" si="83"/>
        <v>0.40497992421978085</v>
      </c>
      <c r="BG108" s="132">
        <f t="shared" si="84"/>
        <v>-25.215501613111272</v>
      </c>
    </row>
    <row r="109" spans="3:59" s="3" customFormat="1">
      <c r="C109" s="4"/>
      <c r="G109" s="26"/>
      <c r="H109" s="26"/>
      <c r="I109" s="26"/>
      <c r="J109" s="26"/>
      <c r="K109" s="26"/>
      <c r="L109" s="26"/>
      <c r="N109" s="81"/>
      <c r="O109" s="26"/>
      <c r="P109" s="26"/>
      <c r="Q109" s="45"/>
      <c r="R109" s="45"/>
      <c r="S109" s="45"/>
      <c r="T109" s="45"/>
      <c r="U109" s="45"/>
      <c r="V109" s="87"/>
      <c r="W109" s="26"/>
      <c r="X109" s="26"/>
      <c r="Y109" s="45"/>
      <c r="Z109" s="45"/>
      <c r="AA109" s="45"/>
      <c r="AB109" s="45"/>
      <c r="AC109" s="45"/>
      <c r="AD109" s="45"/>
      <c r="AE109" s="85"/>
      <c r="AF109" s="26"/>
      <c r="AG109" s="26"/>
      <c r="AH109" s="26"/>
      <c r="AI109" s="26"/>
      <c r="AJ109" s="26"/>
      <c r="AK109" s="80" t="s">
        <v>267</v>
      </c>
      <c r="AL109" s="20">
        <f t="shared" si="81"/>
        <v>7.5209537253373274E-2</v>
      </c>
      <c r="AM109" s="20">
        <f t="shared" si="82"/>
        <v>9.5630000000000006</v>
      </c>
      <c r="AN109" s="41">
        <f t="shared" si="66"/>
        <v>-1.2185763588426977</v>
      </c>
      <c r="AO109" s="41">
        <f t="shared" si="67"/>
        <v>1.0000549545216832</v>
      </c>
      <c r="AP109" s="41">
        <f t="shared" si="68"/>
        <v>9.4314165754820212E-3</v>
      </c>
      <c r="AQ109" s="41">
        <f t="shared" si="69"/>
        <v>-3.5474395035706152E-4</v>
      </c>
      <c r="AR109" s="41">
        <f t="shared" si="70"/>
        <v>1.5080053991849706E-3</v>
      </c>
      <c r="AS109" s="84" t="s">
        <v>481</v>
      </c>
      <c r="AT109" s="20">
        <f t="shared" si="71"/>
        <v>1.4700006478372375E-2</v>
      </c>
      <c r="AU109" s="20">
        <f t="shared" si="72"/>
        <v>-1.2186853319267936</v>
      </c>
      <c r="AV109" s="41">
        <f t="shared" si="73"/>
        <v>178.18160534110726</v>
      </c>
      <c r="AW109" s="41">
        <f t="shared" si="74"/>
        <v>-3.8379560847678604</v>
      </c>
      <c r="AX109" s="41">
        <f t="shared" si="75"/>
        <v>31749.684481934102</v>
      </c>
      <c r="AY109" s="41">
        <f t="shared" si="76"/>
        <v>-933.44113514142055</v>
      </c>
      <c r="AZ109" s="41">
        <f t="shared" si="77"/>
        <v>-569.13920463312093</v>
      </c>
      <c r="BA109" s="41">
        <f t="shared" si="78"/>
        <v>73151273.046376169</v>
      </c>
      <c r="BB109" s="84" t="s">
        <v>692</v>
      </c>
      <c r="BC109" s="20">
        <f t="shared" si="79"/>
        <v>-0.11999191076284688</v>
      </c>
      <c r="BD109" s="76">
        <f t="shared" si="80"/>
        <v>-25.218307372438804</v>
      </c>
      <c r="BE109" s="100" t="s">
        <v>1116</v>
      </c>
      <c r="BF109" s="131">
        <f t="shared" si="83"/>
        <v>0.32521665695390911</v>
      </c>
      <c r="BG109" s="132">
        <f t="shared" si="84"/>
        <v>-25.216676485558331</v>
      </c>
    </row>
    <row r="110" spans="3:59" s="3" customFormat="1">
      <c r="C110" s="4"/>
      <c r="G110" s="26"/>
      <c r="H110" s="26"/>
      <c r="I110" s="26"/>
      <c r="J110" s="26"/>
      <c r="K110" s="26"/>
      <c r="L110" s="26"/>
      <c r="N110" s="81"/>
      <c r="O110" s="26"/>
      <c r="P110" s="26"/>
      <c r="Q110" s="45"/>
      <c r="R110" s="45"/>
      <c r="S110" s="45"/>
      <c r="T110" s="45"/>
      <c r="U110" s="45"/>
      <c r="V110" s="87"/>
      <c r="W110" s="26"/>
      <c r="X110" s="26"/>
      <c r="Y110" s="45"/>
      <c r="Z110" s="45"/>
      <c r="AA110" s="45"/>
      <c r="AB110" s="45"/>
      <c r="AC110" s="45"/>
      <c r="AD110" s="45"/>
      <c r="AE110" s="85"/>
      <c r="AF110" s="26"/>
      <c r="AG110" s="26"/>
      <c r="AH110" s="26"/>
      <c r="AI110" s="26"/>
      <c r="AJ110" s="26"/>
      <c r="AK110" s="80" t="s">
        <v>268</v>
      </c>
      <c r="AL110" s="20">
        <f t="shared" si="81"/>
        <v>0.12520953725337328</v>
      </c>
      <c r="AM110" s="20">
        <f t="shared" si="82"/>
        <v>9.5630000000000006</v>
      </c>
      <c r="AN110" s="41">
        <f t="shared" si="66"/>
        <v>-1.2180824942844666</v>
      </c>
      <c r="AO110" s="41">
        <f t="shared" si="67"/>
        <v>1.0001523114034976</v>
      </c>
      <c r="AP110" s="41">
        <f t="shared" si="68"/>
        <v>1.568932004014828E-2</v>
      </c>
      <c r="AQ110" s="41">
        <f t="shared" si="69"/>
        <v>-9.8282321379628002E-4</v>
      </c>
      <c r="AR110" s="41">
        <f t="shared" si="70"/>
        <v>4.1780463992396513E-3</v>
      </c>
      <c r="AS110" s="84" t="s">
        <v>482</v>
      </c>
      <c r="AT110" s="20">
        <f t="shared" si="71"/>
        <v>2.4470517522527213E-2</v>
      </c>
      <c r="AU110" s="20">
        <f t="shared" si="72"/>
        <v>-1.2183844959682077</v>
      </c>
      <c r="AV110" s="41">
        <f t="shared" si="73"/>
        <v>107.02292443160405</v>
      </c>
      <c r="AW110" s="41">
        <f t="shared" si="74"/>
        <v>-3.8372908435838795</v>
      </c>
      <c r="AX110" s="41">
        <f t="shared" si="75"/>
        <v>11454.906353892831</v>
      </c>
      <c r="AY110" s="41">
        <f t="shared" si="76"/>
        <v>-560.61497330368547</v>
      </c>
      <c r="AZ110" s="41">
        <f t="shared" si="77"/>
        <v>-569.14073073619056</v>
      </c>
      <c r="BA110" s="41">
        <f t="shared" si="78"/>
        <v>26392104.239369083</v>
      </c>
      <c r="BB110" s="84" t="s">
        <v>693</v>
      </c>
      <c r="BC110" s="20">
        <f t="shared" si="79"/>
        <v>-0.19977071414398082</v>
      </c>
      <c r="BD110" s="76">
        <f t="shared" si="80"/>
        <v>-25.217336887062714</v>
      </c>
      <c r="BE110" s="100" t="s">
        <v>1117</v>
      </c>
      <c r="BF110" s="131">
        <f t="shared" si="83"/>
        <v>0.24544083965928701</v>
      </c>
      <c r="BG110" s="132">
        <f t="shared" si="84"/>
        <v>-25.217367226841091</v>
      </c>
    </row>
    <row r="111" spans="3:59" s="3" customFormat="1">
      <c r="C111" s="4"/>
      <c r="G111" s="26"/>
      <c r="H111" s="26"/>
      <c r="I111" s="26"/>
      <c r="J111" s="26"/>
      <c r="K111" s="26"/>
      <c r="L111" s="26"/>
      <c r="N111" s="81"/>
      <c r="O111" s="26"/>
      <c r="P111" s="26"/>
      <c r="Q111" s="45"/>
      <c r="R111" s="45"/>
      <c r="S111" s="45"/>
      <c r="T111" s="45"/>
      <c r="U111" s="45"/>
      <c r="V111" s="87"/>
      <c r="W111" s="26"/>
      <c r="X111" s="26"/>
      <c r="Y111" s="45"/>
      <c r="Z111" s="45"/>
      <c r="AA111" s="45"/>
      <c r="AB111" s="45"/>
      <c r="AC111" s="45"/>
      <c r="AD111" s="45"/>
      <c r="AE111" s="85"/>
      <c r="AF111" s="26"/>
      <c r="AG111" s="26"/>
      <c r="AH111" s="26"/>
      <c r="AI111" s="26"/>
      <c r="AJ111" s="26"/>
      <c r="AK111" s="80" t="s">
        <v>269</v>
      </c>
      <c r="AL111" s="20">
        <f t="shared" si="81"/>
        <v>0.17520953725337329</v>
      </c>
      <c r="AM111" s="20">
        <f t="shared" si="82"/>
        <v>9.5630000000000006</v>
      </c>
      <c r="AN111" s="41">
        <f t="shared" si="66"/>
        <v>-1.2173422137803251</v>
      </c>
      <c r="AO111" s="41">
        <f t="shared" si="67"/>
        <v>1.0002982449400313</v>
      </c>
      <c r="AP111" s="41">
        <f t="shared" si="68"/>
        <v>2.1928976723438409E-2</v>
      </c>
      <c r="AQ111" s="41">
        <f t="shared" si="69"/>
        <v>-1.9233718413431689E-3</v>
      </c>
      <c r="AR111" s="41">
        <f t="shared" si="70"/>
        <v>8.1766619291876955E-3</v>
      </c>
      <c r="AS111" s="84" t="s">
        <v>483</v>
      </c>
      <c r="AT111" s="20">
        <f t="shared" si="71"/>
        <v>3.4237748714212868E-2</v>
      </c>
      <c r="AU111" s="20">
        <f t="shared" si="72"/>
        <v>-1.217933491810254</v>
      </c>
      <c r="AV111" s="41">
        <f t="shared" si="73"/>
        <v>76.475822599182166</v>
      </c>
      <c r="AW111" s="41">
        <f t="shared" si="74"/>
        <v>-3.8362934886737747</v>
      </c>
      <c r="AX111" s="41">
        <f t="shared" si="75"/>
        <v>5849.551442221582</v>
      </c>
      <c r="AY111" s="41">
        <f t="shared" si="76"/>
        <v>-400.55094473928796</v>
      </c>
      <c r="AZ111" s="41">
        <f t="shared" si="77"/>
        <v>-569.14301870338784</v>
      </c>
      <c r="BA111" s="41">
        <f t="shared" si="78"/>
        <v>13477366.522878524</v>
      </c>
      <c r="BB111" s="84" t="s">
        <v>694</v>
      </c>
      <c r="BC111" s="20">
        <f t="shared" si="79"/>
        <v>-0.27956009820460548</v>
      </c>
      <c r="BD111" s="76">
        <f t="shared" si="80"/>
        <v>-25.215881964779129</v>
      </c>
      <c r="BE111" s="100" t="s">
        <v>1118</v>
      </c>
      <c r="BF111" s="131">
        <f t="shared" si="83"/>
        <v>0.16564824236262127</v>
      </c>
      <c r="BG111" s="132">
        <f t="shared" si="84"/>
        <v>-25.217573724158722</v>
      </c>
    </row>
    <row r="112" spans="3:59" s="3" customFormat="1">
      <c r="C112" s="4"/>
      <c r="G112" s="26"/>
      <c r="H112" s="26"/>
      <c r="I112" s="26"/>
      <c r="J112" s="26"/>
      <c r="K112" s="26"/>
      <c r="L112" s="26"/>
      <c r="N112" s="81"/>
      <c r="O112" s="26"/>
      <c r="P112" s="26"/>
      <c r="Q112" s="45"/>
      <c r="R112" s="45"/>
      <c r="S112" s="45"/>
      <c r="T112" s="45"/>
      <c r="U112" s="45"/>
      <c r="V112" s="87"/>
      <c r="W112" s="26"/>
      <c r="X112" s="26"/>
      <c r="Y112" s="45"/>
      <c r="Z112" s="45"/>
      <c r="AA112" s="45"/>
      <c r="AB112" s="45"/>
      <c r="AC112" s="45"/>
      <c r="AD112" s="45"/>
      <c r="AE112" s="85"/>
      <c r="AF112" s="26"/>
      <c r="AG112" s="26"/>
      <c r="AH112" s="26"/>
      <c r="AI112" s="26"/>
      <c r="AJ112" s="26"/>
      <c r="AK112" s="80" t="s">
        <v>270</v>
      </c>
      <c r="AL112" s="20">
        <f t="shared" si="81"/>
        <v>0.22520953725337328</v>
      </c>
      <c r="AM112" s="20">
        <f t="shared" si="82"/>
        <v>9.5630000000000006</v>
      </c>
      <c r="AN112" s="41">
        <f t="shared" si="66"/>
        <v>-1.2163555173302738</v>
      </c>
      <c r="AO112" s="41">
        <f t="shared" si="67"/>
        <v>1.0004927551312839</v>
      </c>
      <c r="AP112" s="41">
        <f t="shared" si="68"/>
        <v>2.8143100127144549E-2</v>
      </c>
      <c r="AQ112" s="41">
        <f t="shared" si="69"/>
        <v>-3.1752953314772014E-3</v>
      </c>
      <c r="AR112" s="41">
        <f t="shared" si="70"/>
        <v>1.3499473982946998E-2</v>
      </c>
      <c r="AS112" s="84" t="s">
        <v>484</v>
      </c>
      <c r="AT112" s="20">
        <f t="shared" si="71"/>
        <v>4.4000386893601182E-2</v>
      </c>
      <c r="AU112" s="20">
        <f t="shared" si="72"/>
        <v>-1.2173322418108181</v>
      </c>
      <c r="AV112" s="41">
        <f t="shared" si="73"/>
        <v>59.491103072927494</v>
      </c>
      <c r="AW112" s="41">
        <f t="shared" si="74"/>
        <v>-3.8349637937467342</v>
      </c>
      <c r="AX112" s="41">
        <f t="shared" si="75"/>
        <v>3540.1913448336832</v>
      </c>
      <c r="AY112" s="41">
        <f t="shared" si="76"/>
        <v>-311.53957770012067</v>
      </c>
      <c r="AZ112" s="41">
        <f t="shared" si="77"/>
        <v>-569.14606902426283</v>
      </c>
      <c r="BA112" s="41">
        <f t="shared" si="78"/>
        <v>8156600.8584968066</v>
      </c>
      <c r="BB112" s="84" t="s">
        <v>695</v>
      </c>
      <c r="BC112" s="20">
        <f t="shared" si="79"/>
        <v>-0.35936429914845019</v>
      </c>
      <c r="BD112" s="76">
        <f t="shared" si="80"/>
        <v>-25.213942355117535</v>
      </c>
      <c r="BE112" s="100" t="s">
        <v>1119</v>
      </c>
      <c r="BF112" s="131">
        <f t="shared" si="83"/>
        <v>8.5834626157209867E-2</v>
      </c>
      <c r="BG112" s="132">
        <f t="shared" si="84"/>
        <v>-25.217295781291984</v>
      </c>
    </row>
    <row r="113" spans="3:59" s="3" customFormat="1">
      <c r="C113" s="4"/>
      <c r="G113" s="26"/>
      <c r="H113" s="26"/>
      <c r="I113" s="26"/>
      <c r="J113" s="26"/>
      <c r="K113" s="26"/>
      <c r="L113" s="26"/>
      <c r="N113" s="81"/>
      <c r="O113" s="26"/>
      <c r="P113" s="26"/>
      <c r="Q113" s="45"/>
      <c r="R113" s="45"/>
      <c r="S113" s="45"/>
      <c r="T113" s="45"/>
      <c r="U113" s="45"/>
      <c r="V113" s="87"/>
      <c r="W113" s="26"/>
      <c r="X113" s="26"/>
      <c r="Y113" s="45"/>
      <c r="Z113" s="45"/>
      <c r="AA113" s="45"/>
      <c r="AB113" s="45"/>
      <c r="AC113" s="45"/>
      <c r="AD113" s="45"/>
      <c r="AE113" s="85"/>
      <c r="AF113" s="26"/>
      <c r="AG113" s="26"/>
      <c r="AH113" s="26"/>
      <c r="AI113" s="26"/>
      <c r="AJ113" s="26"/>
      <c r="AK113" s="80" t="s">
        <v>271</v>
      </c>
      <c r="AL113" s="20">
        <f t="shared" si="81"/>
        <v>0.27520953725337327</v>
      </c>
      <c r="AM113" s="20">
        <f t="shared" si="82"/>
        <v>9.5630000000000006</v>
      </c>
      <c r="AN113" s="41">
        <f t="shared" si="66"/>
        <v>-1.2151224049343121</v>
      </c>
      <c r="AO113" s="41">
        <f t="shared" si="67"/>
        <v>1.0007358419772558</v>
      </c>
      <c r="AP113" s="41">
        <f t="shared" si="68"/>
        <v>3.4324403753059007E-2</v>
      </c>
      <c r="AQ113" s="41">
        <f t="shared" si="69"/>
        <v>-4.7371348577556205E-3</v>
      </c>
      <c r="AR113" s="41">
        <f t="shared" si="70"/>
        <v>2.0140647254746527E-2</v>
      </c>
      <c r="AS113" s="84" t="s">
        <v>485</v>
      </c>
      <c r="AT113" s="20">
        <f t="shared" si="71"/>
        <v>5.3757115482358057E-2</v>
      </c>
      <c r="AU113" s="20">
        <f t="shared" si="72"/>
        <v>-1.2165806423483712</v>
      </c>
      <c r="AV113" s="41">
        <f t="shared" si="73"/>
        <v>48.676734063873113</v>
      </c>
      <c r="AW113" s="41">
        <f t="shared" si="74"/>
        <v>-3.8333014567240298</v>
      </c>
      <c r="AX113" s="41">
        <f t="shared" si="75"/>
        <v>2370.4244391250249</v>
      </c>
      <c r="AY113" s="41">
        <f t="shared" si="76"/>
        <v>-254.85436063249551</v>
      </c>
      <c r="AZ113" s="41">
        <f t="shared" si="77"/>
        <v>-569.14988235214821</v>
      </c>
      <c r="BA113" s="41">
        <f t="shared" si="78"/>
        <v>5461457.9077440575</v>
      </c>
      <c r="BB113" s="84" t="s">
        <v>696</v>
      </c>
      <c r="BC113" s="20">
        <f t="shared" si="79"/>
        <v>-0.43918756420721466</v>
      </c>
      <c r="BD113" s="76">
        <f t="shared" si="80"/>
        <v>-25.211517723798817</v>
      </c>
      <c r="BE113" s="100" t="s">
        <v>1120</v>
      </c>
      <c r="BF113" s="131">
        <f t="shared" si="83"/>
        <v>5.9957400369766642E-3</v>
      </c>
      <c r="BG113" s="132">
        <f t="shared" si="84"/>
        <v>-25.216533118364143</v>
      </c>
    </row>
    <row r="114" spans="3:59" s="3" customFormat="1">
      <c r="C114" s="4"/>
      <c r="G114" s="26"/>
      <c r="H114" s="26"/>
      <c r="I114" s="26"/>
      <c r="J114" s="26"/>
      <c r="K114" s="26"/>
      <c r="L114" s="26"/>
      <c r="N114" s="81"/>
      <c r="O114" s="26"/>
      <c r="P114" s="26"/>
      <c r="Q114" s="45"/>
      <c r="R114" s="45"/>
      <c r="S114" s="45"/>
      <c r="T114" s="45"/>
      <c r="U114" s="45"/>
      <c r="V114" s="87"/>
      <c r="W114" s="26"/>
      <c r="X114" s="26"/>
      <c r="Y114" s="45"/>
      <c r="Z114" s="45"/>
      <c r="AA114" s="45"/>
      <c r="AB114" s="45"/>
      <c r="AC114" s="45"/>
      <c r="AD114" s="45"/>
      <c r="AE114" s="85"/>
      <c r="AF114" s="26"/>
      <c r="AG114" s="26"/>
      <c r="AH114" s="26"/>
      <c r="AI114" s="26"/>
      <c r="AJ114" s="26"/>
      <c r="AK114" s="80" t="s">
        <v>272</v>
      </c>
      <c r="AL114" s="20">
        <f t="shared" si="81"/>
        <v>0.32520953725337326</v>
      </c>
      <c r="AM114" s="20">
        <f t="shared" si="82"/>
        <v>9.5630000000000006</v>
      </c>
      <c r="AN114" s="41">
        <f t="shared" si="66"/>
        <v>-1.2136428765924394</v>
      </c>
      <c r="AO114" s="41">
        <f t="shared" si="67"/>
        <v>1.0010275054779469</v>
      </c>
      <c r="AP114" s="41">
        <f t="shared" si="68"/>
        <v>4.0465601102973481E-2</v>
      </c>
      <c r="AQ114" s="41">
        <f t="shared" si="69"/>
        <v>-6.6070672688489651E-3</v>
      </c>
      <c r="AR114" s="41">
        <f t="shared" si="70"/>
        <v>2.8092889139268454E-2</v>
      </c>
      <c r="AS114" s="84" t="s">
        <v>486</v>
      </c>
      <c r="AT114" s="20">
        <f t="shared" si="71"/>
        <v>6.3506613495786207E-2</v>
      </c>
      <c r="AU114" s="20">
        <f t="shared" si="72"/>
        <v>-1.2156785637060679</v>
      </c>
      <c r="AV114" s="41">
        <f t="shared" si="73"/>
        <v>41.186695238033543</v>
      </c>
      <c r="AW114" s="41">
        <f t="shared" si="74"/>
        <v>-3.8313060993566008</v>
      </c>
      <c r="AX114" s="41">
        <f t="shared" si="75"/>
        <v>1697.3438646306549</v>
      </c>
      <c r="AY114" s="41">
        <f t="shared" si="76"/>
        <v>-215.585121561086</v>
      </c>
      <c r="AZ114" s="41">
        <f t="shared" si="77"/>
        <v>-569.15445950478897</v>
      </c>
      <c r="BA114" s="41">
        <f t="shared" si="78"/>
        <v>3910680.264109029</v>
      </c>
      <c r="BB114" s="84" t="s">
        <v>697</v>
      </c>
      <c r="BC114" s="20">
        <f t="shared" si="79"/>
        <v>-0.51903415482735926</v>
      </c>
      <c r="BD114" s="76">
        <f t="shared" si="80"/>
        <v>-25.208607652361366</v>
      </c>
      <c r="BE114" s="100" t="s">
        <v>1121</v>
      </c>
      <c r="BF114" s="131">
        <f t="shared" si="83"/>
        <v>-7.3872682294726238E-2</v>
      </c>
      <c r="BG114" s="132">
        <f t="shared" si="84"/>
        <v>-25.215285371507903</v>
      </c>
    </row>
    <row r="115" spans="3:59" s="3" customFormat="1">
      <c r="C115" s="4"/>
      <c r="G115" s="26"/>
      <c r="H115" s="26"/>
      <c r="I115" s="26"/>
      <c r="J115" s="26"/>
      <c r="K115" s="26"/>
      <c r="L115" s="26"/>
      <c r="N115" s="81"/>
      <c r="O115" s="26"/>
      <c r="P115" s="26"/>
      <c r="Q115" s="45"/>
      <c r="R115" s="45"/>
      <c r="S115" s="45"/>
      <c r="T115" s="45"/>
      <c r="U115" s="45"/>
      <c r="V115" s="87"/>
      <c r="W115" s="26"/>
      <c r="X115" s="26"/>
      <c r="Y115" s="45"/>
      <c r="Z115" s="45"/>
      <c r="AA115" s="45"/>
      <c r="AB115" s="45"/>
      <c r="AC115" s="45"/>
      <c r="AD115" s="45"/>
      <c r="AE115" s="85"/>
      <c r="AF115" s="26"/>
      <c r="AG115" s="26"/>
      <c r="AH115" s="26"/>
      <c r="AI115" s="26"/>
      <c r="AJ115" s="26"/>
      <c r="AK115" s="80" t="s">
        <v>273</v>
      </c>
      <c r="AL115" s="20">
        <f t="shared" si="81"/>
        <v>0.37520953725337325</v>
      </c>
      <c r="AM115" s="20">
        <f t="shared" si="82"/>
        <v>9.5630000000000006</v>
      </c>
      <c r="AN115" s="41">
        <f t="shared" si="66"/>
        <v>-1.2119169323046568</v>
      </c>
      <c r="AO115" s="41">
        <f t="shared" si="67"/>
        <v>1.001367745633357</v>
      </c>
      <c r="AP115" s="41">
        <f t="shared" si="68"/>
        <v>4.6559405678680554E-2</v>
      </c>
      <c r="AQ115" s="41">
        <f t="shared" si="69"/>
        <v>-8.7829050884842275E-3</v>
      </c>
      <c r="AR115" s="41">
        <f t="shared" si="70"/>
        <v>3.7347449731420707E-2</v>
      </c>
      <c r="AS115" s="84" t="s">
        <v>487</v>
      </c>
      <c r="AT115" s="20">
        <f t="shared" si="71"/>
        <v>7.3247554544735471E-2</v>
      </c>
      <c r="AU115" s="20">
        <f t="shared" si="72"/>
        <v>-1.2146258499262554</v>
      </c>
      <c r="AV115" s="41">
        <f t="shared" si="73"/>
        <v>35.691995903754396</v>
      </c>
      <c r="AW115" s="41">
        <f t="shared" si="74"/>
        <v>-3.8289772666969792</v>
      </c>
      <c r="AX115" s="41">
        <f t="shared" si="75"/>
        <v>1274.9185715936205</v>
      </c>
      <c r="AY115" s="41">
        <f t="shared" si="76"/>
        <v>-186.76933522579984</v>
      </c>
      <c r="AZ115" s="41">
        <f t="shared" si="77"/>
        <v>-569.15980146538209</v>
      </c>
      <c r="BA115" s="41">
        <f t="shared" si="78"/>
        <v>2937412.3889517016</v>
      </c>
      <c r="BB115" s="84" t="s">
        <v>698</v>
      </c>
      <c r="BC115" s="20">
        <f t="shared" si="79"/>
        <v>-0.59890834988990316</v>
      </c>
      <c r="BD115" s="76">
        <f t="shared" si="80"/>
        <v>-25.205211637691704</v>
      </c>
      <c r="BE115" s="100" t="s">
        <v>1122</v>
      </c>
      <c r="BF115" s="131">
        <f t="shared" si="83"/>
        <v>-0.15377492565054246</v>
      </c>
      <c r="BG115" s="132">
        <f t="shared" si="84"/>
        <v>-25.213552092437311</v>
      </c>
    </row>
    <row r="116" spans="3:59" s="3" customFormat="1">
      <c r="C116" s="4"/>
      <c r="G116" s="26"/>
      <c r="H116" s="26"/>
      <c r="I116" s="26"/>
      <c r="J116" s="26"/>
      <c r="K116" s="26"/>
      <c r="L116" s="26"/>
      <c r="N116" s="81"/>
      <c r="O116" s="26"/>
      <c r="P116" s="26"/>
      <c r="Q116" s="45"/>
      <c r="R116" s="45"/>
      <c r="S116" s="45"/>
      <c r="T116" s="45"/>
      <c r="U116" s="45"/>
      <c r="V116" s="87"/>
      <c r="W116" s="26"/>
      <c r="X116" s="26"/>
      <c r="Y116" s="45"/>
      <c r="Z116" s="45"/>
      <c r="AA116" s="45"/>
      <c r="AB116" s="45"/>
      <c r="AC116" s="45"/>
      <c r="AD116" s="45"/>
      <c r="AE116" s="85"/>
      <c r="AF116" s="26"/>
      <c r="AG116" s="26"/>
      <c r="AH116" s="26"/>
      <c r="AI116" s="26"/>
      <c r="AJ116" s="26"/>
      <c r="AK116" s="80" t="s">
        <v>274</v>
      </c>
      <c r="AL116" s="20">
        <f t="shared" si="81"/>
        <v>0.42520953725337324</v>
      </c>
      <c r="AM116" s="20">
        <f t="shared" si="82"/>
        <v>9.5630000000000006</v>
      </c>
      <c r="AN116" s="41">
        <f t="shared" si="66"/>
        <v>-1.2099445720709638</v>
      </c>
      <c r="AO116" s="41">
        <f t="shared" si="67"/>
        <v>1.0017565624434863</v>
      </c>
      <c r="AP116" s="41">
        <f t="shared" si="68"/>
        <v>5.2598530981972202E-2</v>
      </c>
      <c r="AQ116" s="41">
        <f t="shared" si="69"/>
        <v>-1.1262096515505249E-2</v>
      </c>
      <c r="AR116" s="41">
        <f t="shared" si="70"/>
        <v>4.7894121826578706E-2</v>
      </c>
      <c r="AS116" s="84" t="s">
        <v>488</v>
      </c>
      <c r="AT116" s="20">
        <f t="shared" si="71"/>
        <v>8.2978605826618229E-2</v>
      </c>
      <c r="AU116" s="20">
        <f t="shared" si="72"/>
        <v>-1.2134223186350093</v>
      </c>
      <c r="AV116" s="41">
        <f t="shared" si="73"/>
        <v>31.488744380025171</v>
      </c>
      <c r="AW116" s="41">
        <f t="shared" si="74"/>
        <v>-3.8263144265202591</v>
      </c>
      <c r="AX116" s="41">
        <f t="shared" si="75"/>
        <v>992.54102263056677</v>
      </c>
      <c r="AY116" s="41">
        <f t="shared" si="76"/>
        <v>-164.7193405672208</v>
      </c>
      <c r="AZ116" s="41">
        <f t="shared" si="77"/>
        <v>-569.16590938352601</v>
      </c>
      <c r="BA116" s="41">
        <f t="shared" si="78"/>
        <v>2286814.5161408256</v>
      </c>
      <c r="BB116" s="84" t="s">
        <v>699</v>
      </c>
      <c r="BC116" s="20">
        <f t="shared" si="79"/>
        <v>-0.6788144489653718</v>
      </c>
      <c r="BD116" s="76">
        <f t="shared" si="80"/>
        <v>-25.201329091458494</v>
      </c>
      <c r="BE116" s="100" t="s">
        <v>1123</v>
      </c>
      <c r="BF116" s="131">
        <f t="shared" si="83"/>
        <v>-0.23371529662091642</v>
      </c>
      <c r="BG116" s="132">
        <f t="shared" si="84"/>
        <v>-25.211332747923489</v>
      </c>
    </row>
    <row r="117" spans="3:59" s="3" customFormat="1">
      <c r="C117" s="4"/>
      <c r="G117" s="26"/>
      <c r="H117" s="26"/>
      <c r="I117" s="26"/>
      <c r="J117" s="26"/>
      <c r="K117" s="26"/>
      <c r="L117" s="26"/>
      <c r="N117" s="81"/>
      <c r="O117" s="26"/>
      <c r="P117" s="26"/>
      <c r="Q117" s="45"/>
      <c r="R117" s="45"/>
      <c r="S117" s="45"/>
      <c r="T117" s="45"/>
      <c r="U117" s="45"/>
      <c r="V117" s="87"/>
      <c r="W117" s="26"/>
      <c r="X117" s="26"/>
      <c r="Y117" s="45"/>
      <c r="Z117" s="45"/>
      <c r="AA117" s="45"/>
      <c r="AB117" s="45"/>
      <c r="AC117" s="45"/>
      <c r="AD117" s="45"/>
      <c r="AE117" s="85"/>
      <c r="AF117" s="26"/>
      <c r="AG117" s="26"/>
      <c r="AH117" s="26"/>
      <c r="AI117" s="26"/>
      <c r="AJ117" s="26"/>
      <c r="AK117" s="80" t="s">
        <v>275</v>
      </c>
      <c r="AL117" s="20">
        <f t="shared" si="81"/>
        <v>0.47520953725337323</v>
      </c>
      <c r="AM117" s="20">
        <f t="shared" si="82"/>
        <v>9.5630000000000006</v>
      </c>
      <c r="AN117" s="41">
        <f t="shared" si="66"/>
        <v>-1.2077257958913599</v>
      </c>
      <c r="AO117" s="41">
        <f t="shared" si="67"/>
        <v>1.0021939559083348</v>
      </c>
      <c r="AP117" s="41">
        <f t="shared" si="68"/>
        <v>5.8575690514640399E-2</v>
      </c>
      <c r="AQ117" s="41">
        <f t="shared" si="69"/>
        <v>-1.4041725423840745E-2</v>
      </c>
      <c r="AR117" s="41">
        <f t="shared" si="70"/>
        <v>5.9721240920457316E-2</v>
      </c>
      <c r="AS117" s="84" t="s">
        <v>489</v>
      </c>
      <c r="AT117" s="20">
        <f t="shared" si="71"/>
        <v>9.2698427101809117E-2</v>
      </c>
      <c r="AU117" s="20">
        <f t="shared" si="72"/>
        <v>-1.2120677608361512</v>
      </c>
      <c r="AV117" s="41">
        <f t="shared" si="73"/>
        <v>28.169293583568585</v>
      </c>
      <c r="AW117" s="41">
        <f t="shared" si="74"/>
        <v>-3.8233169686020432</v>
      </c>
      <c r="AX117" s="41">
        <f t="shared" si="75"/>
        <v>794.50910099727821</v>
      </c>
      <c r="AY117" s="41">
        <f t="shared" si="76"/>
        <v>-147.2994879610402</v>
      </c>
      <c r="AZ117" s="41">
        <f t="shared" si="77"/>
        <v>-569.17278457655482</v>
      </c>
      <c r="BA117" s="41">
        <f t="shared" si="78"/>
        <v>1830548.9686977288</v>
      </c>
      <c r="BB117" s="84" t="s">
        <v>700</v>
      </c>
      <c r="BC117" s="20">
        <f t="shared" si="79"/>
        <v>-0.75875677561589217</v>
      </c>
      <c r="BD117" s="76">
        <f t="shared" si="80"/>
        <v>-25.196959339447982</v>
      </c>
      <c r="BE117" s="100" t="s">
        <v>1124</v>
      </c>
      <c r="BF117" s="131">
        <f t="shared" si="83"/>
        <v>-0.31369812688430287</v>
      </c>
      <c r="BG117" s="132">
        <f t="shared" si="84"/>
        <v>-25.208626719172411</v>
      </c>
    </row>
    <row r="118" spans="3:59" s="3" customFormat="1">
      <c r="C118" s="4"/>
      <c r="G118" s="26"/>
      <c r="H118" s="26"/>
      <c r="I118" s="26"/>
      <c r="J118" s="26"/>
      <c r="K118" s="26"/>
      <c r="L118" s="26"/>
      <c r="N118" s="81"/>
      <c r="O118" s="26"/>
      <c r="P118" s="26"/>
      <c r="Q118" s="45"/>
      <c r="R118" s="45"/>
      <c r="S118" s="45"/>
      <c r="T118" s="45"/>
      <c r="U118" s="45"/>
      <c r="V118" s="87"/>
      <c r="W118" s="26"/>
      <c r="X118" s="26"/>
      <c r="Y118" s="45"/>
      <c r="Z118" s="45"/>
      <c r="AA118" s="45"/>
      <c r="AB118" s="45"/>
      <c r="AC118" s="45"/>
      <c r="AD118" s="45"/>
      <c r="AE118" s="85"/>
      <c r="AF118" s="26"/>
      <c r="AG118" s="26"/>
      <c r="AH118" s="26"/>
      <c r="AI118" s="26"/>
      <c r="AJ118" s="26"/>
      <c r="AK118" s="80" t="s">
        <v>276</v>
      </c>
      <c r="AL118" s="20">
        <f t="shared" si="81"/>
        <v>0.52520953725337327</v>
      </c>
      <c r="AM118" s="20">
        <f t="shared" si="82"/>
        <v>9.5630000000000006</v>
      </c>
      <c r="AN118" s="41">
        <f t="shared" si="66"/>
        <v>-1.2052606037658458</v>
      </c>
      <c r="AO118" s="41">
        <f t="shared" si="67"/>
        <v>1.0026799260279025</v>
      </c>
      <c r="AP118" s="41">
        <f t="shared" si="68"/>
        <v>6.4483597778477453E-2</v>
      </c>
      <c r="AQ118" s="41">
        <f t="shared" si="69"/>
        <v>-1.7118511362493649E-2</v>
      </c>
      <c r="AR118" s="41">
        <f t="shared" si="70"/>
        <v>7.2815685209068226E-2</v>
      </c>
      <c r="AS118" s="84" t="s">
        <v>490</v>
      </c>
      <c r="AT118" s="20">
        <f t="shared" si="71"/>
        <v>0.10240566965396197</v>
      </c>
      <c r="AU118" s="20">
        <f t="shared" si="72"/>
        <v>-1.2105619406741683</v>
      </c>
      <c r="AV118" s="41">
        <f t="shared" si="73"/>
        <v>25.481228451963123</v>
      </c>
      <c r="AW118" s="41">
        <f t="shared" si="74"/>
        <v>-3.8199842039030401</v>
      </c>
      <c r="AX118" s="41">
        <f t="shared" si="75"/>
        <v>650.29300342113493</v>
      </c>
      <c r="AY118" s="41">
        <f t="shared" si="76"/>
        <v>-133.18738097325499</v>
      </c>
      <c r="AZ118" s="41">
        <f t="shared" si="77"/>
        <v>-569.18042853098825</v>
      </c>
      <c r="BA118" s="41">
        <f t="shared" si="78"/>
        <v>1498275.0798822949</v>
      </c>
      <c r="BB118" s="84" t="s">
        <v>701</v>
      </c>
      <c r="BC118" s="20">
        <f t="shared" si="79"/>
        <v>-0.83873968074917049</v>
      </c>
      <c r="BD118" s="76">
        <f t="shared" si="80"/>
        <v>-25.192101620799271</v>
      </c>
      <c r="BE118" s="100" t="s">
        <v>1125</v>
      </c>
      <c r="BF118" s="131">
        <f t="shared" si="83"/>
        <v>-0.39372777657053393</v>
      </c>
      <c r="BG118" s="132">
        <f t="shared" si="84"/>
        <v>-25.205433301103206</v>
      </c>
    </row>
    <row r="119" spans="3:59" s="3" customFormat="1">
      <c r="C119" s="4"/>
      <c r="G119" s="26"/>
      <c r="H119" s="26"/>
      <c r="I119" s="26"/>
      <c r="J119" s="26"/>
      <c r="K119" s="26"/>
      <c r="L119" s="26"/>
      <c r="N119" s="81"/>
      <c r="O119" s="26"/>
      <c r="P119" s="26"/>
      <c r="Q119" s="45"/>
      <c r="R119" s="45"/>
      <c r="S119" s="45"/>
      <c r="T119" s="45"/>
      <c r="U119" s="45"/>
      <c r="V119" s="87"/>
      <c r="W119" s="26"/>
      <c r="X119" s="26"/>
      <c r="Y119" s="45"/>
      <c r="Z119" s="45"/>
      <c r="AA119" s="45"/>
      <c r="AB119" s="45"/>
      <c r="AC119" s="45"/>
      <c r="AD119" s="45"/>
      <c r="AE119" s="85"/>
      <c r="AF119" s="26"/>
      <c r="AG119" s="26"/>
      <c r="AH119" s="26"/>
      <c r="AI119" s="26"/>
      <c r="AJ119" s="26"/>
      <c r="AK119" s="80" t="s">
        <v>277</v>
      </c>
      <c r="AL119" s="20">
        <f t="shared" si="81"/>
        <v>0.57520953725337332</v>
      </c>
      <c r="AM119" s="20">
        <f t="shared" si="82"/>
        <v>9.5630000000000006</v>
      </c>
      <c r="AN119" s="41">
        <f t="shared" si="66"/>
        <v>-1.2025489956944215</v>
      </c>
      <c r="AO119" s="41">
        <f t="shared" si="67"/>
        <v>1.003214472802189</v>
      </c>
      <c r="AP119" s="41">
        <f t="shared" si="68"/>
        <v>7.0314966275275559E-2</v>
      </c>
      <c r="AQ119" s="41">
        <f t="shared" si="69"/>
        <v>-2.0488809555573084E-2</v>
      </c>
      <c r="AR119" s="41">
        <f t="shared" si="70"/>
        <v>8.7162875588847957E-2</v>
      </c>
      <c r="AS119" s="84" t="s">
        <v>491</v>
      </c>
      <c r="AT119" s="20">
        <f t="shared" si="71"/>
        <v>0.1120989752318059</v>
      </c>
      <c r="AU119" s="20">
        <f t="shared" si="72"/>
        <v>-1.2089045951653346</v>
      </c>
      <c r="AV119" s="41">
        <f t="shared" si="73"/>
        <v>23.259898345103341</v>
      </c>
      <c r="AW119" s="41">
        <f t="shared" si="74"/>
        <v>-3.8163153636473961</v>
      </c>
      <c r="AX119" s="41">
        <f t="shared" si="75"/>
        <v>542.02287102454113</v>
      </c>
      <c r="AY119" s="41">
        <f t="shared" si="76"/>
        <v>-121.52041678810468</v>
      </c>
      <c r="AZ119" s="41">
        <f t="shared" si="77"/>
        <v>-569.18884290415576</v>
      </c>
      <c r="BA119" s="41">
        <f t="shared" si="78"/>
        <v>1248820.6948405427</v>
      </c>
      <c r="BB119" s="84" t="s">
        <v>702</v>
      </c>
      <c r="BC119" s="20">
        <f t="shared" si="79"/>
        <v>-0.918767546032217</v>
      </c>
      <c r="BD119" s="76">
        <f t="shared" si="80"/>
        <v>-25.186755087136817</v>
      </c>
      <c r="BE119" s="100" t="s">
        <v>1126</v>
      </c>
      <c r="BF119" s="131">
        <f t="shared" si="83"/>
        <v>-0.47380863768524362</v>
      </c>
      <c r="BG119" s="132">
        <f t="shared" si="84"/>
        <v>-25.201751701524472</v>
      </c>
    </row>
    <row r="120" spans="3:59" s="3" customFormat="1">
      <c r="C120" s="4"/>
      <c r="G120" s="26"/>
      <c r="H120" s="26"/>
      <c r="I120" s="26"/>
      <c r="J120" s="26"/>
      <c r="K120" s="26"/>
      <c r="L120" s="26"/>
      <c r="N120" s="81"/>
      <c r="O120" s="26"/>
      <c r="P120" s="26"/>
      <c r="Q120" s="45"/>
      <c r="R120" s="45"/>
      <c r="S120" s="45"/>
      <c r="T120" s="45"/>
      <c r="U120" s="45"/>
      <c r="V120" s="87"/>
      <c r="W120" s="26"/>
      <c r="X120" s="26"/>
      <c r="Y120" s="45"/>
      <c r="Z120" s="45"/>
      <c r="AA120" s="45"/>
      <c r="AB120" s="45"/>
      <c r="AC120" s="45"/>
      <c r="AD120" s="45"/>
      <c r="AE120" s="85"/>
      <c r="AF120" s="26"/>
      <c r="AG120" s="26"/>
      <c r="AH120" s="26"/>
      <c r="AI120" s="26"/>
      <c r="AJ120" s="26"/>
      <c r="AK120" s="80" t="s">
        <v>278</v>
      </c>
      <c r="AL120" s="20">
        <f t="shared" si="81"/>
        <v>0.62520953725337336</v>
      </c>
      <c r="AM120" s="20">
        <f t="shared" si="82"/>
        <v>9.5630000000000006</v>
      </c>
      <c r="AN120" s="41">
        <f t="shared" si="66"/>
        <v>-1.1995909716770865</v>
      </c>
      <c r="AO120" s="41">
        <f t="shared" si="67"/>
        <v>1.0037975962311949</v>
      </c>
      <c r="AP120" s="41">
        <f t="shared" si="68"/>
        <v>7.6062509506826581E-2</v>
      </c>
      <c r="AQ120" s="41">
        <f t="shared" si="69"/>
        <v>-2.4148610902262391E-2</v>
      </c>
      <c r="AR120" s="41">
        <f t="shared" si="70"/>
        <v>0.10274677565652975</v>
      </c>
      <c r="AS120" s="84" t="s">
        <v>492</v>
      </c>
      <c r="AT120" s="20">
        <f t="shared" si="71"/>
        <v>0.12177697496953603</v>
      </c>
      <c r="AU120" s="20">
        <f t="shared" si="72"/>
        <v>-1.2070954338962245</v>
      </c>
      <c r="AV120" s="41">
        <f t="shared" si="73"/>
        <v>21.393323040204937</v>
      </c>
      <c r="AW120" s="41">
        <f t="shared" si="74"/>
        <v>-3.8123095982784587</v>
      </c>
      <c r="AX120" s="41">
        <f t="shared" si="75"/>
        <v>458.67427070256338</v>
      </c>
      <c r="AY120" s="41">
        <f t="shared" si="76"/>
        <v>-111.71193036503247</v>
      </c>
      <c r="AZ120" s="41">
        <f t="shared" si="77"/>
        <v>-569.19802952606949</v>
      </c>
      <c r="BA120" s="41">
        <f t="shared" si="78"/>
        <v>1056785.519698706</v>
      </c>
      <c r="BB120" s="84" t="s">
        <v>703</v>
      </c>
      <c r="BC120" s="20">
        <f t="shared" si="79"/>
        <v>-0.99884478737412641</v>
      </c>
      <c r="BD120" s="76">
        <f t="shared" si="80"/>
        <v>-25.180918801597961</v>
      </c>
      <c r="BE120" s="100" t="s">
        <v>1127</v>
      </c>
      <c r="BF120" s="131">
        <f t="shared" si="83"/>
        <v>-0.55394513760468034</v>
      </c>
      <c r="BG120" s="132">
        <f t="shared" si="84"/>
        <v>-25.197581040206455</v>
      </c>
    </row>
    <row r="121" spans="3:59" s="3" customFormat="1">
      <c r="C121" s="4"/>
      <c r="G121" s="26"/>
      <c r="H121" s="26"/>
      <c r="I121" s="26"/>
      <c r="J121" s="26"/>
      <c r="K121" s="26"/>
      <c r="L121" s="26"/>
      <c r="N121" s="81"/>
      <c r="O121" s="26"/>
      <c r="P121" s="26"/>
      <c r="Q121" s="45"/>
      <c r="R121" s="45"/>
      <c r="S121" s="45"/>
      <c r="T121" s="45"/>
      <c r="U121" s="45"/>
      <c r="V121" s="87"/>
      <c r="W121" s="26"/>
      <c r="X121" s="26"/>
      <c r="Y121" s="45"/>
      <c r="Z121" s="45"/>
      <c r="AA121" s="45"/>
      <c r="AB121" s="45"/>
      <c r="AC121" s="45"/>
      <c r="AD121" s="45"/>
      <c r="AE121" s="85"/>
      <c r="AF121" s="26"/>
      <c r="AG121" s="26"/>
      <c r="AH121" s="26"/>
      <c r="AI121" s="26"/>
      <c r="AJ121" s="26"/>
      <c r="AK121" s="80" t="s">
        <v>279</v>
      </c>
      <c r="AL121" s="20">
        <f t="shared" si="81"/>
        <v>0.6752095372533734</v>
      </c>
      <c r="AM121" s="20">
        <f t="shared" si="82"/>
        <v>9.5630000000000006</v>
      </c>
      <c r="AN121" s="41">
        <f t="shared" si="66"/>
        <v>-1.1963865317138411</v>
      </c>
      <c r="AO121" s="41">
        <f t="shared" si="67"/>
        <v>1.00442929631492</v>
      </c>
      <c r="AP121" s="41">
        <f t="shared" si="68"/>
        <v>8.1718940974922605E-2</v>
      </c>
      <c r="AQ121" s="41">
        <f t="shared" si="69"/>
        <v>-2.8093541976868863E-2</v>
      </c>
      <c r="AR121" s="41">
        <f t="shared" si="70"/>
        <v>0.11954989170934312</v>
      </c>
      <c r="AS121" s="84" t="s">
        <v>493</v>
      </c>
      <c r="AT121" s="20">
        <f t="shared" si="71"/>
        <v>0.1314382882837925</v>
      </c>
      <c r="AU121" s="20">
        <f t="shared" si="72"/>
        <v>-1.2051341386887471</v>
      </c>
      <c r="AV121" s="41">
        <f t="shared" si="73"/>
        <v>19.8026912218949</v>
      </c>
      <c r="AW121" s="41">
        <f t="shared" si="74"/>
        <v>-3.807965976307095</v>
      </c>
      <c r="AX121" s="41">
        <f t="shared" si="75"/>
        <v>393.14657962971336</v>
      </c>
      <c r="AY121" s="41">
        <f t="shared" si="76"/>
        <v>-103.34902694231445</v>
      </c>
      <c r="AZ121" s="41">
        <f t="shared" si="77"/>
        <v>-569.20799040145334</v>
      </c>
      <c r="BA121" s="41">
        <f t="shared" si="78"/>
        <v>905809.71946685959</v>
      </c>
      <c r="BB121" s="84" t="s">
        <v>704</v>
      </c>
      <c r="BC121" s="20">
        <f t="shared" si="79"/>
        <v>-1.0789758584843807</v>
      </c>
      <c r="BD121" s="76">
        <f t="shared" si="80"/>
        <v>-25.174591737752255</v>
      </c>
      <c r="BE121" s="100" t="s">
        <v>1128</v>
      </c>
      <c r="BF121" s="131">
        <f t="shared" si="83"/>
        <v>-0.63414174264742029</v>
      </c>
      <c r="BG121" s="132">
        <f t="shared" si="84"/>
        <v>-25.192920347846094</v>
      </c>
    </row>
    <row r="122" spans="3:59" s="3" customFormat="1">
      <c r="C122" s="4"/>
      <c r="G122" s="26"/>
      <c r="H122" s="26"/>
      <c r="I122" s="26"/>
      <c r="J122" s="26"/>
      <c r="K122" s="26"/>
      <c r="L122" s="26"/>
      <c r="N122" s="81"/>
      <c r="O122" s="26"/>
      <c r="P122" s="26"/>
      <c r="Q122" s="45"/>
      <c r="R122" s="45"/>
      <c r="S122" s="45"/>
      <c r="T122" s="45"/>
      <c r="U122" s="45"/>
      <c r="V122" s="87"/>
      <c r="W122" s="26"/>
      <c r="X122" s="26"/>
      <c r="Y122" s="45"/>
      <c r="Z122" s="45"/>
      <c r="AA122" s="45"/>
      <c r="AB122" s="45"/>
      <c r="AC122" s="45"/>
      <c r="AD122" s="45"/>
      <c r="AE122" s="85"/>
      <c r="AF122" s="26"/>
      <c r="AG122" s="26"/>
      <c r="AH122" s="26"/>
      <c r="AI122" s="26"/>
      <c r="AJ122" s="26"/>
      <c r="AK122" s="80" t="s">
        <v>280</v>
      </c>
      <c r="AL122" s="20">
        <f t="shared" si="81"/>
        <v>0.72520953725337345</v>
      </c>
      <c r="AM122" s="20">
        <f t="shared" si="82"/>
        <v>9.5630000000000006</v>
      </c>
      <c r="AN122" s="41">
        <f t="shared" si="66"/>
        <v>-1.1929356758046854</v>
      </c>
      <c r="AO122" s="41">
        <f t="shared" si="67"/>
        <v>1.0051095730533641</v>
      </c>
      <c r="AP122" s="41">
        <f t="shared" si="68"/>
        <v>8.7276974181356159E-2</v>
      </c>
      <c r="AQ122" s="41">
        <f t="shared" si="69"/>
        <v>-3.2318865028731381E-2</v>
      </c>
      <c r="AR122" s="41">
        <f t="shared" si="70"/>
        <v>0.1375532727446431</v>
      </c>
      <c r="AS122" s="84" t="s">
        <v>494</v>
      </c>
      <c r="AT122" s="20">
        <f t="shared" si="71"/>
        <v>0.14108152174381558</v>
      </c>
      <c r="AU122" s="20">
        <f t="shared" si="72"/>
        <v>-1.203020363230642</v>
      </c>
      <c r="AV122" s="41">
        <f t="shared" si="73"/>
        <v>18.430926230852016</v>
      </c>
      <c r="AW122" s="41">
        <f t="shared" si="74"/>
        <v>-3.8032834830272524</v>
      </c>
      <c r="AX122" s="41">
        <f t="shared" si="75"/>
        <v>340.69904172710892</v>
      </c>
      <c r="AY122" s="41">
        <f t="shared" si="76"/>
        <v>-96.132678527040511</v>
      </c>
      <c r="AZ122" s="41">
        <f t="shared" si="77"/>
        <v>-569.21872771204801</v>
      </c>
      <c r="BA122" s="41">
        <f t="shared" si="78"/>
        <v>784970.59213925898</v>
      </c>
      <c r="BB122" s="84" t="s">
        <v>705</v>
      </c>
      <c r="BC122" s="20">
        <f t="shared" si="79"/>
        <v>-1.1591652545176854</v>
      </c>
      <c r="BD122" s="76">
        <f t="shared" si="80"/>
        <v>-25.167772778409514</v>
      </c>
      <c r="BE122" s="100" t="s">
        <v>1129</v>
      </c>
      <c r="BF122" s="131">
        <f t="shared" si="83"/>
        <v>-0.71440296173402762</v>
      </c>
      <c r="BG122" s="132">
        <f t="shared" si="84"/>
        <v>-25.187768564921832</v>
      </c>
    </row>
    <row r="123" spans="3:59" s="3" customFormat="1">
      <c r="C123" s="4"/>
      <c r="G123" s="26"/>
      <c r="H123" s="26"/>
      <c r="I123" s="26"/>
      <c r="J123" s="26"/>
      <c r="K123" s="26"/>
      <c r="L123" s="26"/>
      <c r="N123" s="81"/>
      <c r="O123" s="26"/>
      <c r="P123" s="26"/>
      <c r="Q123" s="45"/>
      <c r="R123" s="45"/>
      <c r="S123" s="45"/>
      <c r="T123" s="45"/>
      <c r="U123" s="45"/>
      <c r="V123" s="87"/>
      <c r="W123" s="26"/>
      <c r="X123" s="26"/>
      <c r="Y123" s="45"/>
      <c r="Z123" s="45"/>
      <c r="AA123" s="45"/>
      <c r="AB123" s="45"/>
      <c r="AC123" s="45"/>
      <c r="AD123" s="45"/>
      <c r="AE123" s="85"/>
      <c r="AF123" s="26"/>
      <c r="AG123" s="26"/>
      <c r="AH123" s="26"/>
      <c r="AI123" s="26"/>
      <c r="AJ123" s="26"/>
      <c r="AK123" s="80" t="s">
        <v>281</v>
      </c>
      <c r="AL123" s="20">
        <f t="shared" si="81"/>
        <v>0.77520953725337349</v>
      </c>
      <c r="AM123" s="20">
        <f t="shared" si="82"/>
        <v>9.5630000000000006</v>
      </c>
      <c r="AN123" s="41">
        <f t="shared" si="66"/>
        <v>-1.1892384039496191</v>
      </c>
      <c r="AO123" s="41">
        <f t="shared" si="67"/>
        <v>1.0058384264465274</v>
      </c>
      <c r="AP123" s="41">
        <f t="shared" si="68"/>
        <v>9.2729322627919109E-2</v>
      </c>
      <c r="AQ123" s="41">
        <f t="shared" si="69"/>
        <v>-3.6819477982326987E-2</v>
      </c>
      <c r="AR123" s="41">
        <f t="shared" si="70"/>
        <v>0.15673651046033807</v>
      </c>
      <c r="AS123" s="84" t="s">
        <v>495</v>
      </c>
      <c r="AT123" s="20">
        <f t="shared" si="71"/>
        <v>0.15070526791304817</v>
      </c>
      <c r="AU123" s="20">
        <f t="shared" si="72"/>
        <v>-1.2007537326703863</v>
      </c>
      <c r="AV123" s="41">
        <f t="shared" si="73"/>
        <v>17.235676777742974</v>
      </c>
      <c r="AW123" s="41">
        <f t="shared" si="74"/>
        <v>-3.7982610191228456</v>
      </c>
      <c r="AX123" s="41">
        <f t="shared" si="75"/>
        <v>298.06855398682842</v>
      </c>
      <c r="AY123" s="41">
        <f t="shared" si="76"/>
        <v>-89.841002570079738</v>
      </c>
      <c r="AZ123" s="41">
        <f t="shared" si="77"/>
        <v>-569.23024381904963</v>
      </c>
      <c r="BA123" s="41">
        <f t="shared" si="78"/>
        <v>686749.94838565262</v>
      </c>
      <c r="BB123" s="84" t="s">
        <v>706</v>
      </c>
      <c r="BC123" s="20">
        <f t="shared" si="79"/>
        <v>-1.2394175158109171</v>
      </c>
      <c r="BD123" s="76">
        <f t="shared" si="80"/>
        <v>-25.160460714312954</v>
      </c>
      <c r="BE123" s="100" t="s">
        <v>1130</v>
      </c>
      <c r="BF123" s="131">
        <f t="shared" si="83"/>
        <v>-0.79473335014028479</v>
      </c>
      <c r="BG123" s="132">
        <f t="shared" si="84"/>
        <v>-25.182124540434764</v>
      </c>
    </row>
    <row r="124" spans="3:59" s="3" customFormat="1">
      <c r="C124" s="4"/>
      <c r="G124" s="26"/>
      <c r="H124" s="26"/>
      <c r="I124" s="26"/>
      <c r="J124" s="26"/>
      <c r="K124" s="26"/>
      <c r="L124" s="26"/>
      <c r="N124" s="81"/>
      <c r="O124" s="26"/>
      <c r="P124" s="26"/>
      <c r="Q124" s="45"/>
      <c r="R124" s="45"/>
      <c r="S124" s="45"/>
      <c r="T124" s="45"/>
      <c r="U124" s="45"/>
      <c r="V124" s="87"/>
      <c r="W124" s="26"/>
      <c r="X124" s="26"/>
      <c r="Y124" s="45"/>
      <c r="Z124" s="45"/>
      <c r="AA124" s="45"/>
      <c r="AB124" s="45"/>
      <c r="AC124" s="45"/>
      <c r="AD124" s="45"/>
      <c r="AE124" s="85"/>
      <c r="AF124" s="26"/>
      <c r="AG124" s="26"/>
      <c r="AH124" s="26"/>
      <c r="AI124" s="26"/>
      <c r="AJ124" s="26"/>
      <c r="AK124" s="80" t="s">
        <v>282</v>
      </c>
      <c r="AL124" s="20">
        <f t="shared" si="81"/>
        <v>0.82520953725337354</v>
      </c>
      <c r="AM124" s="20">
        <f t="shared" si="82"/>
        <v>9.5630000000000006</v>
      </c>
      <c r="AN124" s="41">
        <f t="shared" si="66"/>
        <v>-1.1852947161486425</v>
      </c>
      <c r="AO124" s="41">
        <f t="shared" si="67"/>
        <v>1.0066158564944099</v>
      </c>
      <c r="AP124" s="41">
        <f t="shared" si="68"/>
        <v>9.8068699816403537E-2</v>
      </c>
      <c r="AQ124" s="41">
        <f t="shared" si="69"/>
        <v>-4.1589914437224706E-2</v>
      </c>
      <c r="AR124" s="41">
        <f t="shared" si="70"/>
        <v>0.17707773925470455</v>
      </c>
      <c r="AS124" s="84" t="s">
        <v>496</v>
      </c>
      <c r="AT124" s="20">
        <f t="shared" si="71"/>
        <v>0.1603081041581676</v>
      </c>
      <c r="AU124" s="20">
        <f t="shared" si="72"/>
        <v>-1.1983338431752</v>
      </c>
      <c r="AV124" s="41">
        <f t="shared" si="73"/>
        <v>16.184855841082701</v>
      </c>
      <c r="AW124" s="41">
        <f t="shared" si="74"/>
        <v>-3.7928973991324142</v>
      </c>
      <c r="AX124" s="41">
        <f t="shared" si="75"/>
        <v>262.94955859662883</v>
      </c>
      <c r="AY124" s="41">
        <f t="shared" si="76"/>
        <v>-84.305890455705182</v>
      </c>
      <c r="AZ124" s="41">
        <f t="shared" si="77"/>
        <v>-569.24254126583992</v>
      </c>
      <c r="BA124" s="41">
        <f t="shared" si="78"/>
        <v>605835.78300663282</v>
      </c>
      <c r="BB124" s="84" t="s">
        <v>707</v>
      </c>
      <c r="BC124" s="20">
        <f t="shared" si="79"/>
        <v>-1.3197372317251399</v>
      </c>
      <c r="BD124" s="76">
        <f t="shared" si="80"/>
        <v>-25.152654242713361</v>
      </c>
      <c r="BE124" s="100" t="s">
        <v>1131</v>
      </c>
      <c r="BF124" s="131">
        <f t="shared" si="83"/>
        <v>-0.87513751335700385</v>
      </c>
      <c r="BG124" s="132">
        <f t="shared" si="84"/>
        <v>-25.175987030532148</v>
      </c>
    </row>
    <row r="125" spans="3:59" s="3" customFormat="1">
      <c r="C125" s="4"/>
      <c r="G125" s="26"/>
      <c r="H125" s="26"/>
      <c r="I125" s="26"/>
      <c r="J125" s="26"/>
      <c r="K125" s="26"/>
      <c r="L125" s="26"/>
      <c r="N125" s="81"/>
      <c r="O125" s="26"/>
      <c r="P125" s="26"/>
      <c r="Q125" s="45"/>
      <c r="R125" s="45"/>
      <c r="S125" s="45"/>
      <c r="T125" s="45"/>
      <c r="U125" s="45"/>
      <c r="V125" s="87"/>
      <c r="W125" s="26"/>
      <c r="X125" s="26"/>
      <c r="Y125" s="45"/>
      <c r="Z125" s="45"/>
      <c r="AA125" s="45"/>
      <c r="AB125" s="45"/>
      <c r="AC125" s="45"/>
      <c r="AD125" s="45"/>
      <c r="AE125" s="85"/>
      <c r="AF125" s="26"/>
      <c r="AG125" s="26"/>
      <c r="AH125" s="26"/>
      <c r="AI125" s="26"/>
      <c r="AJ125" s="26"/>
      <c r="AK125" s="80" t="s">
        <v>283</v>
      </c>
      <c r="AL125" s="20">
        <f t="shared" si="81"/>
        <v>0.87520953725337358</v>
      </c>
      <c r="AM125" s="20">
        <f t="shared" si="82"/>
        <v>9.5630000000000006</v>
      </c>
      <c r="AN125" s="41">
        <f t="shared" si="66"/>
        <v>-1.1811046124017555</v>
      </c>
      <c r="AO125" s="41">
        <f t="shared" si="67"/>
        <v>1.0074418631970115</v>
      </c>
      <c r="AP125" s="41">
        <f t="shared" si="68"/>
        <v>0.10328781924860198</v>
      </c>
      <c r="AQ125" s="41">
        <f t="shared" si="69"/>
        <v>-4.6624343668035806E-2</v>
      </c>
      <c r="AR125" s="41">
        <f t="shared" si="70"/>
        <v>0.19855363622618696</v>
      </c>
      <c r="AS125" s="84" t="s">
        <v>497</v>
      </c>
      <c r="AT125" s="20">
        <f t="shared" si="71"/>
        <v>0.16988859142299448</v>
      </c>
      <c r="AU125" s="20">
        <f t="shared" si="72"/>
        <v>-1.1957602614508014</v>
      </c>
      <c r="AV125" s="41">
        <f t="shared" si="73"/>
        <v>15.253708719488605</v>
      </c>
      <c r="AW125" s="41">
        <f t="shared" si="74"/>
        <v>-3.7871913497813718</v>
      </c>
      <c r="AX125" s="41">
        <f t="shared" si="75"/>
        <v>233.67562969900271</v>
      </c>
      <c r="AY125" s="41">
        <f t="shared" si="76"/>
        <v>-79.397647158889725</v>
      </c>
      <c r="AZ125" s="41">
        <f t="shared" si="77"/>
        <v>-569.2556227809381</v>
      </c>
      <c r="BA125" s="41">
        <f t="shared" si="78"/>
        <v>538388.65082650213</v>
      </c>
      <c r="BB125" s="84" t="s">
        <v>708</v>
      </c>
      <c r="BC125" s="20">
        <f t="shared" si="79"/>
        <v>-1.4001290446009311</v>
      </c>
      <c r="BD125" s="76">
        <f t="shared" si="80"/>
        <v>-25.144351965819844</v>
      </c>
      <c r="BE125" s="100" t="s">
        <v>1132</v>
      </c>
      <c r="BF125" s="131">
        <f t="shared" si="83"/>
        <v>-0.95562011106471101</v>
      </c>
      <c r="BG125" s="132">
        <f t="shared" si="84"/>
        <v>-25.169354697008945</v>
      </c>
    </row>
    <row r="126" spans="3:59" s="3" customFormat="1">
      <c r="C126" s="4"/>
      <c r="G126" s="26"/>
      <c r="H126" s="26"/>
      <c r="I126" s="26"/>
      <c r="J126" s="26"/>
      <c r="K126" s="26"/>
      <c r="L126" s="26"/>
      <c r="N126" s="81"/>
      <c r="O126" s="26"/>
      <c r="P126" s="26"/>
      <c r="Q126" s="45"/>
      <c r="R126" s="45"/>
      <c r="S126" s="45"/>
      <c r="T126" s="45"/>
      <c r="U126" s="45"/>
      <c r="V126" s="87"/>
      <c r="W126" s="26"/>
      <c r="X126" s="26"/>
      <c r="Y126" s="45"/>
      <c r="Z126" s="45"/>
      <c r="AA126" s="45"/>
      <c r="AB126" s="45"/>
      <c r="AC126" s="45"/>
      <c r="AD126" s="45"/>
      <c r="AE126" s="85"/>
      <c r="AF126" s="26"/>
      <c r="AG126" s="26"/>
      <c r="AH126" s="26"/>
      <c r="AI126" s="26"/>
      <c r="AJ126" s="26"/>
      <c r="AK126" s="80" t="s">
        <v>284</v>
      </c>
      <c r="AL126" s="20">
        <f t="shared" si="81"/>
        <v>0.92520953725337363</v>
      </c>
      <c r="AM126" s="20">
        <f t="shared" si="82"/>
        <v>9.5630000000000006</v>
      </c>
      <c r="AN126" s="41">
        <f t="shared" si="66"/>
        <v>-1.1766680927089577</v>
      </c>
      <c r="AO126" s="41">
        <f t="shared" si="67"/>
        <v>1.0083164465543322</v>
      </c>
      <c r="AP126" s="41">
        <f t="shared" si="68"/>
        <v>0.10837939442630584</v>
      </c>
      <c r="AQ126" s="41">
        <f t="shared" si="69"/>
        <v>-5.191657062451327E-2</v>
      </c>
      <c r="AR126" s="41">
        <f t="shared" si="70"/>
        <v>0.22113942117379776</v>
      </c>
      <c r="AS126" s="84" t="s">
        <v>498</v>
      </c>
      <c r="AT126" s="20">
        <f t="shared" si="71"/>
        <v>0.17944527296434379</v>
      </c>
      <c r="AU126" s="20">
        <f t="shared" si="72"/>
        <v>-1.1930325242214388</v>
      </c>
      <c r="AV126" s="41">
        <f t="shared" si="73"/>
        <v>14.422831770406217</v>
      </c>
      <c r="AW126" s="41">
        <f t="shared" si="74"/>
        <v>-3.7811415081807915</v>
      </c>
      <c r="AX126" s="41">
        <f t="shared" si="75"/>
        <v>209.01807627743895</v>
      </c>
      <c r="AY126" s="41">
        <f t="shared" si="76"/>
        <v>-75.014611504174098</v>
      </c>
      <c r="AZ126" s="41">
        <f t="shared" si="77"/>
        <v>-569.26949128115962</v>
      </c>
      <c r="BA126" s="41">
        <f t="shared" si="78"/>
        <v>481577.64774321934</v>
      </c>
      <c r="BB126" s="84" t="s">
        <v>709</v>
      </c>
      <c r="BC126" s="20">
        <f t="shared" si="79"/>
        <v>-1.4805976538364762</v>
      </c>
      <c r="BD126" s="76">
        <f t="shared" si="80"/>
        <v>-25.135552389122427</v>
      </c>
      <c r="BE126" s="100" t="s">
        <v>1133</v>
      </c>
      <c r="BF126" s="131">
        <f t="shared" si="83"/>
        <v>-1.0361858612327284</v>
      </c>
      <c r="BG126" s="132">
        <f t="shared" si="84"/>
        <v>-25.162226105682848</v>
      </c>
    </row>
    <row r="127" spans="3:59" s="3" customFormat="1">
      <c r="C127" s="4"/>
      <c r="G127" s="26"/>
      <c r="H127" s="26"/>
      <c r="I127" s="26"/>
      <c r="J127" s="26"/>
      <c r="K127" s="26"/>
      <c r="L127" s="26"/>
      <c r="N127" s="81"/>
      <c r="O127" s="26"/>
      <c r="P127" s="26"/>
      <c r="Q127" s="45"/>
      <c r="R127" s="45"/>
      <c r="S127" s="45"/>
      <c r="T127" s="45"/>
      <c r="U127" s="45"/>
      <c r="V127" s="87"/>
      <c r="W127" s="26"/>
      <c r="X127" s="26"/>
      <c r="Y127" s="45"/>
      <c r="Z127" s="45"/>
      <c r="AA127" s="45"/>
      <c r="AB127" s="45"/>
      <c r="AC127" s="45"/>
      <c r="AD127" s="45"/>
      <c r="AE127" s="85"/>
      <c r="AF127" s="26"/>
      <c r="AG127" s="26"/>
      <c r="AH127" s="26"/>
      <c r="AI127" s="26"/>
      <c r="AJ127" s="26"/>
      <c r="AK127" s="80" t="s">
        <v>285</v>
      </c>
      <c r="AL127" s="20">
        <f t="shared" si="81"/>
        <v>0.97520953725337367</v>
      </c>
      <c r="AM127" s="20">
        <f t="shared" si="82"/>
        <v>9.5630000000000006</v>
      </c>
      <c r="AN127" s="41">
        <f t="shared" si="66"/>
        <v>-1.1719851570702498</v>
      </c>
      <c r="AO127" s="41">
        <f t="shared" si="67"/>
        <v>1.009239606566372</v>
      </c>
      <c r="AP127" s="41">
        <f t="shared" si="68"/>
        <v>0.11333613885130789</v>
      </c>
      <c r="AQ127" s="41">
        <f t="shared" si="69"/>
        <v>-5.7460035931462983E-2</v>
      </c>
      <c r="AR127" s="41">
        <f t="shared" si="70"/>
        <v>0.24480885659676016</v>
      </c>
      <c r="AS127" s="84" t="s">
        <v>499</v>
      </c>
      <c r="AT127" s="20">
        <f t="shared" si="71"/>
        <v>0.18897667304558186</v>
      </c>
      <c r="AU127" s="20">
        <f t="shared" si="72"/>
        <v>-1.1901501376684771</v>
      </c>
      <c r="AV127" s="41">
        <f t="shared" si="73"/>
        <v>13.676800636543412</v>
      </c>
      <c r="AW127" s="41">
        <f t="shared" si="74"/>
        <v>-3.7747464198701461</v>
      </c>
      <c r="AX127" s="41">
        <f t="shared" si="75"/>
        <v>188.05487565175429</v>
      </c>
      <c r="AY127" s="41">
        <f t="shared" si="76"/>
        <v>-71.075969501338207</v>
      </c>
      <c r="AZ127" s="41">
        <f t="shared" si="77"/>
        <v>-569.28414987507392</v>
      </c>
      <c r="BA127" s="41">
        <f t="shared" si="78"/>
        <v>433278.43350164185</v>
      </c>
      <c r="BB127" s="84" t="s">
        <v>710</v>
      </c>
      <c r="BC127" s="20">
        <f t="shared" si="79"/>
        <v>-1.561147820102103</v>
      </c>
      <c r="BD127" s="76">
        <f t="shared" si="80"/>
        <v>-25.126253919580947</v>
      </c>
      <c r="BE127" s="100" t="s">
        <v>1134</v>
      </c>
      <c r="BF127" s="131">
        <f t="shared" si="83"/>
        <v>-1.1168395443563885</v>
      </c>
      <c r="BG127" s="132">
        <f t="shared" si="84"/>
        <v>-25.154599724637293</v>
      </c>
    </row>
    <row r="128" spans="3:59" s="3" customFormat="1">
      <c r="C128" s="4"/>
      <c r="G128" s="26"/>
      <c r="H128" s="26"/>
      <c r="I128" s="26"/>
      <c r="J128" s="26"/>
      <c r="K128" s="26"/>
      <c r="L128" s="26"/>
      <c r="N128" s="81"/>
      <c r="O128" s="26"/>
      <c r="P128" s="26"/>
      <c r="Q128" s="45"/>
      <c r="R128" s="45"/>
      <c r="S128" s="45"/>
      <c r="T128" s="45"/>
      <c r="U128" s="45"/>
      <c r="V128" s="87"/>
      <c r="W128" s="26"/>
      <c r="X128" s="26"/>
      <c r="Y128" s="45"/>
      <c r="Z128" s="45"/>
      <c r="AA128" s="45"/>
      <c r="AB128" s="45"/>
      <c r="AC128" s="45"/>
      <c r="AD128" s="45"/>
      <c r="AE128" s="85"/>
      <c r="AF128" s="26"/>
      <c r="AG128" s="26"/>
      <c r="AH128" s="26"/>
      <c r="AI128" s="26"/>
      <c r="AJ128" s="26"/>
      <c r="AK128" s="80" t="s">
        <v>286</v>
      </c>
      <c r="AL128" s="20">
        <f t="shared" si="81"/>
        <v>1.0252095372533736</v>
      </c>
      <c r="AM128" s="20">
        <f t="shared" si="82"/>
        <v>9.5630000000000006</v>
      </c>
      <c r="AN128" s="41">
        <f t="shared" si="66"/>
        <v>-1.1670558054856317</v>
      </c>
      <c r="AO128" s="41">
        <f t="shared" si="67"/>
        <v>1.010211343233131</v>
      </c>
      <c r="AP128" s="41">
        <f t="shared" si="68"/>
        <v>0.11815076602539998</v>
      </c>
      <c r="AQ128" s="41">
        <f t="shared" si="69"/>
        <v>-6.324781588878281E-2</v>
      </c>
      <c r="AR128" s="41">
        <f t="shared" si="70"/>
        <v>0.269534247694665</v>
      </c>
      <c r="AS128" s="84" t="s">
        <v>500</v>
      </c>
      <c r="AT128" s="20">
        <f t="shared" si="71"/>
        <v>0.19848129558501917</v>
      </c>
      <c r="AU128" s="20">
        <f t="shared" si="72"/>
        <v>-1.1871125768257851</v>
      </c>
      <c r="AV128" s="41">
        <f t="shared" si="73"/>
        <v>13.003199884803546</v>
      </c>
      <c r="AW128" s="41">
        <f t="shared" si="74"/>
        <v>-3.7680045367125636</v>
      </c>
      <c r="AX128" s="41">
        <f t="shared" si="75"/>
        <v>170.08320724415495</v>
      </c>
      <c r="AY128" s="41">
        <f t="shared" si="76"/>
        <v>-67.516670662150347</v>
      </c>
      <c r="AZ128" s="41">
        <f t="shared" si="77"/>
        <v>-569.29960186669473</v>
      </c>
      <c r="BA128" s="41">
        <f t="shared" si="78"/>
        <v>391871.70949053305</v>
      </c>
      <c r="BB128" s="84" t="s">
        <v>711</v>
      </c>
      <c r="BC128" s="20">
        <f t="shared" si="79"/>
        <v>-1.6417843697005186</v>
      </c>
      <c r="BD128" s="76">
        <f t="shared" si="80"/>
        <v>-25.116454863674608</v>
      </c>
      <c r="BE128" s="100" t="s">
        <v>1135</v>
      </c>
      <c r="BF128" s="131">
        <f t="shared" si="83"/>
        <v>-1.1975860078417202</v>
      </c>
      <c r="BG128" s="132">
        <f t="shared" si="84"/>
        <v>-25.146473922327107</v>
      </c>
    </row>
    <row r="129" spans="3:59" s="3" customFormat="1">
      <c r="C129" s="4"/>
      <c r="G129" s="26"/>
      <c r="H129" s="26"/>
      <c r="I129" s="26"/>
      <c r="J129" s="26"/>
      <c r="K129" s="26"/>
      <c r="L129" s="26"/>
      <c r="N129" s="81"/>
      <c r="O129" s="26"/>
      <c r="P129" s="26"/>
      <c r="Q129" s="45"/>
      <c r="R129" s="45"/>
      <c r="S129" s="45"/>
      <c r="T129" s="45"/>
      <c r="U129" s="45"/>
      <c r="V129" s="87"/>
      <c r="W129" s="26"/>
      <c r="X129" s="26"/>
      <c r="Y129" s="45"/>
      <c r="Z129" s="45"/>
      <c r="AA129" s="45"/>
      <c r="AB129" s="45"/>
      <c r="AC129" s="45"/>
      <c r="AD129" s="45"/>
      <c r="AE129" s="85"/>
      <c r="AF129" s="26"/>
      <c r="AG129" s="26"/>
      <c r="AH129" s="26"/>
      <c r="AI129" s="26"/>
      <c r="AJ129" s="26"/>
      <c r="AK129" s="80" t="s">
        <v>287</v>
      </c>
      <c r="AL129" s="20">
        <f t="shared" si="81"/>
        <v>1.0752095372533736</v>
      </c>
      <c r="AM129" s="20">
        <f t="shared" si="82"/>
        <v>9.5630000000000006</v>
      </c>
      <c r="AN129" s="41">
        <f t="shared" si="66"/>
        <v>-1.1618800379551026</v>
      </c>
      <c r="AO129" s="41">
        <f t="shared" si="67"/>
        <v>1.0112316565546091</v>
      </c>
      <c r="AP129" s="41">
        <f t="shared" si="68"/>
        <v>0.1228159894503742</v>
      </c>
      <c r="AQ129" s="41">
        <f t="shared" si="69"/>
        <v>-6.927262247150523E-2</v>
      </c>
      <c r="AR129" s="41">
        <f t="shared" si="70"/>
        <v>0.29528644236764351</v>
      </c>
      <c r="AS129" s="84" t="s">
        <v>501</v>
      </c>
      <c r="AT129" s="20">
        <f t="shared" si="71"/>
        <v>0.20795762275495183</v>
      </c>
      <c r="AU129" s="20">
        <f t="shared" si="72"/>
        <v>-1.1839192849299276</v>
      </c>
      <c r="AV129" s="41">
        <f t="shared" si="73"/>
        <v>12.391923390731799</v>
      </c>
      <c r="AW129" s="41">
        <f t="shared" si="74"/>
        <v>-3.7609142146279932</v>
      </c>
      <c r="AX129" s="41">
        <f t="shared" si="75"/>
        <v>154.55976532176589</v>
      </c>
      <c r="AY129" s="41">
        <f t="shared" si="76"/>
        <v>-64.283762739755318</v>
      </c>
      <c r="AZ129" s="41">
        <f t="shared" si="77"/>
        <v>-569.31585075944861</v>
      </c>
      <c r="BA129" s="41">
        <f t="shared" si="78"/>
        <v>356105.69930134865</v>
      </c>
      <c r="BB129" s="84" t="s">
        <v>712</v>
      </c>
      <c r="BC129" s="20">
        <f t="shared" si="79"/>
        <v>-1.7225121990862453</v>
      </c>
      <c r="BD129" s="76">
        <f t="shared" si="80"/>
        <v>-25.106153425305706</v>
      </c>
      <c r="BE129" s="100" t="s">
        <v>1136</v>
      </c>
      <c r="BF129" s="131">
        <f t="shared" si="83"/>
        <v>-1.2784301705511762</v>
      </c>
      <c r="BG129" s="132">
        <f t="shared" si="84"/>
        <v>-25.137846965540277</v>
      </c>
    </row>
    <row r="130" spans="3:59" s="3" customFormat="1">
      <c r="C130" s="4"/>
      <c r="G130" s="26"/>
      <c r="H130" s="26"/>
      <c r="I130" s="26"/>
      <c r="J130" s="26"/>
      <c r="K130" s="26"/>
      <c r="L130" s="26"/>
      <c r="N130" s="81"/>
      <c r="O130" s="26"/>
      <c r="P130" s="26"/>
      <c r="Q130" s="45"/>
      <c r="R130" s="45"/>
      <c r="S130" s="45"/>
      <c r="T130" s="45"/>
      <c r="U130" s="45"/>
      <c r="V130" s="87"/>
      <c r="W130" s="26"/>
      <c r="X130" s="26"/>
      <c r="Y130" s="45"/>
      <c r="Z130" s="45"/>
      <c r="AA130" s="45"/>
      <c r="AB130" s="45"/>
      <c r="AC130" s="45"/>
      <c r="AD130" s="45"/>
      <c r="AE130" s="85"/>
      <c r="AF130" s="26"/>
      <c r="AG130" s="26"/>
      <c r="AH130" s="26"/>
      <c r="AI130" s="26"/>
      <c r="AJ130" s="26"/>
      <c r="AK130" s="80" t="s">
        <v>288</v>
      </c>
      <c r="AL130" s="20">
        <f t="shared" si="81"/>
        <v>1.1252095372533737</v>
      </c>
      <c r="AM130" s="20">
        <f t="shared" si="82"/>
        <v>9.5630000000000006</v>
      </c>
      <c r="AN130" s="41">
        <f t="shared" si="66"/>
        <v>-1.1564578544786634</v>
      </c>
      <c r="AO130" s="41">
        <f t="shared" si="67"/>
        <v>1.0123005465308064</v>
      </c>
      <c r="AP130" s="41">
        <f t="shared" si="68"/>
        <v>0.12732452262802285</v>
      </c>
      <c r="AQ130" s="41">
        <f t="shared" si="69"/>
        <v>-7.5526803329704961E-2</v>
      </c>
      <c r="AR130" s="41">
        <f t="shared" si="70"/>
        <v>0.32203483121599413</v>
      </c>
      <c r="AS130" s="84" t="s">
        <v>502</v>
      </c>
      <c r="AT130" s="20">
        <f t="shared" si="71"/>
        <v>0.21740411352700634</v>
      </c>
      <c r="AU130" s="20">
        <f t="shared" si="72"/>
        <v>-1.18056967272298</v>
      </c>
      <c r="AV130" s="41">
        <f t="shared" si="73"/>
        <v>11.83466125221271</v>
      </c>
      <c r="AW130" s="41">
        <f t="shared" si="74"/>
        <v>-3.7534737111526955</v>
      </c>
      <c r="AX130" s="41">
        <f t="shared" si="75"/>
        <v>141.0592069546249</v>
      </c>
      <c r="AY130" s="41">
        <f t="shared" si="76"/>
        <v>-61.333703685585526</v>
      </c>
      <c r="AZ130" s="41">
        <f t="shared" si="77"/>
        <v>-569.33290026045358</v>
      </c>
      <c r="BA130" s="41">
        <f t="shared" si="78"/>
        <v>325000.41282345576</v>
      </c>
      <c r="BB130" s="84" t="s">
        <v>713</v>
      </c>
      <c r="BC130" s="20">
        <f t="shared" si="79"/>
        <v>-1.8033362795582852</v>
      </c>
      <c r="BD130" s="76">
        <f t="shared" si="80"/>
        <v>-25.095347703550559</v>
      </c>
      <c r="BE130" s="100" t="s">
        <v>1137</v>
      </c>
      <c r="BF130" s="131">
        <f t="shared" si="83"/>
        <v>-1.3593770275245305</v>
      </c>
      <c r="BG130" s="132">
        <f t="shared" si="84"/>
        <v>-25.128717017209237</v>
      </c>
    </row>
    <row r="131" spans="3:59" s="3" customFormat="1">
      <c r="C131" s="4"/>
      <c r="G131" s="26"/>
      <c r="H131" s="26"/>
      <c r="I131" s="26"/>
      <c r="J131" s="26"/>
      <c r="K131" s="26"/>
      <c r="L131" s="26"/>
      <c r="N131" s="81"/>
      <c r="O131" s="26"/>
      <c r="P131" s="26"/>
      <c r="Q131" s="45"/>
      <c r="R131" s="45"/>
      <c r="S131" s="45"/>
      <c r="T131" s="45"/>
      <c r="U131" s="45"/>
      <c r="V131" s="87"/>
      <c r="W131" s="26"/>
      <c r="X131" s="26"/>
      <c r="Y131" s="45"/>
      <c r="Z131" s="45"/>
      <c r="AA131" s="45"/>
      <c r="AB131" s="45"/>
      <c r="AC131" s="45"/>
      <c r="AD131" s="45"/>
      <c r="AE131" s="85"/>
      <c r="AF131" s="26"/>
      <c r="AG131" s="26"/>
      <c r="AH131" s="26"/>
      <c r="AI131" s="26"/>
      <c r="AJ131" s="26"/>
      <c r="AK131" s="80" t="s">
        <v>289</v>
      </c>
      <c r="AL131" s="20">
        <f t="shared" si="81"/>
        <v>1.1752095372533737</v>
      </c>
      <c r="AM131" s="20">
        <f t="shared" si="82"/>
        <v>9.5630000000000006</v>
      </c>
      <c r="AN131" s="41">
        <f t="shared" si="66"/>
        <v>-1.1507892550563139</v>
      </c>
      <c r="AO131" s="41">
        <f t="shared" si="67"/>
        <v>1.013418013161723</v>
      </c>
      <c r="AP131" s="41">
        <f t="shared" si="68"/>
        <v>0.13166907906013758</v>
      </c>
      <c r="AQ131" s="41">
        <f t="shared" si="69"/>
        <v>-8.200234178855581E-2</v>
      </c>
      <c r="AR131" s="41">
        <f t="shared" si="70"/>
        <v>0.34974734754041181</v>
      </c>
      <c r="AS131" s="84" t="s">
        <v>503</v>
      </c>
      <c r="AT131" s="20">
        <f t="shared" si="71"/>
        <v>0.22681920215996226</v>
      </c>
      <c r="AU131" s="20">
        <f t="shared" si="72"/>
        <v>-1.1770631177056579</v>
      </c>
      <c r="AV131" s="41">
        <f t="shared" si="73"/>
        <v>11.324517680420918</v>
      </c>
      <c r="AW131" s="41">
        <f t="shared" si="74"/>
        <v>-3.7456811828251162</v>
      </c>
      <c r="AX131" s="41">
        <f t="shared" si="75"/>
        <v>129.24470069416597</v>
      </c>
      <c r="AY131" s="41">
        <f t="shared" si="76"/>
        <v>-58.630359789707668</v>
      </c>
      <c r="AZ131" s="41">
        <f t="shared" si="77"/>
        <v>-569.35075428507344</v>
      </c>
      <c r="BA131" s="41">
        <f t="shared" si="78"/>
        <v>297779.79039935837</v>
      </c>
      <c r="BB131" s="84" t="s">
        <v>714</v>
      </c>
      <c r="BC131" s="20">
        <f t="shared" si="79"/>
        <v>-1.8842616621383466</v>
      </c>
      <c r="BD131" s="76">
        <f t="shared" si="80"/>
        <v>-25.084035690250129</v>
      </c>
      <c r="BE131" s="100" t="s">
        <v>1138</v>
      </c>
      <c r="BF131" s="131">
        <f t="shared" si="83"/>
        <v>-1.4404316548873632</v>
      </c>
      <c r="BG131" s="132">
        <f t="shared" si="84"/>
        <v>-25.119082134064222</v>
      </c>
    </row>
    <row r="132" spans="3:59" s="3" customFormat="1">
      <c r="C132" s="4"/>
      <c r="G132" s="26"/>
      <c r="H132" s="26"/>
      <c r="I132" s="26"/>
      <c r="J132" s="26"/>
      <c r="K132" s="26"/>
      <c r="L132" s="26"/>
      <c r="N132" s="81"/>
      <c r="O132" s="26"/>
      <c r="P132" s="26"/>
      <c r="Q132" s="45"/>
      <c r="R132" s="45"/>
      <c r="S132" s="45"/>
      <c r="T132" s="45"/>
      <c r="U132" s="45"/>
      <c r="V132" s="87"/>
      <c r="W132" s="26"/>
      <c r="X132" s="26"/>
      <c r="Y132" s="45"/>
      <c r="Z132" s="45"/>
      <c r="AA132" s="45"/>
      <c r="AB132" s="45"/>
      <c r="AC132" s="45"/>
      <c r="AD132" s="45"/>
      <c r="AE132" s="85"/>
      <c r="AF132" s="26"/>
      <c r="AG132" s="26"/>
      <c r="AH132" s="26"/>
      <c r="AI132" s="26"/>
      <c r="AJ132" s="26"/>
      <c r="AK132" s="80" t="s">
        <v>290</v>
      </c>
      <c r="AL132" s="20">
        <f t="shared" si="81"/>
        <v>1.2252095372533738</v>
      </c>
      <c r="AM132" s="20">
        <f t="shared" si="82"/>
        <v>9.5630000000000006</v>
      </c>
      <c r="AN132" s="41">
        <f t="shared" si="66"/>
        <v>-1.1448742396880542</v>
      </c>
      <c r="AO132" s="41">
        <f t="shared" si="67"/>
        <v>1.0145840564473585</v>
      </c>
      <c r="AP132" s="41">
        <f t="shared" si="68"/>
        <v>0.13584237224851181</v>
      </c>
      <c r="AQ132" s="41">
        <f t="shared" si="69"/>
        <v>-8.8690856848327115E-2</v>
      </c>
      <c r="AR132" s="41">
        <f t="shared" si="70"/>
        <v>0.37839046734197412</v>
      </c>
      <c r="AS132" s="84" t="s">
        <v>504</v>
      </c>
      <c r="AT132" s="20">
        <f t="shared" si="71"/>
        <v>0.23620129662494366</v>
      </c>
      <c r="AU132" s="20">
        <f t="shared" si="72"/>
        <v>-1.1733989633381749</v>
      </c>
      <c r="AV132" s="41">
        <f t="shared" si="73"/>
        <v>10.855722452338831</v>
      </c>
      <c r="AW132" s="41">
        <f t="shared" si="74"/>
        <v>-3.7375346823811189</v>
      </c>
      <c r="AX132" s="41">
        <f t="shared" si="75"/>
        <v>118.84670996221341</v>
      </c>
      <c r="AY132" s="41">
        <f t="shared" si="76"/>
        <v>-56.143493985366803</v>
      </c>
      <c r="AZ132" s="41">
        <f t="shared" si="77"/>
        <v>-569.36941696180077</v>
      </c>
      <c r="BA132" s="41">
        <f t="shared" si="78"/>
        <v>273822.81975293969</v>
      </c>
      <c r="BB132" s="84" t="s">
        <v>715</v>
      </c>
      <c r="BC132" s="20">
        <f t="shared" si="79"/>
        <v>-1.9652934826511135</v>
      </c>
      <c r="BD132" s="76">
        <f t="shared" si="80"/>
        <v>-25.072215267431986</v>
      </c>
      <c r="BE132" s="100" t="s">
        <v>1139</v>
      </c>
      <c r="BF132" s="131">
        <f t="shared" si="83"/>
        <v>-1.5215992149637259</v>
      </c>
      <c r="BG132" s="132">
        <f t="shared" si="84"/>
        <v>-25.108940264120545</v>
      </c>
    </row>
    <row r="133" spans="3:59" s="3" customFormat="1">
      <c r="C133" s="4"/>
      <c r="G133" s="26"/>
      <c r="H133" s="26"/>
      <c r="I133" s="26"/>
      <c r="J133" s="26"/>
      <c r="K133" s="26"/>
      <c r="L133" s="26"/>
      <c r="N133" s="81"/>
      <c r="O133" s="26"/>
      <c r="P133" s="26"/>
      <c r="Q133" s="45"/>
      <c r="R133" s="45"/>
      <c r="S133" s="45"/>
      <c r="T133" s="45"/>
      <c r="U133" s="45"/>
      <c r="V133" s="87"/>
      <c r="W133" s="26"/>
      <c r="X133" s="26"/>
      <c r="Y133" s="45"/>
      <c r="Z133" s="45"/>
      <c r="AA133" s="45"/>
      <c r="AB133" s="45"/>
      <c r="AC133" s="45"/>
      <c r="AD133" s="45"/>
      <c r="AE133" s="85"/>
      <c r="AF133" s="26"/>
      <c r="AG133" s="26"/>
      <c r="AH133" s="26"/>
      <c r="AI133" s="26"/>
      <c r="AJ133" s="26"/>
      <c r="AK133" s="80" t="s">
        <v>291</v>
      </c>
      <c r="AL133" s="20">
        <f t="shared" si="81"/>
        <v>1.2752095372533738</v>
      </c>
      <c r="AM133" s="20">
        <f t="shared" si="82"/>
        <v>9.5630000000000006</v>
      </c>
      <c r="AN133" s="41">
        <f t="shared" ref="AN133:AN196" si="85">($D$6^2-$D$15^2-0^2+AL133^2-$D$16^2+AM133^2)/(2*(AM133-$D$16))</f>
        <v>-1.1387128083738838</v>
      </c>
      <c r="AO133" s="41">
        <f t="shared" ref="AO133:AO196" si="86">(((AL133-0)/(AM133-$D$16))^2)+1</f>
        <v>1.0157986763877132</v>
      </c>
      <c r="AP133" s="41">
        <f t="shared" ref="AP133:AP196" si="87">2*AM133*((AL133-0)/(AM133-$D$16))-2*AN133*((AL133-0)/(AM133-$D$16))-2*AL133</f>
        <v>0.13983711569493584</v>
      </c>
      <c r="AQ133" s="41">
        <f t="shared" ref="AQ133:AQ196" si="88">AL133^2+AM133^2+AN133^2-$D$15^2-2*AM133*AN133</f>
        <v>-9.5583603184369537E-2</v>
      </c>
      <c r="AR133" s="41">
        <f t="shared" ref="AR133:AR196" si="89">AP133^2-4*AO133*AQ133</f>
        <v>0.40792920932208282</v>
      </c>
      <c r="AS133" s="84" t="s">
        <v>505</v>
      </c>
      <c r="AT133" s="20">
        <f t="shared" ref="AT133:AT196" si="90">IF(AL133&lt;0,MIN((-AP133-SQRT(AR133))/(2*AO133),(-AP133+SQRT(AR133))/(2*AO133)),MAX((-AP133-SQRT(AR133))/(2*AO133),(-AP133+SQRT(AR133))/(2*AO133)))</f>
        <v>0.24554877696307989</v>
      </c>
      <c r="AU133" s="20">
        <f t="shared" ref="AU133:AU196" si="91">AN133-AT133*((AL133-0)/(AM133-$D$16))</f>
        <v>-1.1695765181860402</v>
      </c>
      <c r="AV133" s="41">
        <f t="shared" ref="AV133:AV196" si="92">(AU133-AM133)/(AT133-AL133)</f>
        <v>10.423410245487251</v>
      </c>
      <c r="AW133" s="41">
        <f t="shared" ref="AW133:AW196" si="93">AM133-AV133*AL133</f>
        <v>-3.7290321557498718</v>
      </c>
      <c r="AX133" s="41">
        <f t="shared" ref="AX133:AX196" si="94">AV133^2+1</f>
        <v>109.64748114572859</v>
      </c>
      <c r="AY133" s="41">
        <f t="shared" ref="AY133:AY196" si="95">2*AV133*(AW133-AU133)-2*AT133</f>
        <v>-53.847609784832052</v>
      </c>
      <c r="AZ133" s="41">
        <f t="shared" ref="AZ133:AZ196" si="96">AT133^2+AU133^2-2*AW133*AU133+AW133^2-$D$11^2</f>
        <v>-569.38889263747467</v>
      </c>
      <c r="BA133" s="41">
        <f t="shared" ref="BA133:BA196" si="97">AY133^2-4*AX133*AZ133</f>
        <v>252627.79655975869</v>
      </c>
      <c r="BB133" s="84" t="s">
        <v>716</v>
      </c>
      <c r="BC133" s="20">
        <f t="shared" ref="BC133:BC196" si="98">IF(AT133&lt;0,MAX((-AY133-SQRT(BA133))/(2*AX133),(-AY133+SQRT(BA133))/(2*AX133)),MIN((-AY133-SQRT(BA133))/(2*AX133),(-AY133+SQRT(BA133))/(2*AX133)))</f>
        <v>-2.0464369670223741</v>
      </c>
      <c r="BD133" s="76">
        <f t="shared" ref="BD133:BD196" si="99">AV133*BC133+AW133</f>
        <v>-25.059884204554741</v>
      </c>
      <c r="BE133" s="100" t="s">
        <v>1140</v>
      </c>
      <c r="BF133" s="131">
        <f t="shared" si="83"/>
        <v>-1.6028849616089078</v>
      </c>
      <c r="BG133" s="132">
        <f t="shared" si="84"/>
        <v>-25.098289243991179</v>
      </c>
    </row>
    <row r="134" spans="3:59" s="3" customFormat="1">
      <c r="C134" s="4"/>
      <c r="G134" s="26"/>
      <c r="H134" s="26"/>
      <c r="I134" s="26"/>
      <c r="J134" s="26"/>
      <c r="K134" s="26"/>
      <c r="L134" s="26"/>
      <c r="N134" s="81"/>
      <c r="O134" s="26"/>
      <c r="P134" s="26"/>
      <c r="Q134" s="45"/>
      <c r="R134" s="45"/>
      <c r="S134" s="45"/>
      <c r="T134" s="45"/>
      <c r="U134" s="45"/>
      <c r="V134" s="87"/>
      <c r="W134" s="26"/>
      <c r="X134" s="26"/>
      <c r="Y134" s="45"/>
      <c r="Z134" s="45"/>
      <c r="AA134" s="45"/>
      <c r="AB134" s="45"/>
      <c r="AC134" s="45"/>
      <c r="AD134" s="45"/>
      <c r="AE134" s="85"/>
      <c r="AF134" s="26"/>
      <c r="AG134" s="26"/>
      <c r="AH134" s="26"/>
      <c r="AI134" s="26"/>
      <c r="AJ134" s="26"/>
      <c r="AK134" s="80" t="s">
        <v>292</v>
      </c>
      <c r="AL134" s="20">
        <f t="shared" ref="AL134:AL197" si="100">IF(AND(AL133&lt;($D$28-$D$5),AND(AL133&lt;&gt;0,AL132&lt;&gt;0)),AL133+$D$5,0)</f>
        <v>1.3252095372533739</v>
      </c>
      <c r="AM134" s="20">
        <f t="shared" ref="AM134:AM197" si="101">IF(AL134&lt;&gt;0,$D$27,0)</f>
        <v>9.5630000000000006</v>
      </c>
      <c r="AN134" s="41">
        <f t="shared" si="85"/>
        <v>-1.132304961113803</v>
      </c>
      <c r="AO134" s="41">
        <f t="shared" si="86"/>
        <v>1.0170618729827872</v>
      </c>
      <c r="AP134" s="41">
        <f t="shared" si="87"/>
        <v>0.14364602290120398</v>
      </c>
      <c r="AQ134" s="41">
        <f t="shared" si="88"/>
        <v>-0.10267147114714348</v>
      </c>
      <c r="AR134" s="41">
        <f t="shared" si="89"/>
        <v>0.43832713488258096</v>
      </c>
      <c r="AS134" s="84" t="s">
        <v>506</v>
      </c>
      <c r="AT134" s="20">
        <f t="shared" si="90"/>
        <v>0.25485999357033068</v>
      </c>
      <c r="AU134" s="20">
        <f t="shared" si="91"/>
        <v>-1.1655950550077838</v>
      </c>
      <c r="AV134" s="41">
        <f t="shared" si="92"/>
        <v>10.023449926545476</v>
      </c>
      <c r="AW134" s="41">
        <f t="shared" si="93"/>
        <v>-3.720171438839694</v>
      </c>
      <c r="AX134" s="41">
        <f t="shared" si="94"/>
        <v>101.46954842996452</v>
      </c>
      <c r="AY134" s="41">
        <f t="shared" si="95"/>
        <v>-51.721056920890199</v>
      </c>
      <c r="AZ134" s="41">
        <f t="shared" si="96"/>
        <v>-569.40918588284558</v>
      </c>
      <c r="BA134" s="41">
        <f t="shared" si="97"/>
        <v>233785.83958263823</v>
      </c>
      <c r="BB134" s="84" t="s">
        <v>717</v>
      </c>
      <c r="BC134" s="20">
        <f t="shared" si="98"/>
        <v>-2.1276974368121087</v>
      </c>
      <c r="BD134" s="76">
        <f t="shared" si="99"/>
        <v>-25.047040155565021</v>
      </c>
      <c r="BE134" s="100" t="s">
        <v>1141</v>
      </c>
      <c r="BF134" s="131">
        <f t="shared" si="83"/>
        <v>-1.6842942457795411</v>
      </c>
      <c r="BG134" s="132">
        <f t="shared" si="84"/>
        <v>-25.087126796014907</v>
      </c>
    </row>
    <row r="135" spans="3:59" s="3" customFormat="1">
      <c r="C135" s="4"/>
      <c r="G135" s="26"/>
      <c r="H135" s="26"/>
      <c r="I135" s="26"/>
      <c r="J135" s="26"/>
      <c r="K135" s="26"/>
      <c r="L135" s="26"/>
      <c r="N135" s="81"/>
      <c r="O135" s="26"/>
      <c r="P135" s="26"/>
      <c r="Q135" s="45"/>
      <c r="R135" s="45"/>
      <c r="S135" s="45"/>
      <c r="T135" s="45"/>
      <c r="U135" s="45"/>
      <c r="V135" s="87"/>
      <c r="W135" s="26"/>
      <c r="X135" s="26"/>
      <c r="Y135" s="45"/>
      <c r="Z135" s="45"/>
      <c r="AA135" s="45"/>
      <c r="AB135" s="45"/>
      <c r="AC135" s="45"/>
      <c r="AD135" s="45"/>
      <c r="AE135" s="85"/>
      <c r="AF135" s="26"/>
      <c r="AG135" s="26"/>
      <c r="AH135" s="26"/>
      <c r="AI135" s="26"/>
      <c r="AJ135" s="26"/>
      <c r="AK135" s="80" t="s">
        <v>293</v>
      </c>
      <c r="AL135" s="20">
        <f t="shared" si="100"/>
        <v>1.3752095372533739</v>
      </c>
      <c r="AM135" s="20">
        <f t="shared" si="101"/>
        <v>9.5630000000000006</v>
      </c>
      <c r="AN135" s="41">
        <f t="shared" si="85"/>
        <v>-1.1256506979078114</v>
      </c>
      <c r="AO135" s="41">
        <f t="shared" si="86"/>
        <v>1.0183736462325801</v>
      </c>
      <c r="AP135" s="41">
        <f t="shared" si="87"/>
        <v>0.1472618073691061</v>
      </c>
      <c r="AQ135" s="41">
        <f t="shared" si="88"/>
        <v>-0.10994498676219067</v>
      </c>
      <c r="AR135" s="41">
        <f t="shared" si="89"/>
        <v>0.46954634812563512</v>
      </c>
      <c r="AS135" s="84" t="s">
        <v>507</v>
      </c>
      <c r="AT135" s="20">
        <f t="shared" si="90"/>
        <v>0.26413326540354065</v>
      </c>
      <c r="AU135" s="20">
        <f t="shared" si="91"/>
        <v>-1.1614538097812817</v>
      </c>
      <c r="AV135" s="41">
        <f t="shared" si="92"/>
        <v>9.6523110802520478</v>
      </c>
      <c r="AW135" s="41">
        <f t="shared" si="93"/>
        <v>-3.710950254099032</v>
      </c>
      <c r="AX135" s="41">
        <f t="shared" si="94"/>
        <v>94.167109189956449</v>
      </c>
      <c r="AY135" s="41">
        <f t="shared" si="95"/>
        <v>-49.745332087909915</v>
      </c>
      <c r="AZ135" s="41">
        <f t="shared" si="96"/>
        <v>-569.43030149851836</v>
      </c>
      <c r="BA135" s="41">
        <f t="shared" si="97"/>
        <v>216961.01957365964</v>
      </c>
      <c r="BB135" s="84" t="s">
        <v>718</v>
      </c>
      <c r="BC135" s="20">
        <f t="shared" si="98"/>
        <v>-2.2090803150016853</v>
      </c>
      <c r="BD135" s="76">
        <f t="shared" si="99"/>
        <v>-25.033680655756484</v>
      </c>
      <c r="BE135" s="100" t="s">
        <v>1142</v>
      </c>
      <c r="BF135" s="131">
        <f t="shared" si="83"/>
        <v>-1.7658325213603092</v>
      </c>
      <c r="BG135" s="132">
        <f t="shared" si="84"/>
        <v>-25.075450525189776</v>
      </c>
    </row>
    <row r="136" spans="3:59" s="3" customFormat="1">
      <c r="C136" s="4"/>
      <c r="G136" s="26"/>
      <c r="H136" s="26"/>
      <c r="I136" s="26"/>
      <c r="J136" s="26"/>
      <c r="K136" s="26"/>
      <c r="L136" s="26"/>
      <c r="N136" s="81"/>
      <c r="O136" s="26"/>
      <c r="P136" s="26"/>
      <c r="Q136" s="45"/>
      <c r="R136" s="45"/>
      <c r="S136" s="45"/>
      <c r="T136" s="45"/>
      <c r="U136" s="45"/>
      <c r="V136" s="87"/>
      <c r="W136" s="26"/>
      <c r="X136" s="26"/>
      <c r="Y136" s="45"/>
      <c r="Z136" s="45"/>
      <c r="AA136" s="45"/>
      <c r="AB136" s="45"/>
      <c r="AC136" s="45"/>
      <c r="AD136" s="45"/>
      <c r="AE136" s="85"/>
      <c r="AF136" s="26"/>
      <c r="AG136" s="26"/>
      <c r="AH136" s="26"/>
      <c r="AI136" s="26"/>
      <c r="AJ136" s="26"/>
      <c r="AK136" s="80" t="s">
        <v>294</v>
      </c>
      <c r="AL136" s="20">
        <f t="shared" si="100"/>
        <v>1.425209537253374</v>
      </c>
      <c r="AM136" s="20">
        <f t="shared" si="101"/>
        <v>9.5630000000000006</v>
      </c>
      <c r="AN136" s="41">
        <f t="shared" si="85"/>
        <v>-1.1187500187559096</v>
      </c>
      <c r="AO136" s="41">
        <f t="shared" si="86"/>
        <v>1.0197339961370921</v>
      </c>
      <c r="AP136" s="41">
        <f t="shared" si="87"/>
        <v>0.15067718260043517</v>
      </c>
      <c r="AQ136" s="41">
        <f t="shared" si="88"/>
        <v>-0.11739431173011994</v>
      </c>
      <c r="AR136" s="41">
        <f t="shared" si="89"/>
        <v>0.50154749585367975</v>
      </c>
      <c r="AS136" s="84" t="s">
        <v>508</v>
      </c>
      <c r="AT136" s="20">
        <f t="shared" si="90"/>
        <v>0.2733668781016047</v>
      </c>
      <c r="AU136" s="20">
        <f t="shared" si="91"/>
        <v>-1.1571519806651134</v>
      </c>
      <c r="AV136" s="41">
        <f t="shared" si="92"/>
        <v>9.3069586331865537</v>
      </c>
      <c r="AW136" s="41">
        <f t="shared" si="93"/>
        <v>-3.7013662068401008</v>
      </c>
      <c r="AX136" s="41">
        <f t="shared" si="94"/>
        <v>87.619478999845725</v>
      </c>
      <c r="AY136" s="41">
        <f t="shared" si="95"/>
        <v>-47.904526870153902</v>
      </c>
      <c r="AZ136" s="41">
        <f t="shared" si="96"/>
        <v>-569.45224452128582</v>
      </c>
      <c r="BA136" s="41">
        <f t="shared" si="97"/>
        <v>201875.27961564457</v>
      </c>
      <c r="BB136" s="84" t="s">
        <v>719</v>
      </c>
      <c r="BC136" s="20">
        <f t="shared" si="98"/>
        <v>-2.290591132054915</v>
      </c>
      <c r="BD136" s="76">
        <f t="shared" si="99"/>
        <v>-25.019803118419155</v>
      </c>
      <c r="BE136" s="100" t="s">
        <v>1143</v>
      </c>
      <c r="BF136" s="131">
        <f t="shared" si="83"/>
        <v>-1.8475053512671706</v>
      </c>
      <c r="BG136" s="132">
        <f t="shared" si="84"/>
        <v>-25.063257915900412</v>
      </c>
    </row>
    <row r="137" spans="3:59" s="3" customFormat="1">
      <c r="C137" s="4"/>
      <c r="G137" s="26"/>
      <c r="H137" s="26"/>
      <c r="I137" s="26"/>
      <c r="J137" s="26"/>
      <c r="K137" s="26"/>
      <c r="L137" s="26"/>
      <c r="N137" s="81"/>
      <c r="O137" s="26"/>
      <c r="P137" s="26"/>
      <c r="Q137" s="45"/>
      <c r="R137" s="45"/>
      <c r="S137" s="45"/>
      <c r="T137" s="45"/>
      <c r="U137" s="45"/>
      <c r="V137" s="87"/>
      <c r="W137" s="26"/>
      <c r="X137" s="26"/>
      <c r="Y137" s="45"/>
      <c r="Z137" s="45"/>
      <c r="AA137" s="45"/>
      <c r="AB137" s="45"/>
      <c r="AC137" s="45"/>
      <c r="AD137" s="45"/>
      <c r="AE137" s="85"/>
      <c r="AF137" s="26"/>
      <c r="AG137" s="26"/>
      <c r="AH137" s="26"/>
      <c r="AI137" s="26"/>
      <c r="AJ137" s="26"/>
      <c r="AK137" s="80" t="s">
        <v>295</v>
      </c>
      <c r="AL137" s="20">
        <f t="shared" si="100"/>
        <v>1.475209537253374</v>
      </c>
      <c r="AM137" s="20">
        <f t="shared" si="101"/>
        <v>9.5630000000000006</v>
      </c>
      <c r="AN137" s="41">
        <f t="shared" si="85"/>
        <v>-1.1116029236580975</v>
      </c>
      <c r="AO137" s="41">
        <f t="shared" si="86"/>
        <v>1.0211429226963236</v>
      </c>
      <c r="AP137" s="41">
        <f t="shared" si="87"/>
        <v>0.15388486209698371</v>
      </c>
      <c r="AQ137" s="41">
        <f t="shared" si="88"/>
        <v>-0.12500924342664987</v>
      </c>
      <c r="AR137" s="41">
        <f t="shared" si="89"/>
        <v>0.53428976756958935</v>
      </c>
      <c r="AS137" s="84" t="s">
        <v>509</v>
      </c>
      <c r="AT137" s="20">
        <f t="shared" si="90"/>
        <v>0.2825590820150905</v>
      </c>
      <c r="AU137" s="20">
        <f t="shared" si="91"/>
        <v>-1.1526887268910477</v>
      </c>
      <c r="AV137" s="41">
        <f t="shared" si="92"/>
        <v>8.984768906787636</v>
      </c>
      <c r="AW137" s="41">
        <f t="shared" si="93"/>
        <v>-3.6914167813106911</v>
      </c>
      <c r="AX137" s="41">
        <f t="shared" si="94"/>
        <v>81.726072308377894</v>
      </c>
      <c r="AY137" s="41">
        <f t="shared" si="95"/>
        <v>-46.184887936308343</v>
      </c>
      <c r="AZ137" s="41">
        <f t="shared" si="96"/>
        <v>-569.4750202308735</v>
      </c>
      <c r="BA137" s="41">
        <f t="shared" si="97"/>
        <v>188296.87059850269</v>
      </c>
      <c r="BB137" s="84" t="s">
        <v>720</v>
      </c>
      <c r="BC137" s="20">
        <f t="shared" si="98"/>
        <v>-2.3722355322744133</v>
      </c>
      <c r="BD137" s="76">
        <f t="shared" si="99"/>
        <v>-25.005404831266659</v>
      </c>
      <c r="BE137" s="100" t="s">
        <v>1144</v>
      </c>
      <c r="BF137" s="131">
        <f t="shared" si="83"/>
        <v>-1.929318413848695</v>
      </c>
      <c r="BG137" s="132">
        <f t="shared" si="84"/>
        <v>-25.050546328427039</v>
      </c>
    </row>
    <row r="138" spans="3:59" s="3" customFormat="1">
      <c r="C138" s="4"/>
      <c r="G138" s="26"/>
      <c r="H138" s="26"/>
      <c r="I138" s="26"/>
      <c r="J138" s="26"/>
      <c r="K138" s="26"/>
      <c r="L138" s="26"/>
      <c r="N138" s="81"/>
      <c r="O138" s="26"/>
      <c r="P138" s="26"/>
      <c r="Q138" s="45"/>
      <c r="R138" s="45"/>
      <c r="S138" s="45"/>
      <c r="T138" s="45"/>
      <c r="U138" s="45"/>
      <c r="V138" s="87"/>
      <c r="W138" s="26"/>
      <c r="X138" s="26"/>
      <c r="Y138" s="45"/>
      <c r="Z138" s="45"/>
      <c r="AA138" s="45"/>
      <c r="AB138" s="45"/>
      <c r="AC138" s="45"/>
      <c r="AD138" s="45"/>
      <c r="AE138" s="85"/>
      <c r="AF138" s="26"/>
      <c r="AG138" s="26"/>
      <c r="AH138" s="26"/>
      <c r="AI138" s="26"/>
      <c r="AJ138" s="26"/>
      <c r="AK138" s="80" t="s">
        <v>296</v>
      </c>
      <c r="AL138" s="20">
        <f t="shared" si="100"/>
        <v>1.525209537253374</v>
      </c>
      <c r="AM138" s="20">
        <f t="shared" si="101"/>
        <v>9.5630000000000006</v>
      </c>
      <c r="AN138" s="41">
        <f t="shared" si="85"/>
        <v>-1.1042094126143753</v>
      </c>
      <c r="AO138" s="41">
        <f t="shared" si="86"/>
        <v>1.0226004259102739</v>
      </c>
      <c r="AP138" s="41">
        <f t="shared" si="87"/>
        <v>0.15687755936054382</v>
      </c>
      <c r="AQ138" s="41">
        <f t="shared" si="88"/>
        <v>-0.13277921490259459</v>
      </c>
      <c r="AR138" s="41">
        <f t="shared" si="89"/>
        <v>0.56773089547662092</v>
      </c>
      <c r="AS138" s="84" t="s">
        <v>510</v>
      </c>
      <c r="AT138" s="20">
        <f t="shared" si="90"/>
        <v>0.29170809013688931</v>
      </c>
      <c r="AU138" s="20">
        <f t="shared" si="91"/>
        <v>-1.1480631675833894</v>
      </c>
      <c r="AV138" s="41">
        <f t="shared" si="92"/>
        <v>8.683462182085222</v>
      </c>
      <c r="AW138" s="41">
        <f t="shared" si="93"/>
        <v>-3.6810993364953752</v>
      </c>
      <c r="AX138" s="41">
        <f t="shared" si="94"/>
        <v>76.402515467704248</v>
      </c>
      <c r="AY138" s="41">
        <f t="shared" si="95"/>
        <v>-44.574463737476307</v>
      </c>
      <c r="AZ138" s="41">
        <f t="shared" si="96"/>
        <v>-569.49863415713241</v>
      </c>
      <c r="BA138" s="41">
        <f t="shared" si="97"/>
        <v>176031.39563759061</v>
      </c>
      <c r="BB138" s="84" t="s">
        <v>721</v>
      </c>
      <c r="BC138" s="20">
        <f t="shared" si="98"/>
        <v>-2.4540192804772367</v>
      </c>
      <c r="BD138" s="76">
        <f t="shared" si="99"/>
        <v>-24.990482952627449</v>
      </c>
      <c r="BE138" s="100" t="s">
        <v>1145</v>
      </c>
      <c r="BF138" s="131">
        <f t="shared" ref="BF138:BF201" si="102">IFERROR(COS($D$19)*(BC138-AT138)-SIN($D$19)*(BD138-AU138)+AT138,"")</f>
        <v>-2.0112775096096591</v>
      </c>
      <c r="BG138" s="132">
        <f t="shared" ref="BG138:BG201" si="103">IFERROR(SIN($D$19)*(BC138-AT138)+COS($D$19)*(BD138-AU138)+AU138,"")</f>
        <v>-25.037312995222599</v>
      </c>
    </row>
    <row r="139" spans="3:59" s="3" customFormat="1">
      <c r="C139" s="4"/>
      <c r="G139" s="26"/>
      <c r="H139" s="26"/>
      <c r="I139" s="26"/>
      <c r="J139" s="26"/>
      <c r="K139" s="26"/>
      <c r="L139" s="26"/>
      <c r="N139" s="81"/>
      <c r="O139" s="26"/>
      <c r="P139" s="26"/>
      <c r="Q139" s="45"/>
      <c r="R139" s="45"/>
      <c r="S139" s="45"/>
      <c r="T139" s="45"/>
      <c r="U139" s="45"/>
      <c r="V139" s="87"/>
      <c r="W139" s="26"/>
      <c r="X139" s="26"/>
      <c r="Y139" s="45"/>
      <c r="Z139" s="45"/>
      <c r="AA139" s="45"/>
      <c r="AB139" s="45"/>
      <c r="AC139" s="45"/>
      <c r="AD139" s="45"/>
      <c r="AE139" s="85"/>
      <c r="AF139" s="26"/>
      <c r="AG139" s="26"/>
      <c r="AH139" s="26"/>
      <c r="AI139" s="26"/>
      <c r="AJ139" s="26"/>
      <c r="AK139" s="80" t="s">
        <v>297</v>
      </c>
      <c r="AL139" s="20">
        <f t="shared" si="100"/>
        <v>1.5752095372533741</v>
      </c>
      <c r="AM139" s="20">
        <f t="shared" si="101"/>
        <v>9.5630000000000006</v>
      </c>
      <c r="AN139" s="41">
        <f t="shared" si="85"/>
        <v>-1.0965694856247421</v>
      </c>
      <c r="AO139" s="41">
        <f t="shared" si="86"/>
        <v>1.0241065057789436</v>
      </c>
      <c r="AP139" s="41">
        <f t="shared" si="87"/>
        <v>0.15964798789290713</v>
      </c>
      <c r="AQ139" s="41">
        <f t="shared" si="88"/>
        <v>-0.14069329488385307</v>
      </c>
      <c r="AR139" s="41">
        <f t="shared" si="89"/>
        <v>0.60182715447837098</v>
      </c>
      <c r="AS139" s="84" t="s">
        <v>511</v>
      </c>
      <c r="AT139" s="20">
        <f t="shared" si="90"/>
        <v>0.30081207592614168</v>
      </c>
      <c r="AU139" s="20">
        <f t="shared" si="91"/>
        <v>-1.1432743805005612</v>
      </c>
      <c r="AV139" s="41">
        <f t="shared" si="92"/>
        <v>8.4010481073545282</v>
      </c>
      <c r="AW139" s="41">
        <f t="shared" si="93"/>
        <v>-3.6704111016292593</v>
      </c>
      <c r="AX139" s="41">
        <f t="shared" si="94"/>
        <v>71.577609302085108</v>
      </c>
      <c r="AY139" s="41">
        <f t="shared" si="95"/>
        <v>-43.062818487981041</v>
      </c>
      <c r="AZ139" s="41">
        <f t="shared" si="96"/>
        <v>-569.52309208769987</v>
      </c>
      <c r="BA139" s="41">
        <f t="shared" si="97"/>
        <v>164914.81183200408</v>
      </c>
      <c r="BB139" s="84" t="s">
        <v>722</v>
      </c>
      <c r="BC139" s="20">
        <f t="shared" si="98"/>
        <v>-2.5359482690148241</v>
      </c>
      <c r="BD139" s="76">
        <f t="shared" si="99"/>
        <v>-24.975034507385239</v>
      </c>
      <c r="BE139" s="100" t="s">
        <v>1146</v>
      </c>
      <c r="BF139" s="131">
        <f t="shared" si="102"/>
        <v>-2.0933885682821129</v>
      </c>
      <c r="BG139" s="132">
        <f t="shared" si="103"/>
        <v>-25.023555016943526</v>
      </c>
    </row>
    <row r="140" spans="3:59" s="3" customFormat="1">
      <c r="C140" s="4"/>
      <c r="G140" s="26"/>
      <c r="H140" s="26"/>
      <c r="I140" s="26"/>
      <c r="J140" s="26"/>
      <c r="K140" s="26"/>
      <c r="L140" s="26"/>
      <c r="N140" s="81"/>
      <c r="O140" s="26"/>
      <c r="P140" s="26"/>
      <c r="Q140" s="45"/>
      <c r="R140" s="45"/>
      <c r="S140" s="45"/>
      <c r="T140" s="45"/>
      <c r="U140" s="45"/>
      <c r="V140" s="87"/>
      <c r="W140" s="26"/>
      <c r="X140" s="26"/>
      <c r="Y140" s="45"/>
      <c r="Z140" s="45"/>
      <c r="AA140" s="45"/>
      <c r="AB140" s="45"/>
      <c r="AC140" s="45"/>
      <c r="AD140" s="45"/>
      <c r="AE140" s="85"/>
      <c r="AF140" s="26"/>
      <c r="AG140" s="26"/>
      <c r="AH140" s="26"/>
      <c r="AI140" s="26"/>
      <c r="AJ140" s="26"/>
      <c r="AK140" s="80" t="s">
        <v>298</v>
      </c>
      <c r="AL140" s="20">
        <f t="shared" si="100"/>
        <v>1.6252095372533741</v>
      </c>
      <c r="AM140" s="20">
        <f t="shared" si="101"/>
        <v>9.5630000000000006</v>
      </c>
      <c r="AN140" s="41">
        <f t="shared" si="85"/>
        <v>-1.088683142689199</v>
      </c>
      <c r="AO140" s="41">
        <f t="shared" si="86"/>
        <v>1.0256611623023322</v>
      </c>
      <c r="AP140" s="41">
        <f t="shared" si="87"/>
        <v>0.16218886119586617</v>
      </c>
      <c r="AQ140" s="41">
        <f t="shared" si="88"/>
        <v>-0.14874018777139142</v>
      </c>
      <c r="AR140" s="41">
        <f t="shared" si="89"/>
        <v>0.63653336217870182</v>
      </c>
      <c r="AS140" s="84" t="s">
        <v>512</v>
      </c>
      <c r="AT140" s="20">
        <f t="shared" si="90"/>
        <v>0.30986917101691641</v>
      </c>
      <c r="AU140" s="20">
        <f t="shared" si="91"/>
        <v>-1.138321400693884</v>
      </c>
      <c r="AV140" s="41">
        <f t="shared" si="92"/>
        <v>8.1357811828684632</v>
      </c>
      <c r="AW140" s="41">
        <f t="shared" si="93"/>
        <v>-3.6593491714043633</v>
      </c>
      <c r="AX140" s="41">
        <f t="shared" si="94"/>
        <v>67.190935455516566</v>
      </c>
      <c r="AY140" s="41">
        <f t="shared" si="95"/>
        <v>-41.640798938904133</v>
      </c>
      <c r="AZ140" s="41">
        <f t="shared" si="96"/>
        <v>-569.54840007615985</v>
      </c>
      <c r="BA140" s="41">
        <f t="shared" si="97"/>
        <v>154807.91528951019</v>
      </c>
      <c r="BB140" s="84" t="s">
        <v>723</v>
      </c>
      <c r="BC140" s="20">
        <f t="shared" si="98"/>
        <v>-2.618028525164704</v>
      </c>
      <c r="BD140" s="76">
        <f t="shared" si="99"/>
        <v>-24.959056382652236</v>
      </c>
      <c r="BE140" s="100" t="s">
        <v>1147</v>
      </c>
      <c r="BF140" s="131">
        <f t="shared" si="102"/>
        <v>-2.1756576562715941</v>
      </c>
      <c r="BG140" s="132">
        <f t="shared" si="103"/>
        <v>-25.009269358218091</v>
      </c>
    </row>
    <row r="141" spans="3:59" s="3" customFormat="1">
      <c r="C141" s="4"/>
      <c r="G141" s="26"/>
      <c r="H141" s="26"/>
      <c r="I141" s="26"/>
      <c r="J141" s="26"/>
      <c r="K141" s="26"/>
      <c r="L141" s="26"/>
      <c r="N141" s="81"/>
      <c r="O141" s="26"/>
      <c r="P141" s="26"/>
      <c r="Q141" s="45"/>
      <c r="R141" s="45"/>
      <c r="S141" s="45"/>
      <c r="T141" s="45"/>
      <c r="U141" s="45"/>
      <c r="V141" s="87"/>
      <c r="W141" s="26"/>
      <c r="X141" s="26"/>
      <c r="Y141" s="45"/>
      <c r="Z141" s="45"/>
      <c r="AA141" s="45"/>
      <c r="AB141" s="45"/>
      <c r="AC141" s="45"/>
      <c r="AD141" s="45"/>
      <c r="AE141" s="85"/>
      <c r="AF141" s="26"/>
      <c r="AG141" s="26"/>
      <c r="AH141" s="26"/>
      <c r="AI141" s="26"/>
      <c r="AJ141" s="26"/>
      <c r="AK141" s="80" t="s">
        <v>299</v>
      </c>
      <c r="AL141" s="20">
        <f t="shared" si="100"/>
        <v>1.6752095372533742</v>
      </c>
      <c r="AM141" s="20">
        <f t="shared" si="101"/>
        <v>9.5630000000000006</v>
      </c>
      <c r="AN141" s="41">
        <f t="shared" si="85"/>
        <v>-1.0805503838077453</v>
      </c>
      <c r="AO141" s="41">
        <f t="shared" si="86"/>
        <v>1.0272643954804401</v>
      </c>
      <c r="AP141" s="41">
        <f t="shared" si="87"/>
        <v>0.16449289277121304</v>
      </c>
      <c r="AQ141" s="41">
        <f t="shared" si="88"/>
        <v>-0.15690823364131035</v>
      </c>
      <c r="AR141" s="41">
        <f t="shared" si="89"/>
        <v>0.67180287888201917</v>
      </c>
      <c r="AS141" s="84" t="s">
        <v>513</v>
      </c>
      <c r="AT141" s="20">
        <f t="shared" si="90"/>
        <v>0.31887746280252455</v>
      </c>
      <c r="AU141" s="20">
        <f t="shared" si="91"/>
        <v>-1.133203219078059</v>
      </c>
      <c r="AV141" s="41">
        <f t="shared" si="92"/>
        <v>7.8861242173372093</v>
      </c>
      <c r="AW141" s="41">
        <f t="shared" si="93"/>
        <v>-3.6479105008480932</v>
      </c>
      <c r="AX141" s="41">
        <f t="shared" si="94"/>
        <v>63.190955171272414</v>
      </c>
      <c r="AY141" s="41">
        <f t="shared" si="95"/>
        <v>-40.300342914166841</v>
      </c>
      <c r="AZ141" s="41">
        <f t="shared" si="96"/>
        <v>-569.57456445072944</v>
      </c>
      <c r="BA141" s="41">
        <f t="shared" si="97"/>
        <v>145591.96071461166</v>
      </c>
      <c r="BB141" s="84" t="s">
        <v>724</v>
      </c>
      <c r="BC141" s="20">
        <f t="shared" si="98"/>
        <v>-2.7002662189234119</v>
      </c>
      <c r="BD141" s="76">
        <f t="shared" si="99"/>
        <v>-24.942545323157589</v>
      </c>
      <c r="BE141" s="100" t="s">
        <v>1148</v>
      </c>
      <c r="BF141" s="131">
        <f t="shared" si="102"/>
        <v>-2.2580909845081405</v>
      </c>
      <c r="BG141" s="132">
        <f t="shared" si="103"/>
        <v>-24.994452843135161</v>
      </c>
    </row>
    <row r="142" spans="3:59" s="3" customFormat="1">
      <c r="C142" s="4"/>
      <c r="G142" s="26"/>
      <c r="H142" s="26"/>
      <c r="I142" s="26"/>
      <c r="J142" s="26"/>
      <c r="K142" s="26"/>
      <c r="L142" s="26"/>
      <c r="N142" s="81"/>
      <c r="O142" s="26"/>
      <c r="P142" s="26"/>
      <c r="Q142" s="45"/>
      <c r="R142" s="45"/>
      <c r="S142" s="45"/>
      <c r="T142" s="45"/>
      <c r="U142" s="45"/>
      <c r="V142" s="87"/>
      <c r="W142" s="26"/>
      <c r="X142" s="26"/>
      <c r="Y142" s="45"/>
      <c r="Z142" s="45"/>
      <c r="AA142" s="45"/>
      <c r="AB142" s="45"/>
      <c r="AC142" s="45"/>
      <c r="AD142" s="45"/>
      <c r="AE142" s="85"/>
      <c r="AF142" s="26"/>
      <c r="AG142" s="26"/>
      <c r="AH142" s="26"/>
      <c r="AI142" s="26"/>
      <c r="AJ142" s="26"/>
      <c r="AK142" s="80" t="s">
        <v>300</v>
      </c>
      <c r="AL142" s="20">
        <f t="shared" si="100"/>
        <v>1.7252095372533742</v>
      </c>
      <c r="AM142" s="20">
        <f t="shared" si="101"/>
        <v>9.5630000000000006</v>
      </c>
      <c r="AN142" s="41">
        <f t="shared" si="85"/>
        <v>-1.072171208980381</v>
      </c>
      <c r="AO142" s="41">
        <f t="shared" si="86"/>
        <v>1.028916205313267</v>
      </c>
      <c r="AP142" s="41">
        <f t="shared" si="87"/>
        <v>0.1665527961207407</v>
      </c>
      <c r="AQ142" s="41">
        <f t="shared" si="88"/>
        <v>-0.16518540824475281</v>
      </c>
      <c r="AR142" s="41">
        <f t="shared" si="89"/>
        <v>0.70758760759289263</v>
      </c>
      <c r="AS142" s="84" t="s">
        <v>514</v>
      </c>
      <c r="AT142" s="20">
        <f t="shared" si="90"/>
        <v>0.32783499188511989</v>
      </c>
      <c r="AU142" s="20">
        <f t="shared" si="91"/>
        <v>-1.127918780907319</v>
      </c>
      <c r="AV142" s="41">
        <f t="shared" si="92"/>
        <v>7.6507181387720999</v>
      </c>
      <c r="AW142" s="41">
        <f t="shared" si="93"/>
        <v>-3.6360918998470098</v>
      </c>
      <c r="AX142" s="41">
        <f t="shared" si="94"/>
        <v>59.533488038936426</v>
      </c>
      <c r="AY142" s="41">
        <f t="shared" si="95"/>
        <v>-39.034321136275203</v>
      </c>
      <c r="AZ142" s="41">
        <f t="shared" si="96"/>
        <v>-569.60159182352402</v>
      </c>
      <c r="BA142" s="41">
        <f t="shared" si="97"/>
        <v>137165.15644170952</v>
      </c>
      <c r="BB142" s="84" t="s">
        <v>725</v>
      </c>
      <c r="BC142" s="20">
        <f t="shared" si="98"/>
        <v>-2.7826676712339782</v>
      </c>
      <c r="BD142" s="76">
        <f t="shared" si="99"/>
        <v>-24.925497926331524</v>
      </c>
      <c r="BE142" s="100" t="s">
        <v>1149</v>
      </c>
      <c r="BF142" s="131">
        <f t="shared" si="102"/>
        <v>-2.3406949167357269</v>
      </c>
      <c r="BG142" s="132">
        <f t="shared" si="103"/>
        <v>-24.979102150434208</v>
      </c>
    </row>
    <row r="143" spans="3:59" s="3" customFormat="1">
      <c r="C143" s="4"/>
      <c r="G143" s="26"/>
      <c r="H143" s="26"/>
      <c r="I143" s="26"/>
      <c r="J143" s="26"/>
      <c r="K143" s="26"/>
      <c r="L143" s="26"/>
      <c r="N143" s="81"/>
      <c r="O143" s="26"/>
      <c r="P143" s="26"/>
      <c r="Q143" s="45"/>
      <c r="R143" s="45"/>
      <c r="S143" s="45"/>
      <c r="T143" s="45"/>
      <c r="U143" s="45"/>
      <c r="V143" s="87"/>
      <c r="W143" s="26"/>
      <c r="X143" s="26"/>
      <c r="Y143" s="45"/>
      <c r="Z143" s="45"/>
      <c r="AA143" s="45"/>
      <c r="AB143" s="45"/>
      <c r="AC143" s="45"/>
      <c r="AD143" s="45"/>
      <c r="AE143" s="85"/>
      <c r="AF143" s="26"/>
      <c r="AG143" s="26"/>
      <c r="AH143" s="26"/>
      <c r="AI143" s="26"/>
      <c r="AJ143" s="26"/>
      <c r="AK143" s="80" t="s">
        <v>301</v>
      </c>
      <c r="AL143" s="20">
        <f t="shared" si="100"/>
        <v>1.7752095372533743</v>
      </c>
      <c r="AM143" s="20">
        <f t="shared" si="101"/>
        <v>9.5630000000000006</v>
      </c>
      <c r="AN143" s="41">
        <f t="shared" si="85"/>
        <v>-1.0635456182071064</v>
      </c>
      <c r="AO143" s="41">
        <f t="shared" si="86"/>
        <v>1.0306165918008132</v>
      </c>
      <c r="AP143" s="41">
        <f t="shared" si="87"/>
        <v>0.16836128474623946</v>
      </c>
      <c r="AQ143" s="41">
        <f t="shared" si="88"/>
        <v>-0.17355932300798571</v>
      </c>
      <c r="AR143" s="41">
        <f t="shared" si="89"/>
        <v>0.74383799401639106</v>
      </c>
      <c r="AS143" s="84" t="s">
        <v>515</v>
      </c>
      <c r="AT143" s="20">
        <f t="shared" si="90"/>
        <v>0.33673974938008561</v>
      </c>
      <c r="AU143" s="20">
        <f t="shared" si="91"/>
        <v>-1.1224669841507513</v>
      </c>
      <c r="AV143" s="41">
        <f t="shared" si="92"/>
        <v>7.4283569069244919</v>
      </c>
      <c r="AW143" s="41">
        <f t="shared" si="93"/>
        <v>-3.6238900272943333</v>
      </c>
      <c r="AX143" s="41">
        <f t="shared" si="94"/>
        <v>56.180486336652805</v>
      </c>
      <c r="AY143" s="41">
        <f t="shared" si="95"/>
        <v>-37.83640577811159</v>
      </c>
      <c r="AZ143" s="41">
        <f t="shared" si="96"/>
        <v>-569.62948910041769</v>
      </c>
      <c r="BA143" s="41">
        <f t="shared" si="97"/>
        <v>129439.84051964806</v>
      </c>
      <c r="BB143" s="84" t="s">
        <v>726</v>
      </c>
      <c r="BC143" s="20">
        <f t="shared" si="98"/>
        <v>-2.8652393626818737</v>
      </c>
      <c r="BD143" s="76">
        <f t="shared" si="99"/>
        <v>-24.907910637064159</v>
      </c>
      <c r="BE143" s="100" t="s">
        <v>1150</v>
      </c>
      <c r="BF143" s="131">
        <f t="shared" si="102"/>
        <v>-2.4234759782742614</v>
      </c>
      <c r="BG143" s="132">
        <f t="shared" si="103"/>
        <v>-24.963213808376068</v>
      </c>
    </row>
    <row r="144" spans="3:59" s="3" customFormat="1">
      <c r="C144" s="4"/>
      <c r="G144" s="26"/>
      <c r="H144" s="26"/>
      <c r="I144" s="26"/>
      <c r="J144" s="26"/>
      <c r="K144" s="26"/>
      <c r="L144" s="26"/>
      <c r="N144" s="81"/>
      <c r="O144" s="26"/>
      <c r="P144" s="26"/>
      <c r="Q144" s="45"/>
      <c r="R144" s="45"/>
      <c r="S144" s="45"/>
      <c r="T144" s="45"/>
      <c r="U144" s="45"/>
      <c r="V144" s="87"/>
      <c r="W144" s="26"/>
      <c r="X144" s="26"/>
      <c r="Y144" s="45"/>
      <c r="Z144" s="45"/>
      <c r="AA144" s="45"/>
      <c r="AB144" s="45"/>
      <c r="AC144" s="45"/>
      <c r="AD144" s="45"/>
      <c r="AE144" s="85"/>
      <c r="AF144" s="26"/>
      <c r="AG144" s="26"/>
      <c r="AH144" s="26"/>
      <c r="AI144" s="26"/>
      <c r="AJ144" s="26"/>
      <c r="AK144" s="80" t="s">
        <v>302</v>
      </c>
      <c r="AL144" s="20">
        <f t="shared" si="100"/>
        <v>1.8252095372533743</v>
      </c>
      <c r="AM144" s="20">
        <f t="shared" si="101"/>
        <v>9.5630000000000006</v>
      </c>
      <c r="AN144" s="41">
        <f t="shared" si="85"/>
        <v>-1.0546736114879207</v>
      </c>
      <c r="AO144" s="41">
        <f t="shared" si="86"/>
        <v>1.0323655549430786</v>
      </c>
      <c r="AP144" s="41">
        <f t="shared" si="87"/>
        <v>0.16991107214950185</v>
      </c>
      <c r="AQ144" s="41">
        <f t="shared" si="88"/>
        <v>-0.18201722503234308</v>
      </c>
      <c r="AR144" s="41">
        <f t="shared" si="89"/>
        <v>0.78050302655784953</v>
      </c>
      <c r="AS144" s="84" t="s">
        <v>516</v>
      </c>
      <c r="AT144" s="20">
        <f t="shared" si="90"/>
        <v>0.34558967406289803</v>
      </c>
      <c r="AU144" s="20">
        <f t="shared" si="91"/>
        <v>-1.1168466777595718</v>
      </c>
      <c r="AV144" s="41">
        <f t="shared" si="92"/>
        <v>7.2179665490099749</v>
      </c>
      <c r="AW144" s="41">
        <f t="shared" si="93"/>
        <v>-3.6113013848288311</v>
      </c>
      <c r="AX144" s="41">
        <f t="shared" si="94"/>
        <v>53.09904110262697</v>
      </c>
      <c r="AY144" s="41">
        <f t="shared" si="95"/>
        <v>-36.700960615418573</v>
      </c>
      <c r="AZ144" s="41">
        <f t="shared" si="96"/>
        <v>-569.65826349156112</v>
      </c>
      <c r="BA144" s="41">
        <f t="shared" si="97"/>
        <v>122340.19070045254</v>
      </c>
      <c r="BB144" s="84" t="s">
        <v>727</v>
      </c>
      <c r="BC144" s="20">
        <f t="shared" si="98"/>
        <v>-2.9479879426991258</v>
      </c>
      <c r="BD144" s="76">
        <f t="shared" si="99"/>
        <v>-24.889779742115856</v>
      </c>
      <c r="BE144" s="100" t="s">
        <v>1151</v>
      </c>
      <c r="BF144" s="131">
        <f t="shared" si="102"/>
        <v>-2.5064408652941519</v>
      </c>
      <c r="BG144" s="132">
        <f t="shared" si="103"/>
        <v>-24.946784189271742</v>
      </c>
    </row>
    <row r="145" spans="3:59" s="3" customFormat="1">
      <c r="C145" s="4"/>
      <c r="G145" s="26"/>
      <c r="H145" s="26"/>
      <c r="I145" s="26"/>
      <c r="J145" s="26"/>
      <c r="K145" s="26"/>
      <c r="L145" s="26"/>
      <c r="N145" s="81"/>
      <c r="O145" s="26"/>
      <c r="P145" s="26"/>
      <c r="Q145" s="45"/>
      <c r="R145" s="45"/>
      <c r="S145" s="45"/>
      <c r="T145" s="45"/>
      <c r="U145" s="45"/>
      <c r="V145" s="87"/>
      <c r="W145" s="26"/>
      <c r="X145" s="26"/>
      <c r="Y145" s="45"/>
      <c r="Z145" s="45"/>
      <c r="AA145" s="45"/>
      <c r="AB145" s="45"/>
      <c r="AC145" s="45"/>
      <c r="AD145" s="45"/>
      <c r="AE145" s="85"/>
      <c r="AF145" s="26"/>
      <c r="AG145" s="26"/>
      <c r="AH145" s="26"/>
      <c r="AI145" s="26"/>
      <c r="AJ145" s="26"/>
      <c r="AK145" s="80" t="s">
        <v>303</v>
      </c>
      <c r="AL145" s="20">
        <f t="shared" si="100"/>
        <v>1.8752095372533744</v>
      </c>
      <c r="AM145" s="20">
        <f t="shared" si="101"/>
        <v>9.5630000000000006</v>
      </c>
      <c r="AN145" s="41">
        <f t="shared" si="85"/>
        <v>-1.0455551888228258</v>
      </c>
      <c r="AO145" s="41">
        <f t="shared" si="86"/>
        <v>1.0341630947400628</v>
      </c>
      <c r="AP145" s="41">
        <f t="shared" si="87"/>
        <v>0.17119487183232129</v>
      </c>
      <c r="AQ145" s="41">
        <f t="shared" si="88"/>
        <v>-0.19054599709425446</v>
      </c>
      <c r="AR145" s="41">
        <f t="shared" si="89"/>
        <v>0.81753023632298583</v>
      </c>
      <c r="AS145" s="84" t="s">
        <v>517</v>
      </c>
      <c r="AT145" s="20">
        <f t="shared" si="90"/>
        <v>0.35438264934574015</v>
      </c>
      <c r="AU145" s="20">
        <f t="shared" si="91"/>
        <v>-1.1110566598185692</v>
      </c>
      <c r="AV145" s="41">
        <f t="shared" si="92"/>
        <v>7.0185875491089078</v>
      </c>
      <c r="AW145" s="41">
        <f t="shared" si="93"/>
        <v>-3.59832231013681</v>
      </c>
      <c r="AX145" s="41">
        <f t="shared" si="94"/>
        <v>50.260571184506588</v>
      </c>
      <c r="AY145" s="41">
        <f t="shared" si="95"/>
        <v>-35.622948747991231</v>
      </c>
      <c r="AZ145" s="41">
        <f t="shared" si="96"/>
        <v>-569.6879225225897</v>
      </c>
      <c r="BA145" s="41">
        <f t="shared" si="97"/>
        <v>115800.35600910318</v>
      </c>
      <c r="BB145" s="84" t="s">
        <v>728</v>
      </c>
      <c r="BC145" s="20">
        <f t="shared" si="98"/>
        <v>-3.0309202393176378</v>
      </c>
      <c r="BD145" s="76">
        <f t="shared" si="99"/>
        <v>-24.871101364153773</v>
      </c>
      <c r="BE145" s="100" t="s">
        <v>1152</v>
      </c>
      <c r="BF145" s="131">
        <f t="shared" si="102"/>
        <v>-2.5895964546448007</v>
      </c>
      <c r="BG145" s="132">
        <f t="shared" si="103"/>
        <v>-24.929809503644524</v>
      </c>
    </row>
    <row r="146" spans="3:59" s="3" customFormat="1">
      <c r="C146" s="4"/>
      <c r="G146" s="26"/>
      <c r="H146" s="26"/>
      <c r="I146" s="26"/>
      <c r="J146" s="26"/>
      <c r="K146" s="26"/>
      <c r="L146" s="26"/>
      <c r="N146" s="81"/>
      <c r="O146" s="26"/>
      <c r="P146" s="26"/>
      <c r="Q146" s="45"/>
      <c r="R146" s="45"/>
      <c r="S146" s="45"/>
      <c r="T146" s="45"/>
      <c r="U146" s="45"/>
      <c r="V146" s="87"/>
      <c r="W146" s="26"/>
      <c r="X146" s="26"/>
      <c r="Y146" s="45"/>
      <c r="Z146" s="45"/>
      <c r="AA146" s="45"/>
      <c r="AB146" s="45"/>
      <c r="AC146" s="45"/>
      <c r="AD146" s="45"/>
      <c r="AE146" s="85"/>
      <c r="AF146" s="26"/>
      <c r="AG146" s="26"/>
      <c r="AH146" s="26"/>
      <c r="AI146" s="26"/>
      <c r="AJ146" s="26"/>
      <c r="AK146" s="80" t="s">
        <v>304</v>
      </c>
      <c r="AL146" s="20">
        <f t="shared" si="100"/>
        <v>1.9252095372533744</v>
      </c>
      <c r="AM146" s="20">
        <f t="shared" si="101"/>
        <v>9.5630000000000006</v>
      </c>
      <c r="AN146" s="41">
        <f t="shared" si="85"/>
        <v>-1.0361903502118199</v>
      </c>
      <c r="AO146" s="41">
        <f t="shared" si="86"/>
        <v>1.0360092111917665</v>
      </c>
      <c r="AP146" s="41">
        <f t="shared" si="87"/>
        <v>0.17220539729648898</v>
      </c>
      <c r="AQ146" s="41">
        <f t="shared" si="88"/>
        <v>-0.19913215764526981</v>
      </c>
      <c r="AR146" s="41">
        <f t="shared" si="89"/>
        <v>0.85486569711800353</v>
      </c>
      <c r="AS146" s="84" t="s">
        <v>518</v>
      </c>
      <c r="AT146" s="20">
        <f t="shared" si="90"/>
        <v>0.36311650006952495</v>
      </c>
      <c r="AU146" s="20">
        <f t="shared" si="91"/>
        <v>-1.1050956755731114</v>
      </c>
      <c r="AV146" s="41">
        <f t="shared" si="92"/>
        <v>6.8293599815319688</v>
      </c>
      <c r="AW146" s="41">
        <f t="shared" si="93"/>
        <v>-3.584948969781875</v>
      </c>
      <c r="AX146" s="41">
        <f t="shared" si="94"/>
        <v>47.64015775735033</v>
      </c>
      <c r="AY146" s="41">
        <f t="shared" si="95"/>
        <v>-34.597854695218153</v>
      </c>
      <c r="AZ146" s="41">
        <f t="shared" si="96"/>
        <v>-569.71847404657922</v>
      </c>
      <c r="BA146" s="41">
        <f t="shared" si="97"/>
        <v>109762.92347293516</v>
      </c>
      <c r="BB146" s="84" t="s">
        <v>729</v>
      </c>
      <c r="BC146" s="20">
        <f t="shared" si="98"/>
        <v>-3.1140432695180094</v>
      </c>
      <c r="BD146" s="76">
        <f t="shared" si="99"/>
        <v>-24.85187145538714</v>
      </c>
      <c r="BE146" s="100" t="s">
        <v>1153</v>
      </c>
      <c r="BF146" s="131">
        <f t="shared" si="102"/>
        <v>-2.6729498142836592</v>
      </c>
      <c r="BG146" s="132">
        <f t="shared" si="103"/>
        <v>-24.912285793998471</v>
      </c>
    </row>
    <row r="147" spans="3:59" s="3" customFormat="1">
      <c r="C147" s="4"/>
      <c r="G147" s="26"/>
      <c r="H147" s="26"/>
      <c r="I147" s="26"/>
      <c r="J147" s="26"/>
      <c r="K147" s="26"/>
      <c r="L147" s="26"/>
      <c r="N147" s="81"/>
      <c r="O147" s="26"/>
      <c r="P147" s="26"/>
      <c r="Q147" s="45"/>
      <c r="R147" s="45"/>
      <c r="S147" s="45"/>
      <c r="T147" s="45"/>
      <c r="U147" s="45"/>
      <c r="V147" s="87"/>
      <c r="W147" s="26"/>
      <c r="X147" s="26"/>
      <c r="Y147" s="45"/>
      <c r="Z147" s="45"/>
      <c r="AA147" s="45"/>
      <c r="AB147" s="45"/>
      <c r="AC147" s="45"/>
      <c r="AD147" s="45"/>
      <c r="AE147" s="85"/>
      <c r="AF147" s="26"/>
      <c r="AG147" s="26"/>
      <c r="AH147" s="26"/>
      <c r="AI147" s="26"/>
      <c r="AJ147" s="26"/>
      <c r="AK147" s="80" t="s">
        <v>305</v>
      </c>
      <c r="AL147" s="20">
        <f t="shared" si="100"/>
        <v>1.9752095372533744</v>
      </c>
      <c r="AM147" s="20">
        <f t="shared" si="101"/>
        <v>9.5630000000000006</v>
      </c>
      <c r="AN147" s="41">
        <f t="shared" si="85"/>
        <v>-1.026579095654903</v>
      </c>
      <c r="AO147" s="41">
        <f t="shared" si="86"/>
        <v>1.0379039042981892</v>
      </c>
      <c r="AP147" s="41">
        <f t="shared" si="87"/>
        <v>0.172935362043797</v>
      </c>
      <c r="AQ147" s="41">
        <f t="shared" si="88"/>
        <v>-0.20776186081196713</v>
      </c>
      <c r="AR147" s="41">
        <f t="shared" si="89"/>
        <v>0.89245402544920971</v>
      </c>
      <c r="AS147" s="84" t="s">
        <v>519</v>
      </c>
      <c r="AT147" s="20">
        <f t="shared" si="90"/>
        <v>0.37178898909562247</v>
      </c>
      <c r="AU147" s="20">
        <f t="shared" si="91"/>
        <v>-1.0989624153223061</v>
      </c>
      <c r="AV147" s="41">
        <f t="shared" si="92"/>
        <v>6.6495109019105163</v>
      </c>
      <c r="AW147" s="41">
        <f t="shared" si="93"/>
        <v>-3.5711773515239393</v>
      </c>
      <c r="AX147" s="41">
        <f t="shared" si="94"/>
        <v>45.21599523462681</v>
      </c>
      <c r="AY147" s="41">
        <f t="shared" si="95"/>
        <v>-33.621618318468791</v>
      </c>
      <c r="AZ147" s="41">
        <f t="shared" si="96"/>
        <v>-569.74992625680886</v>
      </c>
      <c r="BA147" s="41">
        <f t="shared" si="97"/>
        <v>104177.65302058018</v>
      </c>
      <c r="BB147" s="84" t="s">
        <v>730</v>
      </c>
      <c r="BC147" s="20">
        <f t="shared" si="98"/>
        <v>-3.1973642502244877</v>
      </c>
      <c r="BD147" s="76">
        <f t="shared" si="99"/>
        <v>-24.832085790770613</v>
      </c>
      <c r="BE147" s="100" t="s">
        <v>1154</v>
      </c>
      <c r="BF147" s="131">
        <f t="shared" si="102"/>
        <v>-2.7565082143568684</v>
      </c>
      <c r="BG147" s="132">
        <f t="shared" si="103"/>
        <v>-24.894208928163298</v>
      </c>
    </row>
    <row r="148" spans="3:59" s="3" customFormat="1">
      <c r="C148" s="4"/>
      <c r="G148" s="26"/>
      <c r="H148" s="26"/>
      <c r="I148" s="26"/>
      <c r="J148" s="26"/>
      <c r="K148" s="26"/>
      <c r="L148" s="26"/>
      <c r="N148" s="81"/>
      <c r="O148" s="26"/>
      <c r="P148" s="26"/>
      <c r="Q148" s="45"/>
      <c r="R148" s="45"/>
      <c r="S148" s="45"/>
      <c r="T148" s="45"/>
      <c r="U148" s="45"/>
      <c r="V148" s="87"/>
      <c r="W148" s="26"/>
      <c r="X148" s="26"/>
      <c r="Y148" s="45"/>
      <c r="Z148" s="45"/>
      <c r="AA148" s="45"/>
      <c r="AB148" s="45"/>
      <c r="AC148" s="45"/>
      <c r="AD148" s="45"/>
      <c r="AE148" s="85"/>
      <c r="AF148" s="26"/>
      <c r="AG148" s="26"/>
      <c r="AH148" s="26"/>
      <c r="AI148" s="26"/>
      <c r="AJ148" s="26"/>
      <c r="AK148" s="80" t="s">
        <v>306</v>
      </c>
      <c r="AL148" s="20">
        <f t="shared" si="100"/>
        <v>2.0252095372533745</v>
      </c>
      <c r="AM148" s="20">
        <f t="shared" si="101"/>
        <v>9.5630000000000006</v>
      </c>
      <c r="AN148" s="41">
        <f t="shared" si="85"/>
        <v>-1.0167214251520769</v>
      </c>
      <c r="AO148" s="41">
        <f t="shared" si="86"/>
        <v>1.0398471740593311</v>
      </c>
      <c r="AP148" s="41">
        <f t="shared" si="87"/>
        <v>0.17337747957603789</v>
      </c>
      <c r="AQ148" s="41">
        <f t="shared" si="88"/>
        <v>-0.21642089639606255</v>
      </c>
      <c r="AR148" s="41">
        <f t="shared" si="89"/>
        <v>0.93023838052347108</v>
      </c>
      <c r="AS148" s="84" t="s">
        <v>520</v>
      </c>
      <c r="AT148" s="20">
        <f t="shared" si="90"/>
        <v>0.38039781368055153</v>
      </c>
      <c r="AU148" s="20">
        <f t="shared" si="91"/>
        <v>-1.0926555121680517</v>
      </c>
      <c r="AV148" s="41">
        <f t="shared" si="92"/>
        <v>6.4783436058092274</v>
      </c>
      <c r="AW148" s="41">
        <f t="shared" si="93"/>
        <v>-3.5570032560892617</v>
      </c>
      <c r="AX148" s="41">
        <f t="shared" si="94"/>
        <v>42.968935874929301</v>
      </c>
      <c r="AY148" s="41">
        <f t="shared" si="95"/>
        <v>-32.690578526005837</v>
      </c>
      <c r="AZ148" s="41">
        <f t="shared" si="96"/>
        <v>-569.78228770037754</v>
      </c>
      <c r="BA148" s="41">
        <f t="shared" si="97"/>
        <v>99000.428255837105</v>
      </c>
      <c r="BB148" s="84" t="s">
        <v>731</v>
      </c>
      <c r="BC148" s="20">
        <f t="shared" si="98"/>
        <v>-3.2808906100000836</v>
      </c>
      <c r="BD148" s="76">
        <f t="shared" si="99"/>
        <v>-24.811739960742841</v>
      </c>
      <c r="BE148" s="100" t="s">
        <v>1155</v>
      </c>
      <c r="BF148" s="131">
        <f t="shared" si="102"/>
        <v>-2.8402791389859301</v>
      </c>
      <c r="BG148" s="132">
        <f t="shared" si="103"/>
        <v>-24.875574592183508</v>
      </c>
    </row>
    <row r="149" spans="3:59" s="3" customFormat="1">
      <c r="C149" s="4"/>
      <c r="G149" s="26"/>
      <c r="H149" s="26"/>
      <c r="I149" s="26"/>
      <c r="J149" s="26"/>
      <c r="K149" s="26"/>
      <c r="L149" s="26"/>
      <c r="N149" s="81"/>
      <c r="O149" s="26"/>
      <c r="P149" s="26"/>
      <c r="Q149" s="45"/>
      <c r="R149" s="45"/>
      <c r="S149" s="45"/>
      <c r="T149" s="45"/>
      <c r="U149" s="45"/>
      <c r="V149" s="87"/>
      <c r="W149" s="26"/>
      <c r="X149" s="26"/>
      <c r="Y149" s="45"/>
      <c r="Z149" s="45"/>
      <c r="AA149" s="45"/>
      <c r="AB149" s="45"/>
      <c r="AC149" s="45"/>
      <c r="AD149" s="45"/>
      <c r="AE149" s="85"/>
      <c r="AF149" s="26"/>
      <c r="AG149" s="26"/>
      <c r="AH149" s="26"/>
      <c r="AI149" s="26"/>
      <c r="AJ149" s="26"/>
      <c r="AK149" s="80" t="s">
        <v>307</v>
      </c>
      <c r="AL149" s="20">
        <f t="shared" si="100"/>
        <v>2.0752095372533743</v>
      </c>
      <c r="AM149" s="20">
        <f t="shared" si="101"/>
        <v>9.5630000000000006</v>
      </c>
      <c r="AN149" s="41">
        <f t="shared" si="85"/>
        <v>-1.0066173387033395</v>
      </c>
      <c r="AO149" s="41">
        <f t="shared" si="86"/>
        <v>1.0418390204751922</v>
      </c>
      <c r="AP149" s="41">
        <f t="shared" si="87"/>
        <v>0.17352446339500371</v>
      </c>
      <c r="AQ149" s="41">
        <f t="shared" si="88"/>
        <v>-0.22509468987433934</v>
      </c>
      <c r="AR149" s="41">
        <f t="shared" si="89"/>
        <v>0.96816046424791935</v>
      </c>
      <c r="AS149" s="84" t="s">
        <v>521</v>
      </c>
      <c r="AT149" s="20">
        <f t="shared" si="90"/>
        <v>0.38894060161442917</v>
      </c>
      <c r="AU149" s="20">
        <f t="shared" si="91"/>
        <v>-1.0861735396085581</v>
      </c>
      <c r="AV149" s="41">
        <f t="shared" si="92"/>
        <v>6.3152284398653613</v>
      </c>
      <c r="AW149" s="41">
        <f t="shared" si="93"/>
        <v>-3.5424222883423457</v>
      </c>
      <c r="AX149" s="41">
        <f t="shared" si="94"/>
        <v>40.882110247684288</v>
      </c>
      <c r="AY149" s="41">
        <f t="shared" si="95"/>
        <v>-31.801425110003503</v>
      </c>
      <c r="AZ149" s="41">
        <f t="shared" si="96"/>
        <v>-569.81556729275951</v>
      </c>
      <c r="BA149" s="41">
        <f t="shared" si="97"/>
        <v>94192.382010664602</v>
      </c>
      <c r="BB149" s="84" t="s">
        <v>732</v>
      </c>
      <c r="BC149" s="20">
        <f t="shared" si="98"/>
        <v>-3.3646300015037758</v>
      </c>
      <c r="BD149" s="76">
        <f t="shared" si="99"/>
        <v>-24.790829363463224</v>
      </c>
      <c r="BE149" s="100" t="s">
        <v>1156</v>
      </c>
      <c r="BF149" s="131">
        <f t="shared" si="102"/>
        <v>-2.9242702988227975</v>
      </c>
      <c r="BG149" s="132">
        <f t="shared" si="103"/>
        <v>-24.856378282715507</v>
      </c>
    </row>
    <row r="150" spans="3:59" s="3" customFormat="1">
      <c r="C150" s="4"/>
      <c r="G150" s="26"/>
      <c r="H150" s="26"/>
      <c r="I150" s="26"/>
      <c r="J150" s="26"/>
      <c r="K150" s="26"/>
      <c r="L150" s="26"/>
      <c r="N150" s="81"/>
      <c r="O150" s="26"/>
      <c r="P150" s="26"/>
      <c r="Q150" s="45"/>
      <c r="R150" s="45"/>
      <c r="S150" s="45"/>
      <c r="T150" s="45"/>
      <c r="U150" s="45"/>
      <c r="V150" s="87"/>
      <c r="W150" s="26"/>
      <c r="X150" s="26"/>
      <c r="Y150" s="45"/>
      <c r="Z150" s="45"/>
      <c r="AA150" s="45"/>
      <c r="AB150" s="45"/>
      <c r="AC150" s="45"/>
      <c r="AD150" s="45"/>
      <c r="AE150" s="85"/>
      <c r="AF150" s="26"/>
      <c r="AG150" s="26"/>
      <c r="AH150" s="26"/>
      <c r="AI150" s="26"/>
      <c r="AJ150" s="26"/>
      <c r="AK150" s="80" t="s">
        <v>308</v>
      </c>
      <c r="AL150" s="20">
        <f t="shared" si="100"/>
        <v>2.1252095372533741</v>
      </c>
      <c r="AM150" s="20">
        <f t="shared" si="101"/>
        <v>9.5630000000000006</v>
      </c>
      <c r="AN150" s="41">
        <f t="shared" si="85"/>
        <v>-0.99626683630869217</v>
      </c>
      <c r="AO150" s="41">
        <f t="shared" si="86"/>
        <v>1.0438794435457721</v>
      </c>
      <c r="AP150" s="41">
        <f t="shared" si="87"/>
        <v>0.17336902700248658</v>
      </c>
      <c r="AQ150" s="41">
        <f t="shared" si="88"/>
        <v>-0.23376830239869406</v>
      </c>
      <c r="AR150" s="41">
        <f t="shared" si="89"/>
        <v>1.0061605212301432</v>
      </c>
      <c r="AS150" s="84" t="s">
        <v>522</v>
      </c>
      <c r="AT150" s="20">
        <f t="shared" si="90"/>
        <v>0.3974149071028325</v>
      </c>
      <c r="AU150" s="20">
        <f t="shared" si="91"/>
        <v>-1.0795150089639491</v>
      </c>
      <c r="AV150" s="41">
        <f t="shared" si="92"/>
        <v>6.1595949097472733</v>
      </c>
      <c r="AW150" s="41">
        <f t="shared" si="93"/>
        <v>-3.5274298478122414</v>
      </c>
      <c r="AX150" s="41">
        <f t="shared" si="94"/>
        <v>38.940609452184518</v>
      </c>
      <c r="AY150" s="41">
        <f t="shared" si="95"/>
        <v>-30.951157375935178</v>
      </c>
      <c r="AZ150" s="41">
        <f t="shared" si="96"/>
        <v>-569.84977433335882</v>
      </c>
      <c r="BA150" s="41">
        <f t="shared" si="97"/>
        <v>89719.16417783314</v>
      </c>
      <c r="BB150" s="84" t="s">
        <v>733</v>
      </c>
      <c r="BC150" s="20">
        <f t="shared" si="98"/>
        <v>-3.4485903147754793</v>
      </c>
      <c r="BD150" s="76">
        <f t="shared" si="99"/>
        <v>-24.769349196507029</v>
      </c>
      <c r="BE150" s="100" t="s">
        <v>1157</v>
      </c>
      <c r="BF150" s="131">
        <f t="shared" si="102"/>
        <v>-3.0084896444395657</v>
      </c>
      <c r="BG150" s="132">
        <f t="shared" si="103"/>
        <v>-24.836615298893758</v>
      </c>
    </row>
    <row r="151" spans="3:59" s="3" customFormat="1">
      <c r="C151" s="4"/>
      <c r="G151" s="26"/>
      <c r="H151" s="26"/>
      <c r="I151" s="26"/>
      <c r="J151" s="26"/>
      <c r="K151" s="26"/>
      <c r="L151" s="26"/>
      <c r="N151" s="81"/>
      <c r="O151" s="26"/>
      <c r="P151" s="26"/>
      <c r="Q151" s="45"/>
      <c r="R151" s="45"/>
      <c r="S151" s="45"/>
      <c r="T151" s="45"/>
      <c r="U151" s="45"/>
      <c r="V151" s="87"/>
      <c r="W151" s="26"/>
      <c r="X151" s="26"/>
      <c r="Y151" s="45"/>
      <c r="Z151" s="45"/>
      <c r="AA151" s="45"/>
      <c r="AB151" s="45"/>
      <c r="AC151" s="45"/>
      <c r="AD151" s="45"/>
      <c r="AE151" s="85"/>
      <c r="AF151" s="26"/>
      <c r="AG151" s="26"/>
      <c r="AH151" s="26"/>
      <c r="AI151" s="26"/>
      <c r="AJ151" s="26"/>
      <c r="AK151" s="80" t="s">
        <v>309</v>
      </c>
      <c r="AL151" s="20">
        <f t="shared" si="100"/>
        <v>2.175209537253374</v>
      </c>
      <c r="AM151" s="20">
        <f t="shared" si="101"/>
        <v>9.5630000000000006</v>
      </c>
      <c r="AN151" s="41">
        <f t="shared" si="85"/>
        <v>-0.98566991796813386</v>
      </c>
      <c r="AO151" s="41">
        <f t="shared" si="86"/>
        <v>1.0459684432710714</v>
      </c>
      <c r="AP151" s="41">
        <f t="shared" si="87"/>
        <v>0.17290388390027722</v>
      </c>
      <c r="AQ151" s="41">
        <f t="shared" si="88"/>
        <v>-0.2424264307961046</v>
      </c>
      <c r="AR151" s="41">
        <f t="shared" si="89"/>
        <v>1.0441773387780551</v>
      </c>
      <c r="AS151" s="84" t="s">
        <v>523</v>
      </c>
      <c r="AT151" s="20">
        <f t="shared" si="90"/>
        <v>0.40581820636908178</v>
      </c>
      <c r="AU151" s="20">
        <f t="shared" si="91"/>
        <v>-1.0726783666201325</v>
      </c>
      <c r="AV151" s="41">
        <f t="shared" si="92"/>
        <v>6.0109248762424539</v>
      </c>
      <c r="AW151" s="41">
        <f t="shared" si="93"/>
        <v>-3.5120211185161416</v>
      </c>
      <c r="AX151" s="41">
        <f t="shared" si="94"/>
        <v>37.131217867830358</v>
      </c>
      <c r="AY151" s="41">
        <f t="shared" si="95"/>
        <v>-30.137048470845059</v>
      </c>
      <c r="AZ151" s="41">
        <f t="shared" si="96"/>
        <v>-569.88491852215179</v>
      </c>
      <c r="BA151" s="41">
        <f t="shared" si="97"/>
        <v>85550.325967481142</v>
      </c>
      <c r="BB151" s="84" t="s">
        <v>734</v>
      </c>
      <c r="BC151" s="20">
        <f t="shared" si="98"/>
        <v>-3.5327796914229013</v>
      </c>
      <c r="BD151" s="76">
        <f t="shared" si="99"/>
        <v>-24.747294447974198</v>
      </c>
      <c r="BE151" s="100" t="s">
        <v>1158</v>
      </c>
      <c r="BF151" s="131">
        <f t="shared" si="102"/>
        <v>-3.0929453806274476</v>
      </c>
      <c r="BG151" s="132">
        <f t="shared" si="103"/>
        <v>-24.816280733622222</v>
      </c>
    </row>
    <row r="152" spans="3:59" s="3" customFormat="1">
      <c r="C152" s="4"/>
      <c r="G152" s="26"/>
      <c r="H152" s="26"/>
      <c r="I152" s="26"/>
      <c r="J152" s="26"/>
      <c r="K152" s="26"/>
      <c r="L152" s="26"/>
      <c r="N152" s="81"/>
      <c r="O152" s="26"/>
      <c r="P152" s="26"/>
      <c r="Q152" s="45"/>
      <c r="R152" s="45"/>
      <c r="S152" s="45"/>
      <c r="T152" s="45"/>
      <c r="U152" s="45"/>
      <c r="V152" s="87"/>
      <c r="W152" s="26"/>
      <c r="X152" s="26"/>
      <c r="Y152" s="45"/>
      <c r="Z152" s="45"/>
      <c r="AA152" s="45"/>
      <c r="AB152" s="45"/>
      <c r="AC152" s="45"/>
      <c r="AD152" s="45"/>
      <c r="AE152" s="85"/>
      <c r="AF152" s="26"/>
      <c r="AG152" s="26"/>
      <c r="AH152" s="26"/>
      <c r="AI152" s="26"/>
      <c r="AJ152" s="26"/>
      <c r="AK152" s="80" t="s">
        <v>310</v>
      </c>
      <c r="AL152" s="20">
        <f t="shared" si="100"/>
        <v>2.2252095372533738</v>
      </c>
      <c r="AM152" s="20">
        <f t="shared" si="101"/>
        <v>9.5630000000000006</v>
      </c>
      <c r="AN152" s="41">
        <f t="shared" si="85"/>
        <v>-0.9748265836816653</v>
      </c>
      <c r="AO152" s="41">
        <f t="shared" si="86"/>
        <v>1.0481060196510898</v>
      </c>
      <c r="AP152" s="41">
        <f t="shared" si="87"/>
        <v>0.17212174759016996</v>
      </c>
      <c r="AQ152" s="41">
        <f t="shared" si="88"/>
        <v>-0.25105340756860528</v>
      </c>
      <c r="AR152" s="41">
        <f t="shared" si="89"/>
        <v>1.0821482468997887</v>
      </c>
      <c r="AS152" s="84" t="s">
        <v>524</v>
      </c>
      <c r="AT152" s="20">
        <f t="shared" si="90"/>
        <v>0.4141478929518761</v>
      </c>
      <c r="AU152" s="20">
        <f t="shared" si="91"/>
        <v>-1.0656619910758256</v>
      </c>
      <c r="AV152" s="41">
        <f t="shared" si="92"/>
        <v>5.8687466682975113</v>
      </c>
      <c r="AW152" s="41">
        <f t="shared" si="93"/>
        <v>-3.4961910580195834</v>
      </c>
      <c r="AX152" s="41">
        <f t="shared" si="94"/>
        <v>35.442187456653137</v>
      </c>
      <c r="AY152" s="41">
        <f t="shared" si="95"/>
        <v>-29.356614513556629</v>
      </c>
      <c r="AZ152" s="41">
        <f t="shared" si="96"/>
        <v>-569.92100997750504</v>
      </c>
      <c r="BA152" s="41">
        <f t="shared" si="97"/>
        <v>81658.799900128826</v>
      </c>
      <c r="BB152" s="84" t="s">
        <v>735</v>
      </c>
      <c r="BC152" s="20">
        <f t="shared" si="98"/>
        <v>-3.6172065397912054</v>
      </c>
      <c r="BD152" s="76">
        <f t="shared" si="99"/>
        <v>-24.724659886963188</v>
      </c>
      <c r="BE152" s="100" t="s">
        <v>1159</v>
      </c>
      <c r="BF152" s="131">
        <f t="shared" si="102"/>
        <v>-3.1776459816865663</v>
      </c>
      <c r="BG152" s="132">
        <f t="shared" si="103"/>
        <v>-24.7953694642435</v>
      </c>
    </row>
    <row r="153" spans="3:59" s="3" customFormat="1">
      <c r="C153" s="4"/>
      <c r="G153" s="26"/>
      <c r="H153" s="26"/>
      <c r="I153" s="26"/>
      <c r="J153" s="26"/>
      <c r="K153" s="26"/>
      <c r="L153" s="26"/>
      <c r="N153" s="81"/>
      <c r="O153" s="26"/>
      <c r="P153" s="26"/>
      <c r="Q153" s="45"/>
      <c r="R153" s="45"/>
      <c r="S153" s="45"/>
      <c r="T153" s="45"/>
      <c r="U153" s="45"/>
      <c r="V153" s="87"/>
      <c r="W153" s="26"/>
      <c r="X153" s="26"/>
      <c r="Y153" s="45"/>
      <c r="Z153" s="45"/>
      <c r="AA153" s="45"/>
      <c r="AB153" s="45"/>
      <c r="AC153" s="45"/>
      <c r="AD153" s="45"/>
      <c r="AE153" s="85"/>
      <c r="AF153" s="26"/>
      <c r="AG153" s="26"/>
      <c r="AH153" s="26"/>
      <c r="AI153" s="26"/>
      <c r="AJ153" s="26"/>
      <c r="AK153" s="80" t="s">
        <v>311</v>
      </c>
      <c r="AL153" s="20">
        <f t="shared" si="100"/>
        <v>2.2752095372533736</v>
      </c>
      <c r="AM153" s="20">
        <f t="shared" si="101"/>
        <v>9.5630000000000006</v>
      </c>
      <c r="AN153" s="41">
        <f t="shared" si="85"/>
        <v>-0.96373683344928662</v>
      </c>
      <c r="AO153" s="41">
        <f t="shared" si="86"/>
        <v>1.0502921726858274</v>
      </c>
      <c r="AP153" s="41">
        <f t="shared" si="87"/>
        <v>0.17101533157395643</v>
      </c>
      <c r="AQ153" s="41">
        <f t="shared" si="88"/>
        <v>-0.2596332008933544</v>
      </c>
      <c r="AR153" s="41">
        <f t="shared" si="89"/>
        <v>1.1200091183039786</v>
      </c>
      <c r="AS153" s="84" t="s">
        <v>525</v>
      </c>
      <c r="AT153" s="20">
        <f t="shared" si="90"/>
        <v>0.42240127267054428</v>
      </c>
      <c r="AU153" s="20">
        <f t="shared" si="91"/>
        <v>-1.0584641897759812</v>
      </c>
      <c r="AV153" s="41">
        <f t="shared" si="92"/>
        <v>5.7326299719239788</v>
      </c>
      <c r="AW153" s="41">
        <f t="shared" si="93"/>
        <v>-3.4799343856659757</v>
      </c>
      <c r="AX153" s="41">
        <f t="shared" si="94"/>
        <v>33.86304639500112</v>
      </c>
      <c r="AY153" s="41">
        <f t="shared" si="95"/>
        <v>-28.607587787500307</v>
      </c>
      <c r="AZ153" s="41">
        <f t="shared" si="96"/>
        <v>-569.95805925526281</v>
      </c>
      <c r="BA153" s="41">
        <f t="shared" si="97"/>
        <v>78020.458894082578</v>
      </c>
      <c r="BB153" s="84" t="s">
        <v>736</v>
      </c>
      <c r="BC153" s="20">
        <f t="shared" si="98"/>
        <v>-3.7018795512049052</v>
      </c>
      <c r="BD153" s="76">
        <f t="shared" si="99"/>
        <v>-24.701440053355704</v>
      </c>
      <c r="BE153" s="100" t="s">
        <v>1160</v>
      </c>
      <c r="BF153" s="131">
        <f t="shared" si="102"/>
        <v>-3.2626002077966709</v>
      </c>
      <c r="BG153" s="132">
        <f t="shared" si="103"/>
        <v>-24.773876142532664</v>
      </c>
    </row>
    <row r="154" spans="3:59" s="3" customFormat="1">
      <c r="C154" s="4"/>
      <c r="G154" s="26"/>
      <c r="H154" s="26"/>
      <c r="I154" s="26"/>
      <c r="J154" s="26"/>
      <c r="K154" s="26"/>
      <c r="L154" s="26"/>
      <c r="N154" s="81"/>
      <c r="O154" s="26"/>
      <c r="P154" s="26"/>
      <c r="Q154" s="45"/>
      <c r="R154" s="45"/>
      <c r="S154" s="45"/>
      <c r="T154" s="45"/>
      <c r="U154" s="45"/>
      <c r="V154" s="87"/>
      <c r="W154" s="26"/>
      <c r="X154" s="26"/>
      <c r="Y154" s="45"/>
      <c r="Z154" s="45"/>
      <c r="AA154" s="45"/>
      <c r="AB154" s="45"/>
      <c r="AC154" s="45"/>
      <c r="AD154" s="45"/>
      <c r="AE154" s="85"/>
      <c r="AF154" s="26"/>
      <c r="AG154" s="26"/>
      <c r="AH154" s="26"/>
      <c r="AI154" s="26"/>
      <c r="AJ154" s="26"/>
      <c r="AK154" s="80" t="s">
        <v>312</v>
      </c>
      <c r="AL154" s="20">
        <f t="shared" si="100"/>
        <v>2.3252095372533734</v>
      </c>
      <c r="AM154" s="20">
        <f t="shared" si="101"/>
        <v>9.5630000000000006</v>
      </c>
      <c r="AN154" s="41">
        <f t="shared" si="85"/>
        <v>-0.95240066727099781</v>
      </c>
      <c r="AO154" s="41">
        <f t="shared" si="86"/>
        <v>1.0525269023752841</v>
      </c>
      <c r="AP154" s="41">
        <f t="shared" si="87"/>
        <v>0.16957734935342827</v>
      </c>
      <c r="AQ154" s="41">
        <f t="shared" si="88"/>
        <v>-0.26814941462258446</v>
      </c>
      <c r="AR154" s="41">
        <f t="shared" si="89"/>
        <v>1.1576943683995529</v>
      </c>
      <c r="AS154" s="84" t="s">
        <v>526</v>
      </c>
      <c r="AT154" s="20">
        <f t="shared" si="90"/>
        <v>0.43057555822687171</v>
      </c>
      <c r="AU154" s="20">
        <f t="shared" si="91"/>
        <v>-1.0510831957130515</v>
      </c>
      <c r="AV154" s="41">
        <f t="shared" si="92"/>
        <v>5.6021813781502887</v>
      </c>
      <c r="AW154" s="41">
        <f t="shared" si="93"/>
        <v>-3.463245569898298</v>
      </c>
      <c r="AX154" s="41">
        <f t="shared" si="94"/>
        <v>32.384436193693872</v>
      </c>
      <c r="AY154" s="41">
        <f t="shared" si="95"/>
        <v>-27.887893383924499</v>
      </c>
      <c r="AZ154" s="41">
        <f t="shared" si="96"/>
        <v>-569.99607736922258</v>
      </c>
      <c r="BA154" s="41">
        <f t="shared" si="97"/>
        <v>74613.740990270671</v>
      </c>
      <c r="BB154" s="84" t="s">
        <v>737</v>
      </c>
      <c r="BC154" s="20">
        <f t="shared" si="98"/>
        <v>-3.7868077173821715</v>
      </c>
      <c r="BD154" s="76">
        <f t="shared" si="99"/>
        <v>-24.677629246852501</v>
      </c>
      <c r="BE154" s="100" t="s">
        <v>1161</v>
      </c>
      <c r="BF154" s="131">
        <f t="shared" si="102"/>
        <v>-3.3478171225697144</v>
      </c>
      <c r="BG154" s="132">
        <f t="shared" si="103"/>
        <v>-24.75179518395726</v>
      </c>
    </row>
    <row r="155" spans="3:59" s="3" customFormat="1">
      <c r="C155" s="4"/>
      <c r="G155" s="26"/>
      <c r="H155" s="26"/>
      <c r="I155" s="26"/>
      <c r="J155" s="26"/>
      <c r="K155" s="26"/>
      <c r="L155" s="26"/>
      <c r="N155" s="81"/>
      <c r="O155" s="26"/>
      <c r="P155" s="26"/>
      <c r="Q155" s="45"/>
      <c r="R155" s="45"/>
      <c r="S155" s="45"/>
      <c r="T155" s="45"/>
      <c r="U155" s="45"/>
      <c r="V155" s="87"/>
      <c r="W155" s="26"/>
      <c r="X155" s="26"/>
      <c r="Y155" s="45"/>
      <c r="Z155" s="45"/>
      <c r="AA155" s="45"/>
      <c r="AB155" s="45"/>
      <c r="AC155" s="45"/>
      <c r="AD155" s="45"/>
      <c r="AE155" s="85"/>
      <c r="AF155" s="26"/>
      <c r="AG155" s="26"/>
      <c r="AH155" s="26"/>
      <c r="AI155" s="26"/>
      <c r="AJ155" s="26"/>
      <c r="AK155" s="80" t="s">
        <v>313</v>
      </c>
      <c r="AL155" s="20">
        <f t="shared" si="100"/>
        <v>2.3752095372533732</v>
      </c>
      <c r="AM155" s="20">
        <f t="shared" si="101"/>
        <v>9.5630000000000006</v>
      </c>
      <c r="AN155" s="41">
        <f t="shared" si="85"/>
        <v>-0.94081808514679799</v>
      </c>
      <c r="AO155" s="41">
        <f t="shared" si="86"/>
        <v>1.05481020871946</v>
      </c>
      <c r="AP155" s="41">
        <f t="shared" si="87"/>
        <v>0.16780051443037713</v>
      </c>
      <c r="AQ155" s="41">
        <f t="shared" si="88"/>
        <v>-0.27658528828365192</v>
      </c>
      <c r="AR155" s="41">
        <f t="shared" si="89"/>
        <v>1.1951369552959428</v>
      </c>
      <c r="AS155" s="84" t="s">
        <v>527</v>
      </c>
      <c r="AT155" s="20">
        <f t="shared" si="90"/>
        <v>0.43866786340950659</v>
      </c>
      <c r="AU155" s="20">
        <f t="shared" si="91"/>
        <v>-1.0435171637755802</v>
      </c>
      <c r="AV155" s="41">
        <f t="shared" si="92"/>
        <v>5.4770404928712786</v>
      </c>
      <c r="AW155" s="41">
        <f t="shared" si="93"/>
        <v>-3.4461188145907755</v>
      </c>
      <c r="AX155" s="41">
        <f t="shared" si="94"/>
        <v>30.997972560551659</v>
      </c>
      <c r="AY155" s="41">
        <f t="shared" si="95"/>
        <v>-27.195628786327422</v>
      </c>
      <c r="AZ155" s="41">
        <f t="shared" si="96"/>
        <v>-570.0350758131118</v>
      </c>
      <c r="BA155" s="41">
        <f t="shared" si="97"/>
        <v>71419.328779511023</v>
      </c>
      <c r="BB155" s="84" t="s">
        <v>738</v>
      </c>
      <c r="BC155" s="20">
        <f t="shared" si="98"/>
        <v>-3.8720003491312038</v>
      </c>
      <c r="BD155" s="76">
        <f t="shared" si="99"/>
        <v>-24.653221515194108</v>
      </c>
      <c r="BE155" s="100" t="s">
        <v>1162</v>
      </c>
      <c r="BF155" s="131">
        <f t="shared" si="102"/>
        <v>-3.4333061118947747</v>
      </c>
      <c r="BG155" s="132">
        <f t="shared" si="103"/>
        <v>-24.729120756138734</v>
      </c>
    </row>
    <row r="156" spans="3:59" s="3" customFormat="1">
      <c r="C156" s="4"/>
      <c r="G156" s="26"/>
      <c r="H156" s="26"/>
      <c r="I156" s="26"/>
      <c r="J156" s="26"/>
      <c r="K156" s="26"/>
      <c r="L156" s="26"/>
      <c r="N156" s="81"/>
      <c r="O156" s="26"/>
      <c r="P156" s="26"/>
      <c r="Q156" s="45"/>
      <c r="R156" s="45"/>
      <c r="S156" s="45"/>
      <c r="T156" s="45"/>
      <c r="U156" s="45"/>
      <c r="V156" s="87"/>
      <c r="W156" s="26"/>
      <c r="X156" s="26"/>
      <c r="Y156" s="45"/>
      <c r="Z156" s="45"/>
      <c r="AA156" s="45"/>
      <c r="AB156" s="45"/>
      <c r="AC156" s="45"/>
      <c r="AD156" s="45"/>
      <c r="AE156" s="85"/>
      <c r="AF156" s="26"/>
      <c r="AG156" s="26"/>
      <c r="AH156" s="26"/>
      <c r="AI156" s="26"/>
      <c r="AJ156" s="26"/>
      <c r="AK156" s="80" t="s">
        <v>314</v>
      </c>
      <c r="AL156" s="20">
        <f t="shared" si="100"/>
        <v>2.4252095372533731</v>
      </c>
      <c r="AM156" s="20">
        <f t="shared" si="101"/>
        <v>9.5630000000000006</v>
      </c>
      <c r="AN156" s="41">
        <f t="shared" si="85"/>
        <v>-0.92898908707668804</v>
      </c>
      <c r="AO156" s="41">
        <f t="shared" si="86"/>
        <v>1.0571420917183549</v>
      </c>
      <c r="AP156" s="41">
        <f t="shared" si="87"/>
        <v>0.16567754030659554</v>
      </c>
      <c r="AQ156" s="41">
        <f t="shared" si="88"/>
        <v>-0.28492369707894127</v>
      </c>
      <c r="AR156" s="41">
        <f t="shared" si="89"/>
        <v>1.2322683798026792</v>
      </c>
      <c r="AS156" s="84" t="s">
        <v>528</v>
      </c>
      <c r="AT156" s="20">
        <f t="shared" si="90"/>
        <v>0.44667519686267149</v>
      </c>
      <c r="AU156" s="20">
        <f t="shared" si="91"/>
        <v>-1.0357641668212765</v>
      </c>
      <c r="AV156" s="41">
        <f t="shared" si="92"/>
        <v>5.3568765274644345</v>
      </c>
      <c r="AW156" s="41">
        <f t="shared" si="93"/>
        <v>-3.4285480442954768</v>
      </c>
      <c r="AX156" s="41">
        <f t="shared" si="94"/>
        <v>29.696126130499419</v>
      </c>
      <c r="AY156" s="41">
        <f t="shared" si="95"/>
        <v>-26.529045970799103</v>
      </c>
      <c r="AZ156" s="41">
        <f t="shared" si="96"/>
        <v>-570.07506658420721</v>
      </c>
      <c r="BA156" s="41">
        <f t="shared" si="97"/>
        <v>68419.874604670651</v>
      </c>
      <c r="BB156" s="84" t="s">
        <v>739</v>
      </c>
      <c r="BC156" s="20">
        <f t="shared" si="98"/>
        <v>-3.9574670964521252</v>
      </c>
      <c r="BD156" s="76">
        <f t="shared" si="99"/>
        <v>-24.628210641492693</v>
      </c>
      <c r="BE156" s="100" t="s">
        <v>1163</v>
      </c>
      <c r="BF156" s="131">
        <f t="shared" si="102"/>
        <v>-3.5190769041997112</v>
      </c>
      <c r="BG156" s="132">
        <f t="shared" si="103"/>
        <v>-24.705846766443088</v>
      </c>
    </row>
    <row r="157" spans="3:59" s="3" customFormat="1">
      <c r="C157" s="4"/>
      <c r="G157" s="26"/>
      <c r="H157" s="26"/>
      <c r="I157" s="26"/>
      <c r="J157" s="26"/>
      <c r="K157" s="26"/>
      <c r="L157" s="26"/>
      <c r="N157" s="81"/>
      <c r="O157" s="26"/>
      <c r="P157" s="26"/>
      <c r="Q157" s="45"/>
      <c r="R157" s="45"/>
      <c r="S157" s="45"/>
      <c r="T157" s="45"/>
      <c r="U157" s="45"/>
      <c r="V157" s="87"/>
      <c r="W157" s="26"/>
      <c r="X157" s="26"/>
      <c r="Y157" s="45"/>
      <c r="Z157" s="45"/>
      <c r="AA157" s="45"/>
      <c r="AB157" s="45"/>
      <c r="AC157" s="45"/>
      <c r="AD157" s="45"/>
      <c r="AE157" s="85"/>
      <c r="AF157" s="26"/>
      <c r="AG157" s="26"/>
      <c r="AH157" s="26"/>
      <c r="AI157" s="26"/>
      <c r="AJ157" s="26"/>
      <c r="AK157" s="80" t="s">
        <v>315</v>
      </c>
      <c r="AL157" s="20">
        <f t="shared" si="100"/>
        <v>2.4752095372533729</v>
      </c>
      <c r="AM157" s="20">
        <f t="shared" si="101"/>
        <v>9.5630000000000006</v>
      </c>
      <c r="AN157" s="41">
        <f t="shared" si="85"/>
        <v>-0.91691367306066707</v>
      </c>
      <c r="AO157" s="41">
        <f t="shared" si="86"/>
        <v>1.059522551371969</v>
      </c>
      <c r="AP157" s="41">
        <f t="shared" si="87"/>
        <v>0.16320114048387602</v>
      </c>
      <c r="AQ157" s="41">
        <f t="shared" si="88"/>
        <v>-0.29314715188598939</v>
      </c>
      <c r="AR157" s="41">
        <f t="shared" si="89"/>
        <v>1.2690186854299164</v>
      </c>
      <c r="AS157" s="84" t="s">
        <v>529</v>
      </c>
      <c r="AT157" s="20">
        <f t="shared" si="90"/>
        <v>0.45459445537714055</v>
      </c>
      <c r="AU157" s="20">
        <f t="shared" si="91"/>
        <v>-1.027822191449268</v>
      </c>
      <c r="AV157" s="41">
        <f t="shared" si="92"/>
        <v>5.2413853021502801</v>
      </c>
      <c r="AW157" s="41">
        <f t="shared" si="93"/>
        <v>-3.4105268883020248</v>
      </c>
      <c r="AX157" s="41">
        <f t="shared" si="94"/>
        <v>28.472119885596982</v>
      </c>
      <c r="AY157" s="41">
        <f t="shared" si="95"/>
        <v>-25.886535665651238</v>
      </c>
      <c r="AZ157" s="41">
        <f t="shared" si="96"/>
        <v>-570.11606220873614</v>
      </c>
      <c r="BA157" s="41">
        <f t="shared" si="97"/>
        <v>65599.764216415439</v>
      </c>
      <c r="BB157" s="84" t="s">
        <v>740</v>
      </c>
      <c r="BC157" s="20">
        <f t="shared" si="98"/>
        <v>-4.0432179701800282</v>
      </c>
      <c r="BD157" s="76">
        <f t="shared" si="99"/>
        <v>-24.602590130593512</v>
      </c>
      <c r="BE157" s="100" t="s">
        <v>1164</v>
      </c>
      <c r="BF157" s="131">
        <f t="shared" si="102"/>
        <v>-3.6051395922662017</v>
      </c>
      <c r="BG157" s="132">
        <f t="shared" si="103"/>
        <v>-24.681966848620984</v>
      </c>
    </row>
    <row r="158" spans="3:59" s="3" customFormat="1">
      <c r="C158" s="4"/>
      <c r="G158" s="26"/>
      <c r="H158" s="26"/>
      <c r="I158" s="26"/>
      <c r="J158" s="26"/>
      <c r="K158" s="26"/>
      <c r="L158" s="26"/>
      <c r="N158" s="81"/>
      <c r="O158" s="26"/>
      <c r="P158" s="26"/>
      <c r="Q158" s="45"/>
      <c r="R158" s="45"/>
      <c r="S158" s="45"/>
      <c r="T158" s="45"/>
      <c r="U158" s="45"/>
      <c r="V158" s="87"/>
      <c r="W158" s="26"/>
      <c r="X158" s="26"/>
      <c r="Y158" s="45"/>
      <c r="Z158" s="45"/>
      <c r="AA158" s="45"/>
      <c r="AB158" s="45"/>
      <c r="AC158" s="45"/>
      <c r="AD158" s="45"/>
      <c r="AE158" s="85"/>
      <c r="AF158" s="26"/>
      <c r="AG158" s="26"/>
      <c r="AH158" s="26"/>
      <c r="AI158" s="26"/>
      <c r="AJ158" s="26"/>
      <c r="AK158" s="80" t="s">
        <v>316</v>
      </c>
      <c r="AL158" s="20">
        <f t="shared" si="100"/>
        <v>2.5252095372533727</v>
      </c>
      <c r="AM158" s="20">
        <f t="shared" si="101"/>
        <v>9.5630000000000006</v>
      </c>
      <c r="AN158" s="41">
        <f t="shared" si="85"/>
        <v>-0.90459184309873597</v>
      </c>
      <c r="AO158" s="41">
        <f t="shared" si="86"/>
        <v>1.0619515876803023</v>
      </c>
      <c r="AP158" s="41">
        <f t="shared" si="87"/>
        <v>0.16036402846401021</v>
      </c>
      <c r="AQ158" s="41">
        <f t="shared" si="88"/>
        <v>-0.30123779925738958</v>
      </c>
      <c r="AR158" s="41">
        <f t="shared" si="89"/>
        <v>1.3053164583880261</v>
      </c>
      <c r="AS158" s="84" t="s">
        <v>530</v>
      </c>
      <c r="AT158" s="20">
        <f t="shared" si="90"/>
        <v>0.46242241665577771</v>
      </c>
      <c r="AU158" s="20">
        <f t="shared" si="91"/>
        <v>-1.0196891334431939</v>
      </c>
      <c r="AV158" s="41">
        <f t="shared" si="92"/>
        <v>5.1302866048423645</v>
      </c>
      <c r="AW158" s="41">
        <f t="shared" si="93"/>
        <v>-3.3920486633911633</v>
      </c>
      <c r="AX158" s="41">
        <f t="shared" si="94"/>
        <v>27.319840647824996</v>
      </c>
      <c r="AY158" s="41">
        <f t="shared" si="95"/>
        <v>-25.266613470035949</v>
      </c>
      <c r="AZ158" s="41">
        <f t="shared" si="96"/>
        <v>-570.1580757692393</v>
      </c>
      <c r="BA158" s="41">
        <f t="shared" si="97"/>
        <v>62944.912852588794</v>
      </c>
      <c r="BB158" s="84" t="s">
        <v>741</v>
      </c>
      <c r="BC158" s="20">
        <f t="shared" si="98"/>
        <v>-4.129263365323089</v>
      </c>
      <c r="BD158" s="76">
        <f t="shared" si="99"/>
        <v>-24.576353194374512</v>
      </c>
      <c r="BE158" s="100" t="s">
        <v>1165</v>
      </c>
      <c r="BF158" s="131">
        <f t="shared" si="102"/>
        <v>-3.6915046567532546</v>
      </c>
      <c r="BG158" s="132">
        <f t="shared" si="103"/>
        <v>-24.657474348407806</v>
      </c>
    </row>
    <row r="159" spans="3:59" s="3" customFormat="1">
      <c r="C159" s="4"/>
      <c r="G159" s="26"/>
      <c r="H159" s="26"/>
      <c r="I159" s="26"/>
      <c r="J159" s="26"/>
      <c r="K159" s="26"/>
      <c r="L159" s="26"/>
      <c r="N159" s="81"/>
      <c r="O159" s="26"/>
      <c r="P159" s="26"/>
      <c r="Q159" s="45"/>
      <c r="R159" s="45"/>
      <c r="S159" s="45"/>
      <c r="T159" s="45"/>
      <c r="U159" s="45"/>
      <c r="V159" s="87"/>
      <c r="W159" s="26"/>
      <c r="X159" s="26"/>
      <c r="Y159" s="45"/>
      <c r="Z159" s="45"/>
      <c r="AA159" s="45"/>
      <c r="AB159" s="45"/>
      <c r="AC159" s="45"/>
      <c r="AD159" s="45"/>
      <c r="AE159" s="85"/>
      <c r="AF159" s="26"/>
      <c r="AG159" s="26"/>
      <c r="AH159" s="26"/>
      <c r="AI159" s="26"/>
      <c r="AJ159" s="26"/>
      <c r="AK159" s="80" t="s">
        <v>317</v>
      </c>
      <c r="AL159" s="20">
        <f t="shared" si="100"/>
        <v>2.5752095372533725</v>
      </c>
      <c r="AM159" s="20">
        <f t="shared" si="101"/>
        <v>9.5630000000000006</v>
      </c>
      <c r="AN159" s="41">
        <f t="shared" si="85"/>
        <v>-0.89202359719089475</v>
      </c>
      <c r="AO159" s="41">
        <f t="shared" si="86"/>
        <v>1.0644292006433549</v>
      </c>
      <c r="AP159" s="41">
        <f t="shared" si="87"/>
        <v>0.15715891774879065</v>
      </c>
      <c r="AQ159" s="41">
        <f t="shared" si="88"/>
        <v>-0.30917742142080229</v>
      </c>
      <c r="AR159" s="41">
        <f t="shared" si="89"/>
        <v>1.3410888275876442</v>
      </c>
      <c r="AS159" s="84" t="s">
        <v>531</v>
      </c>
      <c r="AT159" s="20">
        <f t="shared" si="90"/>
        <v>0.47015573150103745</v>
      </c>
      <c r="AU159" s="20">
        <f t="shared" si="91"/>
        <v>-1.0113627928536468</v>
      </c>
      <c r="AV159" s="41">
        <f t="shared" si="92"/>
        <v>5.0233218571220455</v>
      </c>
      <c r="AW159" s="41">
        <f t="shared" si="93"/>
        <v>-3.3731063551540146</v>
      </c>
      <c r="AX159" s="41">
        <f t="shared" si="94"/>
        <v>26.233762480240078</v>
      </c>
      <c r="AY159" s="41">
        <f t="shared" si="95"/>
        <v>-24.667907577843511</v>
      </c>
      <c r="AZ159" s="41">
        <f t="shared" si="96"/>
        <v>-570.20112093406954</v>
      </c>
      <c r="BA159" s="41">
        <f t="shared" si="97"/>
        <v>60442.588754473145</v>
      </c>
      <c r="BB159" s="84" t="s">
        <v>742</v>
      </c>
      <c r="BC159" s="20">
        <f t="shared" si="98"/>
        <v>-4.2156140862653748</v>
      </c>
      <c r="BD159" s="76">
        <f t="shared" si="99"/>
        <v>-24.549492735882453</v>
      </c>
      <c r="BE159" s="100" t="s">
        <v>1166</v>
      </c>
      <c r="BF159" s="131">
        <f t="shared" si="102"/>
        <v>-3.7781829916000671</v>
      </c>
      <c r="BG159" s="132">
        <f t="shared" si="103"/>
        <v>-24.632362307984238</v>
      </c>
    </row>
    <row r="160" spans="3:59" s="3" customFormat="1">
      <c r="C160" s="4"/>
      <c r="G160" s="26"/>
      <c r="H160" s="26"/>
      <c r="I160" s="26"/>
      <c r="J160" s="26"/>
      <c r="K160" s="26"/>
      <c r="L160" s="26"/>
      <c r="N160" s="81"/>
      <c r="O160" s="26"/>
      <c r="P160" s="26"/>
      <c r="Q160" s="45"/>
      <c r="R160" s="45"/>
      <c r="S160" s="45"/>
      <c r="T160" s="45"/>
      <c r="U160" s="45"/>
      <c r="V160" s="87"/>
      <c r="W160" s="26"/>
      <c r="X160" s="26"/>
      <c r="Y160" s="45"/>
      <c r="Z160" s="45"/>
      <c r="AA160" s="45"/>
      <c r="AB160" s="45"/>
      <c r="AC160" s="45"/>
      <c r="AD160" s="45"/>
      <c r="AE160" s="85"/>
      <c r="AF160" s="26"/>
      <c r="AG160" s="26"/>
      <c r="AH160" s="26"/>
      <c r="AI160" s="26"/>
      <c r="AJ160" s="26"/>
      <c r="AK160" s="80" t="s">
        <v>318</v>
      </c>
      <c r="AL160" s="20">
        <f t="shared" si="100"/>
        <v>2.6252095372533724</v>
      </c>
      <c r="AM160" s="20">
        <f t="shared" si="101"/>
        <v>9.5630000000000006</v>
      </c>
      <c r="AN160" s="41">
        <f t="shared" si="85"/>
        <v>-0.87920893533714328</v>
      </c>
      <c r="AO160" s="41">
        <f t="shared" si="86"/>
        <v>1.0669553902611264</v>
      </c>
      <c r="AP160" s="41">
        <f t="shared" si="87"/>
        <v>0.15357852184000897</v>
      </c>
      <c r="AQ160" s="41">
        <f t="shared" si="88"/>
        <v>-0.31694743627903676</v>
      </c>
      <c r="AR160" s="41">
        <f t="shared" si="89"/>
        <v>1.3762614646400149</v>
      </c>
      <c r="AS160" s="84" t="s">
        <v>532</v>
      </c>
      <c r="AT160" s="20">
        <f t="shared" si="90"/>
        <v>0.47779091536510843</v>
      </c>
      <c r="AU160" s="20">
        <f t="shared" si="91"/>
        <v>-1.0028408686846826</v>
      </c>
      <c r="AV160" s="41">
        <f t="shared" si="92"/>
        <v>4.9202520463354968</v>
      </c>
      <c r="AW160" s="41">
        <f t="shared" si="93"/>
        <v>-3.3536925977303671</v>
      </c>
      <c r="AX160" s="41">
        <f t="shared" si="94"/>
        <v>25.208880199468645</v>
      </c>
      <c r="AY160" s="41">
        <f t="shared" si="95"/>
        <v>-24.089147891666961</v>
      </c>
      <c r="AZ160" s="41">
        <f t="shared" si="96"/>
        <v>-570.24521198923753</v>
      </c>
      <c r="BA160" s="41">
        <f t="shared" si="97"/>
        <v>58081.259979575763</v>
      </c>
      <c r="BB160" s="84" t="s">
        <v>743</v>
      </c>
      <c r="BC160" s="20">
        <f t="shared" si="98"/>
        <v>-4.3022813740257835</v>
      </c>
      <c r="BD160" s="76">
        <f t="shared" si="99"/>
        <v>-24.52200133219182</v>
      </c>
      <c r="BE160" s="100" t="s">
        <v>1167</v>
      </c>
      <c r="BF160" s="131">
        <f t="shared" si="102"/>
        <v>-3.8651859315011303</v>
      </c>
      <c r="BG160" s="132">
        <f t="shared" si="103"/>
        <v>-24.606623449186138</v>
      </c>
    </row>
    <row r="161" spans="3:59" s="3" customFormat="1">
      <c r="C161" s="4"/>
      <c r="G161" s="26"/>
      <c r="H161" s="26"/>
      <c r="I161" s="26"/>
      <c r="J161" s="26"/>
      <c r="K161" s="26"/>
      <c r="L161" s="26"/>
      <c r="N161" s="81"/>
      <c r="O161" s="26"/>
      <c r="P161" s="26"/>
      <c r="Q161" s="45"/>
      <c r="R161" s="45"/>
      <c r="S161" s="45"/>
      <c r="T161" s="45"/>
      <c r="U161" s="45"/>
      <c r="V161" s="87"/>
      <c r="W161" s="26"/>
      <c r="X161" s="26"/>
      <c r="Y161" s="45"/>
      <c r="Z161" s="45"/>
      <c r="AA161" s="45"/>
      <c r="AB161" s="45"/>
      <c r="AC161" s="45"/>
      <c r="AD161" s="45"/>
      <c r="AE161" s="85"/>
      <c r="AF161" s="26"/>
      <c r="AG161" s="26"/>
      <c r="AH161" s="26"/>
      <c r="AI161" s="26"/>
      <c r="AJ161" s="26"/>
      <c r="AK161" s="80" t="s">
        <v>319</v>
      </c>
      <c r="AL161" s="20">
        <f t="shared" si="100"/>
        <v>2.6752095372533722</v>
      </c>
      <c r="AM161" s="20">
        <f t="shared" si="101"/>
        <v>9.5630000000000006</v>
      </c>
      <c r="AN161" s="41">
        <f t="shared" si="85"/>
        <v>-0.86614785753748091</v>
      </c>
      <c r="AO161" s="41">
        <f t="shared" si="86"/>
        <v>1.069530156533617</v>
      </c>
      <c r="AP161" s="41">
        <f t="shared" si="87"/>
        <v>0.14961555423945949</v>
      </c>
      <c r="AQ161" s="41">
        <f t="shared" si="88"/>
        <v>-0.32452889740994095</v>
      </c>
      <c r="AR161" s="41">
        <f t="shared" si="89"/>
        <v>1.4107585838565257</v>
      </c>
      <c r="AS161" s="84" t="s">
        <v>533</v>
      </c>
      <c r="AT161" s="20">
        <f t="shared" si="90"/>
        <v>0.48532433919589357</v>
      </c>
      <c r="AU161" s="20">
        <f t="shared" si="91"/>
        <v>-0.99412095314478854</v>
      </c>
      <c r="AV161" s="41">
        <f t="shared" si="92"/>
        <v>4.8208558889339974</v>
      </c>
      <c r="AW161" s="41">
        <f t="shared" si="93"/>
        <v>-3.3337996518003123</v>
      </c>
      <c r="AX161" s="41">
        <f t="shared" si="94"/>
        <v>24.240651501869603</v>
      </c>
      <c r="AY161" s="41">
        <f t="shared" si="95"/>
        <v>-23.529156343645614</v>
      </c>
      <c r="AZ161" s="41">
        <f t="shared" si="96"/>
        <v>-570.29036387284168</v>
      </c>
      <c r="BA161" s="41">
        <f t="shared" si="97"/>
        <v>55850.461060307563</v>
      </c>
      <c r="BB161" s="84" t="s">
        <v>744</v>
      </c>
      <c r="BC161" s="20">
        <f t="shared" si="98"/>
        <v>-4.3892769357885362</v>
      </c>
      <c r="BD161" s="76">
        <f t="shared" si="99"/>
        <v>-24.493871215858647</v>
      </c>
      <c r="BE161" s="100" t="s">
        <v>1168</v>
      </c>
      <c r="BF161" s="131">
        <f t="shared" si="102"/>
        <v>-3.9525252816705954</v>
      </c>
      <c r="BG161" s="132">
        <f t="shared" si="103"/>
        <v>-24.580250155338504</v>
      </c>
    </row>
    <row r="162" spans="3:59" s="3" customFormat="1">
      <c r="C162" s="4"/>
      <c r="G162" s="26"/>
      <c r="H162" s="26"/>
      <c r="I162" s="26"/>
      <c r="J162" s="26"/>
      <c r="K162" s="26"/>
      <c r="L162" s="26"/>
      <c r="N162" s="81"/>
      <c r="O162" s="26"/>
      <c r="P162" s="26"/>
      <c r="Q162" s="45"/>
      <c r="R162" s="45"/>
      <c r="S162" s="45"/>
      <c r="T162" s="45"/>
      <c r="U162" s="45"/>
      <c r="V162" s="87"/>
      <c r="W162" s="26"/>
      <c r="X162" s="26"/>
      <c r="Y162" s="45"/>
      <c r="Z162" s="45"/>
      <c r="AA162" s="45"/>
      <c r="AB162" s="45"/>
      <c r="AC162" s="45"/>
      <c r="AD162" s="45"/>
      <c r="AE162" s="85"/>
      <c r="AF162" s="26"/>
      <c r="AG162" s="26"/>
      <c r="AH162" s="26"/>
      <c r="AI162" s="26"/>
      <c r="AJ162" s="26"/>
      <c r="AK162" s="80" t="s">
        <v>320</v>
      </c>
      <c r="AL162" s="20">
        <f t="shared" si="100"/>
        <v>2.725209537253372</v>
      </c>
      <c r="AM162" s="20">
        <f t="shared" si="101"/>
        <v>9.5630000000000006</v>
      </c>
      <c r="AN162" s="41">
        <f t="shared" si="85"/>
        <v>-0.85284036379190831</v>
      </c>
      <c r="AO162" s="41">
        <f t="shared" si="86"/>
        <v>1.0721534994608268</v>
      </c>
      <c r="AP162" s="41">
        <f t="shared" si="87"/>
        <v>0.1452627284489294</v>
      </c>
      <c r="AQ162" s="41">
        <f t="shared" si="88"/>
        <v>-0.33190249406647254</v>
      </c>
      <c r="AR162" s="41">
        <f t="shared" si="89"/>
        <v>1.4445029422490068</v>
      </c>
      <c r="AS162" s="84" t="s">
        <v>534</v>
      </c>
      <c r="AT162" s="20">
        <f t="shared" si="90"/>
        <v>0.49275221950422671</v>
      </c>
      <c r="AU162" s="20">
        <f t="shared" si="91"/>
        <v>-0.98520052541798497</v>
      </c>
      <c r="AV162" s="41">
        <f t="shared" si="92"/>
        <v>4.7249281952915956</v>
      </c>
      <c r="AW162" s="41">
        <f t="shared" si="93"/>
        <v>-3.3134193806460193</v>
      </c>
      <c r="AX162" s="41">
        <f t="shared" si="94"/>
        <v>23.324946450661493</v>
      </c>
      <c r="AY162" s="41">
        <f t="shared" si="95"/>
        <v>-22.986838266761378</v>
      </c>
      <c r="AZ162" s="41">
        <f t="shared" si="96"/>
        <v>-570.33659221233427</v>
      </c>
      <c r="BA162" s="41">
        <f t="shared" si="97"/>
        <v>53740.676622324077</v>
      </c>
      <c r="BB162" s="84" t="s">
        <v>745</v>
      </c>
      <c r="BC162" s="20">
        <f t="shared" si="98"/>
        <v>-4.4766129769459813</v>
      </c>
      <c r="BD162" s="76">
        <f t="shared" si="99"/>
        <v>-24.465094254826333</v>
      </c>
      <c r="BE162" s="100" t="s">
        <v>1169</v>
      </c>
      <c r="BF162" s="131">
        <f t="shared" si="102"/>
        <v>-4.0402133501384752</v>
      </c>
      <c r="BG162" s="132">
        <f t="shared" si="103"/>
        <v>-24.55323445157385</v>
      </c>
    </row>
    <row r="163" spans="3:59" s="3" customFormat="1">
      <c r="C163" s="4"/>
      <c r="G163" s="26"/>
      <c r="H163" s="26"/>
      <c r="I163" s="26"/>
      <c r="J163" s="26"/>
      <c r="K163" s="26"/>
      <c r="L163" s="26"/>
      <c r="N163" s="81"/>
      <c r="O163" s="26"/>
      <c r="P163" s="26"/>
      <c r="Q163" s="45"/>
      <c r="R163" s="45"/>
      <c r="S163" s="45"/>
      <c r="T163" s="45"/>
      <c r="U163" s="45"/>
      <c r="V163" s="87"/>
      <c r="W163" s="26"/>
      <c r="X163" s="26"/>
      <c r="Y163" s="45"/>
      <c r="Z163" s="45"/>
      <c r="AA163" s="45"/>
      <c r="AB163" s="45"/>
      <c r="AC163" s="45"/>
      <c r="AD163" s="45"/>
      <c r="AE163" s="85"/>
      <c r="AF163" s="26"/>
      <c r="AG163" s="26"/>
      <c r="AH163" s="26"/>
      <c r="AI163" s="26"/>
      <c r="AJ163" s="26"/>
      <c r="AK163" s="80" t="s">
        <v>321</v>
      </c>
      <c r="AL163" s="20">
        <f t="shared" si="100"/>
        <v>2.7752095372533718</v>
      </c>
      <c r="AM163" s="20">
        <f t="shared" si="101"/>
        <v>9.5630000000000006</v>
      </c>
      <c r="AN163" s="41">
        <f t="shared" si="85"/>
        <v>-0.83928645410042546</v>
      </c>
      <c r="AO163" s="41">
        <f t="shared" si="86"/>
        <v>1.074825419042756</v>
      </c>
      <c r="AP163" s="41">
        <f t="shared" si="87"/>
        <v>0.14051275797021656</v>
      </c>
      <c r="AQ163" s="41">
        <f t="shared" si="88"/>
        <v>-0.33904855117670252</v>
      </c>
      <c r="AR163" s="41">
        <f t="shared" si="89"/>
        <v>1.477415839529751</v>
      </c>
      <c r="AS163" s="84" t="s">
        <v>535</v>
      </c>
      <c r="AT163" s="20">
        <f t="shared" si="90"/>
        <v>0.5000706075675585</v>
      </c>
      <c r="AU163" s="20">
        <f t="shared" si="91"/>
        <v>-0.97607694490499819</v>
      </c>
      <c r="AV163" s="41">
        <f t="shared" si="92"/>
        <v>4.6322784105146484</v>
      </c>
      <c r="AW163" s="41">
        <f t="shared" si="93"/>
        <v>-3.2925432240731407</v>
      </c>
      <c r="AX163" s="41">
        <f t="shared" si="94"/>
        <v>22.458003272520116</v>
      </c>
      <c r="AY163" s="41">
        <f t="shared" si="95"/>
        <v>-22.461174682486686</v>
      </c>
      <c r="AZ163" s="41">
        <f t="shared" si="96"/>
        <v>-570.38391336492396</v>
      </c>
      <c r="BA163" s="41">
        <f t="shared" si="97"/>
        <v>51743.239539886352</v>
      </c>
      <c r="BB163" s="84" t="s">
        <v>746</v>
      </c>
      <c r="BC163" s="20">
        <f t="shared" si="98"/>
        <v>-4.5643022359270828</v>
      </c>
      <c r="BD163" s="76">
        <f t="shared" si="99"/>
        <v>-24.435661930621905</v>
      </c>
      <c r="BE163" s="100" t="s">
        <v>1170</v>
      </c>
      <c r="BF163" s="131">
        <f t="shared" si="102"/>
        <v>-4.1282629828540713</v>
      </c>
      <c r="BG163" s="132">
        <f t="shared" si="103"/>
        <v>-24.525567983476829</v>
      </c>
    </row>
    <row r="164" spans="3:59" s="3" customFormat="1">
      <c r="C164" s="4"/>
      <c r="G164" s="26"/>
      <c r="H164" s="26"/>
      <c r="I164" s="26"/>
      <c r="J164" s="26"/>
      <c r="K164" s="26"/>
      <c r="L164" s="26"/>
      <c r="N164" s="81"/>
      <c r="O164" s="26"/>
      <c r="P164" s="26"/>
      <c r="Q164" s="45"/>
      <c r="R164" s="45"/>
      <c r="S164" s="45"/>
      <c r="T164" s="45"/>
      <c r="U164" s="45"/>
      <c r="V164" s="87"/>
      <c r="W164" s="26"/>
      <c r="X164" s="26"/>
      <c r="Y164" s="45"/>
      <c r="Z164" s="45"/>
      <c r="AA164" s="45"/>
      <c r="AB164" s="45"/>
      <c r="AC164" s="45"/>
      <c r="AD164" s="45"/>
      <c r="AE164" s="85"/>
      <c r="AF164" s="26"/>
      <c r="AG164" s="26"/>
      <c r="AH164" s="26"/>
      <c r="AI164" s="26"/>
      <c r="AJ164" s="26"/>
      <c r="AK164" s="80" t="s">
        <v>322</v>
      </c>
      <c r="AL164" s="20">
        <f t="shared" si="100"/>
        <v>2.8252095372533716</v>
      </c>
      <c r="AM164" s="20">
        <f t="shared" si="101"/>
        <v>9.5630000000000006</v>
      </c>
      <c r="AN164" s="41">
        <f t="shared" si="85"/>
        <v>-0.82548612846303182</v>
      </c>
      <c r="AO164" s="41">
        <f t="shared" si="86"/>
        <v>1.077545915279404</v>
      </c>
      <c r="AP164" s="41">
        <f t="shared" si="87"/>
        <v>0.13535835630510906</v>
      </c>
      <c r="AQ164" s="41">
        <f t="shared" si="88"/>
        <v>-0.34594702934372989</v>
      </c>
      <c r="AR164" s="41">
        <f t="shared" si="89"/>
        <v>1.509417118111142</v>
      </c>
      <c r="AS164" s="84" t="s">
        <v>536</v>
      </c>
      <c r="AT164" s="20">
        <f t="shared" si="90"/>
        <v>0.50727537767454489</v>
      </c>
      <c r="AU164" s="20">
        <f t="shared" si="91"/>
        <v>-0.96674744387810896</v>
      </c>
      <c r="AV164" s="41">
        <f t="shared" si="92"/>
        <v>4.5427293093568224</v>
      </c>
      <c r="AW164" s="41">
        <f t="shared" si="93"/>
        <v>-3.2711621699553159</v>
      </c>
      <c r="AX164" s="41">
        <f t="shared" si="94"/>
        <v>21.636389578089513</v>
      </c>
      <c r="AY164" s="41">
        <f t="shared" si="95"/>
        <v>-21.951215389477888</v>
      </c>
      <c r="AZ164" s="41">
        <f t="shared" si="96"/>
        <v>-570.43234446144368</v>
      </c>
      <c r="BA164" s="41">
        <f t="shared" si="97"/>
        <v>49850.241587918237</v>
      </c>
      <c r="BB164" s="84" t="s">
        <v>747</v>
      </c>
      <c r="BC164" s="20">
        <f t="shared" si="98"/>
        <v>-4.652358022119933</v>
      </c>
      <c r="BD164" s="76">
        <f t="shared" si="99"/>
        <v>-24.405565314660869</v>
      </c>
      <c r="BE164" s="100" t="s">
        <v>1171</v>
      </c>
      <c r="BF164" s="131">
        <f t="shared" si="102"/>
        <v>-4.2166876019072745</v>
      </c>
      <c r="BG164" s="132">
        <f t="shared" si="103"/>
        <v>-24.497241993877275</v>
      </c>
    </row>
    <row r="165" spans="3:59" s="3" customFormat="1">
      <c r="C165" s="4"/>
      <c r="G165" s="26"/>
      <c r="H165" s="26"/>
      <c r="I165" s="26"/>
      <c r="J165" s="26"/>
      <c r="K165" s="26"/>
      <c r="L165" s="26"/>
      <c r="N165" s="81"/>
      <c r="O165" s="26"/>
      <c r="P165" s="26"/>
      <c r="Q165" s="45"/>
      <c r="R165" s="45"/>
      <c r="S165" s="45"/>
      <c r="T165" s="45"/>
      <c r="U165" s="45"/>
      <c r="V165" s="87"/>
      <c r="W165" s="26"/>
      <c r="X165" s="26"/>
      <c r="Y165" s="45"/>
      <c r="Z165" s="45"/>
      <c r="AA165" s="45"/>
      <c r="AB165" s="45"/>
      <c r="AC165" s="45"/>
      <c r="AD165" s="45"/>
      <c r="AE165" s="85"/>
      <c r="AF165" s="26"/>
      <c r="AG165" s="26"/>
      <c r="AH165" s="26"/>
      <c r="AI165" s="26"/>
      <c r="AJ165" s="26"/>
      <c r="AK165" s="80" t="s">
        <v>323</v>
      </c>
      <c r="AL165" s="20">
        <f t="shared" si="100"/>
        <v>2.8752095372533715</v>
      </c>
      <c r="AM165" s="20">
        <f t="shared" si="101"/>
        <v>9.5630000000000006</v>
      </c>
      <c r="AN165" s="41">
        <f t="shared" si="85"/>
        <v>-0.81143938687972794</v>
      </c>
      <c r="AO165" s="41">
        <f t="shared" si="86"/>
        <v>1.0803149881707712</v>
      </c>
      <c r="AP165" s="41">
        <f t="shared" si="87"/>
        <v>0.12979223695540032</v>
      </c>
      <c r="AQ165" s="41">
        <f t="shared" si="88"/>
        <v>-0.35257752484580607</v>
      </c>
      <c r="AR165" s="41">
        <f t="shared" si="89"/>
        <v>1.540425163106194</v>
      </c>
      <c r="AS165" s="84" t="s">
        <v>537</v>
      </c>
      <c r="AT165" s="20">
        <f t="shared" si="90"/>
        <v>0.51436221430240736</v>
      </c>
      <c r="AU165" s="20">
        <f t="shared" si="91"/>
        <v>-0.95720911948594511</v>
      </c>
      <c r="AV165" s="41">
        <f t="shared" si="92"/>
        <v>4.4561158263873271</v>
      </c>
      <c r="AW165" s="41">
        <f t="shared" si="93"/>
        <v>-3.2492667231345305</v>
      </c>
      <c r="AX165" s="41">
        <f t="shared" si="94"/>
        <v>20.856968258179609</v>
      </c>
      <c r="AY165" s="41">
        <f t="shared" si="95"/>
        <v>-21.456072753824557</v>
      </c>
      <c r="AZ165" s="41">
        <f t="shared" si="96"/>
        <v>-570.48190345405465</v>
      </c>
      <c r="BA165" s="41">
        <f t="shared" si="97"/>
        <v>48054.454866845823</v>
      </c>
      <c r="BB165" s="84" t="s">
        <v>748</v>
      </c>
      <c r="BC165" s="20">
        <f t="shared" si="98"/>
        <v>-4.7407942572371073</v>
      </c>
      <c r="BD165" s="76">
        <f t="shared" si="99"/>
        <v>-24.374795042454956</v>
      </c>
      <c r="BE165" s="100" t="s">
        <v>1172</v>
      </c>
      <c r="BF165" s="131">
        <f t="shared" si="102"/>
        <v>-4.3055012472191372</v>
      </c>
      <c r="BG165" s="132">
        <f t="shared" si="103"/>
        <v>-24.468247297590494</v>
      </c>
    </row>
    <row r="166" spans="3:59" s="3" customFormat="1">
      <c r="C166" s="4"/>
      <c r="G166" s="26"/>
      <c r="H166" s="26"/>
      <c r="I166" s="26"/>
      <c r="J166" s="26"/>
      <c r="K166" s="26"/>
      <c r="L166" s="26"/>
      <c r="N166" s="81"/>
      <c r="O166" s="26"/>
      <c r="P166" s="26"/>
      <c r="Q166" s="45"/>
      <c r="R166" s="45"/>
      <c r="S166" s="45"/>
      <c r="T166" s="45"/>
      <c r="U166" s="45"/>
      <c r="V166" s="87"/>
      <c r="W166" s="26"/>
      <c r="X166" s="26"/>
      <c r="Y166" s="45"/>
      <c r="Z166" s="45"/>
      <c r="AA166" s="45"/>
      <c r="AB166" s="45"/>
      <c r="AC166" s="45"/>
      <c r="AD166" s="45"/>
      <c r="AE166" s="85"/>
      <c r="AF166" s="26"/>
      <c r="AG166" s="26"/>
      <c r="AH166" s="26"/>
      <c r="AI166" s="26"/>
      <c r="AJ166" s="26"/>
      <c r="AK166" s="80" t="s">
        <v>324</v>
      </c>
      <c r="AL166" s="20">
        <f t="shared" si="100"/>
        <v>2.9252095372533713</v>
      </c>
      <c r="AM166" s="20">
        <f t="shared" si="101"/>
        <v>9.5630000000000006</v>
      </c>
      <c r="AN166" s="41">
        <f t="shared" si="85"/>
        <v>-0.79714622935051394</v>
      </c>
      <c r="AO166" s="41">
        <f t="shared" si="86"/>
        <v>1.0831326377168577</v>
      </c>
      <c r="AP166" s="41">
        <f t="shared" si="87"/>
        <v>0.12380711342288375</v>
      </c>
      <c r="AQ166" s="41">
        <f t="shared" si="88"/>
        <v>-0.35891926963621934</v>
      </c>
      <c r="AR166" s="41">
        <f t="shared" si="89"/>
        <v>1.5703569023280521</v>
      </c>
      <c r="AS166" s="84" t="s">
        <v>538</v>
      </c>
      <c r="AT166" s="20">
        <f t="shared" si="90"/>
        <v>0.52132659810359339</v>
      </c>
      <c r="AU166" s="20">
        <f t="shared" si="91"/>
        <v>-0.94745892503579499</v>
      </c>
      <c r="AV166" s="41">
        <f t="shared" si="92"/>
        <v>4.372284005124313</v>
      </c>
      <c r="AW166" s="41">
        <f t="shared" si="93"/>
        <v>-3.2268468713700074</v>
      </c>
      <c r="AX166" s="41">
        <f t="shared" si="94"/>
        <v>20.116867421465905</v>
      </c>
      <c r="AY166" s="41">
        <f t="shared" si="95"/>
        <v>-20.974916114667653</v>
      </c>
      <c r="AZ166" s="41">
        <f t="shared" si="96"/>
        <v>-570.53260916821603</v>
      </c>
      <c r="BA166" s="41">
        <f t="shared" si="97"/>
        <v>46349.262539057447</v>
      </c>
      <c r="BB166" s="84" t="s">
        <v>749</v>
      </c>
      <c r="BC166" s="20">
        <f t="shared" si="98"/>
        <v>-4.8296255205221517</v>
      </c>
      <c r="BD166" s="76">
        <f t="shared" si="99"/>
        <v>-24.343341285489196</v>
      </c>
      <c r="BE166" s="100" t="s">
        <v>1173</v>
      </c>
      <c r="BF166" s="131">
        <f t="shared" si="102"/>
        <v>-4.3947186221029533</v>
      </c>
      <c r="BG166" s="132">
        <f t="shared" si="103"/>
        <v>-24.438574253876279</v>
      </c>
    </row>
    <row r="167" spans="3:59" s="3" customFormat="1">
      <c r="C167" s="4"/>
      <c r="G167" s="26"/>
      <c r="H167" s="26"/>
      <c r="I167" s="26"/>
      <c r="J167" s="26"/>
      <c r="K167" s="26"/>
      <c r="L167" s="26"/>
      <c r="N167" s="81"/>
      <c r="O167" s="26"/>
      <c r="P167" s="26"/>
      <c r="Q167" s="45"/>
      <c r="R167" s="45"/>
      <c r="S167" s="45"/>
      <c r="T167" s="45"/>
      <c r="U167" s="45"/>
      <c r="V167" s="87"/>
      <c r="W167" s="26"/>
      <c r="X167" s="26"/>
      <c r="Y167" s="45"/>
      <c r="Z167" s="45"/>
      <c r="AA167" s="45"/>
      <c r="AB167" s="45"/>
      <c r="AC167" s="45"/>
      <c r="AD167" s="45"/>
      <c r="AE167" s="85"/>
      <c r="AF167" s="26"/>
      <c r="AG167" s="26"/>
      <c r="AH167" s="26"/>
      <c r="AI167" s="26"/>
      <c r="AJ167" s="26"/>
      <c r="AK167" s="80" t="s">
        <v>325</v>
      </c>
      <c r="AL167" s="20">
        <f t="shared" si="100"/>
        <v>2.9752095372533711</v>
      </c>
      <c r="AM167" s="20">
        <f t="shared" si="101"/>
        <v>9.5630000000000006</v>
      </c>
      <c r="AN167" s="41">
        <f t="shared" si="85"/>
        <v>-0.78260665587538891</v>
      </c>
      <c r="AO167" s="41">
        <f t="shared" si="86"/>
        <v>1.0859988639176632</v>
      </c>
      <c r="AP167" s="41">
        <f t="shared" si="87"/>
        <v>0.11739569920934922</v>
      </c>
      <c r="AQ167" s="41">
        <f t="shared" si="88"/>
        <v>-0.36495113134340151</v>
      </c>
      <c r="AR167" s="41">
        <f t="shared" si="89"/>
        <v>1.5991278062904519</v>
      </c>
      <c r="AS167" s="84" t="s">
        <v>539</v>
      </c>
      <c r="AT167" s="20">
        <f t="shared" si="90"/>
        <v>0.52816379056182061</v>
      </c>
      <c r="AU167" s="20">
        <f t="shared" si="91"/>
        <v>-0.93749366047133798</v>
      </c>
      <c r="AV167" s="41">
        <f t="shared" si="92"/>
        <v>4.291090052022196</v>
      </c>
      <c r="AW167" s="41">
        <f t="shared" si="93"/>
        <v>-3.2038920479895019</v>
      </c>
      <c r="AX167" s="41">
        <f t="shared" si="94"/>
        <v>19.413453834563853</v>
      </c>
      <c r="AY167" s="41">
        <f t="shared" si="95"/>
        <v>-20.506966730320322</v>
      </c>
      <c r="AZ167" s="41">
        <f t="shared" si="96"/>
        <v>-570.58448135939443</v>
      </c>
      <c r="BA167" s="41">
        <f t="shared" si="97"/>
        <v>44728.597634835118</v>
      </c>
      <c r="BB167" s="84" t="s">
        <v>750</v>
      </c>
      <c r="BC167" s="20">
        <f t="shared" si="98"/>
        <v>-4.9188670982486205</v>
      </c>
      <c r="BD167" s="76">
        <f t="shared" si="99"/>
        <v>-24.311193720503443</v>
      </c>
      <c r="BE167" s="100" t="s">
        <v>1174</v>
      </c>
      <c r="BF167" s="131">
        <f t="shared" si="102"/>
        <v>-4.4843551431506041</v>
      </c>
      <c r="BG167" s="132">
        <f t="shared" si="103"/>
        <v>-24.408212736357669</v>
      </c>
    </row>
    <row r="168" spans="3:59" s="3" customFormat="1">
      <c r="C168" s="4"/>
      <c r="G168" s="26"/>
      <c r="H168" s="26"/>
      <c r="I168" s="26"/>
      <c r="J168" s="26"/>
      <c r="K168" s="26"/>
      <c r="L168" s="26"/>
      <c r="N168" s="81"/>
      <c r="O168" s="26"/>
      <c r="P168" s="26"/>
      <c r="Q168" s="45"/>
      <c r="R168" s="45"/>
      <c r="S168" s="45"/>
      <c r="T168" s="45"/>
      <c r="U168" s="45"/>
      <c r="V168" s="87"/>
      <c r="W168" s="26"/>
      <c r="X168" s="26"/>
      <c r="Y168" s="45"/>
      <c r="Z168" s="45"/>
      <c r="AA168" s="45"/>
      <c r="AB168" s="45"/>
      <c r="AC168" s="45"/>
      <c r="AD168" s="45"/>
      <c r="AE168" s="85"/>
      <c r="AF168" s="26"/>
      <c r="AG168" s="26"/>
      <c r="AH168" s="26"/>
      <c r="AI168" s="26"/>
      <c r="AJ168" s="26"/>
      <c r="AK168" s="80" t="s">
        <v>326</v>
      </c>
      <c r="AL168" s="20">
        <f t="shared" si="100"/>
        <v>3.0252095372533709</v>
      </c>
      <c r="AM168" s="20">
        <f t="shared" si="101"/>
        <v>9.5630000000000006</v>
      </c>
      <c r="AN168" s="41">
        <f t="shared" si="85"/>
        <v>-0.76782066645435376</v>
      </c>
      <c r="AO168" s="41">
        <f t="shared" si="86"/>
        <v>1.0889136667731878</v>
      </c>
      <c r="AP168" s="41">
        <f t="shared" si="87"/>
        <v>0.11055070781659015</v>
      </c>
      <c r="AQ168" s="41">
        <f t="shared" si="88"/>
        <v>-0.37065161327083196</v>
      </c>
      <c r="AR168" s="41">
        <f t="shared" si="89"/>
        <v>1.6266518882073058</v>
      </c>
      <c r="AS168" s="84" t="s">
        <v>540</v>
      </c>
      <c r="AT168" s="20">
        <f t="shared" si="90"/>
        <v>0.53486881715686641</v>
      </c>
      <c r="AU168" s="20">
        <f t="shared" si="91"/>
        <v>-0.92730996195199122</v>
      </c>
      <c r="AV168" s="41">
        <f t="shared" si="92"/>
        <v>4.2123994830496434</v>
      </c>
      <c r="AW168" s="41">
        <f t="shared" si="93"/>
        <v>-3.1803910908429494</v>
      </c>
      <c r="AX168" s="41">
        <f t="shared" si="94"/>
        <v>18.744309404796901</v>
      </c>
      <c r="AY168" s="41">
        <f t="shared" si="95"/>
        <v>-20.051493199532089</v>
      </c>
      <c r="AZ168" s="41">
        <f t="shared" si="96"/>
        <v>-570.63754077506871</v>
      </c>
      <c r="BA168" s="41">
        <f t="shared" si="97"/>
        <v>43186.888868652059</v>
      </c>
      <c r="BB168" s="84" t="s">
        <v>751</v>
      </c>
      <c r="BC168" s="20">
        <f t="shared" si="98"/>
        <v>-5.0085350380298097</v>
      </c>
      <c r="BD168" s="76">
        <f t="shared" si="99"/>
        <v>-24.278341495875747</v>
      </c>
      <c r="BE168" s="100" t="s">
        <v>1175</v>
      </c>
      <c r="BF168" s="131">
        <f t="shared" si="102"/>
        <v>-4.5744269949661236</v>
      </c>
      <c r="BG168" s="132">
        <f t="shared" si="103"/>
        <v>-24.377152100103427</v>
      </c>
    </row>
    <row r="169" spans="3:59" s="3" customFormat="1">
      <c r="C169" s="4"/>
      <c r="G169" s="26"/>
      <c r="H169" s="26"/>
      <c r="I169" s="26"/>
      <c r="J169" s="26"/>
      <c r="K169" s="26"/>
      <c r="L169" s="26"/>
      <c r="N169" s="81"/>
      <c r="O169" s="26"/>
      <c r="P169" s="26"/>
      <c r="Q169" s="45"/>
      <c r="R169" s="45"/>
      <c r="S169" s="45"/>
      <c r="T169" s="45"/>
      <c r="U169" s="45"/>
      <c r="V169" s="87"/>
      <c r="W169" s="26"/>
      <c r="X169" s="26"/>
      <c r="Y169" s="45"/>
      <c r="Z169" s="45"/>
      <c r="AA169" s="45"/>
      <c r="AB169" s="45"/>
      <c r="AC169" s="45"/>
      <c r="AD169" s="45"/>
      <c r="AE169" s="85"/>
      <c r="AF169" s="26"/>
      <c r="AG169" s="26"/>
      <c r="AH169" s="26"/>
      <c r="AI169" s="26"/>
      <c r="AJ169" s="26"/>
      <c r="AK169" s="80" t="s">
        <v>327</v>
      </c>
      <c r="AL169" s="20">
        <f t="shared" si="100"/>
        <v>3.0752095372533708</v>
      </c>
      <c r="AM169" s="20">
        <f t="shared" si="101"/>
        <v>9.5630000000000006</v>
      </c>
      <c r="AN169" s="41">
        <f t="shared" si="85"/>
        <v>-0.75278826108740837</v>
      </c>
      <c r="AO169" s="41">
        <f t="shared" si="86"/>
        <v>1.0918770462834317</v>
      </c>
      <c r="AP169" s="41">
        <f t="shared" si="87"/>
        <v>0.10326485274639818</v>
      </c>
      <c r="AQ169" s="41">
        <f t="shared" si="88"/>
        <v>-0.37599885439710157</v>
      </c>
      <c r="AR169" s="41">
        <f t="shared" si="89"/>
        <v>1.6528417039929808</v>
      </c>
      <c r="AS169" s="84" t="s">
        <v>541</v>
      </c>
      <c r="AT169" s="20">
        <f t="shared" si="90"/>
        <v>0.54143644885474973</v>
      </c>
      <c r="AU169" s="20">
        <f t="shared" si="91"/>
        <v>-0.91690429042683974</v>
      </c>
      <c r="AV169" s="41">
        <f t="shared" si="92"/>
        <v>4.1360863521722395</v>
      </c>
      <c r="AW169" s="41">
        <f t="shared" si="93"/>
        <v>-3.1563321971035752</v>
      </c>
      <c r="AX169" s="41">
        <f t="shared" si="94"/>
        <v>18.107210312625462</v>
      </c>
      <c r="AY169" s="41">
        <f t="shared" si="95"/>
        <v>-19.607807300668085</v>
      </c>
      <c r="AZ169" s="41">
        <f t="shared" si="96"/>
        <v>-570.691809222649</v>
      </c>
      <c r="BA169" s="41">
        <f t="shared" si="97"/>
        <v>41719.012560289062</v>
      </c>
      <c r="BB169" s="84" t="s">
        <v>752</v>
      </c>
      <c r="BC169" s="20">
        <f t="shared" si="98"/>
        <v>-5.09864620853073</v>
      </c>
      <c r="BD169" s="76">
        <f t="shared" si="99"/>
        <v>-24.24477319476226</v>
      </c>
      <c r="BE169" s="100" t="s">
        <v>1176</v>
      </c>
      <c r="BF169" s="131">
        <f t="shared" si="102"/>
        <v>-4.6649511903423697</v>
      </c>
      <c r="BG169" s="132">
        <f t="shared" si="103"/>
        <v>-24.345381145536635</v>
      </c>
    </row>
    <row r="170" spans="3:59" s="3" customFormat="1">
      <c r="C170" s="4"/>
      <c r="G170" s="26"/>
      <c r="H170" s="26"/>
      <c r="I170" s="26"/>
      <c r="J170" s="26"/>
      <c r="K170" s="26"/>
      <c r="L170" s="26"/>
      <c r="N170" s="81"/>
      <c r="O170" s="26"/>
      <c r="P170" s="26"/>
      <c r="Q170" s="45"/>
      <c r="R170" s="45"/>
      <c r="S170" s="45"/>
      <c r="T170" s="45"/>
      <c r="U170" s="45"/>
      <c r="V170" s="87"/>
      <c r="W170" s="26"/>
      <c r="X170" s="26"/>
      <c r="Y170" s="45"/>
      <c r="Z170" s="45"/>
      <c r="AA170" s="45"/>
      <c r="AB170" s="45"/>
      <c r="AC170" s="45"/>
      <c r="AD170" s="45"/>
      <c r="AE170" s="85"/>
      <c r="AF170" s="26"/>
      <c r="AG170" s="26"/>
      <c r="AH170" s="26"/>
      <c r="AI170" s="26"/>
      <c r="AJ170" s="26"/>
      <c r="AK170" s="80" t="s">
        <v>328</v>
      </c>
      <c r="AL170" s="20">
        <f t="shared" si="100"/>
        <v>3.1252095372533706</v>
      </c>
      <c r="AM170" s="20">
        <f t="shared" si="101"/>
        <v>9.5630000000000006</v>
      </c>
      <c r="AN170" s="41">
        <f t="shared" si="85"/>
        <v>-0.73750943977455208</v>
      </c>
      <c r="AO170" s="41">
        <f t="shared" si="86"/>
        <v>1.0948890024483948</v>
      </c>
      <c r="AP170" s="41">
        <f t="shared" si="87"/>
        <v>9.5530847500566729E-2</v>
      </c>
      <c r="AQ170" s="41">
        <f t="shared" si="88"/>
        <v>-0.38097062937588255</v>
      </c>
      <c r="AR170" s="41">
        <f t="shared" si="89"/>
        <v>1.6776083522621652</v>
      </c>
      <c r="AS170" s="84" t="s">
        <v>542</v>
      </c>
      <c r="AT170" s="20">
        <f t="shared" si="90"/>
        <v>0.54786118171201748</v>
      </c>
      <c r="AU170" s="20">
        <f t="shared" si="91"/>
        <v>-0.90627291908030494</v>
      </c>
      <c r="AV170" s="41">
        <f t="shared" si="92"/>
        <v>4.062032552398728</v>
      </c>
      <c r="AW170" s="41">
        <f t="shared" si="93"/>
        <v>-3.1317028733901555</v>
      </c>
      <c r="AX170" s="41">
        <f t="shared" si="94"/>
        <v>17.500108456746926</v>
      </c>
      <c r="AY170" s="41">
        <f t="shared" si="95"/>
        <v>-19.175260198403691</v>
      </c>
      <c r="AZ170" s="41">
        <f t="shared" si="96"/>
        <v>-570.74730964403352</v>
      </c>
      <c r="BA170" s="41">
        <f t="shared" si="97"/>
        <v>40320.249884344914</v>
      </c>
      <c r="BB170" s="84" t="s">
        <v>753</v>
      </c>
      <c r="BC170" s="20">
        <f t="shared" si="98"/>
        <v>-5.1892183652639154</v>
      </c>
      <c r="BD170" s="76">
        <f t="shared" si="99"/>
        <v>-24.21047679459749</v>
      </c>
      <c r="BE170" s="100" t="s">
        <v>1177</v>
      </c>
      <c r="BF170" s="131">
        <f t="shared" si="102"/>
        <v>-4.7559456365674029</v>
      </c>
      <c r="BG170" s="132">
        <f t="shared" si="103"/>
        <v>-24.312888078781899</v>
      </c>
    </row>
    <row r="171" spans="3:59" s="3" customFormat="1">
      <c r="C171" s="4"/>
      <c r="G171" s="26"/>
      <c r="H171" s="26"/>
      <c r="I171" s="26"/>
      <c r="J171" s="26"/>
      <c r="K171" s="26"/>
      <c r="L171" s="26"/>
      <c r="N171" s="81"/>
      <c r="O171" s="26"/>
      <c r="P171" s="26"/>
      <c r="Q171" s="45"/>
      <c r="R171" s="45"/>
      <c r="S171" s="45"/>
      <c r="T171" s="45"/>
      <c r="U171" s="45"/>
      <c r="V171" s="87"/>
      <c r="W171" s="26"/>
      <c r="X171" s="26"/>
      <c r="Y171" s="45"/>
      <c r="Z171" s="45"/>
      <c r="AA171" s="45"/>
      <c r="AB171" s="45"/>
      <c r="AC171" s="45"/>
      <c r="AD171" s="45"/>
      <c r="AE171" s="85"/>
      <c r="AF171" s="26"/>
      <c r="AG171" s="26"/>
      <c r="AH171" s="26"/>
      <c r="AI171" s="26"/>
      <c r="AJ171" s="26"/>
      <c r="AK171" s="80" t="s">
        <v>329</v>
      </c>
      <c r="AL171" s="20">
        <f t="shared" si="100"/>
        <v>3.1752095372533704</v>
      </c>
      <c r="AM171" s="20">
        <f t="shared" si="101"/>
        <v>9.5630000000000006</v>
      </c>
      <c r="AN171" s="41">
        <f t="shared" si="85"/>
        <v>-0.72198420251578566</v>
      </c>
      <c r="AO171" s="41">
        <f t="shared" si="86"/>
        <v>1.0979495352680768</v>
      </c>
      <c r="AP171" s="41">
        <f t="shared" si="87"/>
        <v>8.7341405580885656E-2</v>
      </c>
      <c r="AQ171" s="41">
        <f t="shared" si="88"/>
        <v>-0.38554434853592667</v>
      </c>
      <c r="AR171" s="41">
        <f t="shared" si="89"/>
        <v>1.7008614743298611</v>
      </c>
      <c r="AS171" s="84" t="s">
        <v>543</v>
      </c>
      <c r="AT171" s="20">
        <f t="shared" si="90"/>
        <v>0.55413721435090746</v>
      </c>
      <c r="AU171" s="20">
        <f t="shared" si="91"/>
        <v>-0.89541191950836518</v>
      </c>
      <c r="AV171" s="41">
        <f t="shared" si="92"/>
        <v>3.9901271812016121</v>
      </c>
      <c r="AW171" s="41">
        <f t="shared" si="93"/>
        <v>-3.106489880605265</v>
      </c>
      <c r="AX171" s="41">
        <f t="shared" si="94"/>
        <v>16.921114922163923</v>
      </c>
      <c r="AY171" s="41">
        <f t="shared" si="95"/>
        <v>-18.753238973358975</v>
      </c>
      <c r="AZ171" s="41">
        <f t="shared" si="96"/>
        <v>-570.804066197623</v>
      </c>
      <c r="BA171" s="41">
        <f t="shared" si="97"/>
        <v>38986.248780665679</v>
      </c>
      <c r="BB171" s="84" t="s">
        <v>754</v>
      </c>
      <c r="BC171" s="20">
        <f t="shared" si="98"/>
        <v>-5.2802702232536802</v>
      </c>
      <c r="BD171" s="76">
        <f t="shared" si="99"/>
        <v>-24.175439622499276</v>
      </c>
      <c r="BE171" s="100" t="s">
        <v>1178</v>
      </c>
      <c r="BF171" s="131">
        <f t="shared" si="102"/>
        <v>-4.8474292086509161</v>
      </c>
      <c r="BG171" s="132">
        <f t="shared" si="103"/>
        <v>-24.279660468005694</v>
      </c>
    </row>
    <row r="172" spans="3:59" s="3" customFormat="1">
      <c r="C172" s="4"/>
      <c r="G172" s="26"/>
      <c r="H172" s="26"/>
      <c r="I172" s="26"/>
      <c r="J172" s="26"/>
      <c r="K172" s="26"/>
      <c r="L172" s="26"/>
      <c r="N172" s="81"/>
      <c r="O172" s="26"/>
      <c r="P172" s="26"/>
      <c r="Q172" s="45"/>
      <c r="R172" s="45"/>
      <c r="S172" s="45"/>
      <c r="T172" s="45"/>
      <c r="U172" s="45"/>
      <c r="V172" s="87"/>
      <c r="W172" s="26"/>
      <c r="X172" s="26"/>
      <c r="Y172" s="45"/>
      <c r="Z172" s="45"/>
      <c r="AA172" s="45"/>
      <c r="AB172" s="45"/>
      <c r="AC172" s="45"/>
      <c r="AD172" s="45"/>
      <c r="AE172" s="85"/>
      <c r="AF172" s="26"/>
      <c r="AG172" s="26"/>
      <c r="AH172" s="26"/>
      <c r="AI172" s="26"/>
      <c r="AJ172" s="26"/>
      <c r="AK172" s="80" t="s">
        <v>330</v>
      </c>
      <c r="AL172" s="20">
        <f t="shared" si="100"/>
        <v>3.2252095372533702</v>
      </c>
      <c r="AM172" s="20">
        <f t="shared" si="101"/>
        <v>9.5630000000000006</v>
      </c>
      <c r="AN172" s="41">
        <f t="shared" si="85"/>
        <v>-0.70621254931110899</v>
      </c>
      <c r="AO172" s="41">
        <f t="shared" si="86"/>
        <v>1.1010586447424782</v>
      </c>
      <c r="AP172" s="41">
        <f t="shared" si="87"/>
        <v>7.8689240489148382E-2</v>
      </c>
      <c r="AQ172" s="41">
        <f t="shared" si="88"/>
        <v>-0.38969705788110076</v>
      </c>
      <c r="AR172" s="41">
        <f t="shared" si="89"/>
        <v>1.7225092542115426</v>
      </c>
      <c r="AS172" s="84" t="s">
        <v>544</v>
      </c>
      <c r="AT172" s="20">
        <f t="shared" si="90"/>
        <v>0.56025842302394213</v>
      </c>
      <c r="AU172" s="20">
        <f t="shared" si="91"/>
        <v>-0.88431714646240145</v>
      </c>
      <c r="AV172" s="41">
        <f t="shared" si="92"/>
        <v>3.9202659631087635</v>
      </c>
      <c r="AW172" s="41">
        <f t="shared" si="93"/>
        <v>-3.0806791727881517</v>
      </c>
      <c r="AX172" s="41">
        <f t="shared" si="94"/>
        <v>16.368485221509083</v>
      </c>
      <c r="AY172" s="41">
        <f t="shared" si="95"/>
        <v>-18.341163434986751</v>
      </c>
      <c r="AZ172" s="41">
        <f t="shared" si="96"/>
        <v>-570.86210434874499</v>
      </c>
      <c r="BA172" s="41">
        <f t="shared" si="97"/>
        <v>37712.989950356925</v>
      </c>
      <c r="BB172" s="84" t="s">
        <v>755</v>
      </c>
      <c r="BC172" s="20">
        <f t="shared" si="98"/>
        <v>-5.3718215374767917</v>
      </c>
      <c r="BD172" s="76">
        <f t="shared" si="99"/>
        <v>-24.139648306053004</v>
      </c>
      <c r="BE172" s="100" t="s">
        <v>1179</v>
      </c>
      <c r="BF172" s="131">
        <f t="shared" si="102"/>
        <v>-4.9394218303852941</v>
      </c>
      <c r="BG172" s="132">
        <f t="shared" si="103"/>
        <v>-24.245685195236014</v>
      </c>
    </row>
    <row r="173" spans="3:59" s="3" customFormat="1">
      <c r="C173" s="4"/>
      <c r="G173" s="26"/>
      <c r="H173" s="26"/>
      <c r="I173" s="26"/>
      <c r="J173" s="26"/>
      <c r="K173" s="26"/>
      <c r="L173" s="26"/>
      <c r="N173" s="81"/>
      <c r="O173" s="26"/>
      <c r="P173" s="26"/>
      <c r="Q173" s="45"/>
      <c r="R173" s="45"/>
      <c r="S173" s="45"/>
      <c r="T173" s="45"/>
      <c r="U173" s="45"/>
      <c r="V173" s="87"/>
      <c r="W173" s="26"/>
      <c r="X173" s="26"/>
      <c r="Y173" s="45"/>
      <c r="Z173" s="45"/>
      <c r="AA173" s="45"/>
      <c r="AB173" s="45"/>
      <c r="AC173" s="45"/>
      <c r="AD173" s="45"/>
      <c r="AE173" s="85"/>
      <c r="AF173" s="26"/>
      <c r="AG173" s="26"/>
      <c r="AH173" s="26"/>
      <c r="AI173" s="26"/>
      <c r="AJ173" s="26"/>
      <c r="AK173" s="80" t="s">
        <v>331</v>
      </c>
      <c r="AL173" s="20">
        <f t="shared" si="100"/>
        <v>3.2752095372533701</v>
      </c>
      <c r="AM173" s="20">
        <f t="shared" si="101"/>
        <v>9.5630000000000006</v>
      </c>
      <c r="AN173" s="41">
        <f t="shared" si="85"/>
        <v>-0.69019448016052221</v>
      </c>
      <c r="AO173" s="41">
        <f t="shared" si="86"/>
        <v>1.1042163308715984</v>
      </c>
      <c r="AP173" s="41">
        <f t="shared" si="87"/>
        <v>6.9567065727149213E-2</v>
      </c>
      <c r="AQ173" s="41">
        <f t="shared" si="88"/>
        <v>-0.39340543909034764</v>
      </c>
      <c r="AR173" s="41">
        <f t="shared" si="89"/>
        <v>1.7424584186229806</v>
      </c>
      <c r="AS173" s="84" t="s">
        <v>545</v>
      </c>
      <c r="AT173" s="20">
        <f t="shared" si="90"/>
        <v>0.56621833394124277</v>
      </c>
      <c r="AU173" s="20">
        <f t="shared" si="91"/>
        <v>-0.87298422097204476</v>
      </c>
      <c r="AV173" s="41">
        <f t="shared" si="92"/>
        <v>3.8523507231077643</v>
      </c>
      <c r="AW173" s="41">
        <f t="shared" si="93"/>
        <v>-3.0542558291674649</v>
      </c>
      <c r="AX173" s="41">
        <f t="shared" si="94"/>
        <v>15.840606093828914</v>
      </c>
      <c r="AY173" s="41">
        <f t="shared" si="95"/>
        <v>-17.938483182134611</v>
      </c>
      <c r="AZ173" s="41">
        <f t="shared" si="96"/>
        <v>-570.92145096958939</v>
      </c>
      <c r="BA173" s="41">
        <f t="shared" si="97"/>
        <v>36496.756440181816</v>
      </c>
      <c r="BB173" s="84" t="s">
        <v>756</v>
      </c>
      <c r="BC173" s="20">
        <f t="shared" si="98"/>
        <v>-5.4638931921335114</v>
      </c>
      <c r="BD173" s="76">
        <f t="shared" si="99"/>
        <v>-24.103088718866587</v>
      </c>
      <c r="BE173" s="100" t="s">
        <v>1180</v>
      </c>
      <c r="BF173" s="131">
        <f t="shared" si="102"/>
        <v>-5.0319445643029281</v>
      </c>
      <c r="BG173" s="132">
        <f t="shared" si="103"/>
        <v>-24.210948403066467</v>
      </c>
    </row>
    <row r="174" spans="3:59" s="3" customFormat="1">
      <c r="C174" s="4"/>
      <c r="G174" s="26"/>
      <c r="H174" s="26"/>
      <c r="I174" s="26"/>
      <c r="J174" s="26"/>
      <c r="K174" s="26"/>
      <c r="L174" s="26"/>
      <c r="N174" s="81"/>
      <c r="O174" s="26"/>
      <c r="P174" s="26"/>
      <c r="Q174" s="45"/>
      <c r="R174" s="45"/>
      <c r="S174" s="45"/>
      <c r="T174" s="45"/>
      <c r="U174" s="45"/>
      <c r="V174" s="87"/>
      <c r="W174" s="26"/>
      <c r="X174" s="26"/>
      <c r="Y174" s="45"/>
      <c r="Z174" s="45"/>
      <c r="AA174" s="45"/>
      <c r="AB174" s="45"/>
      <c r="AC174" s="45"/>
      <c r="AD174" s="45"/>
      <c r="AE174" s="85"/>
      <c r="AF174" s="26"/>
      <c r="AG174" s="26"/>
      <c r="AH174" s="26"/>
      <c r="AI174" s="26"/>
      <c r="AJ174" s="26"/>
      <c r="AK174" s="80" t="s">
        <v>332</v>
      </c>
      <c r="AL174" s="20">
        <f t="shared" si="100"/>
        <v>3.3252095372533699</v>
      </c>
      <c r="AM174" s="20">
        <f t="shared" si="101"/>
        <v>9.5630000000000006</v>
      </c>
      <c r="AN174" s="41">
        <f t="shared" si="85"/>
        <v>-0.6739299950640244</v>
      </c>
      <c r="AO174" s="41">
        <f t="shared" si="86"/>
        <v>1.107422593655438</v>
      </c>
      <c r="AP174" s="41">
        <f t="shared" si="87"/>
        <v>5.9967594796674462E-2</v>
      </c>
      <c r="AQ174" s="41">
        <f t="shared" si="88"/>
        <v>-0.3966458095176808</v>
      </c>
      <c r="AR174" s="41">
        <f t="shared" si="89"/>
        <v>1.7606142369802218</v>
      </c>
      <c r="AS174" s="84" t="s">
        <v>546</v>
      </c>
      <c r="AT174" s="20">
        <f t="shared" si="90"/>
        <v>0.57201009248020995</v>
      </c>
      <c r="AU174" s="20">
        <f t="shared" si="91"/>
        <v>-0.86140851162792553</v>
      </c>
      <c r="AV174" s="41">
        <f t="shared" si="92"/>
        <v>3.7862889052292421</v>
      </c>
      <c r="AW174" s="41">
        <f t="shared" si="93"/>
        <v>-3.0272039784648967</v>
      </c>
      <c r="AX174" s="41">
        <f t="shared" si="94"/>
        <v>15.335983673862053</v>
      </c>
      <c r="AY174" s="41">
        <f t="shared" si="95"/>
        <v>-17.544674879121644</v>
      </c>
      <c r="AZ174" s="41">
        <f t="shared" si="96"/>
        <v>-570.98213444992916</v>
      </c>
      <c r="BA174" s="41">
        <f t="shared" si="97"/>
        <v>35334.106384578168</v>
      </c>
      <c r="BB174" s="84" t="s">
        <v>757</v>
      </c>
      <c r="BC174" s="20">
        <f t="shared" si="98"/>
        <v>-5.5565072999760003</v>
      </c>
      <c r="BD174" s="76">
        <f t="shared" si="99"/>
        <v>-24.065745920189318</v>
      </c>
      <c r="BE174" s="100" t="s">
        <v>1181</v>
      </c>
      <c r="BF174" s="131">
        <f t="shared" si="102"/>
        <v>-5.1250197117656811</v>
      </c>
      <c r="BG174" s="132">
        <f t="shared" si="103"/>
        <v>-24.175435435553656</v>
      </c>
    </row>
    <row r="175" spans="3:59" s="3" customFormat="1">
      <c r="C175" s="4"/>
      <c r="G175" s="26"/>
      <c r="H175" s="26"/>
      <c r="I175" s="26"/>
      <c r="J175" s="26"/>
      <c r="K175" s="26"/>
      <c r="L175" s="26"/>
      <c r="N175" s="81"/>
      <c r="O175" s="26"/>
      <c r="P175" s="26"/>
      <c r="Q175" s="45"/>
      <c r="R175" s="45"/>
      <c r="S175" s="45"/>
      <c r="T175" s="45"/>
      <c r="U175" s="45"/>
      <c r="V175" s="87"/>
      <c r="W175" s="26"/>
      <c r="X175" s="26"/>
      <c r="Y175" s="45"/>
      <c r="Z175" s="45"/>
      <c r="AA175" s="45"/>
      <c r="AB175" s="45"/>
      <c r="AC175" s="45"/>
      <c r="AD175" s="45"/>
      <c r="AE175" s="85"/>
      <c r="AF175" s="26"/>
      <c r="AG175" s="26"/>
      <c r="AH175" s="26"/>
      <c r="AI175" s="26"/>
      <c r="AJ175" s="26"/>
      <c r="AK175" s="80" t="s">
        <v>333</v>
      </c>
      <c r="AL175" s="20">
        <f t="shared" si="100"/>
        <v>3.3752095372533697</v>
      </c>
      <c r="AM175" s="20">
        <f t="shared" si="101"/>
        <v>9.5630000000000006</v>
      </c>
      <c r="AN175" s="41">
        <f t="shared" si="85"/>
        <v>-0.65741909402161647</v>
      </c>
      <c r="AO175" s="41">
        <f t="shared" si="86"/>
        <v>1.1106774330939968</v>
      </c>
      <c r="AP175" s="41">
        <f t="shared" si="87"/>
        <v>4.9883541199522874E-2</v>
      </c>
      <c r="AQ175" s="41">
        <f t="shared" si="88"/>
        <v>-0.39939412219223236</v>
      </c>
      <c r="AR175" s="41">
        <f t="shared" si="89"/>
        <v>1.7768805213997994</v>
      </c>
      <c r="AS175" s="84" t="s">
        <v>547</v>
      </c>
      <c r="AT175" s="20">
        <f t="shared" si="90"/>
        <v>0.57762642883280346</v>
      </c>
      <c r="AU175" s="20">
        <f t="shared" si="91"/>
        <v>-0.84958511376881374</v>
      </c>
      <c r="AV175" s="41">
        <f t="shared" si="92"/>
        <v>3.7219931312951973</v>
      </c>
      <c r="AW175" s="41">
        <f t="shared" si="93"/>
        <v>-2.9995067143390823</v>
      </c>
      <c r="AX175" s="41">
        <f t="shared" si="94"/>
        <v>14.853232869408627</v>
      </c>
      <c r="AY175" s="41">
        <f t="shared" si="95"/>
        <v>-17.159239717957043</v>
      </c>
      <c r="AZ175" s="41">
        <f t="shared" si="96"/>
        <v>-571.04418482011522</v>
      </c>
      <c r="BA175" s="41">
        <f t="shared" si="97"/>
        <v>34221.848531117474</v>
      </c>
      <c r="BB175" s="84" t="s">
        <v>758</v>
      </c>
      <c r="BC175" s="20">
        <f t="shared" si="98"/>
        <v>-5.6496873131288696</v>
      </c>
      <c r="BD175" s="76">
        <f t="shared" si="99"/>
        <v>-24.027604087770357</v>
      </c>
      <c r="BE175" s="100" t="s">
        <v>1182</v>
      </c>
      <c r="BF175" s="131">
        <f t="shared" si="102"/>
        <v>-5.2186709246316632</v>
      </c>
      <c r="BG175" s="132">
        <f t="shared" si="103"/>
        <v>-24.139130772502071</v>
      </c>
    </row>
    <row r="176" spans="3:59" s="3" customFormat="1">
      <c r="C176" s="4"/>
      <c r="G176" s="26"/>
      <c r="H176" s="26"/>
      <c r="I176" s="26"/>
      <c r="J176" s="26"/>
      <c r="K176" s="26"/>
      <c r="L176" s="26"/>
      <c r="N176" s="81"/>
      <c r="O176" s="26"/>
      <c r="P176" s="26"/>
      <c r="Q176" s="45"/>
      <c r="R176" s="45"/>
      <c r="S176" s="45"/>
      <c r="T176" s="45"/>
      <c r="U176" s="45"/>
      <c r="V176" s="87"/>
      <c r="W176" s="26"/>
      <c r="X176" s="26"/>
      <c r="Y176" s="45"/>
      <c r="Z176" s="45"/>
      <c r="AA176" s="45"/>
      <c r="AB176" s="45"/>
      <c r="AC176" s="45"/>
      <c r="AD176" s="45"/>
      <c r="AE176" s="85"/>
      <c r="AF176" s="26"/>
      <c r="AG176" s="26"/>
      <c r="AH176" s="26"/>
      <c r="AI176" s="26"/>
      <c r="AJ176" s="26"/>
      <c r="AK176" s="80" t="s">
        <v>334</v>
      </c>
      <c r="AL176" s="20">
        <f t="shared" si="100"/>
        <v>3.4252095372533695</v>
      </c>
      <c r="AM176" s="20">
        <f t="shared" si="101"/>
        <v>9.5630000000000006</v>
      </c>
      <c r="AN176" s="41">
        <f t="shared" si="85"/>
        <v>-0.64066177703329763</v>
      </c>
      <c r="AO176" s="41">
        <f t="shared" si="86"/>
        <v>1.1139808491872745</v>
      </c>
      <c r="AP176" s="41">
        <f t="shared" si="87"/>
        <v>3.9307618437482539E-2</v>
      </c>
      <c r="AQ176" s="41">
        <f t="shared" si="88"/>
        <v>-0.4016259658182193</v>
      </c>
      <c r="AR176" s="41">
        <f t="shared" si="89"/>
        <v>1.7911596266985836</v>
      </c>
      <c r="AS176" s="84" t="s">
        <v>548</v>
      </c>
      <c r="AT176" s="20">
        <f t="shared" si="90"/>
        <v>0.58305961956832664</v>
      </c>
      <c r="AU176" s="20">
        <f t="shared" si="91"/>
        <v>-0.83750882627397605</v>
      </c>
      <c r="AV176" s="41">
        <f t="shared" si="92"/>
        <v>3.6593807953470971</v>
      </c>
      <c r="AW176" s="41">
        <f t="shared" si="93"/>
        <v>-2.9711460006646977</v>
      </c>
      <c r="AX176" s="41">
        <f t="shared" si="94"/>
        <v>14.391067805355153</v>
      </c>
      <c r="AY176" s="41">
        <f t="shared" si="95"/>
        <v>-16.781701039544757</v>
      </c>
      <c r="AZ176" s="41">
        <f t="shared" si="96"/>
        <v>-571.10763388808687</v>
      </c>
      <c r="BA176" s="41">
        <f t="shared" si="97"/>
        <v>33157.020223538275</v>
      </c>
      <c r="BB176" s="84" t="s">
        <v>759</v>
      </c>
      <c r="BC176" s="20">
        <f t="shared" si="98"/>
        <v>-5.743458147086197</v>
      </c>
      <c r="BD176" s="76">
        <f t="shared" si="99"/>
        <v>-23.988646442991751</v>
      </c>
      <c r="BE176" s="100" t="s">
        <v>1183</v>
      </c>
      <c r="BF176" s="131">
        <f t="shared" si="102"/>
        <v>-5.3129233301957912</v>
      </c>
      <c r="BG176" s="132">
        <f t="shared" si="103"/>
        <v>-24.102017956193112</v>
      </c>
    </row>
    <row r="177" spans="3:59" s="3" customFormat="1">
      <c r="C177" s="4"/>
      <c r="G177" s="26"/>
      <c r="H177" s="26"/>
      <c r="I177" s="26"/>
      <c r="J177" s="26"/>
      <c r="K177" s="26"/>
      <c r="L177" s="26"/>
      <c r="N177" s="81"/>
      <c r="O177" s="26"/>
      <c r="P177" s="26"/>
      <c r="Q177" s="45"/>
      <c r="R177" s="45"/>
      <c r="S177" s="45"/>
      <c r="T177" s="45"/>
      <c r="U177" s="45"/>
      <c r="V177" s="87"/>
      <c r="W177" s="26"/>
      <c r="X177" s="26"/>
      <c r="Y177" s="45"/>
      <c r="Z177" s="45"/>
      <c r="AA177" s="45"/>
      <c r="AB177" s="45"/>
      <c r="AC177" s="45"/>
      <c r="AD177" s="45"/>
      <c r="AE177" s="85"/>
      <c r="AF177" s="26"/>
      <c r="AG177" s="26"/>
      <c r="AH177" s="26"/>
      <c r="AI177" s="26"/>
      <c r="AJ177" s="26"/>
      <c r="AK177" s="80" t="s">
        <v>335</v>
      </c>
      <c r="AL177" s="20">
        <f t="shared" si="100"/>
        <v>3.4752095372533693</v>
      </c>
      <c r="AM177" s="20">
        <f t="shared" si="101"/>
        <v>9.5630000000000006</v>
      </c>
      <c r="AN177" s="41">
        <f t="shared" si="85"/>
        <v>-0.62365804409906855</v>
      </c>
      <c r="AO177" s="41">
        <f t="shared" si="86"/>
        <v>1.1173328419352715</v>
      </c>
      <c r="AP177" s="41">
        <f t="shared" si="87"/>
        <v>2.8232540012345098E-2</v>
      </c>
      <c r="AQ177" s="41">
        <f t="shared" si="88"/>
        <v>-0.40331656477493105</v>
      </c>
      <c r="AR177" s="41">
        <f t="shared" si="89"/>
        <v>1.8033524503937275</v>
      </c>
      <c r="AS177" s="84" t="s">
        <v>549</v>
      </c>
      <c r="AT177" s="20">
        <f t="shared" si="90"/>
        <v>0.58830144449652111</v>
      </c>
      <c r="AU177" s="20">
        <f t="shared" si="91"/>
        <v>-0.82517412560912873</v>
      </c>
      <c r="AV177" s="41">
        <f t="shared" si="92"/>
        <v>3.5983736897176239</v>
      </c>
      <c r="AW177" s="41">
        <f t="shared" si="93"/>
        <v>-2.9421025651082822</v>
      </c>
      <c r="AX177" s="41">
        <f t="shared" si="94"/>
        <v>13.948293210852027</v>
      </c>
      <c r="AY177" s="41">
        <f t="shared" si="95"/>
        <v>-16.411602088410522</v>
      </c>
      <c r="AZ177" s="41">
        <f t="shared" si="96"/>
        <v>-571.17251539244296</v>
      </c>
      <c r="BA177" s="41">
        <f t="shared" si="97"/>
        <v>32136.867557803067</v>
      </c>
      <c r="BB177" s="84" t="s">
        <v>760</v>
      </c>
      <c r="BC177" s="20">
        <f t="shared" si="98"/>
        <v>-5.8378463198695432</v>
      </c>
      <c r="BD177" s="76">
        <f t="shared" si="99"/>
        <v>-23.948855167141701</v>
      </c>
      <c r="BE177" s="100" t="s">
        <v>1184</v>
      </c>
      <c r="BF177" s="131">
        <f t="shared" si="102"/>
        <v>-5.4078036714029505</v>
      </c>
      <c r="BG177" s="132">
        <f t="shared" si="103"/>
        <v>-24.064079509449481</v>
      </c>
    </row>
    <row r="178" spans="3:59" s="3" customFormat="1">
      <c r="C178" s="4"/>
      <c r="G178" s="26"/>
      <c r="H178" s="26"/>
      <c r="I178" s="26"/>
      <c r="J178" s="26"/>
      <c r="K178" s="26"/>
      <c r="L178" s="26"/>
      <c r="N178" s="81"/>
      <c r="O178" s="26"/>
      <c r="P178" s="26"/>
      <c r="Q178" s="45"/>
      <c r="R178" s="45"/>
      <c r="S178" s="45"/>
      <c r="T178" s="45"/>
      <c r="U178" s="45"/>
      <c r="V178" s="87"/>
      <c r="W178" s="26"/>
      <c r="X178" s="26"/>
      <c r="Y178" s="45"/>
      <c r="Z178" s="45"/>
      <c r="AA178" s="45"/>
      <c r="AB178" s="45"/>
      <c r="AC178" s="45"/>
      <c r="AD178" s="45"/>
      <c r="AE178" s="85"/>
      <c r="AF178" s="26"/>
      <c r="AG178" s="26"/>
      <c r="AH178" s="26"/>
      <c r="AI178" s="26"/>
      <c r="AJ178" s="26"/>
      <c r="AK178" s="80" t="s">
        <v>336</v>
      </c>
      <c r="AL178" s="20">
        <f t="shared" si="100"/>
        <v>3.5252095372533692</v>
      </c>
      <c r="AM178" s="20">
        <f t="shared" si="101"/>
        <v>9.5630000000000006</v>
      </c>
      <c r="AN178" s="41">
        <f t="shared" si="85"/>
        <v>-0.60640789521892935</v>
      </c>
      <c r="AO178" s="41">
        <f t="shared" si="86"/>
        <v>1.1207334113379877</v>
      </c>
      <c r="AP178" s="41">
        <f t="shared" si="87"/>
        <v>1.6651019425906632E-2</v>
      </c>
      <c r="AQ178" s="41">
        <f t="shared" si="88"/>
        <v>-0.40444077911675613</v>
      </c>
      <c r="AR178" s="41">
        <f t="shared" si="89"/>
        <v>1.8133584327027845</v>
      </c>
      <c r="AS178" s="84" t="s">
        <v>550</v>
      </c>
      <c r="AT178" s="20">
        <f t="shared" si="90"/>
        <v>0.59334313810274109</v>
      </c>
      <c r="AU178" s="20">
        <f t="shared" si="91"/>
        <v>-0.81257513671080761</v>
      </c>
      <c r="AV178" s="41">
        <f t="shared" si="92"/>
        <v>3.5388976590872789</v>
      </c>
      <c r="AW178" s="41">
        <f t="shared" si="93"/>
        <v>-2.9123557791780978</v>
      </c>
      <c r="AX178" s="41">
        <f t="shared" si="94"/>
        <v>13.523796641493423</v>
      </c>
      <c r="AY178" s="41">
        <f t="shared" si="95"/>
        <v>-16.048503876654031</v>
      </c>
      <c r="AZ178" s="41">
        <f t="shared" si="96"/>
        <v>-571.23886517398603</v>
      </c>
      <c r="BA178" s="41">
        <f t="shared" si="97"/>
        <v>31158.827462000845</v>
      </c>
      <c r="BB178" s="84" t="s">
        <v>761</v>
      </c>
      <c r="BC178" s="20">
        <f t="shared" si="98"/>
        <v>-5.93288010869622</v>
      </c>
      <c r="BD178" s="76">
        <f t="shared" si="99"/>
        <v>-23.908211307488635</v>
      </c>
      <c r="BE178" s="100" t="s">
        <v>1185</v>
      </c>
      <c r="BF178" s="131">
        <f t="shared" si="102"/>
        <v>-5.5033404646998676</v>
      </c>
      <c r="BG178" s="132">
        <f t="shared" si="103"/>
        <v>-24.025296843725652</v>
      </c>
    </row>
    <row r="179" spans="3:59" s="3" customFormat="1">
      <c r="C179" s="4"/>
      <c r="G179" s="26"/>
      <c r="H179" s="26"/>
      <c r="I179" s="26"/>
      <c r="J179" s="26"/>
      <c r="K179" s="26"/>
      <c r="L179" s="26"/>
      <c r="N179" s="81"/>
      <c r="O179" s="26"/>
      <c r="P179" s="26"/>
      <c r="Q179" s="45"/>
      <c r="R179" s="45"/>
      <c r="S179" s="45"/>
      <c r="T179" s="45"/>
      <c r="U179" s="45"/>
      <c r="V179" s="87"/>
      <c r="W179" s="26"/>
      <c r="X179" s="26"/>
      <c r="Y179" s="45"/>
      <c r="Z179" s="45"/>
      <c r="AA179" s="45"/>
      <c r="AB179" s="45"/>
      <c r="AC179" s="45"/>
      <c r="AD179" s="45"/>
      <c r="AE179" s="85"/>
      <c r="AF179" s="26"/>
      <c r="AG179" s="26"/>
      <c r="AH179" s="26"/>
      <c r="AI179" s="26"/>
      <c r="AJ179" s="26"/>
      <c r="AK179" s="80" t="s">
        <v>337</v>
      </c>
      <c r="AL179" s="20">
        <f t="shared" si="100"/>
        <v>3.575209537253369</v>
      </c>
      <c r="AM179" s="20">
        <f t="shared" si="101"/>
        <v>9.5630000000000006</v>
      </c>
      <c r="AN179" s="41">
        <f t="shared" si="85"/>
        <v>-0.58891133039287991</v>
      </c>
      <c r="AO179" s="41">
        <f t="shared" si="86"/>
        <v>1.1241825573954229</v>
      </c>
      <c r="AP179" s="41">
        <f t="shared" si="87"/>
        <v>4.5557701799552319E-3</v>
      </c>
      <c r="AQ179" s="41">
        <f t="shared" si="88"/>
        <v>-0.40497310457318569</v>
      </c>
      <c r="AR179" s="41">
        <f t="shared" si="89"/>
        <v>1.8210755565437244</v>
      </c>
      <c r="AS179" s="84" t="s">
        <v>551</v>
      </c>
      <c r="AT179" s="20">
        <f t="shared" si="90"/>
        <v>0.59817533468913886</v>
      </c>
      <c r="AU179" s="20">
        <f t="shared" si="91"/>
        <v>-0.79970560021670822</v>
      </c>
      <c r="AV179" s="41">
        <f t="shared" si="92"/>
        <v>3.4808822791793679</v>
      </c>
      <c r="AW179" s="41">
        <f t="shared" si="93"/>
        <v>-2.8818835225783204</v>
      </c>
      <c r="AX179" s="41">
        <f t="shared" si="94"/>
        <v>13.116541441504951</v>
      </c>
      <c r="AY179" s="41">
        <f t="shared" si="95"/>
        <v>-15.691983133472377</v>
      </c>
      <c r="AZ179" s="41">
        <f t="shared" si="96"/>
        <v>-571.30672136859937</v>
      </c>
      <c r="BA179" s="41">
        <f t="shared" si="97"/>
        <v>30220.511481227408</v>
      </c>
      <c r="BB179" s="84" t="s">
        <v>762</v>
      </c>
      <c r="BC179" s="20">
        <f t="shared" si="98"/>
        <v>-6.0285897269517559</v>
      </c>
      <c r="BD179" s="76">
        <f t="shared" si="99"/>
        <v>-23.866694671567473</v>
      </c>
      <c r="BE179" s="100" t="s">
        <v>1186</v>
      </c>
      <c r="BF179" s="131">
        <f t="shared" si="102"/>
        <v>-5.599564178339663</v>
      </c>
      <c r="BG179" s="132">
        <f t="shared" si="103"/>
        <v>-23.985650155671888</v>
      </c>
    </row>
    <row r="180" spans="3:59" s="3" customFormat="1">
      <c r="C180" s="4"/>
      <c r="G180" s="26"/>
      <c r="H180" s="26"/>
      <c r="I180" s="26"/>
      <c r="J180" s="26"/>
      <c r="K180" s="26"/>
      <c r="L180" s="26"/>
      <c r="N180" s="81"/>
      <c r="O180" s="26"/>
      <c r="P180" s="26"/>
      <c r="Q180" s="45"/>
      <c r="R180" s="45"/>
      <c r="S180" s="45"/>
      <c r="T180" s="45"/>
      <c r="U180" s="45"/>
      <c r="V180" s="87"/>
      <c r="W180" s="26"/>
      <c r="X180" s="26"/>
      <c r="Y180" s="45"/>
      <c r="Z180" s="45"/>
      <c r="AA180" s="45"/>
      <c r="AB180" s="45"/>
      <c r="AC180" s="45"/>
      <c r="AD180" s="45"/>
      <c r="AE180" s="85"/>
      <c r="AF180" s="26"/>
      <c r="AG180" s="26"/>
      <c r="AH180" s="26"/>
      <c r="AI180" s="26"/>
      <c r="AJ180" s="26"/>
      <c r="AK180" s="80" t="s">
        <v>338</v>
      </c>
      <c r="AL180" s="20">
        <f t="shared" si="100"/>
        <v>3.6252095372533688</v>
      </c>
      <c r="AM180" s="20">
        <f t="shared" si="101"/>
        <v>9.5630000000000006</v>
      </c>
      <c r="AN180" s="41">
        <f t="shared" si="85"/>
        <v>-0.57116834962091956</v>
      </c>
      <c r="AO180" s="41">
        <f t="shared" si="86"/>
        <v>1.1276802801075774</v>
      </c>
      <c r="AP180" s="41">
        <f t="shared" si="87"/>
        <v>-8.0604942237147981E-3</v>
      </c>
      <c r="AQ180" s="41">
        <f t="shared" si="88"/>
        <v>-0.40488767254879221</v>
      </c>
      <c r="AR180" s="41">
        <f t="shared" si="89"/>
        <v>1.8264003475348389</v>
      </c>
      <c r="AS180" s="84" t="s">
        <v>552</v>
      </c>
      <c r="AT180" s="20">
        <f t="shared" si="90"/>
        <v>0.60278800618700823</v>
      </c>
      <c r="AU180" s="20">
        <f t="shared" si="91"/>
        <v>-0.78655883545508642</v>
      </c>
      <c r="AV180" s="41">
        <f t="shared" si="92"/>
        <v>3.4242605569990068</v>
      </c>
      <c r="AW180" s="41">
        <f t="shared" si="93"/>
        <v>-2.850662029273332</v>
      </c>
      <c r="AX180" s="41">
        <f t="shared" si="94"/>
        <v>12.725560362219149</v>
      </c>
      <c r="AY180" s="41">
        <f t="shared" si="95"/>
        <v>-15.341630316709006</v>
      </c>
      <c r="AZ180" s="41">
        <f t="shared" si="96"/>
        <v>-571.37612462486641</v>
      </c>
      <c r="BA180" s="41">
        <f t="shared" si="97"/>
        <v>29319.69107455292</v>
      </c>
      <c r="BB180" s="84" t="s">
        <v>763</v>
      </c>
      <c r="BC180" s="20">
        <f t="shared" si="98"/>
        <v>-6.1250075248049187</v>
      </c>
      <c r="BD180" s="76">
        <f t="shared" si="99"/>
        <v>-23.824283707784929</v>
      </c>
      <c r="BE180" s="100" t="s">
        <v>1187</v>
      </c>
      <c r="BF180" s="131">
        <f t="shared" si="102"/>
        <v>-5.696507434501247</v>
      </c>
      <c r="BG180" s="132">
        <f t="shared" si="103"/>
        <v>-23.945118310321483</v>
      </c>
    </row>
    <row r="181" spans="3:59" s="3" customFormat="1">
      <c r="C181" s="4"/>
      <c r="G181" s="26"/>
      <c r="H181" s="26"/>
      <c r="I181" s="26"/>
      <c r="J181" s="26"/>
      <c r="K181" s="26"/>
      <c r="L181" s="26"/>
      <c r="N181" s="81"/>
      <c r="O181" s="26"/>
      <c r="P181" s="26"/>
      <c r="Q181" s="45"/>
      <c r="R181" s="45"/>
      <c r="S181" s="45"/>
      <c r="T181" s="45"/>
      <c r="U181" s="45"/>
      <c r="V181" s="87"/>
      <c r="W181" s="26"/>
      <c r="X181" s="26"/>
      <c r="Y181" s="45"/>
      <c r="Z181" s="45"/>
      <c r="AA181" s="45"/>
      <c r="AB181" s="45"/>
      <c r="AC181" s="45"/>
      <c r="AD181" s="45"/>
      <c r="AE181" s="85"/>
      <c r="AF181" s="26"/>
      <c r="AG181" s="26"/>
      <c r="AH181" s="26"/>
      <c r="AI181" s="26"/>
      <c r="AJ181" s="26"/>
      <c r="AK181" s="80" t="s">
        <v>339</v>
      </c>
      <c r="AL181" s="20">
        <f t="shared" si="100"/>
        <v>3.6752095372533686</v>
      </c>
      <c r="AM181" s="20">
        <f t="shared" si="101"/>
        <v>9.5630000000000006</v>
      </c>
      <c r="AN181" s="41">
        <f t="shared" si="85"/>
        <v>-0.55317895290304897</v>
      </c>
      <c r="AO181" s="41">
        <f t="shared" si="86"/>
        <v>1.1312265794744509</v>
      </c>
      <c r="AP181" s="41">
        <f t="shared" si="87"/>
        <v>-2.1205060283311816E-2</v>
      </c>
      <c r="AQ181" s="41">
        <f t="shared" si="88"/>
        <v>-0.40415825012322593</v>
      </c>
      <c r="AR181" s="41">
        <f t="shared" si="89"/>
        <v>1.8292278739947245</v>
      </c>
      <c r="AS181" s="84" t="s">
        <v>553</v>
      </c>
      <c r="AT181" s="20">
        <f t="shared" si="90"/>
        <v>0.60717039139742801</v>
      </c>
      <c r="AU181" s="20">
        <f t="shared" si="91"/>
        <v>-0.77312769849016161</v>
      </c>
      <c r="AV181" s="41">
        <f t="shared" si="92"/>
        <v>3.368968649716015</v>
      </c>
      <c r="AW181" s="41">
        <f t="shared" si="93"/>
        <v>-2.8186657121439005</v>
      </c>
      <c r="AX181" s="41">
        <f t="shared" si="94"/>
        <v>12.349949762769349</v>
      </c>
      <c r="AY181" s="41">
        <f t="shared" si="95"/>
        <v>-14.99704766239849</v>
      </c>
      <c r="AZ181" s="41">
        <f t="shared" si="96"/>
        <v>-571.44711835050782</v>
      </c>
      <c r="BA181" s="41">
        <f t="shared" si="97"/>
        <v>28454.284253420581</v>
      </c>
      <c r="BB181" s="84" t="s">
        <v>764</v>
      </c>
      <c r="BC181" s="20">
        <f t="shared" si="98"/>
        <v>-6.2221682174746915</v>
      </c>
      <c r="BD181" s="76">
        <f t="shared" si="99"/>
        <v>-23.780955370075514</v>
      </c>
      <c r="BE181" s="100" t="s">
        <v>1188</v>
      </c>
      <c r="BF181" s="131">
        <f t="shared" si="102"/>
        <v>-5.7942052392615411</v>
      </c>
      <c r="BG181" s="132">
        <f t="shared" si="103"/>
        <v>-23.90367870868457</v>
      </c>
    </row>
    <row r="182" spans="3:59" s="3" customFormat="1">
      <c r="C182" s="4"/>
      <c r="G182" s="26"/>
      <c r="H182" s="26"/>
      <c r="I182" s="26"/>
      <c r="J182" s="26"/>
      <c r="K182" s="26"/>
      <c r="L182" s="26"/>
      <c r="N182" s="81"/>
      <c r="O182" s="26"/>
      <c r="P182" s="26"/>
      <c r="Q182" s="45"/>
      <c r="R182" s="45"/>
      <c r="S182" s="45"/>
      <c r="T182" s="45"/>
      <c r="U182" s="45"/>
      <c r="V182" s="87"/>
      <c r="W182" s="26"/>
      <c r="X182" s="26"/>
      <c r="Y182" s="45"/>
      <c r="Z182" s="45"/>
      <c r="AA182" s="45"/>
      <c r="AB182" s="45"/>
      <c r="AC182" s="45"/>
      <c r="AD182" s="45"/>
      <c r="AE182" s="85"/>
      <c r="AF182" s="26"/>
      <c r="AG182" s="26"/>
      <c r="AH182" s="26"/>
      <c r="AI182" s="26"/>
      <c r="AJ182" s="26"/>
      <c r="AK182" s="80" t="s">
        <v>340</v>
      </c>
      <c r="AL182" s="20">
        <f t="shared" si="100"/>
        <v>3.7252095372533685</v>
      </c>
      <c r="AM182" s="20">
        <f t="shared" si="101"/>
        <v>9.5630000000000006</v>
      </c>
      <c r="AN182" s="41">
        <f t="shared" si="85"/>
        <v>-0.53494314023926826</v>
      </c>
      <c r="AO182" s="41">
        <f t="shared" si="86"/>
        <v>1.1348214554960434</v>
      </c>
      <c r="AP182" s="41">
        <f t="shared" si="87"/>
        <v>-3.4885214497043293E-2</v>
      </c>
      <c r="AQ182" s="41">
        <f t="shared" si="88"/>
        <v>-0.40275824005123262</v>
      </c>
      <c r="AR182" s="41">
        <f t="shared" si="89"/>
        <v>1.8294517469423632</v>
      </c>
      <c r="AS182" s="84" t="s">
        <v>554</v>
      </c>
      <c r="AT182" s="20">
        <f t="shared" si="90"/>
        <v>0.61131091515924596</v>
      </c>
      <c r="AU182" s="20">
        <f t="shared" si="91"/>
        <v>-0.75940453437668309</v>
      </c>
      <c r="AV182" s="41">
        <f t="shared" si="92"/>
        <v>3.3149455994282757</v>
      </c>
      <c r="AW182" s="41">
        <f t="shared" si="93"/>
        <v>-2.7858669624662973</v>
      </c>
      <c r="AX182" s="41">
        <f t="shared" si="94"/>
        <v>11.988864327168891</v>
      </c>
      <c r="AY182" s="41">
        <f t="shared" si="95"/>
        <v>-14.6578472471233</v>
      </c>
      <c r="AZ182" s="41">
        <f t="shared" si="96"/>
        <v>-571.51974899254833</v>
      </c>
      <c r="BA182" s="41">
        <f t="shared" si="97"/>
        <v>27622.343409797126</v>
      </c>
      <c r="BB182" s="84" t="s">
        <v>765</v>
      </c>
      <c r="BC182" s="20">
        <f t="shared" si="98"/>
        <v>-6.3201091459913128</v>
      </c>
      <c r="BD182" s="76">
        <f t="shared" si="99"/>
        <v>-23.736684963876598</v>
      </c>
      <c r="BE182" s="100" t="s">
        <v>1189</v>
      </c>
      <c r="BF182" s="131">
        <f t="shared" si="102"/>
        <v>-5.8926952452970145</v>
      </c>
      <c r="BG182" s="132">
        <f t="shared" si="103"/>
        <v>-23.86130713707907</v>
      </c>
    </row>
    <row r="183" spans="3:59" s="3" customFormat="1">
      <c r="C183" s="4"/>
      <c r="G183" s="26"/>
      <c r="H183" s="26"/>
      <c r="I183" s="26"/>
      <c r="J183" s="26"/>
      <c r="K183" s="26"/>
      <c r="L183" s="26"/>
      <c r="N183" s="81"/>
      <c r="O183" s="26"/>
      <c r="P183" s="26"/>
      <c r="Q183" s="45"/>
      <c r="R183" s="45"/>
      <c r="S183" s="45"/>
      <c r="T183" s="45"/>
      <c r="U183" s="45"/>
      <c r="V183" s="87"/>
      <c r="W183" s="26"/>
      <c r="X183" s="26"/>
      <c r="Y183" s="45"/>
      <c r="Z183" s="45"/>
      <c r="AA183" s="45"/>
      <c r="AB183" s="45"/>
      <c r="AC183" s="45"/>
      <c r="AD183" s="45"/>
      <c r="AE183" s="85"/>
      <c r="AF183" s="26"/>
      <c r="AG183" s="26"/>
      <c r="AH183" s="26"/>
      <c r="AI183" s="26"/>
      <c r="AJ183" s="26"/>
      <c r="AK183" s="80" t="s">
        <v>341</v>
      </c>
      <c r="AL183" s="20">
        <f t="shared" si="100"/>
        <v>3.7752095372533683</v>
      </c>
      <c r="AM183" s="20">
        <f t="shared" si="101"/>
        <v>9.5630000000000006</v>
      </c>
      <c r="AN183" s="41">
        <f t="shared" si="85"/>
        <v>-0.51646091162957664</v>
      </c>
      <c r="AO183" s="41">
        <f t="shared" si="86"/>
        <v>1.1384649081723552</v>
      </c>
      <c r="AP183" s="41">
        <f t="shared" si="87"/>
        <v>-4.9108243363119364E-2</v>
      </c>
      <c r="AQ183" s="41">
        <f t="shared" si="88"/>
        <v>-0.40066068076264472</v>
      </c>
      <c r="AR183" s="41">
        <f t="shared" si="89"/>
        <v>1.8269641200970821</v>
      </c>
      <c r="AS183" s="84" t="s">
        <v>555</v>
      </c>
      <c r="AT183" s="20">
        <f t="shared" si="90"/>
        <v>0.61519709562136415</v>
      </c>
      <c r="AU183" s="20">
        <f t="shared" si="91"/>
        <v>-0.74538112259781131</v>
      </c>
      <c r="AV183" s="41">
        <f t="shared" si="92"/>
        <v>3.2621330811197686</v>
      </c>
      <c r="AW183" s="41">
        <f t="shared" si="93"/>
        <v>-2.7522359196330655</v>
      </c>
      <c r="AX183" s="41">
        <f t="shared" si="94"/>
        <v>11.641512238935954</v>
      </c>
      <c r="AY183" s="41">
        <f t="shared" si="95"/>
        <v>-14.323649036067934</v>
      </c>
      <c r="AZ183" s="41">
        <f t="shared" si="96"/>
        <v>-571.59406635715561</v>
      </c>
      <c r="BA183" s="41">
        <f t="shared" si="97"/>
        <v>26822.044198508436</v>
      </c>
      <c r="BB183" s="84" t="s">
        <v>766</v>
      </c>
      <c r="BC183" s="20">
        <f t="shared" si="98"/>
        <v>-6.4188705763323313</v>
      </c>
      <c r="BD183" s="76">
        <f t="shared" si="99"/>
        <v>-23.69144597011308</v>
      </c>
      <c r="BE183" s="100" t="s">
        <v>1190</v>
      </c>
      <c r="BF183" s="131">
        <f t="shared" si="102"/>
        <v>-5.9920180532371363</v>
      </c>
      <c r="BG183" s="132">
        <f t="shared" si="103"/>
        <v>-23.817977594965086</v>
      </c>
    </row>
    <row r="184" spans="3:59" s="3" customFormat="1">
      <c r="C184" s="4"/>
      <c r="G184" s="26"/>
      <c r="H184" s="26"/>
      <c r="I184" s="26"/>
      <c r="J184" s="26"/>
      <c r="K184" s="26"/>
      <c r="L184" s="26"/>
      <c r="N184" s="81"/>
      <c r="O184" s="26"/>
      <c r="P184" s="26"/>
      <c r="Q184" s="45"/>
      <c r="R184" s="45"/>
      <c r="S184" s="45"/>
      <c r="T184" s="45"/>
      <c r="U184" s="45"/>
      <c r="V184" s="87"/>
      <c r="W184" s="26"/>
      <c r="X184" s="26"/>
      <c r="Y184" s="45"/>
      <c r="Z184" s="45"/>
      <c r="AA184" s="45"/>
      <c r="AB184" s="45"/>
      <c r="AC184" s="45"/>
      <c r="AD184" s="45"/>
      <c r="AE184" s="85"/>
      <c r="AF184" s="26"/>
      <c r="AG184" s="26"/>
      <c r="AH184" s="26"/>
      <c r="AI184" s="26"/>
      <c r="AJ184" s="26"/>
      <c r="AK184" s="80" t="s">
        <v>342</v>
      </c>
      <c r="AL184" s="20">
        <f t="shared" si="100"/>
        <v>3.8252095372533681</v>
      </c>
      <c r="AM184" s="20">
        <f t="shared" si="101"/>
        <v>9.5630000000000006</v>
      </c>
      <c r="AN184" s="41">
        <f t="shared" si="85"/>
        <v>-0.49773226707397478</v>
      </c>
      <c r="AO184" s="41">
        <f t="shared" si="86"/>
        <v>1.1421569375033862</v>
      </c>
      <c r="AP184" s="41">
        <f t="shared" si="87"/>
        <v>-6.3881433379744834E-2</v>
      </c>
      <c r="AQ184" s="41">
        <f t="shared" si="88"/>
        <v>-0.3978382463624115</v>
      </c>
      <c r="AR184" s="41">
        <f t="shared" si="89"/>
        <v>1.8216556898786891</v>
      </c>
      <c r="AS184" s="84" t="s">
        <v>556</v>
      </c>
      <c r="AT184" s="20">
        <f t="shared" si="90"/>
        <v>0.61881543739159139</v>
      </c>
      <c r="AU184" s="20">
        <f t="shared" si="91"/>
        <v>-0.73104861443599189</v>
      </c>
      <c r="AV184" s="41">
        <f t="shared" si="92"/>
        <v>3.2104751611412192</v>
      </c>
      <c r="AW184" s="41">
        <f t="shared" si="93"/>
        <v>-2.7177402055124347</v>
      </c>
      <c r="AX184" s="41">
        <f t="shared" si="94"/>
        <v>11.307150760304738</v>
      </c>
      <c r="AY184" s="41">
        <f t="shared" si="95"/>
        <v>-13.994078886781278</v>
      </c>
      <c r="AZ184" s="41">
        <f t="shared" si="96"/>
        <v>-571.67012397639201</v>
      </c>
      <c r="BA184" s="41">
        <f t="shared" si="97"/>
        <v>26051.675351742117</v>
      </c>
      <c r="BB184" s="84" t="s">
        <v>767</v>
      </c>
      <c r="BC184" s="20">
        <f t="shared" si="98"/>
        <v>-6.5184960441203845</v>
      </c>
      <c r="BD184" s="76">
        <f t="shared" si="99"/>
        <v>-23.645209843158227</v>
      </c>
      <c r="BE184" s="100" t="s">
        <v>1191</v>
      </c>
      <c r="BF184" s="131">
        <f t="shared" si="102"/>
        <v>-6.09221755890725</v>
      </c>
      <c r="BG184" s="132">
        <f t="shared" si="103"/>
        <v>-23.773662097341706</v>
      </c>
    </row>
    <row r="185" spans="3:59" s="3" customFormat="1">
      <c r="C185" s="4"/>
      <c r="G185" s="26"/>
      <c r="H185" s="26"/>
      <c r="I185" s="26"/>
      <c r="J185" s="26"/>
      <c r="K185" s="26"/>
      <c r="L185" s="26"/>
      <c r="N185" s="81"/>
      <c r="O185" s="26"/>
      <c r="P185" s="26"/>
      <c r="Q185" s="45"/>
      <c r="R185" s="45"/>
      <c r="S185" s="45"/>
      <c r="T185" s="45"/>
      <c r="U185" s="45"/>
      <c r="V185" s="87"/>
      <c r="W185" s="26"/>
      <c r="X185" s="26"/>
      <c r="Y185" s="45"/>
      <c r="Z185" s="45"/>
      <c r="AA185" s="45"/>
      <c r="AB185" s="45"/>
      <c r="AC185" s="45"/>
      <c r="AD185" s="45"/>
      <c r="AE185" s="85"/>
      <c r="AF185" s="26"/>
      <c r="AG185" s="26"/>
      <c r="AH185" s="26"/>
      <c r="AI185" s="26"/>
      <c r="AJ185" s="26"/>
      <c r="AK185" s="80" t="s">
        <v>343</v>
      </c>
      <c r="AL185" s="20">
        <f t="shared" si="100"/>
        <v>3.8752095372533679</v>
      </c>
      <c r="AM185" s="20">
        <f t="shared" si="101"/>
        <v>9.5630000000000006</v>
      </c>
      <c r="AN185" s="41">
        <f t="shared" si="85"/>
        <v>-0.47875720657246273</v>
      </c>
      <c r="AO185" s="41">
        <f t="shared" si="86"/>
        <v>1.1458975434891363</v>
      </c>
      <c r="AP185" s="41">
        <f t="shared" si="87"/>
        <v>-7.9212071045128951E-2</v>
      </c>
      <c r="AQ185" s="41">
        <f t="shared" si="88"/>
        <v>-0.39426324663052803</v>
      </c>
      <c r="AR185" s="41">
        <f t="shared" si="89"/>
        <v>1.813415695407153</v>
      </c>
      <c r="AS185" s="84" t="s">
        <v>557</v>
      </c>
      <c r="AT185" s="20">
        <f t="shared" si="90"/>
        <v>0.62215130782177219</v>
      </c>
      <c r="AU185" s="20">
        <f t="shared" si="91"/>
        <v>-0.7163974607428889</v>
      </c>
      <c r="AV185" s="41">
        <f t="shared" si="92"/>
        <v>3.1599180634829889</v>
      </c>
      <c r="AW185" s="41">
        <f t="shared" si="93"/>
        <v>-2.6823446165484714</v>
      </c>
      <c r="AX185" s="41">
        <f t="shared" si="94"/>
        <v>10.985082167926082</v>
      </c>
      <c r="AY185" s="41">
        <f t="shared" si="95"/>
        <v>-13.668766474609678</v>
      </c>
      <c r="AZ185" s="41">
        <f t="shared" si="96"/>
        <v>-571.74797953075563</v>
      </c>
      <c r="BA185" s="41">
        <f t="shared" si="97"/>
        <v>25309.629314901693</v>
      </c>
      <c r="BB185" s="84" t="s">
        <v>768</v>
      </c>
      <c r="BC185" s="20">
        <f t="shared" si="98"/>
        <v>-6.6190327537226432</v>
      </c>
      <c r="BD185" s="76">
        <f t="shared" si="99"/>
        <v>-23.597945777822204</v>
      </c>
      <c r="BE185" s="100" t="s">
        <v>1192</v>
      </c>
      <c r="BF185" s="131">
        <f t="shared" si="102"/>
        <v>-6.193341355363069</v>
      </c>
      <c r="BG185" s="132">
        <f t="shared" si="103"/>
        <v>-23.728330446871496</v>
      </c>
    </row>
    <row r="186" spans="3:59" s="3" customFormat="1">
      <c r="C186" s="4"/>
      <c r="G186" s="26"/>
      <c r="H186" s="26"/>
      <c r="I186" s="26"/>
      <c r="J186" s="26"/>
      <c r="K186" s="26"/>
      <c r="L186" s="26"/>
      <c r="N186" s="81"/>
      <c r="O186" s="26"/>
      <c r="P186" s="26"/>
      <c r="Q186" s="45"/>
      <c r="R186" s="45"/>
      <c r="S186" s="45"/>
      <c r="T186" s="45"/>
      <c r="U186" s="45"/>
      <c r="V186" s="87"/>
      <c r="W186" s="26"/>
      <c r="X186" s="26"/>
      <c r="Y186" s="45"/>
      <c r="Z186" s="45"/>
      <c r="AA186" s="45"/>
      <c r="AB186" s="45"/>
      <c r="AC186" s="45"/>
      <c r="AD186" s="45"/>
      <c r="AE186" s="85"/>
      <c r="AF186" s="26"/>
      <c r="AG186" s="26"/>
      <c r="AH186" s="26"/>
      <c r="AI186" s="26"/>
      <c r="AJ186" s="26"/>
      <c r="AK186" s="80" t="s">
        <v>344</v>
      </c>
      <c r="AL186" s="20">
        <f t="shared" si="100"/>
        <v>3.9252095372533677</v>
      </c>
      <c r="AM186" s="20">
        <f t="shared" si="101"/>
        <v>9.5630000000000006</v>
      </c>
      <c r="AN186" s="41">
        <f t="shared" si="85"/>
        <v>-0.45953573012503979</v>
      </c>
      <c r="AO186" s="41">
        <f t="shared" si="86"/>
        <v>1.1496867261296055</v>
      </c>
      <c r="AP186" s="41">
        <f t="shared" si="87"/>
        <v>-9.5107442857480073E-2</v>
      </c>
      <c r="AQ186" s="41">
        <f t="shared" si="88"/>
        <v>-0.38990762702210802</v>
      </c>
      <c r="AR186" s="41">
        <f t="shared" si="89"/>
        <v>1.8021319185029316</v>
      </c>
      <c r="AS186" s="84" t="s">
        <v>558</v>
      </c>
      <c r="AT186" s="20">
        <f t="shared" si="90"/>
        <v>0.62518879303535158</v>
      </c>
      <c r="AU186" s="20">
        <f t="shared" si="91"/>
        <v>-0.70141732821355718</v>
      </c>
      <c r="AV186" s="41">
        <f t="shared" si="92"/>
        <v>3.1104099409671586</v>
      </c>
      <c r="AW186" s="41">
        <f t="shared" si="93"/>
        <v>-2.6460107650519742</v>
      </c>
      <c r="AX186" s="41">
        <f t="shared" si="94"/>
        <v>10.674650000867324</v>
      </c>
      <c r="AY186" s="41">
        <f t="shared" si="95"/>
        <v>-13.347343100234113</v>
      </c>
      <c r="AZ186" s="41">
        <f t="shared" si="96"/>
        <v>-571.82769533846795</v>
      </c>
      <c r="BA186" s="41">
        <f t="shared" si="97"/>
        <v>24594.393601998316</v>
      </c>
      <c r="BB186" s="84" t="s">
        <v>769</v>
      </c>
      <c r="BC186" s="20">
        <f t="shared" si="98"/>
        <v>-6.7205320427004338</v>
      </c>
      <c r="BD186" s="76">
        <f t="shared" si="99"/>
        <v>-23.549620439255726</v>
      </c>
      <c r="BE186" s="100" t="s">
        <v>1193</v>
      </c>
      <c r="BF186" s="131">
        <f t="shared" si="102"/>
        <v>-6.2954412007422844</v>
      </c>
      <c r="BG186" s="132">
        <f t="shared" si="103"/>
        <v>-23.68194996976095</v>
      </c>
    </row>
    <row r="187" spans="3:59" s="3" customFormat="1">
      <c r="C187" s="4"/>
      <c r="G187" s="26"/>
      <c r="H187" s="26"/>
      <c r="I187" s="26"/>
      <c r="J187" s="26"/>
      <c r="K187" s="26"/>
      <c r="L187" s="26"/>
      <c r="N187" s="81"/>
      <c r="O187" s="26"/>
      <c r="P187" s="26"/>
      <c r="Q187" s="45"/>
      <c r="R187" s="45"/>
      <c r="S187" s="45"/>
      <c r="T187" s="45"/>
      <c r="U187" s="45"/>
      <c r="V187" s="87"/>
      <c r="W187" s="26"/>
      <c r="X187" s="26"/>
      <c r="Y187" s="45"/>
      <c r="Z187" s="45"/>
      <c r="AA187" s="45"/>
      <c r="AB187" s="45"/>
      <c r="AC187" s="45"/>
      <c r="AD187" s="45"/>
      <c r="AE187" s="85"/>
      <c r="AF187" s="26"/>
      <c r="AG187" s="26"/>
      <c r="AH187" s="26"/>
      <c r="AI187" s="26"/>
      <c r="AJ187" s="26"/>
      <c r="AK187" s="80" t="s">
        <v>345</v>
      </c>
      <c r="AL187" s="20">
        <f t="shared" si="100"/>
        <v>3.9752095372533676</v>
      </c>
      <c r="AM187" s="20">
        <f t="shared" si="101"/>
        <v>9.5630000000000006</v>
      </c>
      <c r="AN187" s="41">
        <f t="shared" si="85"/>
        <v>-0.44006783773170666</v>
      </c>
      <c r="AO187" s="41">
        <f t="shared" si="86"/>
        <v>1.1535244854247941</v>
      </c>
      <c r="AP187" s="41">
        <f t="shared" si="87"/>
        <v>-0.11157483531500478</v>
      </c>
      <c r="AQ187" s="41">
        <f t="shared" si="88"/>
        <v>-0.38474296866736246</v>
      </c>
      <c r="AR187" s="41">
        <f t="shared" si="89"/>
        <v>1.7876906836868782</v>
      </c>
      <c r="AS187" s="84" t="s">
        <v>559</v>
      </c>
      <c r="AT187" s="20">
        <f t="shared" si="90"/>
        <v>0.62791052946204129</v>
      </c>
      <c r="AU187" s="20">
        <f t="shared" si="91"/>
        <v>-0.68609700180650934</v>
      </c>
      <c r="AV187" s="41">
        <f t="shared" si="92"/>
        <v>3.0619006482391451</v>
      </c>
      <c r="AW187" s="41">
        <f t="shared" si="93"/>
        <v>-2.6086966590025167</v>
      </c>
      <c r="AX187" s="41">
        <f t="shared" si="94"/>
        <v>10.375235579687297</v>
      </c>
      <c r="AY187" s="41">
        <f t="shared" si="95"/>
        <v>-13.029439332269709</v>
      </c>
      <c r="AZ187" s="41">
        <f t="shared" si="96"/>
        <v>-571.90933892514045</v>
      </c>
      <c r="BA187" s="41">
        <f t="shared" si="97"/>
        <v>23904.542775599533</v>
      </c>
      <c r="BB187" s="84" t="s">
        <v>770</v>
      </c>
      <c r="BC187" s="20">
        <f t="shared" si="98"/>
        <v>-6.8230499252720094</v>
      </c>
      <c r="BD187" s="76">
        <f t="shared" si="99"/>
        <v>-23.500197648160935</v>
      </c>
      <c r="BE187" s="100" t="s">
        <v>1194</v>
      </c>
      <c r="BF187" s="131">
        <f t="shared" si="102"/>
        <v>-6.3985735656919633</v>
      </c>
      <c r="BG187" s="132">
        <f t="shared" si="103"/>
        <v>-23.634485207964865</v>
      </c>
    </row>
    <row r="188" spans="3:59" s="3" customFormat="1">
      <c r="C188" s="4"/>
      <c r="G188" s="26"/>
      <c r="H188" s="26"/>
      <c r="I188" s="26"/>
      <c r="J188" s="26"/>
      <c r="K188" s="26"/>
      <c r="L188" s="26"/>
      <c r="N188" s="81"/>
      <c r="O188" s="26"/>
      <c r="P188" s="26"/>
      <c r="Q188" s="45"/>
      <c r="R188" s="45"/>
      <c r="S188" s="45"/>
      <c r="T188" s="45"/>
      <c r="U188" s="45"/>
      <c r="V188" s="87"/>
      <c r="W188" s="26"/>
      <c r="X188" s="26"/>
      <c r="Y188" s="45"/>
      <c r="Z188" s="45"/>
      <c r="AA188" s="45"/>
      <c r="AB188" s="45"/>
      <c r="AC188" s="45"/>
      <c r="AD188" s="45"/>
      <c r="AE188" s="85"/>
      <c r="AF188" s="26"/>
      <c r="AG188" s="26"/>
      <c r="AH188" s="26"/>
      <c r="AI188" s="26"/>
      <c r="AJ188" s="26"/>
      <c r="AK188" s="80" t="s">
        <v>346</v>
      </c>
      <c r="AL188" s="20">
        <f t="shared" si="100"/>
        <v>4.0252095372533674</v>
      </c>
      <c r="AM188" s="20">
        <f t="shared" si="101"/>
        <v>9.5630000000000006</v>
      </c>
      <c r="AN188" s="41">
        <f t="shared" si="85"/>
        <v>-0.42035352939246334</v>
      </c>
      <c r="AO188" s="41">
        <f t="shared" si="86"/>
        <v>1.1574108213747016</v>
      </c>
      <c r="AP188" s="41">
        <f t="shared" si="87"/>
        <v>-0.12862153491591233</v>
      </c>
      <c r="AQ188" s="41">
        <f t="shared" si="88"/>
        <v>-0.37874048837155527</v>
      </c>
      <c r="AR188" s="41">
        <f t="shared" si="89"/>
        <v>1.769976858180035</v>
      </c>
      <c r="AS188" s="84" t="s">
        <v>560</v>
      </c>
      <c r="AT188" s="20">
        <f t="shared" si="90"/>
        <v>0.63029750555253172</v>
      </c>
      <c r="AU188" s="20">
        <f t="shared" si="91"/>
        <v>-0.67042427035119467</v>
      </c>
      <c r="AV188" s="41">
        <f t="shared" si="92"/>
        <v>3.014341513062504</v>
      </c>
      <c r="AW188" s="41">
        <f t="shared" si="93"/>
        <v>-2.5703562069179355</v>
      </c>
      <c r="AX188" s="41">
        <f t="shared" si="94"/>
        <v>10.086254757371945</v>
      </c>
      <c r="AY188" s="41">
        <f t="shared" si="95"/>
        <v>-12.71468242787779</v>
      </c>
      <c r="AZ188" s="41">
        <f t="shared" si="96"/>
        <v>-571.99298369090798</v>
      </c>
      <c r="BA188" s="41">
        <f t="shared" si="97"/>
        <v>23238.730960984958</v>
      </c>
      <c r="BB188" s="84" t="s">
        <v>771</v>
      </c>
      <c r="BC188" s="20">
        <f t="shared" si="98"/>
        <v>-6.9266477319733442</v>
      </c>
      <c r="BD188" s="76">
        <f t="shared" si="99"/>
        <v>-23.449638011765426</v>
      </c>
      <c r="BE188" s="100" t="s">
        <v>1195</v>
      </c>
      <c r="BF188" s="131">
        <f t="shared" si="102"/>
        <v>-6.5028002776767808</v>
      </c>
      <c r="BG188" s="132">
        <f t="shared" si="103"/>
        <v>-23.585897558391508</v>
      </c>
    </row>
    <row r="189" spans="3:59" s="3" customFormat="1">
      <c r="C189" s="4"/>
      <c r="G189" s="26"/>
      <c r="H189" s="26"/>
      <c r="I189" s="26"/>
      <c r="J189" s="26"/>
      <c r="K189" s="26"/>
      <c r="L189" s="26"/>
      <c r="N189" s="81"/>
      <c r="O189" s="26"/>
      <c r="P189" s="26"/>
      <c r="Q189" s="45"/>
      <c r="R189" s="45"/>
      <c r="S189" s="45"/>
      <c r="T189" s="45"/>
      <c r="U189" s="45"/>
      <c r="V189" s="87"/>
      <c r="W189" s="26"/>
      <c r="X189" s="26"/>
      <c r="Y189" s="45"/>
      <c r="Z189" s="45"/>
      <c r="AA189" s="45"/>
      <c r="AB189" s="45"/>
      <c r="AC189" s="45"/>
      <c r="AD189" s="45"/>
      <c r="AE189" s="85"/>
      <c r="AF189" s="26"/>
      <c r="AG189" s="26"/>
      <c r="AH189" s="26"/>
      <c r="AI189" s="26"/>
      <c r="AJ189" s="26"/>
      <c r="AK189" s="80" t="s">
        <v>347</v>
      </c>
      <c r="AL189" s="20">
        <f t="shared" si="100"/>
        <v>4.0752095372533672</v>
      </c>
      <c r="AM189" s="20">
        <f t="shared" si="101"/>
        <v>9.5630000000000006</v>
      </c>
      <c r="AN189" s="41">
        <f t="shared" si="85"/>
        <v>-0.40039280510730912</v>
      </c>
      <c r="AO189" s="41">
        <f t="shared" si="86"/>
        <v>1.1613457339793283</v>
      </c>
      <c r="AP189" s="41">
        <f t="shared" si="87"/>
        <v>-0.14625482815841018</v>
      </c>
      <c r="AQ189" s="41">
        <f t="shared" si="88"/>
        <v>-0.37187103861507342</v>
      </c>
      <c r="AR189" s="41">
        <f t="shared" si="89"/>
        <v>1.7488738519039564</v>
      </c>
      <c r="AS189" s="84" t="s">
        <v>561</v>
      </c>
      <c r="AT189" s="20">
        <f t="shared" si="90"/>
        <v>0.63232882691515391</v>
      </c>
      <c r="AU189" s="20">
        <f t="shared" si="91"/>
        <v>-0.65438579159958166</v>
      </c>
      <c r="AV189" s="41">
        <f t="shared" si="92"/>
        <v>2.9676851018738524</v>
      </c>
      <c r="AW189" s="41">
        <f t="shared" si="93"/>
        <v>-2.5309386307210531</v>
      </c>
      <c r="AX189" s="41">
        <f t="shared" si="94"/>
        <v>9.8071548638840174</v>
      </c>
      <c r="AY189" s="41">
        <f t="shared" si="95"/>
        <v>-12.402693460910051</v>
      </c>
      <c r="AZ189" s="41">
        <f t="shared" si="96"/>
        <v>-572.07870969663725</v>
      </c>
      <c r="BA189" s="41">
        <f t="shared" si="97"/>
        <v>22595.684806388774</v>
      </c>
      <c r="BB189" s="84" t="s">
        <v>772</v>
      </c>
      <c r="BC189" s="20">
        <f t="shared" si="98"/>
        <v>-7.0313928673183597</v>
      </c>
      <c r="BD189" s="76">
        <f t="shared" si="99"/>
        <v>-23.397898488483818</v>
      </c>
      <c r="BE189" s="100" t="s">
        <v>1196</v>
      </c>
      <c r="BF189" s="131">
        <f t="shared" si="102"/>
        <v>-6.6081892841214245</v>
      </c>
      <c r="BG189" s="132">
        <f t="shared" si="103"/>
        <v>-23.536144847313619</v>
      </c>
    </row>
    <row r="190" spans="3:59" s="3" customFormat="1">
      <c r="C190" s="4"/>
      <c r="G190" s="26"/>
      <c r="H190" s="26"/>
      <c r="I190" s="26"/>
      <c r="J190" s="26"/>
      <c r="K190" s="26"/>
      <c r="L190" s="26"/>
      <c r="N190" s="81"/>
      <c r="O190" s="26"/>
      <c r="P190" s="26"/>
      <c r="Q190" s="45"/>
      <c r="R190" s="45"/>
      <c r="S190" s="45"/>
      <c r="T190" s="45"/>
      <c r="U190" s="45"/>
      <c r="V190" s="87"/>
      <c r="W190" s="26"/>
      <c r="X190" s="26"/>
      <c r="Y190" s="45"/>
      <c r="Z190" s="45"/>
      <c r="AA190" s="45"/>
      <c r="AB190" s="45"/>
      <c r="AC190" s="45"/>
      <c r="AD190" s="45"/>
      <c r="AE190" s="85"/>
      <c r="AF190" s="26"/>
      <c r="AG190" s="26"/>
      <c r="AH190" s="26"/>
      <c r="AI190" s="26"/>
      <c r="AJ190" s="26"/>
      <c r="AK190" s="80" t="s">
        <v>348</v>
      </c>
      <c r="AL190" s="20">
        <f t="shared" si="100"/>
        <v>4.125209537253367</v>
      </c>
      <c r="AM190" s="20">
        <f t="shared" si="101"/>
        <v>9.5630000000000006</v>
      </c>
      <c r="AN190" s="41">
        <f t="shared" si="85"/>
        <v>-0.38018566487624472</v>
      </c>
      <c r="AO190" s="41">
        <f t="shared" si="86"/>
        <v>1.1653292232386741</v>
      </c>
      <c r="AP190" s="41">
        <f t="shared" si="87"/>
        <v>-0.16448200154070491</v>
      </c>
      <c r="AQ190" s="41">
        <f t="shared" si="88"/>
        <v>-0.36410510755338699</v>
      </c>
      <c r="AR190" s="41">
        <f t="shared" si="89"/>
        <v>1.7242636174805257</v>
      </c>
      <c r="AS190" s="84" t="s">
        <v>562</v>
      </c>
      <c r="AT190" s="20">
        <f t="shared" si="90"/>
        <v>0.63398143622108583</v>
      </c>
      <c r="AU190" s="20">
        <f t="shared" si="91"/>
        <v>-0.63796693194142784</v>
      </c>
      <c r="AV190" s="41">
        <f t="shared" si="92"/>
        <v>2.9218849747815736</v>
      </c>
      <c r="AW190" s="41">
        <f t="shared" si="93"/>
        <v>-2.4903877647262611</v>
      </c>
      <c r="AX190" s="41">
        <f t="shared" si="94"/>
        <v>9.5374118058543171</v>
      </c>
      <c r="AY190" s="41">
        <f t="shared" si="95"/>
        <v>-12.093084069014921</v>
      </c>
      <c r="AZ190" s="41">
        <f t="shared" si="96"/>
        <v>-572.16660459679179</v>
      </c>
      <c r="BA190" s="41">
        <f t="shared" si="97"/>
        <v>21974.196800688347</v>
      </c>
      <c r="BB190" s="84" t="s">
        <v>773</v>
      </c>
      <c r="BC190" s="20">
        <f t="shared" si="98"/>
        <v>-7.1373597133740727</v>
      </c>
      <c r="BD190" s="76">
        <f t="shared" si="99"/>
        <v>-23.344931870845283</v>
      </c>
      <c r="BE190" s="100" t="s">
        <v>1197</v>
      </c>
      <c r="BF190" s="131">
        <f t="shared" si="102"/>
        <v>-6.7148155624967725</v>
      </c>
      <c r="BG190" s="132">
        <f t="shared" si="103"/>
        <v>-23.485180824922676</v>
      </c>
    </row>
    <row r="191" spans="3:59" s="3" customFormat="1">
      <c r="C191" s="4"/>
      <c r="G191" s="26"/>
      <c r="H191" s="26"/>
      <c r="I191" s="26"/>
      <c r="J191" s="26"/>
      <c r="K191" s="26"/>
      <c r="L191" s="26"/>
      <c r="N191" s="81"/>
      <c r="O191" s="26"/>
      <c r="P191" s="26"/>
      <c r="Q191" s="45"/>
      <c r="R191" s="45"/>
      <c r="S191" s="45"/>
      <c r="T191" s="45"/>
      <c r="U191" s="45"/>
      <c r="V191" s="87"/>
      <c r="W191" s="26"/>
      <c r="X191" s="26"/>
      <c r="Y191" s="45"/>
      <c r="Z191" s="45"/>
      <c r="AA191" s="45"/>
      <c r="AB191" s="45"/>
      <c r="AC191" s="45"/>
      <c r="AD191" s="45"/>
      <c r="AE191" s="85"/>
      <c r="AF191" s="26"/>
      <c r="AG191" s="26"/>
      <c r="AH191" s="26"/>
      <c r="AI191" s="26"/>
      <c r="AJ191" s="26"/>
      <c r="AK191" s="80" t="s">
        <v>349</v>
      </c>
      <c r="AL191" s="20">
        <f t="shared" si="100"/>
        <v>4.1752095372533669</v>
      </c>
      <c r="AM191" s="20">
        <f t="shared" si="101"/>
        <v>9.5630000000000006</v>
      </c>
      <c r="AN191" s="41">
        <f t="shared" si="85"/>
        <v>-0.35973210869927008</v>
      </c>
      <c r="AO191" s="41">
        <f t="shared" si="86"/>
        <v>1.169361289152739</v>
      </c>
      <c r="AP191" s="41">
        <f t="shared" si="87"/>
        <v>-0.18331034156100579</v>
      </c>
      <c r="AQ191" s="41">
        <f t="shared" si="88"/>
        <v>-0.35541281901703403</v>
      </c>
      <c r="AR191" s="41">
        <f t="shared" si="89"/>
        <v>1.6960266502318846</v>
      </c>
      <c r="AS191" s="84" t="s">
        <v>563</v>
      </c>
      <c r="AT191" s="20">
        <f t="shared" si="90"/>
        <v>0.63522977668743708</v>
      </c>
      <c r="AU191" s="20">
        <f t="shared" si="91"/>
        <v>-0.62115157461747295</v>
      </c>
      <c r="AV191" s="41">
        <f t="shared" si="92"/>
        <v>2.8768954241109426</v>
      </c>
      <c r="AW191" s="41">
        <f t="shared" si="93"/>
        <v>-2.4486412124285764</v>
      </c>
      <c r="AX191" s="41">
        <f t="shared" si="94"/>
        <v>9.2765272812704804</v>
      </c>
      <c r="AY191" s="41">
        <f t="shared" si="95"/>
        <v>-11.785452706632729</v>
      </c>
      <c r="AZ191" s="41">
        <f t="shared" si="96"/>
        <v>-572.25676475450268</v>
      </c>
      <c r="BA191" s="41">
        <f t="shared" si="97"/>
        <v>21373.118856047189</v>
      </c>
      <c r="BB191" s="84" t="s">
        <v>774</v>
      </c>
      <c r="BC191" s="20">
        <f t="shared" si="98"/>
        <v>-7.2446307153513958</v>
      </c>
      <c r="BD191" s="76">
        <f t="shared" si="99"/>
        <v>-23.29068616679659</v>
      </c>
      <c r="BE191" s="100" t="s">
        <v>1198</v>
      </c>
      <c r="BF191" s="131">
        <f t="shared" si="102"/>
        <v>-6.8227622137008499</v>
      </c>
      <c r="BG191" s="132">
        <f t="shared" si="103"/>
        <v>-23.432954560600507</v>
      </c>
    </row>
    <row r="192" spans="3:59" s="3" customFormat="1">
      <c r="C192" s="4"/>
      <c r="G192" s="26"/>
      <c r="H192" s="26"/>
      <c r="I192" s="26"/>
      <c r="J192" s="26"/>
      <c r="K192" s="26"/>
      <c r="L192" s="26"/>
      <c r="N192" s="81"/>
      <c r="O192" s="26"/>
      <c r="P192" s="26"/>
      <c r="Q192" s="45"/>
      <c r="R192" s="45"/>
      <c r="S192" s="45"/>
      <c r="T192" s="45"/>
      <c r="U192" s="45"/>
      <c r="V192" s="87"/>
      <c r="W192" s="26"/>
      <c r="X192" s="26"/>
      <c r="Y192" s="45"/>
      <c r="Z192" s="45"/>
      <c r="AA192" s="45"/>
      <c r="AB192" s="45"/>
      <c r="AC192" s="45"/>
      <c r="AD192" s="45"/>
      <c r="AE192" s="85"/>
      <c r="AF192" s="26"/>
      <c r="AG192" s="26"/>
      <c r="AH192" s="26"/>
      <c r="AI192" s="26"/>
      <c r="AJ192" s="26"/>
      <c r="AK192" s="80" t="s">
        <v>350</v>
      </c>
      <c r="AL192" s="20">
        <f t="shared" si="100"/>
        <v>4.2252095372533667</v>
      </c>
      <c r="AM192" s="20">
        <f t="shared" si="101"/>
        <v>9.5630000000000006</v>
      </c>
      <c r="AN192" s="41">
        <f t="shared" si="85"/>
        <v>-0.33903213657638526</v>
      </c>
      <c r="AO192" s="41">
        <f t="shared" si="86"/>
        <v>1.173441931721523</v>
      </c>
      <c r="AP192" s="41">
        <f t="shared" si="87"/>
        <v>-0.20274713471752115</v>
      </c>
      <c r="AQ192" s="41">
        <f t="shared" si="88"/>
        <v>-0.34576393251167303</v>
      </c>
      <c r="AR192" s="41">
        <f t="shared" si="89"/>
        <v>1.6640419881806765</v>
      </c>
      <c r="AS192" s="84" t="s">
        <v>564</v>
      </c>
      <c r="AT192" s="20">
        <f t="shared" si="90"/>
        <v>0.63604538450843195</v>
      </c>
      <c r="AU192" s="20">
        <f t="shared" si="91"/>
        <v>-0.6039218883913291</v>
      </c>
      <c r="AV192" s="41">
        <f t="shared" si="92"/>
        <v>2.8326711890889222</v>
      </c>
      <c r="AW192" s="41">
        <f t="shared" si="93"/>
        <v>-2.4056293240413478</v>
      </c>
      <c r="AX192" s="41">
        <f t="shared" si="94"/>
        <v>9.0240260654944482</v>
      </c>
      <c r="AY192" s="41">
        <f t="shared" si="95"/>
        <v>-11.479380257283047</v>
      </c>
      <c r="AZ192" s="41">
        <f t="shared" si="96"/>
        <v>-572.34929658516899</v>
      </c>
      <c r="BA192" s="41">
        <f t="shared" si="97"/>
        <v>20791.35605489921</v>
      </c>
      <c r="BB192" s="84" t="s">
        <v>775</v>
      </c>
      <c r="BC192" s="20">
        <f t="shared" si="98"/>
        <v>-7.3532976964066519</v>
      </c>
      <c r="BD192" s="76">
        <f t="shared" si="99"/>
        <v>-23.235103853446411</v>
      </c>
      <c r="BE192" s="100" t="s">
        <v>1199</v>
      </c>
      <c r="BF192" s="131">
        <f t="shared" si="102"/>
        <v>-6.9321217862559958</v>
      </c>
      <c r="BG192" s="132">
        <f t="shared" si="103"/>
        <v>-23.379409713581019</v>
      </c>
    </row>
    <row r="193" spans="3:59" s="3" customFormat="1">
      <c r="C193" s="4"/>
      <c r="G193" s="26"/>
      <c r="H193" s="26"/>
      <c r="I193" s="26"/>
      <c r="J193" s="26"/>
      <c r="K193" s="26"/>
      <c r="L193" s="26"/>
      <c r="N193" s="81"/>
      <c r="O193" s="26"/>
      <c r="P193" s="26"/>
      <c r="Q193" s="45"/>
      <c r="R193" s="45"/>
      <c r="S193" s="45"/>
      <c r="T193" s="45"/>
      <c r="U193" s="45"/>
      <c r="V193" s="87"/>
      <c r="W193" s="26"/>
      <c r="X193" s="26"/>
      <c r="Y193" s="45"/>
      <c r="Z193" s="45"/>
      <c r="AA193" s="45"/>
      <c r="AB193" s="45"/>
      <c r="AC193" s="45"/>
      <c r="AD193" s="45"/>
      <c r="AE193" s="85"/>
      <c r="AF193" s="26"/>
      <c r="AG193" s="26"/>
      <c r="AH193" s="26"/>
      <c r="AI193" s="26"/>
      <c r="AJ193" s="26"/>
      <c r="AK193" s="80" t="s">
        <v>351</v>
      </c>
      <c r="AL193" s="20">
        <f t="shared" si="100"/>
        <v>4.2752095372533665</v>
      </c>
      <c r="AM193" s="20">
        <f t="shared" si="101"/>
        <v>9.5630000000000006</v>
      </c>
      <c r="AN193" s="41">
        <f t="shared" si="85"/>
        <v>-0.31808574850758886</v>
      </c>
      <c r="AO193" s="41">
        <f t="shared" si="86"/>
        <v>1.1775711509450264</v>
      </c>
      <c r="AP193" s="41">
        <f t="shared" si="87"/>
        <v>-0.22279966750845581</v>
      </c>
      <c r="AQ193" s="41">
        <f t="shared" si="88"/>
        <v>-0.3351278432180429</v>
      </c>
      <c r="AR193" s="41">
        <f t="shared" si="89"/>
        <v>1.6281872120498591</v>
      </c>
      <c r="AS193" s="84" t="s">
        <v>565</v>
      </c>
      <c r="AT193" s="20">
        <f t="shared" si="90"/>
        <v>0.6363963908824255</v>
      </c>
      <c r="AU193" s="20">
        <f t="shared" si="91"/>
        <v>-0.58625804607400722</v>
      </c>
      <c r="AV193" s="41">
        <f t="shared" si="92"/>
        <v>2.7891671371463689</v>
      </c>
      <c r="AW193" s="41">
        <f t="shared" si="93"/>
        <v>-2.3612739457218233</v>
      </c>
      <c r="AX193" s="41">
        <f t="shared" si="94"/>
        <v>8.7794533189372714</v>
      </c>
      <c r="AY193" s="41">
        <f t="shared" si="95"/>
        <v>-11.174424812184823</v>
      </c>
      <c r="AZ193" s="41">
        <f t="shared" si="96"/>
        <v>-572.44431818966927</v>
      </c>
      <c r="BA193" s="41">
        <f t="shared" si="97"/>
        <v>20227.860446831473</v>
      </c>
      <c r="BB193" s="84" t="s">
        <v>776</v>
      </c>
      <c r="BC193" s="20">
        <f t="shared" si="98"/>
        <v>-7.4634634640835094</v>
      </c>
      <c r="BD193" s="76">
        <f t="shared" si="99"/>
        <v>-23.178120969036147</v>
      </c>
      <c r="BE193" s="100" t="s">
        <v>1200</v>
      </c>
      <c r="BF193" s="131">
        <f t="shared" si="102"/>
        <v>-7.0429978941824434</v>
      </c>
      <c r="BG193" s="132">
        <f t="shared" si="103"/>
        <v>-23.324483645590636</v>
      </c>
    </row>
    <row r="194" spans="3:59" s="3" customFormat="1">
      <c r="C194" s="4"/>
      <c r="G194" s="26"/>
      <c r="H194" s="26"/>
      <c r="I194" s="26"/>
      <c r="J194" s="26"/>
      <c r="K194" s="26"/>
      <c r="L194" s="26"/>
      <c r="N194" s="81"/>
      <c r="O194" s="26"/>
      <c r="P194" s="26"/>
      <c r="Q194" s="45"/>
      <c r="R194" s="45"/>
      <c r="S194" s="45"/>
      <c r="T194" s="45"/>
      <c r="U194" s="45"/>
      <c r="V194" s="87"/>
      <c r="W194" s="26"/>
      <c r="X194" s="26"/>
      <c r="Y194" s="45"/>
      <c r="Z194" s="45"/>
      <c r="AA194" s="45"/>
      <c r="AB194" s="45"/>
      <c r="AC194" s="45"/>
      <c r="AD194" s="45"/>
      <c r="AE194" s="85"/>
      <c r="AF194" s="26"/>
      <c r="AG194" s="26"/>
      <c r="AH194" s="26"/>
      <c r="AI194" s="26"/>
      <c r="AJ194" s="26"/>
      <c r="AK194" s="80" t="s">
        <v>352</v>
      </c>
      <c r="AL194" s="20">
        <f t="shared" si="100"/>
        <v>4.3252095372533663</v>
      </c>
      <c r="AM194" s="20">
        <f t="shared" si="101"/>
        <v>9.5630000000000006</v>
      </c>
      <c r="AN194" s="41">
        <f t="shared" si="85"/>
        <v>-0.29689294449288361</v>
      </c>
      <c r="AO194" s="41">
        <f t="shared" si="86"/>
        <v>1.1817489468232487</v>
      </c>
      <c r="AP194" s="41">
        <f t="shared" si="87"/>
        <v>-0.24347522643202169</v>
      </c>
      <c r="AQ194" s="41">
        <f t="shared" si="88"/>
        <v>-0.32347358199195941</v>
      </c>
      <c r="AR194" s="41">
        <f t="shared" si="89"/>
        <v>1.5883384452626916</v>
      </c>
      <c r="AS194" s="84" t="s">
        <v>566</v>
      </c>
      <c r="AT194" s="20">
        <f t="shared" si="90"/>
        <v>0.63624690770480907</v>
      </c>
      <c r="AU194" s="20">
        <f t="shared" si="91"/>
        <v>-0.56813787872784693</v>
      </c>
      <c r="AV194" s="41">
        <f t="shared" si="92"/>
        <v>2.7463378993263645</v>
      </c>
      <c r="AW194" s="41">
        <f t="shared" si="93"/>
        <v>-2.3154868746867674</v>
      </c>
      <c r="AX194" s="41">
        <f t="shared" si="94"/>
        <v>8.5423718572763487</v>
      </c>
      <c r="AY194" s="41">
        <f t="shared" si="95"/>
        <v>-10.870115357313326</v>
      </c>
      <c r="AZ194" s="41">
        <f t="shared" si="96"/>
        <v>-572.54196135875748</v>
      </c>
      <c r="BA194" s="41">
        <f t="shared" si="97"/>
        <v>19681.624759164712</v>
      </c>
      <c r="BB194" s="84" t="s">
        <v>777</v>
      </c>
      <c r="BC194" s="20">
        <f t="shared" si="98"/>
        <v>-7.5752437920443416</v>
      </c>
      <c r="BD194" s="76">
        <f t="shared" si="99"/>
        <v>-23.119665997414906</v>
      </c>
      <c r="BE194" s="100" t="s">
        <v>1201</v>
      </c>
      <c r="BF194" s="131">
        <f t="shared" si="102"/>
        <v>-7.1555072127726271</v>
      </c>
      <c r="BG194" s="132">
        <f t="shared" si="103"/>
        <v>-23.268106330820967</v>
      </c>
    </row>
    <row r="195" spans="3:59" s="3" customFormat="1">
      <c r="C195" s="4"/>
      <c r="G195" s="26"/>
      <c r="H195" s="26"/>
      <c r="I195" s="26"/>
      <c r="J195" s="26"/>
      <c r="K195" s="26"/>
      <c r="L195" s="26"/>
      <c r="N195" s="81"/>
      <c r="O195" s="26"/>
      <c r="P195" s="26"/>
      <c r="Q195" s="45"/>
      <c r="R195" s="45"/>
      <c r="S195" s="45"/>
      <c r="T195" s="45"/>
      <c r="U195" s="45"/>
      <c r="V195" s="87"/>
      <c r="W195" s="26"/>
      <c r="X195" s="26"/>
      <c r="Y195" s="45"/>
      <c r="Z195" s="45"/>
      <c r="AA195" s="45"/>
      <c r="AB195" s="45"/>
      <c r="AC195" s="45"/>
      <c r="AD195" s="45"/>
      <c r="AE195" s="85"/>
      <c r="AF195" s="26"/>
      <c r="AG195" s="26"/>
      <c r="AH195" s="26"/>
      <c r="AI195" s="26"/>
      <c r="AJ195" s="26"/>
      <c r="AK195" s="80" t="s">
        <v>353</v>
      </c>
      <c r="AL195" s="20">
        <f t="shared" si="100"/>
        <v>4.3752095372533661</v>
      </c>
      <c r="AM195" s="20">
        <f t="shared" si="101"/>
        <v>9.5630000000000006</v>
      </c>
      <c r="AN195" s="41">
        <f t="shared" si="85"/>
        <v>-0.27545372453226685</v>
      </c>
      <c r="AO195" s="41">
        <f t="shared" si="86"/>
        <v>1.1859753193561902</v>
      </c>
      <c r="AP195" s="41">
        <f t="shared" si="87"/>
        <v>-0.26478109798642713</v>
      </c>
      <c r="AQ195" s="41">
        <f t="shared" si="88"/>
        <v>-0.31076981536433212</v>
      </c>
      <c r="AR195" s="41">
        <f t="shared" si="89"/>
        <v>1.5443703539428102</v>
      </c>
      <c r="AS195" s="84" t="s">
        <v>567</v>
      </c>
      <c r="AT195" s="20">
        <f t="shared" si="90"/>
        <v>0.63555626168958235</v>
      </c>
      <c r="AU195" s="20">
        <f t="shared" si="91"/>
        <v>-0.54953644634050469</v>
      </c>
      <c r="AV195" s="41">
        <f t="shared" si="92"/>
        <v>2.7041374430136056</v>
      </c>
      <c r="AW195" s="41">
        <f t="shared" si="93"/>
        <v>-2.2681679307170572</v>
      </c>
      <c r="AX195" s="41">
        <f t="shared" si="94"/>
        <v>8.3123593107081604</v>
      </c>
      <c r="AY195" s="41">
        <f t="shared" si="95"/>
        <v>-10.56594401866854</v>
      </c>
      <c r="AZ195" s="41">
        <f t="shared" si="96"/>
        <v>-572.64237405913684</v>
      </c>
      <c r="BA195" s="41">
        <f t="shared" si="97"/>
        <v>19151.675851871605</v>
      </c>
      <c r="BB195" s="84" t="s">
        <v>778</v>
      </c>
      <c r="BC195" s="20">
        <f t="shared" si="98"/>
        <v>-7.6887698907649407</v>
      </c>
      <c r="BD195" s="76">
        <f t="shared" si="99"/>
        <v>-23.059658483050164</v>
      </c>
      <c r="BE195" s="100" t="s">
        <v>1202</v>
      </c>
      <c r="BF195" s="131">
        <f t="shared" si="102"/>
        <v>-7.2697819667198234</v>
      </c>
      <c r="BG195" s="132">
        <f t="shared" si="103"/>
        <v>-23.210199002727709</v>
      </c>
    </row>
    <row r="196" spans="3:59" s="3" customFormat="1">
      <c r="C196" s="4"/>
      <c r="G196" s="26"/>
      <c r="H196" s="26"/>
      <c r="I196" s="26"/>
      <c r="J196" s="26"/>
      <c r="K196" s="26"/>
      <c r="L196" s="26"/>
      <c r="N196" s="81"/>
      <c r="O196" s="26"/>
      <c r="P196" s="26"/>
      <c r="Q196" s="45"/>
      <c r="R196" s="45"/>
      <c r="S196" s="45"/>
      <c r="T196" s="45"/>
      <c r="U196" s="45"/>
      <c r="V196" s="87"/>
      <c r="W196" s="26"/>
      <c r="X196" s="26"/>
      <c r="Y196" s="45"/>
      <c r="Z196" s="45"/>
      <c r="AA196" s="45"/>
      <c r="AB196" s="45"/>
      <c r="AC196" s="45"/>
      <c r="AD196" s="45"/>
      <c r="AE196" s="85"/>
      <c r="AF196" s="26"/>
      <c r="AG196" s="26"/>
      <c r="AH196" s="26"/>
      <c r="AI196" s="26"/>
      <c r="AJ196" s="26"/>
      <c r="AK196" s="80" t="s">
        <v>354</v>
      </c>
      <c r="AL196" s="20">
        <f t="shared" si="100"/>
        <v>4.425209537253366</v>
      </c>
      <c r="AM196" s="20">
        <f t="shared" si="101"/>
        <v>9.5630000000000006</v>
      </c>
      <c r="AN196" s="41">
        <f t="shared" si="85"/>
        <v>-0.2537680886257398</v>
      </c>
      <c r="AO196" s="41">
        <f t="shared" si="86"/>
        <v>1.190250268543851</v>
      </c>
      <c r="AP196" s="41">
        <f t="shared" si="87"/>
        <v>-0.28672456866987339</v>
      </c>
      <c r="AQ196" s="41">
        <f t="shared" si="88"/>
        <v>-0.29698484554116877</v>
      </c>
      <c r="AR196" s="41">
        <f t="shared" si="89"/>
        <v>1.4961561469142457</v>
      </c>
      <c r="AS196" s="84" t="s">
        <v>568</v>
      </c>
      <c r="AT196" s="20">
        <f t="shared" si="90"/>
        <v>0.63427802828474567</v>
      </c>
      <c r="AU196" s="20">
        <f t="shared" si="91"/>
        <v>-0.53042549852669585</v>
      </c>
      <c r="AV196" s="41">
        <f t="shared" si="92"/>
        <v>2.6625185589999658</v>
      </c>
      <c r="AW196" s="41">
        <f t="shared" si="93"/>
        <v>-2.2192025204007368</v>
      </c>
      <c r="AX196" s="41">
        <f t="shared" si="94"/>
        <v>8.0890050770192552</v>
      </c>
      <c r="AY196" s="41">
        <f t="shared" si="95"/>
        <v>-10.261356382074142</v>
      </c>
      <c r="AZ196" s="41">
        <f t="shared" si="96"/>
        <v>-572.7457235532255</v>
      </c>
      <c r="BA196" s="41">
        <f t="shared" si="97"/>
        <v>18637.067697452363</v>
      </c>
      <c r="BB196" s="84" t="s">
        <v>779</v>
      </c>
      <c r="BC196" s="20">
        <f t="shared" si="98"/>
        <v>-7.8041915240867619</v>
      </c>
      <c r="BD196" s="76">
        <f t="shared" si="99"/>
        <v>-22.998007291271968</v>
      </c>
      <c r="BE196" s="100" t="s">
        <v>1203</v>
      </c>
      <c r="BF196" s="131">
        <f t="shared" si="102"/>
        <v>-7.3859730685684877</v>
      </c>
      <c r="BG196" s="132">
        <f t="shared" si="103"/>
        <v>-23.150672454371904</v>
      </c>
    </row>
    <row r="197" spans="3:59" s="3" customFormat="1">
      <c r="C197" s="4"/>
      <c r="G197" s="26"/>
      <c r="H197" s="26"/>
      <c r="I197" s="26"/>
      <c r="J197" s="26"/>
      <c r="K197" s="26"/>
      <c r="L197" s="26"/>
      <c r="N197" s="81"/>
      <c r="O197" s="26"/>
      <c r="P197" s="26"/>
      <c r="Q197" s="45"/>
      <c r="R197" s="45"/>
      <c r="S197" s="45"/>
      <c r="T197" s="45"/>
      <c r="U197" s="45"/>
      <c r="V197" s="87"/>
      <c r="W197" s="26"/>
      <c r="X197" s="26"/>
      <c r="Y197" s="45"/>
      <c r="Z197" s="45"/>
      <c r="AA197" s="45"/>
      <c r="AB197" s="45"/>
      <c r="AC197" s="45"/>
      <c r="AD197" s="45"/>
      <c r="AE197" s="85"/>
      <c r="AF197" s="26"/>
      <c r="AG197" s="26"/>
      <c r="AH197" s="26"/>
      <c r="AI197" s="26"/>
      <c r="AJ197" s="26"/>
      <c r="AK197" s="80" t="s">
        <v>355</v>
      </c>
      <c r="AL197" s="20">
        <f t="shared" si="100"/>
        <v>4.4752095372533658</v>
      </c>
      <c r="AM197" s="20">
        <f t="shared" si="101"/>
        <v>9.5630000000000006</v>
      </c>
      <c r="AN197" s="41">
        <f t="shared" ref="AN197:AN215" si="104">($D$6^2-$D$15^2-0^2+AL197^2-$D$16^2+AM197^2)/(2*(AM197-$D$16))</f>
        <v>-0.23183603677330261</v>
      </c>
      <c r="AO197" s="41">
        <f t="shared" ref="AO197:AO215" si="105">(((AL197-0)/(AM197-$D$16))^2)+1</f>
        <v>1.1945737943862307</v>
      </c>
      <c r="AP197" s="41">
        <f t="shared" ref="AP197:AP215" si="106">2*AM197*((AL197-0)/(AM197-$D$16))-2*AN197*((AL197-0)/(AM197-$D$16))-2*AL197</f>
        <v>-0.30931292498057417</v>
      </c>
      <c r="AQ197" s="41">
        <f t="shared" ref="AQ197:AQ215" si="107">AL197^2+AM197^2+AN197^2-$D$15^2-2*AM197*AN197</f>
        <v>-0.28208661040355931</v>
      </c>
      <c r="AR197" s="41">
        <f t="shared" ref="AR197:AR215" si="108">AP197^2-4*AO197*AQ197</f>
        <v>1.4435675757013591</v>
      </c>
      <c r="AS197" s="84" t="s">
        <v>569</v>
      </c>
      <c r="AT197" s="20">
        <f t="shared" ref="AT197:AT215" si="109">IF(AL197&lt;0,MIN((-AP197-SQRT(AR197))/(2*AO197),(-AP197+SQRT(AR197))/(2*AO197)),MAX((-AP197-SQRT(AR197))/(2*AO197),(-AP197+SQRT(AR197))/(2*AO197)))</f>
        <v>0.63235879708993681</v>
      </c>
      <c r="AU197" s="20">
        <f t="shared" ref="AU197:AU215" si="110">AN197-AT197*((AL197-0)/(AM197-$D$16))</f>
        <v>-0.51077278822712813</v>
      </c>
      <c r="AV197" s="41">
        <f t="shared" ref="AV197:AV215" si="111">(AU197-AM197)/(AT197-AL197)</f>
        <v>2.6214322307503179</v>
      </c>
      <c r="AW197" s="41">
        <f t="shared" ref="AW197:AW215" si="112">AM197-AV197*AL197</f>
        <v>-2.1684585203171878</v>
      </c>
      <c r="AX197" s="41">
        <f t="shared" ref="AX197:AX215" si="113">AV197^2+1</f>
        <v>7.8719069404165882</v>
      </c>
      <c r="AY197" s="41">
        <f t="shared" ref="AY197:AY215" si="114">2*AV197*(AW197-AU197)-2*AT197</f>
        <v>-9.9557392072915114</v>
      </c>
      <c r="AZ197" s="41">
        <f t="shared" ref="AZ197:AZ215" si="115">AT197^2+AU197^2-2*AW197*AU197+AW197^2-$D$11^2</f>
        <v>-572.85220036536805</v>
      </c>
      <c r="BA197" s="41">
        <f t="shared" ref="BA197:BA215" si="116">AY197^2-4*AX197*AZ197</f>
        <v>18136.873590719821</v>
      </c>
      <c r="BB197" s="84" t="s">
        <v>780</v>
      </c>
      <c r="BC197" s="20">
        <f t="shared" ref="BC197:BC215" si="117">IF(AT197&lt;0,MAX((-AY197-SQRT(BA197))/(2*AX197),(-AY197+SQRT(BA197))/(2*AX197)),MIN((-AY197-SQRT(BA197))/(2*AX197),(-AY197+SQRT(BA197))/(2*AX197)))</f>
        <v>-7.9216809919327558</v>
      </c>
      <c r="BD197" s="76">
        <f t="shared" ref="BD197:BD215" si="118">AV197*BC197+AW197</f>
        <v>-22.934608394291864</v>
      </c>
      <c r="BE197" s="100" t="s">
        <v>1204</v>
      </c>
      <c r="BF197" s="131">
        <f t="shared" si="102"/>
        <v>-7.5042541292952194</v>
      </c>
      <c r="BG197" s="132">
        <f t="shared" si="103"/>
        <v>-23.08942487567872</v>
      </c>
    </row>
    <row r="198" spans="3:59" s="3" customFormat="1">
      <c r="C198" s="4"/>
      <c r="G198" s="26"/>
      <c r="H198" s="26"/>
      <c r="I198" s="26"/>
      <c r="J198" s="26"/>
      <c r="K198" s="26"/>
      <c r="L198" s="26"/>
      <c r="N198" s="81"/>
      <c r="O198" s="26"/>
      <c r="P198" s="26"/>
      <c r="Q198" s="45"/>
      <c r="R198" s="45"/>
      <c r="S198" s="45"/>
      <c r="T198" s="45"/>
      <c r="U198" s="45"/>
      <c r="V198" s="87"/>
      <c r="W198" s="26"/>
      <c r="X198" s="26"/>
      <c r="Y198" s="45"/>
      <c r="Z198" s="45"/>
      <c r="AA198" s="45"/>
      <c r="AB198" s="45"/>
      <c r="AC198" s="45"/>
      <c r="AD198" s="45"/>
      <c r="AE198" s="85"/>
      <c r="AF198" s="26"/>
      <c r="AG198" s="26"/>
      <c r="AH198" s="26"/>
      <c r="AI198" s="26"/>
      <c r="AJ198" s="26"/>
      <c r="AK198" s="80" t="s">
        <v>356</v>
      </c>
      <c r="AL198" s="20">
        <f t="shared" ref="AL198:AL215" si="119">IF(AND(AL197&lt;($D$28-$D$5),AND(AL197&lt;&gt;0,AL196&lt;&gt;0)),AL197+$D$5,0)</f>
        <v>4.5252095372533656</v>
      </c>
      <c r="AM198" s="20">
        <f t="shared" ref="AM198:AM215" si="120">IF(AL198&lt;&gt;0,$D$27,0)</f>
        <v>9.5630000000000006</v>
      </c>
      <c r="AN198" s="41">
        <f t="shared" si="104"/>
        <v>-0.20965756897495519</v>
      </c>
      <c r="AO198" s="41">
        <f t="shared" si="105"/>
        <v>1.1989458968833298</v>
      </c>
      <c r="AP198" s="41">
        <f t="shared" si="106"/>
        <v>-0.33255345341673603</v>
      </c>
      <c r="AQ198" s="41">
        <f t="shared" si="107"/>
        <v>-0.2660426835076839</v>
      </c>
      <c r="AR198" s="41">
        <f t="shared" si="108"/>
        <v>1.3864749345288689</v>
      </c>
      <c r="AS198" s="84" t="s">
        <v>570</v>
      </c>
      <c r="AT198" s="20">
        <f t="shared" si="109"/>
        <v>0.62973657102753489</v>
      </c>
      <c r="AU198" s="20">
        <f t="shared" si="110"/>
        <v>-0.49054118554271953</v>
      </c>
      <c r="AV198" s="41">
        <f t="shared" si="111"/>
        <v>2.5808268399519139</v>
      </c>
      <c r="AW198" s="41">
        <f t="shared" si="112"/>
        <v>-2.1157822301498648</v>
      </c>
      <c r="AX198" s="41">
        <f t="shared" si="113"/>
        <v>7.6606671778161815</v>
      </c>
      <c r="AY198" s="41">
        <f t="shared" si="114"/>
        <v>-9.6484045606822821</v>
      </c>
      <c r="AZ198" s="41">
        <f t="shared" si="115"/>
        <v>-572.96202339803472</v>
      </c>
      <c r="BA198" s="41">
        <f t="shared" si="116"/>
        <v>17650.177177688482</v>
      </c>
      <c r="BB198" s="84" t="s">
        <v>781</v>
      </c>
      <c r="BC198" s="20">
        <f t="shared" si="117"/>
        <v>-8.0414382945205585</v>
      </c>
      <c r="BD198" s="76">
        <f t="shared" si="118"/>
        <v>-22.869342012465665</v>
      </c>
      <c r="BE198" s="100" t="s">
        <v>1205</v>
      </c>
      <c r="BF198" s="131">
        <f t="shared" si="102"/>
        <v>-7.6248266584994271</v>
      </c>
      <c r="BG198" s="132">
        <f t="shared" si="103"/>
        <v>-23.026339061139261</v>
      </c>
    </row>
    <row r="199" spans="3:59" s="3" customFormat="1">
      <c r="C199" s="4"/>
      <c r="G199" s="26"/>
      <c r="H199" s="26"/>
      <c r="I199" s="26"/>
      <c r="J199" s="26"/>
      <c r="K199" s="26"/>
      <c r="L199" s="26"/>
      <c r="N199" s="81"/>
      <c r="O199" s="26"/>
      <c r="P199" s="26"/>
      <c r="Q199" s="45"/>
      <c r="R199" s="45"/>
      <c r="S199" s="45"/>
      <c r="T199" s="45"/>
      <c r="U199" s="45"/>
      <c r="V199" s="87"/>
      <c r="W199" s="26"/>
      <c r="X199" s="26"/>
      <c r="Y199" s="45"/>
      <c r="Z199" s="45"/>
      <c r="AA199" s="45"/>
      <c r="AB199" s="45"/>
      <c r="AC199" s="45"/>
      <c r="AD199" s="45"/>
      <c r="AE199" s="85"/>
      <c r="AF199" s="26"/>
      <c r="AG199" s="26"/>
      <c r="AH199" s="26"/>
      <c r="AI199" s="26"/>
      <c r="AJ199" s="26"/>
      <c r="AK199" s="80" t="s">
        <v>357</v>
      </c>
      <c r="AL199" s="20">
        <f t="shared" si="119"/>
        <v>4.5752095372533654</v>
      </c>
      <c r="AM199" s="20">
        <f t="shared" si="120"/>
        <v>9.5630000000000006</v>
      </c>
      <c r="AN199" s="41">
        <f t="shared" si="104"/>
        <v>-0.18723268523069689</v>
      </c>
      <c r="AO199" s="41">
        <f t="shared" si="105"/>
        <v>1.2033665760351477</v>
      </c>
      <c r="AP199" s="41">
        <f t="shared" si="106"/>
        <v>-0.35645344047656735</v>
      </c>
      <c r="AQ199" s="41">
        <f t="shared" si="107"/>
        <v>-0.24882027408482532</v>
      </c>
      <c r="AR199" s="41">
        <f t="shared" si="108"/>
        <v>1.3247470603219147</v>
      </c>
      <c r="AS199" s="84" t="s">
        <v>571</v>
      </c>
      <c r="AT199" s="20">
        <f t="shared" si="109"/>
        <v>0.6263386563162413</v>
      </c>
      <c r="AU199" s="20">
        <f t="shared" si="110"/>
        <v>-0.46968751460379365</v>
      </c>
      <c r="AV199" s="41">
        <f t="shared" si="111"/>
        <v>2.5406471411956857</v>
      </c>
      <c r="AW199" s="41">
        <f t="shared" si="112"/>
        <v>-2.0609930311939983</v>
      </c>
      <c r="AX199" s="41">
        <f t="shared" si="113"/>
        <v>7.4548878960658103</v>
      </c>
      <c r="AY199" s="41">
        <f t="shared" si="114"/>
        <v>-9.3385689356201365</v>
      </c>
      <c r="AZ199" s="41">
        <f t="shared" si="115"/>
        <v>-573.0754466404735</v>
      </c>
      <c r="BA199" s="41">
        <f t="shared" si="116"/>
        <v>17176.061712535626</v>
      </c>
      <c r="BB199" s="84" t="s">
        <v>782</v>
      </c>
      <c r="BC199" s="20">
        <f t="shared" si="117"/>
        <v>-8.1636979392275926</v>
      </c>
      <c r="BD199" s="76">
        <f t="shared" si="118"/>
        <v>-22.802068862077693</v>
      </c>
      <c r="BE199" s="100" t="s">
        <v>1206</v>
      </c>
      <c r="BF199" s="131">
        <f t="shared" si="102"/>
        <v>-7.7479269184869803</v>
      </c>
      <c r="BG199" s="132">
        <f t="shared" si="103"/>
        <v>-22.961278745165178</v>
      </c>
    </row>
    <row r="200" spans="3:59" s="3" customFormat="1">
      <c r="C200" s="4"/>
      <c r="G200" s="26"/>
      <c r="H200" s="26"/>
      <c r="I200" s="26"/>
      <c r="J200" s="26"/>
      <c r="K200" s="26"/>
      <c r="L200" s="26"/>
      <c r="N200" s="81"/>
      <c r="O200" s="26"/>
      <c r="P200" s="26"/>
      <c r="Q200" s="45"/>
      <c r="R200" s="45"/>
      <c r="S200" s="45"/>
      <c r="T200" s="45"/>
      <c r="U200" s="45"/>
      <c r="V200" s="87"/>
      <c r="W200" s="26"/>
      <c r="X200" s="26"/>
      <c r="Y200" s="45"/>
      <c r="Z200" s="45"/>
      <c r="AA200" s="45"/>
      <c r="AB200" s="45"/>
      <c r="AC200" s="45"/>
      <c r="AD200" s="45"/>
      <c r="AE200" s="85"/>
      <c r="AF200" s="26"/>
      <c r="AG200" s="26"/>
      <c r="AH200" s="26"/>
      <c r="AI200" s="26"/>
      <c r="AJ200" s="26"/>
      <c r="AK200" s="80" t="s">
        <v>358</v>
      </c>
      <c r="AL200" s="20">
        <f t="shared" si="119"/>
        <v>4.6252095372533653</v>
      </c>
      <c r="AM200" s="20">
        <f t="shared" si="120"/>
        <v>9.5630000000000006</v>
      </c>
      <c r="AN200" s="41">
        <f t="shared" si="104"/>
        <v>-0.1645613855405284</v>
      </c>
      <c r="AO200" s="41">
        <f t="shared" si="105"/>
        <v>1.2078358318416851</v>
      </c>
      <c r="AP200" s="41">
        <f t="shared" si="106"/>
        <v>-0.3810201726582747</v>
      </c>
      <c r="AQ200" s="41">
        <f t="shared" si="107"/>
        <v>-0.2303862270413255</v>
      </c>
      <c r="AR200" s="41">
        <f t="shared" si="108"/>
        <v>1.2582513327058482</v>
      </c>
      <c r="AS200" s="84" t="s">
        <v>572</v>
      </c>
      <c r="AT200" s="20">
        <f t="shared" si="109"/>
        <v>0.62207882905676848</v>
      </c>
      <c r="AU200" s="20">
        <f t="shared" si="110"/>
        <v>-0.44816099826056099</v>
      </c>
      <c r="AV200" s="41">
        <f t="shared" si="111"/>
        <v>2.5008329050466029</v>
      </c>
      <c r="AW200" s="41">
        <f t="shared" si="112"/>
        <v>-2.0038762034985869</v>
      </c>
      <c r="AX200" s="41">
        <f t="shared" si="113"/>
        <v>7.2541652189638315</v>
      </c>
      <c r="AY200" s="41">
        <f t="shared" si="114"/>
        <v>-9.0253252103947048</v>
      </c>
      <c r="AZ200" s="41">
        <f t="shared" si="115"/>
        <v>-573.19276813063061</v>
      </c>
      <c r="BA200" s="41">
        <f t="shared" si="116"/>
        <v>16713.59666449267</v>
      </c>
      <c r="BB200" s="84" t="s">
        <v>783</v>
      </c>
      <c r="BC200" s="20">
        <f t="shared" si="117"/>
        <v>-8.2887380810780247</v>
      </c>
      <c r="BD200" s="76">
        <f t="shared" si="118"/>
        <v>-22.732625137971347</v>
      </c>
      <c r="BE200" s="100" t="s">
        <v>1207</v>
      </c>
      <c r="BF200" s="131">
        <f t="shared" si="102"/>
        <v>-7.8738351278920859</v>
      </c>
      <c r="BG200" s="132">
        <f t="shared" si="103"/>
        <v>-22.894083702309104</v>
      </c>
    </row>
    <row r="201" spans="3:59" s="3" customFormat="1">
      <c r="C201" s="4"/>
      <c r="G201" s="26"/>
      <c r="H201" s="26"/>
      <c r="I201" s="26"/>
      <c r="J201" s="26"/>
      <c r="K201" s="26"/>
      <c r="L201" s="26"/>
      <c r="N201" s="81"/>
      <c r="O201" s="26"/>
      <c r="P201" s="26"/>
      <c r="Q201" s="45"/>
      <c r="R201" s="45"/>
      <c r="S201" s="45"/>
      <c r="T201" s="45"/>
      <c r="U201" s="45"/>
      <c r="V201" s="87"/>
      <c r="W201" s="26"/>
      <c r="X201" s="26"/>
      <c r="Y201" s="45"/>
      <c r="Z201" s="45"/>
      <c r="AA201" s="45"/>
      <c r="AB201" s="45"/>
      <c r="AC201" s="45"/>
      <c r="AD201" s="45"/>
      <c r="AE201" s="85"/>
      <c r="AF201" s="26"/>
      <c r="AG201" s="26"/>
      <c r="AH201" s="26"/>
      <c r="AI201" s="26"/>
      <c r="AJ201" s="26"/>
      <c r="AK201" s="80" t="s">
        <v>359</v>
      </c>
      <c r="AL201" s="20">
        <f t="shared" si="119"/>
        <v>4.6752095372533651</v>
      </c>
      <c r="AM201" s="20">
        <f t="shared" si="120"/>
        <v>9.5630000000000006</v>
      </c>
      <c r="AN201" s="41">
        <f t="shared" si="104"/>
        <v>-0.14164366990444899</v>
      </c>
      <c r="AO201" s="41">
        <f t="shared" si="105"/>
        <v>1.2123536643029413</v>
      </c>
      <c r="AP201" s="41">
        <f t="shared" si="106"/>
        <v>-0.40626093646006822</v>
      </c>
      <c r="AQ201" s="41">
        <f t="shared" si="107"/>
        <v>-0.21070702295866051</v>
      </c>
      <c r="AR201" s="41">
        <f t="shared" si="108"/>
        <v>1.1868536740065958</v>
      </c>
      <c r="AS201" s="84" t="s">
        <v>573</v>
      </c>
      <c r="AT201" s="20">
        <f t="shared" si="109"/>
        <v>0.61685344851010626</v>
      </c>
      <c r="AU201" s="20">
        <f t="shared" si="110"/>
        <v>-0.42590113360626342</v>
      </c>
      <c r="AV201" s="41">
        <f t="shared" si="111"/>
        <v>2.4613170740026171</v>
      </c>
      <c r="AW201" s="41">
        <f t="shared" si="112"/>
        <v>-1.9441730585815815</v>
      </c>
      <c r="AX201" s="41">
        <f t="shared" si="113"/>
        <v>7.0580817387768047</v>
      </c>
      <c r="AY201" s="41">
        <f t="shared" si="114"/>
        <v>-8.7076041208613546</v>
      </c>
      <c r="AZ201" s="41">
        <f t="shared" si="115"/>
        <v>-573.31434218489289</v>
      </c>
      <c r="BA201" s="41">
        <f t="shared" si="116"/>
        <v>16261.820326141757</v>
      </c>
      <c r="BB201" s="84" t="s">
        <v>784</v>
      </c>
      <c r="BC201" s="20">
        <f t="shared" si="117"/>
        <v>-8.4168930611594224</v>
      </c>
      <c r="BD201" s="76">
        <f t="shared" si="118"/>
        <v>-22.660815660067421</v>
      </c>
      <c r="BE201" s="100" t="s">
        <v>1208</v>
      </c>
      <c r="BF201" s="131">
        <f t="shared" si="102"/>
        <v>-8.0028880863268981</v>
      </c>
      <c r="BG201" s="132">
        <f t="shared" si="103"/>
        <v>-22.824563055082859</v>
      </c>
    </row>
    <row r="202" spans="3:59" s="3" customFormat="1">
      <c r="C202" s="4"/>
      <c r="G202" s="26"/>
      <c r="H202" s="26"/>
      <c r="I202" s="26"/>
      <c r="J202" s="26"/>
      <c r="K202" s="26"/>
      <c r="L202" s="26"/>
      <c r="N202" s="81"/>
      <c r="O202" s="26"/>
      <c r="P202" s="26"/>
      <c r="Q202" s="45"/>
      <c r="R202" s="45"/>
      <c r="S202" s="45"/>
      <c r="T202" s="45"/>
      <c r="U202" s="45"/>
      <c r="V202" s="87"/>
      <c r="W202" s="26"/>
      <c r="X202" s="26"/>
      <c r="Y202" s="45"/>
      <c r="Z202" s="45"/>
      <c r="AA202" s="45"/>
      <c r="AB202" s="45"/>
      <c r="AC202" s="45"/>
      <c r="AD202" s="45"/>
      <c r="AE202" s="85"/>
      <c r="AF202" s="26"/>
      <c r="AG202" s="26"/>
      <c r="AH202" s="26"/>
      <c r="AI202" s="26"/>
      <c r="AJ202" s="26"/>
      <c r="AK202" s="80" t="s">
        <v>360</v>
      </c>
      <c r="AL202" s="20">
        <f t="shared" si="119"/>
        <v>4.7252095372533649</v>
      </c>
      <c r="AM202" s="20">
        <f t="shared" si="120"/>
        <v>9.5630000000000006</v>
      </c>
      <c r="AN202" s="41">
        <f t="shared" si="104"/>
        <v>-0.1184795383224594</v>
      </c>
      <c r="AO202" s="41">
        <f t="shared" si="105"/>
        <v>1.2169200734189169</v>
      </c>
      <c r="AP202" s="41">
        <f t="shared" si="106"/>
        <v>-0.43218301838015272</v>
      </c>
      <c r="AQ202" s="41">
        <f t="shared" si="107"/>
        <v>-0.18974877809334734</v>
      </c>
      <c r="AR202" s="41">
        <f t="shared" si="108"/>
        <v>1.1104185492502037</v>
      </c>
      <c r="AS202" s="84" t="s">
        <v>574</v>
      </c>
      <c r="AT202" s="20">
        <f t="shared" si="109"/>
        <v>0.61053599249664414</v>
      </c>
      <c r="AU202" s="20">
        <f t="shared" si="110"/>
        <v>-0.40283471767814988</v>
      </c>
      <c r="AV202" s="41">
        <f t="shared" si="111"/>
        <v>2.4220231834376009</v>
      </c>
      <c r="AW202" s="41">
        <f t="shared" si="112"/>
        <v>-1.881567045828108</v>
      </c>
      <c r="AX202" s="41">
        <f t="shared" si="113"/>
        <v>6.8661963011092109</v>
      </c>
      <c r="AY202" s="41">
        <f t="shared" si="114"/>
        <v>-8.3841199467490011</v>
      </c>
      <c r="AZ202" s="41">
        <f t="shared" si="115"/>
        <v>-573.4405965035503</v>
      </c>
      <c r="BA202" s="41">
        <f t="shared" si="116"/>
        <v>15819.716277755622</v>
      </c>
      <c r="BB202" s="84" t="s">
        <v>785</v>
      </c>
      <c r="BC202" s="20">
        <f t="shared" si="117"/>
        <v>-8.5485710352176749</v>
      </c>
      <c r="BD202" s="76">
        <f t="shared" si="118"/>
        <v>-22.586404278388486</v>
      </c>
      <c r="BE202" s="100" t="s">
        <v>1209</v>
      </c>
      <c r="BF202" s="131">
        <f t="shared" ref="BF202:BF254" si="121">IFERROR(COS($D$19)*(BC202-AT202)-SIN($D$19)*(BD202-AU202)+AT202,"")</f>
        <v>-8.1354969236949248</v>
      </c>
      <c r="BG202" s="132">
        <f t="shared" ref="BG202:BG254" si="122">IFERROR(SIN($D$19)*(BC202-AT202)+COS($D$19)*(BD202-AU202)+AU202,"")</f>
        <v>-22.752485905759219</v>
      </c>
    </row>
    <row r="203" spans="3:59" s="3" customFormat="1">
      <c r="C203" s="4"/>
      <c r="G203" s="26"/>
      <c r="H203" s="26"/>
      <c r="I203" s="26"/>
      <c r="J203" s="26"/>
      <c r="K203" s="26"/>
      <c r="L203" s="26"/>
      <c r="N203" s="81"/>
      <c r="O203" s="26"/>
      <c r="P203" s="26"/>
      <c r="Q203" s="45"/>
      <c r="R203" s="45"/>
      <c r="S203" s="45"/>
      <c r="T203" s="45"/>
      <c r="U203" s="45"/>
      <c r="V203" s="87"/>
      <c r="W203" s="26"/>
      <c r="X203" s="26"/>
      <c r="Y203" s="45"/>
      <c r="Z203" s="45"/>
      <c r="AA203" s="45"/>
      <c r="AB203" s="45"/>
      <c r="AC203" s="45"/>
      <c r="AD203" s="45"/>
      <c r="AE203" s="85"/>
      <c r="AF203" s="26"/>
      <c r="AG203" s="26"/>
      <c r="AH203" s="26"/>
      <c r="AI203" s="26"/>
      <c r="AJ203" s="26"/>
      <c r="AK203" s="80" t="s">
        <v>361</v>
      </c>
      <c r="AL203" s="20">
        <f t="shared" si="119"/>
        <v>4.7752095372533647</v>
      </c>
      <c r="AM203" s="20">
        <f t="shared" si="120"/>
        <v>9.5630000000000006</v>
      </c>
      <c r="AN203" s="41">
        <f t="shared" si="104"/>
        <v>-9.5068990794559605E-2</v>
      </c>
      <c r="AO203" s="41">
        <f t="shared" si="105"/>
        <v>1.2215350591896117</v>
      </c>
      <c r="AP203" s="41">
        <f t="shared" si="106"/>
        <v>-0.45879370491673654</v>
      </c>
      <c r="AQ203" s="41">
        <f t="shared" si="107"/>
        <v>-0.16747724437704004</v>
      </c>
      <c r="AR203" s="41">
        <f t="shared" si="108"/>
        <v>1.0288089661633082</v>
      </c>
      <c r="AS203" s="84" t="s">
        <v>575</v>
      </c>
      <c r="AT203" s="20">
        <f t="shared" si="109"/>
        <v>0.60296914949781066</v>
      </c>
      <c r="AU203" s="20">
        <f t="shared" si="110"/>
        <v>-0.37887156157136037</v>
      </c>
      <c r="AV203" s="41">
        <f t="shared" si="111"/>
        <v>2.3828616372987952</v>
      </c>
      <c r="AW203" s="41">
        <f t="shared" si="112"/>
        <v>-1.8156636163843736</v>
      </c>
      <c r="AX203" s="41">
        <f t="shared" si="113"/>
        <v>6.6780295825102947</v>
      </c>
      <c r="AY203" s="41">
        <f t="shared" si="114"/>
        <v>-8.0532916353748956</v>
      </c>
      <c r="AZ203" s="41">
        <f t="shared" si="115"/>
        <v>-573.57205679598007</v>
      </c>
      <c r="BA203" s="41">
        <f t="shared" si="116"/>
        <v>15386.18015810372</v>
      </c>
      <c r="BB203" s="84" t="s">
        <v>786</v>
      </c>
      <c r="BC203" s="20">
        <f t="shared" si="117"/>
        <v>-8.6842794842367077</v>
      </c>
      <c r="BD203" s="76">
        <f t="shared" si="118"/>
        <v>-22.509100046952991</v>
      </c>
      <c r="BE203" s="100" t="s">
        <v>1210</v>
      </c>
      <c r="BF203" s="131">
        <f t="shared" si="121"/>
        <v>-8.2721727847101008</v>
      </c>
      <c r="BG203" s="132">
        <f t="shared" si="122"/>
        <v>-22.677567838431685</v>
      </c>
    </row>
    <row r="204" spans="3:59" s="3" customFormat="1">
      <c r="C204" s="4"/>
      <c r="G204" s="26"/>
      <c r="H204" s="26"/>
      <c r="I204" s="26"/>
      <c r="J204" s="26"/>
      <c r="K204" s="26"/>
      <c r="L204" s="26"/>
      <c r="N204" s="81"/>
      <c r="O204" s="26"/>
      <c r="P204" s="26"/>
      <c r="Q204" s="45"/>
      <c r="R204" s="45"/>
      <c r="S204" s="45"/>
      <c r="T204" s="45"/>
      <c r="U204" s="45"/>
      <c r="V204" s="87"/>
      <c r="W204" s="26"/>
      <c r="X204" s="26"/>
      <c r="Y204" s="45"/>
      <c r="Z204" s="45"/>
      <c r="AA204" s="45"/>
      <c r="AB204" s="45"/>
      <c r="AC204" s="45"/>
      <c r="AD204" s="45"/>
      <c r="AE204" s="85"/>
      <c r="AF204" s="26"/>
      <c r="AG204" s="26"/>
      <c r="AH204" s="26"/>
      <c r="AI204" s="26"/>
      <c r="AJ204" s="26"/>
      <c r="AK204" s="80" t="s">
        <v>362</v>
      </c>
      <c r="AL204" s="20">
        <f t="shared" si="119"/>
        <v>4.8252095372533645</v>
      </c>
      <c r="AM204" s="20">
        <f t="shared" si="120"/>
        <v>9.5630000000000006</v>
      </c>
      <c r="AN204" s="41">
        <f t="shared" si="104"/>
        <v>-7.141202732074961E-2</v>
      </c>
      <c r="AO204" s="41">
        <f t="shared" si="105"/>
        <v>1.2261986216150254</v>
      </c>
      <c r="AP204" s="41">
        <f t="shared" si="106"/>
        <v>-0.48610028256802984</v>
      </c>
      <c r="AQ204" s="41">
        <f t="shared" si="107"/>
        <v>-0.14385780941643178</v>
      </c>
      <c r="AR204" s="41">
        <f t="shared" si="108"/>
        <v>0.94188647517266111</v>
      </c>
      <c r="AS204" s="84" t="s">
        <v>576</v>
      </c>
      <c r="AT204" s="20">
        <f t="shared" si="109"/>
        <v>0.59395297631134891</v>
      </c>
      <c r="AU204" s="20">
        <f t="shared" si="110"/>
        <v>-0.35389809948076068</v>
      </c>
      <c r="AV204" s="41">
        <f t="shared" si="111"/>
        <v>2.3437241293808326</v>
      </c>
      <c r="AW204" s="41">
        <f t="shared" si="112"/>
        <v>-1.745960021779231</v>
      </c>
      <c r="AX204" s="41">
        <f t="shared" si="113"/>
        <v>6.4930427946419416</v>
      </c>
      <c r="AY204" s="41">
        <f t="shared" si="114"/>
        <v>-7.7131241863890798</v>
      </c>
      <c r="AZ204" s="41">
        <f t="shared" si="115"/>
        <v>-573.70938346641753</v>
      </c>
      <c r="BA204" s="41">
        <f t="shared" si="116"/>
        <v>14959.970598855032</v>
      </c>
      <c r="BB204" s="84" t="s">
        <v>787</v>
      </c>
      <c r="BC204" s="20">
        <f t="shared" si="117"/>
        <v>-8.8246634173927792</v>
      </c>
      <c r="BD204" s="76">
        <f t="shared" si="118"/>
        <v>-22.428536606787006</v>
      </c>
      <c r="BE204" s="100" t="s">
        <v>1211</v>
      </c>
      <c r="BF204" s="131">
        <f t="shared" si="121"/>
        <v>-8.4135652912038204</v>
      </c>
      <c r="BG204" s="132">
        <f t="shared" si="122"/>
        <v>-22.599450793454906</v>
      </c>
    </row>
    <row r="205" spans="3:59" s="3" customFormat="1">
      <c r="C205" s="4"/>
      <c r="G205" s="26"/>
      <c r="H205" s="26"/>
      <c r="I205" s="26"/>
      <c r="J205" s="26"/>
      <c r="K205" s="26"/>
      <c r="L205" s="26"/>
      <c r="N205" s="81"/>
      <c r="O205" s="26"/>
      <c r="P205" s="26"/>
      <c r="Q205" s="45"/>
      <c r="R205" s="45"/>
      <c r="S205" s="45"/>
      <c r="T205" s="45"/>
      <c r="U205" s="45"/>
      <c r="V205" s="87"/>
      <c r="W205" s="26"/>
      <c r="X205" s="26"/>
      <c r="Y205" s="45"/>
      <c r="Z205" s="45"/>
      <c r="AA205" s="45"/>
      <c r="AB205" s="45"/>
      <c r="AC205" s="45"/>
      <c r="AD205" s="45"/>
      <c r="AE205" s="85"/>
      <c r="AF205" s="26"/>
      <c r="AG205" s="26"/>
      <c r="AH205" s="26"/>
      <c r="AI205" s="26"/>
      <c r="AJ205" s="26"/>
      <c r="AK205" s="80" t="s">
        <v>363</v>
      </c>
      <c r="AL205" s="20">
        <f t="shared" si="119"/>
        <v>4.8752095372533644</v>
      </c>
      <c r="AM205" s="20">
        <f t="shared" si="120"/>
        <v>9.5630000000000006</v>
      </c>
      <c r="AN205" s="41">
        <f t="shared" si="104"/>
        <v>-4.7508647901028718E-2</v>
      </c>
      <c r="AO205" s="41">
        <f t="shared" si="105"/>
        <v>1.2309107606951584</v>
      </c>
      <c r="AP205" s="41">
        <f t="shared" si="106"/>
        <v>-0.51411003783223919</v>
      </c>
      <c r="AQ205" s="41">
        <f t="shared" si="107"/>
        <v>-0.1188554964933527</v>
      </c>
      <c r="AR205" s="41">
        <f t="shared" si="108"/>
        <v>0.84951116940560045</v>
      </c>
      <c r="AS205" s="84" t="s">
        <v>577</v>
      </c>
      <c r="AT205" s="20">
        <f t="shared" si="109"/>
        <v>0.5832264148104781</v>
      </c>
      <c r="AU205" s="20">
        <f t="shared" si="110"/>
        <v>-0.32776745640424948</v>
      </c>
      <c r="AV205" s="41">
        <f t="shared" si="111"/>
        <v>2.3044749185254672</v>
      </c>
      <c r="AW205" s="41">
        <f t="shared" si="112"/>
        <v>-1.6717981011565275</v>
      </c>
      <c r="AX205" s="41">
        <f t="shared" si="113"/>
        <v>6.3106046501129587</v>
      </c>
      <c r="AY205" s="41">
        <f t="shared" si="114"/>
        <v>-7.3610226507434309</v>
      </c>
      <c r="AZ205" s="41">
        <f t="shared" si="115"/>
        <v>-573.85342857503406</v>
      </c>
      <c r="BA205" s="41">
        <f t="shared" si="116"/>
        <v>14539.633113860256</v>
      </c>
      <c r="BB205" s="84" t="s">
        <v>788</v>
      </c>
      <c r="BC205" s="20">
        <f t="shared" si="117"/>
        <v>-8.9705649982874256</v>
      </c>
      <c r="BD205" s="76">
        <f t="shared" si="118"/>
        <v>-22.344240144712352</v>
      </c>
      <c r="BE205" s="100" t="s">
        <v>1212</v>
      </c>
      <c r="BF205" s="131">
        <f t="shared" si="121"/>
        <v>-8.5605225713921964</v>
      </c>
      <c r="BG205" s="132">
        <f t="shared" si="122"/>
        <v>-22.517671793226377</v>
      </c>
    </row>
    <row r="206" spans="3:59" s="3" customFormat="1">
      <c r="C206" s="4"/>
      <c r="G206" s="26"/>
      <c r="H206" s="26"/>
      <c r="I206" s="26"/>
      <c r="J206" s="26"/>
      <c r="K206" s="26"/>
      <c r="L206" s="26"/>
      <c r="N206" s="81"/>
      <c r="O206" s="26"/>
      <c r="P206" s="26"/>
      <c r="Q206" s="45"/>
      <c r="R206" s="45"/>
      <c r="S206" s="45"/>
      <c r="T206" s="45"/>
      <c r="U206" s="45"/>
      <c r="V206" s="87"/>
      <c r="W206" s="26"/>
      <c r="X206" s="26"/>
      <c r="Y206" s="45"/>
      <c r="Z206" s="45"/>
      <c r="AA206" s="45"/>
      <c r="AB206" s="45"/>
      <c r="AC206" s="45"/>
      <c r="AD206" s="45"/>
      <c r="AE206" s="85"/>
      <c r="AF206" s="26"/>
      <c r="AG206" s="26"/>
      <c r="AH206" s="26"/>
      <c r="AI206" s="26"/>
      <c r="AJ206" s="26"/>
      <c r="AK206" s="80" t="s">
        <v>364</v>
      </c>
      <c r="AL206" s="20">
        <f t="shared" si="119"/>
        <v>4.9252095372533642</v>
      </c>
      <c r="AM206" s="20">
        <f t="shared" si="120"/>
        <v>9.5630000000000006</v>
      </c>
      <c r="AN206" s="41">
        <f t="shared" si="104"/>
        <v>-2.3358852535397625E-2</v>
      </c>
      <c r="AO206" s="41">
        <f t="shared" si="105"/>
        <v>1.2356714764300105</v>
      </c>
      <c r="AP206" s="41">
        <f t="shared" si="106"/>
        <v>-0.54283025720757117</v>
      </c>
      <c r="AQ206" s="41">
        <f t="shared" si="107"/>
        <v>-9.243496456468786E-2</v>
      </c>
      <c r="AR206" s="41">
        <f t="shared" si="108"/>
        <v>0.7515416846896521</v>
      </c>
      <c r="AS206" s="84" t="s">
        <v>578</v>
      </c>
      <c r="AT206" s="20">
        <f t="shared" si="109"/>
        <v>0.57043693368695514</v>
      </c>
      <c r="AU206" s="20">
        <f t="shared" si="110"/>
        <v>-0.30028320445212653</v>
      </c>
      <c r="AV206" s="41">
        <f t="shared" si="111"/>
        <v>2.2649364507286642</v>
      </c>
      <c r="AW206" s="41">
        <f t="shared" si="112"/>
        <v>-1.5922866084016007</v>
      </c>
      <c r="AX206" s="41">
        <f t="shared" si="113"/>
        <v>6.1299371258393585</v>
      </c>
      <c r="AY206" s="41">
        <f t="shared" si="114"/>
        <v>-6.9934850755152596</v>
      </c>
      <c r="AZ206" s="41">
        <f t="shared" si="115"/>
        <v>-574.00532890886882</v>
      </c>
      <c r="BA206" s="41">
        <f t="shared" si="116"/>
        <v>14123.375137933883</v>
      </c>
      <c r="BB206" s="84" t="s">
        <v>789</v>
      </c>
      <c r="BC206" s="20">
        <f t="shared" si="117"/>
        <v>-9.1231214795312479</v>
      </c>
      <c r="BD206" s="76">
        <f t="shared" si="118"/>
        <v>-22.255576991817545</v>
      </c>
      <c r="BE206" s="100" t="s">
        <v>1213</v>
      </c>
      <c r="BF206" s="131">
        <f t="shared" si="121"/>
        <v>-8.7141898535490956</v>
      </c>
      <c r="BG206" s="132">
        <f t="shared" si="122"/>
        <v>-22.431611800398166</v>
      </c>
    </row>
    <row r="207" spans="3:59" s="3" customFormat="1">
      <c r="C207" s="4"/>
      <c r="G207" s="26"/>
      <c r="H207" s="26"/>
      <c r="I207" s="26"/>
      <c r="J207" s="26"/>
      <c r="K207" s="26"/>
      <c r="L207" s="26"/>
      <c r="N207" s="81"/>
      <c r="O207" s="26"/>
      <c r="P207" s="26"/>
      <c r="Q207" s="45"/>
      <c r="R207" s="45"/>
      <c r="S207" s="45"/>
      <c r="T207" s="45"/>
      <c r="U207" s="45"/>
      <c r="V207" s="87"/>
      <c r="W207" s="26"/>
      <c r="X207" s="26"/>
      <c r="Y207" s="45"/>
      <c r="Z207" s="45"/>
      <c r="AA207" s="45"/>
      <c r="AB207" s="45"/>
      <c r="AC207" s="45"/>
      <c r="AD207" s="45"/>
      <c r="AE207" s="85"/>
      <c r="AF207" s="26"/>
      <c r="AG207" s="26"/>
      <c r="AH207" s="26"/>
      <c r="AI207" s="26"/>
      <c r="AJ207" s="26"/>
      <c r="AK207" s="80" t="s">
        <v>365</v>
      </c>
      <c r="AL207" s="20">
        <f t="shared" si="119"/>
        <v>4.975209537253364</v>
      </c>
      <c r="AM207" s="20">
        <f t="shared" si="120"/>
        <v>9.5630000000000006</v>
      </c>
      <c r="AN207" s="41">
        <f t="shared" si="104"/>
        <v>1.0373587761436612E-3</v>
      </c>
      <c r="AO207" s="41">
        <f t="shared" si="105"/>
        <v>1.2404807688195816</v>
      </c>
      <c r="AP207" s="41">
        <f t="shared" si="106"/>
        <v>-0.57226822719223591</v>
      </c>
      <c r="AQ207" s="41">
        <f t="shared" si="107"/>
        <v>-6.456050826243076E-2</v>
      </c>
      <c r="AR207" s="41">
        <f t="shared" si="108"/>
        <v>0.64783519955279678</v>
      </c>
      <c r="AS207" s="84" t="s">
        <v>579</v>
      </c>
      <c r="AT207" s="20">
        <f t="shared" si="109"/>
        <v>0.55508733577256952</v>
      </c>
      <c r="AU207" s="20">
        <f t="shared" si="110"/>
        <v>-0.27117102373029428</v>
      </c>
      <c r="AV207" s="41">
        <f t="shared" si="111"/>
        <v>2.2248640592868063</v>
      </c>
      <c r="AW207" s="41">
        <f t="shared" si="112"/>
        <v>-1.5061648868559523</v>
      </c>
      <c r="AX207" s="41">
        <f t="shared" si="113"/>
        <v>5.9500200823061657</v>
      </c>
      <c r="AY207" s="41">
        <f t="shared" si="114"/>
        <v>-6.6055615905612317</v>
      </c>
      <c r="AZ207" s="41">
        <f t="shared" si="115"/>
        <v>-574.16666820770683</v>
      </c>
      <c r="BA207" s="41">
        <f t="shared" si="116"/>
        <v>13708.846269633405</v>
      </c>
      <c r="BB207" s="84" t="s">
        <v>790</v>
      </c>
      <c r="BC207" s="20">
        <f t="shared" si="117"/>
        <v>-9.2839368003044171</v>
      </c>
      <c r="BD207" s="76">
        <f t="shared" si="118"/>
        <v>-22.1616622025434</v>
      </c>
      <c r="BE207" s="100" t="s">
        <v>1214</v>
      </c>
      <c r="BF207" s="131">
        <f t="shared" si="121"/>
        <v>-8.8761822133412753</v>
      </c>
      <c r="BG207" s="132">
        <f t="shared" si="122"/>
        <v>-22.340406504189463</v>
      </c>
    </row>
    <row r="208" spans="3:59" s="3" customFormat="1">
      <c r="C208" s="4"/>
      <c r="G208" s="26"/>
      <c r="H208" s="26"/>
      <c r="I208" s="26"/>
      <c r="J208" s="26"/>
      <c r="K208" s="26"/>
      <c r="L208" s="26"/>
      <c r="N208" s="81"/>
      <c r="O208" s="26"/>
      <c r="P208" s="26"/>
      <c r="Q208" s="45"/>
      <c r="R208" s="45"/>
      <c r="S208" s="45"/>
      <c r="T208" s="45"/>
      <c r="U208" s="45"/>
      <c r="V208" s="87"/>
      <c r="W208" s="26"/>
      <c r="X208" s="26"/>
      <c r="Y208" s="45"/>
      <c r="Z208" s="45"/>
      <c r="AA208" s="45"/>
      <c r="AB208" s="45"/>
      <c r="AC208" s="45"/>
      <c r="AD208" s="45"/>
      <c r="AE208" s="85"/>
      <c r="AF208" s="26"/>
      <c r="AG208" s="26"/>
      <c r="AH208" s="26"/>
      <c r="AI208" s="26"/>
      <c r="AJ208" s="26"/>
      <c r="AK208" s="80" t="s">
        <v>366</v>
      </c>
      <c r="AL208" s="20">
        <f t="shared" si="119"/>
        <v>5.0252095372533638</v>
      </c>
      <c r="AM208" s="20">
        <f t="shared" si="120"/>
        <v>9.5630000000000006</v>
      </c>
      <c r="AN208" s="41">
        <f t="shared" si="104"/>
        <v>2.5679986033595847E-2</v>
      </c>
      <c r="AO208" s="41">
        <f t="shared" si="105"/>
        <v>1.245338637863872</v>
      </c>
      <c r="AP208" s="41">
        <f t="shared" si="106"/>
        <v>-0.60243123428444001</v>
      </c>
      <c r="AQ208" s="41">
        <f t="shared" si="107"/>
        <v>-3.519605789367003E-2</v>
      </c>
      <c r="AR208" s="41">
        <f t="shared" si="108"/>
        <v>0.53824743522339791</v>
      </c>
      <c r="AS208" s="84" t="s">
        <v>580</v>
      </c>
      <c r="AT208" s="20">
        <f t="shared" si="109"/>
        <v>0.53643429911203733</v>
      </c>
      <c r="AU208" s="20">
        <f t="shared" si="110"/>
        <v>-0.24002488324135829</v>
      </c>
      <c r="AV208" s="41">
        <f t="shared" si="111"/>
        <v>2.1838974693908959</v>
      </c>
      <c r="AW208" s="41">
        <f t="shared" si="112"/>
        <v>-1.4115423915666163</v>
      </c>
      <c r="AX208" s="41">
        <f t="shared" si="113"/>
        <v>5.7694081568119593</v>
      </c>
      <c r="AY208" s="41">
        <f t="shared" si="114"/>
        <v>-6.1898168417813917</v>
      </c>
      <c r="AZ208" s="41">
        <f t="shared" si="115"/>
        <v>-574.33978497042358</v>
      </c>
      <c r="BA208" s="41">
        <f t="shared" si="116"/>
        <v>13292.716393294755</v>
      </c>
      <c r="BB208" s="84" t="s">
        <v>791</v>
      </c>
      <c r="BC208" s="20">
        <f t="shared" si="117"/>
        <v>-9.4554088890019408</v>
      </c>
      <c r="BD208" s="76">
        <f t="shared" si="118"/>
        <v>-22.061185936314136</v>
      </c>
      <c r="BE208" s="100" t="s">
        <v>1215</v>
      </c>
      <c r="BF208" s="131">
        <f t="shared" si="121"/>
        <v>-9.0489140598534661</v>
      </c>
      <c r="BG208" s="132">
        <f t="shared" si="122"/>
        <v>-22.242776911959886</v>
      </c>
    </row>
    <row r="209" spans="3:59" s="3" customFormat="1">
      <c r="C209" s="4"/>
      <c r="G209" s="26"/>
      <c r="H209" s="26"/>
      <c r="I209" s="26"/>
      <c r="J209" s="26"/>
      <c r="K209" s="26"/>
      <c r="L209" s="26"/>
      <c r="N209" s="81"/>
      <c r="O209" s="26"/>
      <c r="P209" s="26"/>
      <c r="Q209" s="45"/>
      <c r="R209" s="45"/>
      <c r="S209" s="45"/>
      <c r="T209" s="45"/>
      <c r="U209" s="45"/>
      <c r="V209" s="87"/>
      <c r="W209" s="26"/>
      <c r="X209" s="26"/>
      <c r="Y209" s="45"/>
      <c r="Z209" s="45"/>
      <c r="AA209" s="45"/>
      <c r="AB209" s="45"/>
      <c r="AC209" s="45"/>
      <c r="AD209" s="45"/>
      <c r="AE209" s="85"/>
      <c r="AF209" s="26"/>
      <c r="AG209" s="26"/>
      <c r="AH209" s="26"/>
      <c r="AI209" s="26"/>
      <c r="AJ209" s="26"/>
      <c r="AK209" s="80" t="s">
        <v>367</v>
      </c>
      <c r="AL209" s="20">
        <f t="shared" si="119"/>
        <v>5.0752095372533637</v>
      </c>
      <c r="AM209" s="20">
        <f t="shared" si="120"/>
        <v>9.5630000000000006</v>
      </c>
      <c r="AN209" s="41">
        <f t="shared" si="104"/>
        <v>5.0569029236958232E-2</v>
      </c>
      <c r="AO209" s="41">
        <f t="shared" si="105"/>
        <v>1.2502450835628816</v>
      </c>
      <c r="AP209" s="41">
        <f t="shared" si="106"/>
        <v>-0.63332656498239182</v>
      </c>
      <c r="AQ209" s="41">
        <f t="shared" si="107"/>
        <v>-4.3051794405629673E-3</v>
      </c>
      <c r="AR209" s="41">
        <f t="shared" si="108"/>
        <v>0.42263265563007513</v>
      </c>
      <c r="AS209" s="84" t="s">
        <v>581</v>
      </c>
      <c r="AT209" s="20">
        <f t="shared" si="109"/>
        <v>0.51327080451649321</v>
      </c>
      <c r="AU209" s="20">
        <f t="shared" si="110"/>
        <v>-0.20619213644378509</v>
      </c>
      <c r="AV209" s="41">
        <f t="shared" si="111"/>
        <v>2.1414562335831495</v>
      </c>
      <c r="AW209" s="41">
        <f t="shared" si="112"/>
        <v>-1.3053391002918673</v>
      </c>
      <c r="AX209" s="41">
        <f t="shared" si="113"/>
        <v>5.5858348003521288</v>
      </c>
      <c r="AY209" s="41">
        <f t="shared" si="114"/>
        <v>-5.7340918437459232</v>
      </c>
      <c r="AZ209" s="41">
        <f t="shared" si="115"/>
        <v>-574.52842903309454</v>
      </c>
      <c r="BA209" s="41">
        <f t="shared" si="116"/>
        <v>12869.763380011305</v>
      </c>
      <c r="BB209" s="84" t="s">
        <v>792</v>
      </c>
      <c r="BC209" s="20">
        <f t="shared" si="117"/>
        <v>-9.6414315436822751</v>
      </c>
      <c r="BD209" s="76">
        <f t="shared" si="118"/>
        <v>-21.952042780175482</v>
      </c>
      <c r="BE209" s="100" t="s">
        <v>1216</v>
      </c>
      <c r="BF209" s="131">
        <f t="shared" si="121"/>
        <v>-9.2363056772136041</v>
      </c>
      <c r="BG209" s="132">
        <f t="shared" si="122"/>
        <v>-22.136667699616037</v>
      </c>
    </row>
    <row r="210" spans="3:59" s="3" customFormat="1" ht="15.75" thickBot="1">
      <c r="C210" s="4"/>
      <c r="G210" s="26"/>
      <c r="H210" s="26"/>
      <c r="I210" s="26"/>
      <c r="J210" s="26"/>
      <c r="K210" s="26"/>
      <c r="L210" s="26"/>
      <c r="N210" s="81"/>
      <c r="O210" s="26"/>
      <c r="P210" s="26"/>
      <c r="Q210" s="45"/>
      <c r="R210" s="45"/>
      <c r="S210" s="45"/>
      <c r="T210" s="45"/>
      <c r="U210" s="45"/>
      <c r="V210" s="87"/>
      <c r="W210" s="26"/>
      <c r="X210" s="26"/>
      <c r="Y210" s="45"/>
      <c r="Z210" s="45"/>
      <c r="AA210" s="45"/>
      <c r="AB210" s="45"/>
      <c r="AC210" s="45"/>
      <c r="AD210" s="45"/>
      <c r="AE210" s="85"/>
      <c r="AF210" s="26"/>
      <c r="AG210" s="26"/>
      <c r="AH210" s="26"/>
      <c r="AI210" s="26"/>
      <c r="AJ210" s="26"/>
      <c r="AK210" s="80" t="s">
        <v>368</v>
      </c>
      <c r="AL210" s="20">
        <f t="shared" si="119"/>
        <v>5.1252095372533635</v>
      </c>
      <c r="AM210" s="20">
        <f t="shared" si="120"/>
        <v>9.5630000000000006</v>
      </c>
      <c r="AN210" s="41">
        <f t="shared" si="104"/>
        <v>7.5704488386230812E-2</v>
      </c>
      <c r="AO210" s="41">
        <f t="shared" si="105"/>
        <v>1.2552001059166102</v>
      </c>
      <c r="AP210" s="41">
        <f t="shared" si="106"/>
        <v>-0.66496150578429969</v>
      </c>
      <c r="AQ210" s="41">
        <f t="shared" si="107"/>
        <v>2.8148925439638761E-2</v>
      </c>
      <c r="AR210" s="41">
        <f t="shared" si="108"/>
        <v>0.30084366740182988</v>
      </c>
      <c r="AS210" s="84" t="s">
        <v>582</v>
      </c>
      <c r="AT210" s="20">
        <f t="shared" si="109"/>
        <v>0.48337061011600274</v>
      </c>
      <c r="AU210" s="20">
        <f t="shared" si="110"/>
        <v>-0.16848145836553724</v>
      </c>
      <c r="AV210" s="41">
        <f t="shared" si="111"/>
        <v>2.0964711639330793</v>
      </c>
      <c r="AW210" s="41">
        <f t="shared" si="112"/>
        <v>-1.1818540039664764</v>
      </c>
      <c r="AX210" s="41">
        <f t="shared" si="113"/>
        <v>5.3951913412029207</v>
      </c>
      <c r="AY210" s="41">
        <f t="shared" si="114"/>
        <v>-5.2157538605796629</v>
      </c>
      <c r="AZ210" s="41">
        <f t="shared" si="115"/>
        <v>-574.73942893709841</v>
      </c>
      <c r="BA210" s="41">
        <f t="shared" si="116"/>
        <v>12430.520850131532</v>
      </c>
      <c r="BB210" s="84" t="s">
        <v>793</v>
      </c>
      <c r="BC210" s="20">
        <f t="shared" si="117"/>
        <v>-9.8491865360610422</v>
      </c>
      <c r="BD210" s="76">
        <f t="shared" si="118"/>
        <v>-21.830389565016382</v>
      </c>
      <c r="BE210" s="100" t="s">
        <v>1217</v>
      </c>
      <c r="BF210" s="133">
        <f t="shared" si="121"/>
        <v>-9.4455871753573746</v>
      </c>
      <c r="BG210" s="134">
        <f t="shared" si="122"/>
        <v>-22.018328077833775</v>
      </c>
    </row>
    <row r="211" spans="3:59" s="3" customFormat="1">
      <c r="C211" s="4"/>
      <c r="G211" s="26"/>
      <c r="H211" s="26"/>
      <c r="I211" s="26"/>
      <c r="J211" s="26"/>
      <c r="K211" s="26"/>
      <c r="L211" s="26"/>
      <c r="N211" s="81"/>
      <c r="O211" s="26"/>
      <c r="P211" s="26"/>
      <c r="Q211" s="45"/>
      <c r="R211" s="45"/>
      <c r="S211" s="45"/>
      <c r="T211" s="45"/>
      <c r="U211" s="45"/>
      <c r="V211" s="87"/>
      <c r="W211" s="26"/>
      <c r="X211" s="26"/>
      <c r="Y211" s="45"/>
      <c r="Z211" s="45"/>
      <c r="AA211" s="45"/>
      <c r="AB211" s="45"/>
      <c r="AC211" s="45"/>
      <c r="AD211" s="45"/>
      <c r="AE211" s="85"/>
      <c r="AF211" s="26"/>
      <c r="AG211" s="26"/>
      <c r="AH211" s="26"/>
      <c r="AI211" s="26"/>
      <c r="AJ211" s="26"/>
      <c r="AK211" s="80" t="s">
        <v>369</v>
      </c>
      <c r="AL211" s="20">
        <f t="shared" si="119"/>
        <v>0</v>
      </c>
      <c r="AM211" s="20">
        <f t="shared" si="120"/>
        <v>0</v>
      </c>
      <c r="AN211" s="41">
        <f t="shared" si="104"/>
        <v>-99.736597995728502</v>
      </c>
      <c r="AO211" s="41">
        <f t="shared" si="105"/>
        <v>1</v>
      </c>
      <c r="AP211" s="41">
        <f t="shared" si="106"/>
        <v>0</v>
      </c>
      <c r="AQ211" s="41">
        <f t="shared" si="107"/>
        <v>9831.1405797615535</v>
      </c>
      <c r="AR211" s="41">
        <f t="shared" si="108"/>
        <v>-39324.562319046214</v>
      </c>
      <c r="AS211" s="84" t="s">
        <v>583</v>
      </c>
      <c r="AT211" s="20" t="e">
        <f t="shared" si="109"/>
        <v>#NUM!</v>
      </c>
      <c r="AU211" s="20" t="e">
        <f t="shared" si="110"/>
        <v>#NUM!</v>
      </c>
      <c r="AV211" s="41" t="e">
        <f t="shared" si="111"/>
        <v>#NUM!</v>
      </c>
      <c r="AW211" s="41" t="e">
        <f t="shared" si="112"/>
        <v>#NUM!</v>
      </c>
      <c r="AX211" s="41" t="e">
        <f t="shared" si="113"/>
        <v>#NUM!</v>
      </c>
      <c r="AY211" s="41" t="e">
        <f t="shared" si="114"/>
        <v>#NUM!</v>
      </c>
      <c r="AZ211" s="41" t="e">
        <f t="shared" si="115"/>
        <v>#NUM!</v>
      </c>
      <c r="BA211" s="41" t="e">
        <f t="shared" si="116"/>
        <v>#NUM!</v>
      </c>
      <c r="BB211" s="84" t="s">
        <v>794</v>
      </c>
      <c r="BC211" s="20" t="e">
        <f t="shared" si="117"/>
        <v>#NUM!</v>
      </c>
      <c r="BD211" s="76" t="e">
        <f t="shared" si="118"/>
        <v>#NUM!</v>
      </c>
      <c r="BE211" s="100" t="s">
        <v>1218</v>
      </c>
      <c r="BF211" s="127" t="str">
        <f t="shared" si="121"/>
        <v/>
      </c>
      <c r="BG211" s="127" t="str">
        <f t="shared" si="122"/>
        <v/>
      </c>
    </row>
    <row r="212" spans="3:59" s="3" customFormat="1">
      <c r="C212" s="4"/>
      <c r="G212" s="26"/>
      <c r="H212" s="26"/>
      <c r="I212" s="26"/>
      <c r="J212" s="26"/>
      <c r="K212" s="26"/>
      <c r="L212" s="26"/>
      <c r="N212" s="81"/>
      <c r="O212" s="26"/>
      <c r="P212" s="26"/>
      <c r="Q212" s="45"/>
      <c r="R212" s="45"/>
      <c r="S212" s="45"/>
      <c r="T212" s="45"/>
      <c r="U212" s="45"/>
      <c r="V212" s="87"/>
      <c r="W212" s="26"/>
      <c r="X212" s="26"/>
      <c r="Y212" s="45"/>
      <c r="Z212" s="45"/>
      <c r="AA212" s="45"/>
      <c r="AB212" s="45"/>
      <c r="AC212" s="45"/>
      <c r="AD212" s="45"/>
      <c r="AE212" s="85"/>
      <c r="AF212" s="26"/>
      <c r="AG212" s="26"/>
      <c r="AH212" s="26"/>
      <c r="AI212" s="26"/>
      <c r="AJ212" s="26"/>
      <c r="AK212" s="80" t="s">
        <v>370</v>
      </c>
      <c r="AL212" s="20">
        <f t="shared" si="119"/>
        <v>0</v>
      </c>
      <c r="AM212" s="20">
        <f t="shared" si="120"/>
        <v>0</v>
      </c>
      <c r="AN212" s="41">
        <f t="shared" si="104"/>
        <v>-99.736597995728502</v>
      </c>
      <c r="AO212" s="41">
        <f t="shared" si="105"/>
        <v>1</v>
      </c>
      <c r="AP212" s="41">
        <f t="shared" si="106"/>
        <v>0</v>
      </c>
      <c r="AQ212" s="41">
        <f t="shared" si="107"/>
        <v>9831.1405797615535</v>
      </c>
      <c r="AR212" s="41">
        <f t="shared" si="108"/>
        <v>-39324.562319046214</v>
      </c>
      <c r="AS212" s="84" t="s">
        <v>584</v>
      </c>
      <c r="AT212" s="20" t="e">
        <f t="shared" si="109"/>
        <v>#NUM!</v>
      </c>
      <c r="AU212" s="20" t="e">
        <f t="shared" si="110"/>
        <v>#NUM!</v>
      </c>
      <c r="AV212" s="41" t="e">
        <f t="shared" si="111"/>
        <v>#NUM!</v>
      </c>
      <c r="AW212" s="41" t="e">
        <f t="shared" si="112"/>
        <v>#NUM!</v>
      </c>
      <c r="AX212" s="41" t="e">
        <f t="shared" si="113"/>
        <v>#NUM!</v>
      </c>
      <c r="AY212" s="41" t="e">
        <f t="shared" si="114"/>
        <v>#NUM!</v>
      </c>
      <c r="AZ212" s="41" t="e">
        <f t="shared" si="115"/>
        <v>#NUM!</v>
      </c>
      <c r="BA212" s="41" t="e">
        <f t="shared" si="116"/>
        <v>#NUM!</v>
      </c>
      <c r="BB212" s="84" t="s">
        <v>795</v>
      </c>
      <c r="BC212" s="20" t="e">
        <f t="shared" si="117"/>
        <v>#NUM!</v>
      </c>
      <c r="BD212" s="76" t="e">
        <f t="shared" si="118"/>
        <v>#NUM!</v>
      </c>
      <c r="BE212" s="100" t="s">
        <v>1219</v>
      </c>
      <c r="BF212" s="127" t="str">
        <f t="shared" si="121"/>
        <v/>
      </c>
      <c r="BG212" s="127" t="str">
        <f t="shared" si="122"/>
        <v/>
      </c>
    </row>
    <row r="213" spans="3:59" s="3" customFormat="1">
      <c r="C213" s="4"/>
      <c r="G213" s="26"/>
      <c r="H213" s="26"/>
      <c r="I213" s="26"/>
      <c r="J213" s="26"/>
      <c r="K213" s="26"/>
      <c r="L213" s="26"/>
      <c r="N213" s="81"/>
      <c r="O213" s="26"/>
      <c r="P213" s="26"/>
      <c r="Q213" s="45"/>
      <c r="R213" s="45"/>
      <c r="S213" s="45"/>
      <c r="T213" s="45"/>
      <c r="U213" s="45"/>
      <c r="V213" s="87"/>
      <c r="W213" s="26"/>
      <c r="X213" s="26"/>
      <c r="Y213" s="45"/>
      <c r="Z213" s="45"/>
      <c r="AA213" s="45"/>
      <c r="AB213" s="45"/>
      <c r="AC213" s="45"/>
      <c r="AD213" s="45"/>
      <c r="AE213" s="85"/>
      <c r="AF213" s="26"/>
      <c r="AG213" s="26"/>
      <c r="AH213" s="26"/>
      <c r="AI213" s="26"/>
      <c r="AJ213" s="26"/>
      <c r="AK213" s="80" t="s">
        <v>371</v>
      </c>
      <c r="AL213" s="20">
        <f t="shared" si="119"/>
        <v>0</v>
      </c>
      <c r="AM213" s="20">
        <f t="shared" si="120"/>
        <v>0</v>
      </c>
      <c r="AN213" s="41">
        <f t="shared" si="104"/>
        <v>-99.736597995728502</v>
      </c>
      <c r="AO213" s="41">
        <f t="shared" si="105"/>
        <v>1</v>
      </c>
      <c r="AP213" s="41">
        <f t="shared" si="106"/>
        <v>0</v>
      </c>
      <c r="AQ213" s="41">
        <f t="shared" si="107"/>
        <v>9831.1405797615535</v>
      </c>
      <c r="AR213" s="41">
        <f t="shared" si="108"/>
        <v>-39324.562319046214</v>
      </c>
      <c r="AS213" s="84" t="s">
        <v>585</v>
      </c>
      <c r="AT213" s="20" t="e">
        <f t="shared" si="109"/>
        <v>#NUM!</v>
      </c>
      <c r="AU213" s="20" t="e">
        <f t="shared" si="110"/>
        <v>#NUM!</v>
      </c>
      <c r="AV213" s="41" t="e">
        <f t="shared" si="111"/>
        <v>#NUM!</v>
      </c>
      <c r="AW213" s="41" t="e">
        <f t="shared" si="112"/>
        <v>#NUM!</v>
      </c>
      <c r="AX213" s="41" t="e">
        <f t="shared" si="113"/>
        <v>#NUM!</v>
      </c>
      <c r="AY213" s="41" t="e">
        <f t="shared" si="114"/>
        <v>#NUM!</v>
      </c>
      <c r="AZ213" s="41" t="e">
        <f t="shared" si="115"/>
        <v>#NUM!</v>
      </c>
      <c r="BA213" s="41" t="e">
        <f t="shared" si="116"/>
        <v>#NUM!</v>
      </c>
      <c r="BB213" s="84" t="s">
        <v>796</v>
      </c>
      <c r="BC213" s="20" t="e">
        <f t="shared" si="117"/>
        <v>#NUM!</v>
      </c>
      <c r="BD213" s="76" t="e">
        <f t="shared" si="118"/>
        <v>#NUM!</v>
      </c>
      <c r="BE213" s="100" t="s">
        <v>1220</v>
      </c>
      <c r="BF213" s="127" t="str">
        <f t="shared" si="121"/>
        <v/>
      </c>
      <c r="BG213" s="127" t="str">
        <f t="shared" si="122"/>
        <v/>
      </c>
    </row>
    <row r="214" spans="3:59" s="3" customFormat="1">
      <c r="C214" s="4"/>
      <c r="G214" s="26"/>
      <c r="H214" s="26"/>
      <c r="I214" s="26"/>
      <c r="J214" s="26"/>
      <c r="K214" s="26"/>
      <c r="L214" s="26"/>
      <c r="N214" s="81"/>
      <c r="O214" s="26"/>
      <c r="P214" s="26"/>
      <c r="Q214" s="45"/>
      <c r="R214" s="45"/>
      <c r="S214" s="45"/>
      <c r="T214" s="45"/>
      <c r="U214" s="45"/>
      <c r="V214" s="87"/>
      <c r="W214" s="26"/>
      <c r="X214" s="26"/>
      <c r="Y214" s="45"/>
      <c r="Z214" s="45"/>
      <c r="AA214" s="45"/>
      <c r="AB214" s="45"/>
      <c r="AC214" s="45"/>
      <c r="AD214" s="45"/>
      <c r="AE214" s="85"/>
      <c r="AF214" s="26"/>
      <c r="AG214" s="26"/>
      <c r="AH214" s="26"/>
      <c r="AI214" s="26"/>
      <c r="AJ214" s="26"/>
      <c r="AK214" s="80" t="s">
        <v>372</v>
      </c>
      <c r="AL214" s="20">
        <f t="shared" si="119"/>
        <v>0</v>
      </c>
      <c r="AM214" s="20">
        <f t="shared" si="120"/>
        <v>0</v>
      </c>
      <c r="AN214" s="41">
        <f t="shared" si="104"/>
        <v>-99.736597995728502</v>
      </c>
      <c r="AO214" s="41">
        <f t="shared" si="105"/>
        <v>1</v>
      </c>
      <c r="AP214" s="41">
        <f t="shared" si="106"/>
        <v>0</v>
      </c>
      <c r="AQ214" s="41">
        <f t="shared" si="107"/>
        <v>9831.1405797615535</v>
      </c>
      <c r="AR214" s="41">
        <f t="shared" si="108"/>
        <v>-39324.562319046214</v>
      </c>
      <c r="AS214" s="84" t="s">
        <v>586</v>
      </c>
      <c r="AT214" s="20" t="e">
        <f t="shared" si="109"/>
        <v>#NUM!</v>
      </c>
      <c r="AU214" s="20" t="e">
        <f t="shared" si="110"/>
        <v>#NUM!</v>
      </c>
      <c r="AV214" s="41" t="e">
        <f t="shared" si="111"/>
        <v>#NUM!</v>
      </c>
      <c r="AW214" s="41" t="e">
        <f t="shared" si="112"/>
        <v>#NUM!</v>
      </c>
      <c r="AX214" s="41" t="e">
        <f t="shared" si="113"/>
        <v>#NUM!</v>
      </c>
      <c r="AY214" s="41" t="e">
        <f t="shared" si="114"/>
        <v>#NUM!</v>
      </c>
      <c r="AZ214" s="41" t="e">
        <f t="shared" si="115"/>
        <v>#NUM!</v>
      </c>
      <c r="BA214" s="41" t="e">
        <f t="shared" si="116"/>
        <v>#NUM!</v>
      </c>
      <c r="BB214" s="84" t="s">
        <v>797</v>
      </c>
      <c r="BC214" s="20" t="e">
        <f t="shared" si="117"/>
        <v>#NUM!</v>
      </c>
      <c r="BD214" s="76" t="e">
        <f t="shared" si="118"/>
        <v>#NUM!</v>
      </c>
      <c r="BE214" s="100" t="s">
        <v>1221</v>
      </c>
      <c r="BF214" s="127" t="str">
        <f t="shared" si="121"/>
        <v/>
      </c>
      <c r="BG214" s="127" t="str">
        <f t="shared" si="122"/>
        <v/>
      </c>
    </row>
    <row r="215" spans="3:59" s="3" customFormat="1">
      <c r="C215" s="4"/>
      <c r="G215" s="26"/>
      <c r="H215" s="26"/>
      <c r="I215" s="26"/>
      <c r="J215" s="26"/>
      <c r="K215" s="26"/>
      <c r="L215" s="26"/>
      <c r="N215" s="81"/>
      <c r="O215" s="26"/>
      <c r="P215" s="26"/>
      <c r="Q215" s="45"/>
      <c r="R215" s="45"/>
      <c r="S215" s="45"/>
      <c r="T215" s="45"/>
      <c r="U215" s="45"/>
      <c r="V215" s="87"/>
      <c r="W215" s="26"/>
      <c r="X215" s="26"/>
      <c r="Y215" s="45"/>
      <c r="Z215" s="45"/>
      <c r="AA215" s="45"/>
      <c r="AB215" s="45"/>
      <c r="AC215" s="45"/>
      <c r="AD215" s="45"/>
      <c r="AE215" s="85"/>
      <c r="AF215" s="26"/>
      <c r="AG215" s="26"/>
      <c r="AH215" s="26"/>
      <c r="AI215" s="26"/>
      <c r="AJ215" s="26"/>
      <c r="AK215" s="80" t="s">
        <v>373</v>
      </c>
      <c r="AL215" s="20">
        <f t="shared" si="119"/>
        <v>0</v>
      </c>
      <c r="AM215" s="20">
        <f t="shared" si="120"/>
        <v>0</v>
      </c>
      <c r="AN215" s="41">
        <f t="shared" si="104"/>
        <v>-99.736597995728502</v>
      </c>
      <c r="AO215" s="41">
        <f t="shared" si="105"/>
        <v>1</v>
      </c>
      <c r="AP215" s="41">
        <f t="shared" si="106"/>
        <v>0</v>
      </c>
      <c r="AQ215" s="41">
        <f t="shared" si="107"/>
        <v>9831.1405797615535</v>
      </c>
      <c r="AR215" s="41">
        <f t="shared" si="108"/>
        <v>-39324.562319046214</v>
      </c>
      <c r="AS215" s="84" t="s">
        <v>587</v>
      </c>
      <c r="AT215" s="20" t="e">
        <f t="shared" si="109"/>
        <v>#NUM!</v>
      </c>
      <c r="AU215" s="20" t="e">
        <f t="shared" si="110"/>
        <v>#NUM!</v>
      </c>
      <c r="AV215" s="41" t="e">
        <f t="shared" si="111"/>
        <v>#NUM!</v>
      </c>
      <c r="AW215" s="41" t="e">
        <f t="shared" si="112"/>
        <v>#NUM!</v>
      </c>
      <c r="AX215" s="41" t="e">
        <f t="shared" si="113"/>
        <v>#NUM!</v>
      </c>
      <c r="AY215" s="41" t="e">
        <f t="shared" si="114"/>
        <v>#NUM!</v>
      </c>
      <c r="AZ215" s="41" t="e">
        <f t="shared" si="115"/>
        <v>#NUM!</v>
      </c>
      <c r="BA215" s="41" t="e">
        <f t="shared" si="116"/>
        <v>#NUM!</v>
      </c>
      <c r="BB215" s="84" t="s">
        <v>798</v>
      </c>
      <c r="BC215" s="20" t="e">
        <f t="shared" si="117"/>
        <v>#NUM!</v>
      </c>
      <c r="BD215" s="76" t="e">
        <f t="shared" si="118"/>
        <v>#NUM!</v>
      </c>
      <c r="BE215" s="100" t="s">
        <v>1222</v>
      </c>
      <c r="BF215" s="127" t="str">
        <f t="shared" si="121"/>
        <v/>
      </c>
      <c r="BG215" s="127" t="str">
        <f t="shared" si="122"/>
        <v/>
      </c>
    </row>
    <row r="216" spans="3:59" s="3" customFormat="1">
      <c r="C216" s="4"/>
      <c r="G216" s="26"/>
      <c r="H216" s="26"/>
      <c r="I216" s="26"/>
      <c r="J216" s="26"/>
      <c r="K216" s="26"/>
      <c r="L216" s="26"/>
      <c r="N216" s="81"/>
      <c r="O216" s="26"/>
      <c r="P216" s="26"/>
      <c r="Q216" s="45"/>
      <c r="R216" s="45"/>
      <c r="S216" s="45"/>
      <c r="T216" s="45"/>
      <c r="U216" s="45"/>
      <c r="V216" s="87"/>
      <c r="W216" s="26"/>
      <c r="X216" s="26"/>
      <c r="Y216" s="45"/>
      <c r="Z216" s="45"/>
      <c r="AA216" s="45"/>
      <c r="AB216" s="45"/>
      <c r="AC216" s="45"/>
      <c r="AD216" s="45"/>
      <c r="AE216" s="85"/>
      <c r="AF216" s="26"/>
      <c r="AG216" s="26"/>
      <c r="AH216" s="26"/>
      <c r="AI216" s="26"/>
      <c r="AJ216" s="26"/>
      <c r="AK216" s="80" t="s">
        <v>800</v>
      </c>
      <c r="AL216" s="20">
        <f t="shared" ref="AL216:AL225" si="123">IF(AND(AL215&lt;($D$28-$D$5),AND(AL215&lt;&gt;0,AL214&lt;&gt;0)),AL215+$D$5,0)</f>
        <v>0</v>
      </c>
      <c r="AM216" s="20">
        <f t="shared" ref="AM216:AM225" si="124">IF(AL216&lt;&gt;0,$D$27,0)</f>
        <v>0</v>
      </c>
      <c r="AN216" s="41">
        <f t="shared" ref="AN216:AN225" si="125">($D$6^2-$D$15^2-0^2+AL216^2-$D$16^2+AM216^2)/(2*(AM216-$D$16))</f>
        <v>-99.736597995728502</v>
      </c>
      <c r="AO216" s="41">
        <f t="shared" ref="AO216:AO225" si="126">(((AL216-0)/(AM216-$D$16))^2)+1</f>
        <v>1</v>
      </c>
      <c r="AP216" s="41">
        <f t="shared" ref="AP216:AP225" si="127">2*AM216*((AL216-0)/(AM216-$D$16))-2*AN216*((AL216-0)/(AM216-$D$16))-2*AL216</f>
        <v>0</v>
      </c>
      <c r="AQ216" s="41">
        <f t="shared" ref="AQ216:AQ225" si="128">AL216^2+AM216^2+AN216^2-$D$15^2-2*AM216*AN216</f>
        <v>9831.1405797615535</v>
      </c>
      <c r="AR216" s="41">
        <f t="shared" ref="AR216:AR225" si="129">AP216^2-4*AO216*AQ216</f>
        <v>-39324.562319046214</v>
      </c>
      <c r="AS216" s="84" t="s">
        <v>801</v>
      </c>
      <c r="AT216" s="20" t="e">
        <f t="shared" ref="AT216:AT225" si="130">IF(AL216&lt;0,MIN((-AP216-SQRT(AR216))/(2*AO216),(-AP216+SQRT(AR216))/(2*AO216)),MAX((-AP216-SQRT(AR216))/(2*AO216),(-AP216+SQRT(AR216))/(2*AO216)))</f>
        <v>#NUM!</v>
      </c>
      <c r="AU216" s="20" t="e">
        <f t="shared" ref="AU216:AU225" si="131">AN216-AT216*((AL216-0)/(AM216-$D$16))</f>
        <v>#NUM!</v>
      </c>
      <c r="AV216" s="41" t="e">
        <f t="shared" ref="AV216:AV225" si="132">(AU216-AM216)/(AT216-AL216)</f>
        <v>#NUM!</v>
      </c>
      <c r="AW216" s="41" t="e">
        <f t="shared" ref="AW216:AW225" si="133">AM216-AV216*AL216</f>
        <v>#NUM!</v>
      </c>
      <c r="AX216" s="41" t="e">
        <f t="shared" ref="AX216:AX225" si="134">AV216^2+1</f>
        <v>#NUM!</v>
      </c>
      <c r="AY216" s="41" t="e">
        <f t="shared" ref="AY216:AY225" si="135">2*AV216*(AW216-AU216)-2*AT216</f>
        <v>#NUM!</v>
      </c>
      <c r="AZ216" s="41" t="e">
        <f t="shared" ref="AZ216:AZ225" si="136">AT216^2+AU216^2-2*AW216*AU216+AW216^2-$D$11^2</f>
        <v>#NUM!</v>
      </c>
      <c r="BA216" s="41" t="e">
        <f t="shared" ref="BA216:BA225" si="137">AY216^2-4*AX216*AZ216</f>
        <v>#NUM!</v>
      </c>
      <c r="BB216" s="84" t="s">
        <v>799</v>
      </c>
      <c r="BC216" s="20" t="e">
        <f t="shared" ref="BC216:BC225" si="138">IF(AT216&lt;0,MAX((-AY216-SQRT(BA216))/(2*AX216),(-AY216+SQRT(BA216))/(2*AX216)),MIN((-AY216-SQRT(BA216))/(2*AX216),(-AY216+SQRT(BA216))/(2*AX216)))</f>
        <v>#NUM!</v>
      </c>
      <c r="BD216" s="76" t="e">
        <f t="shared" ref="BD216:BD225" si="139">AV216*BC216+AW216</f>
        <v>#NUM!</v>
      </c>
      <c r="BE216" s="100" t="s">
        <v>1223</v>
      </c>
      <c r="BF216" s="127" t="str">
        <f t="shared" si="121"/>
        <v/>
      </c>
      <c r="BG216" s="127" t="str">
        <f t="shared" si="122"/>
        <v/>
      </c>
    </row>
    <row r="217" spans="3:59" s="3" customFormat="1">
      <c r="C217" s="4"/>
      <c r="G217" s="26"/>
      <c r="H217" s="26"/>
      <c r="I217" s="26"/>
      <c r="J217" s="26"/>
      <c r="K217" s="26"/>
      <c r="L217" s="26"/>
      <c r="N217" s="81"/>
      <c r="O217" s="26"/>
      <c r="P217" s="26"/>
      <c r="Q217" s="45"/>
      <c r="R217" s="45"/>
      <c r="S217" s="45"/>
      <c r="T217" s="45"/>
      <c r="U217" s="45"/>
      <c r="V217" s="87"/>
      <c r="W217" s="26"/>
      <c r="X217" s="26"/>
      <c r="Y217" s="45"/>
      <c r="Z217" s="45"/>
      <c r="AA217" s="45"/>
      <c r="AB217" s="45"/>
      <c r="AC217" s="45"/>
      <c r="AD217" s="45"/>
      <c r="AE217" s="85"/>
      <c r="AF217" s="26"/>
      <c r="AG217" s="26"/>
      <c r="AH217" s="26"/>
      <c r="AI217" s="26"/>
      <c r="AJ217" s="26"/>
      <c r="AK217" s="80" t="s">
        <v>803</v>
      </c>
      <c r="AL217" s="20">
        <f t="shared" si="123"/>
        <v>0</v>
      </c>
      <c r="AM217" s="20">
        <f t="shared" si="124"/>
        <v>0</v>
      </c>
      <c r="AN217" s="41">
        <f t="shared" si="125"/>
        <v>-99.736597995728502</v>
      </c>
      <c r="AO217" s="41">
        <f t="shared" si="126"/>
        <v>1</v>
      </c>
      <c r="AP217" s="41">
        <f t="shared" si="127"/>
        <v>0</v>
      </c>
      <c r="AQ217" s="41">
        <f t="shared" si="128"/>
        <v>9831.1405797615535</v>
      </c>
      <c r="AR217" s="41">
        <f t="shared" si="129"/>
        <v>-39324.562319046214</v>
      </c>
      <c r="AS217" s="84" t="s">
        <v>804</v>
      </c>
      <c r="AT217" s="20" t="e">
        <f t="shared" si="130"/>
        <v>#NUM!</v>
      </c>
      <c r="AU217" s="20" t="e">
        <f t="shared" si="131"/>
        <v>#NUM!</v>
      </c>
      <c r="AV217" s="41" t="e">
        <f t="shared" si="132"/>
        <v>#NUM!</v>
      </c>
      <c r="AW217" s="41" t="e">
        <f t="shared" si="133"/>
        <v>#NUM!</v>
      </c>
      <c r="AX217" s="41" t="e">
        <f t="shared" si="134"/>
        <v>#NUM!</v>
      </c>
      <c r="AY217" s="41" t="e">
        <f t="shared" si="135"/>
        <v>#NUM!</v>
      </c>
      <c r="AZ217" s="41" t="e">
        <f t="shared" si="136"/>
        <v>#NUM!</v>
      </c>
      <c r="BA217" s="41" t="e">
        <f t="shared" si="137"/>
        <v>#NUM!</v>
      </c>
      <c r="BB217" s="84" t="s">
        <v>802</v>
      </c>
      <c r="BC217" s="20" t="e">
        <f t="shared" si="138"/>
        <v>#NUM!</v>
      </c>
      <c r="BD217" s="76" t="e">
        <f t="shared" si="139"/>
        <v>#NUM!</v>
      </c>
      <c r="BE217" s="100" t="s">
        <v>1224</v>
      </c>
      <c r="BF217" s="127" t="str">
        <f t="shared" si="121"/>
        <v/>
      </c>
      <c r="BG217" s="127" t="str">
        <f t="shared" si="122"/>
        <v/>
      </c>
    </row>
    <row r="218" spans="3:59" s="3" customFormat="1">
      <c r="C218" s="4"/>
      <c r="G218" s="26"/>
      <c r="H218" s="26"/>
      <c r="I218" s="26"/>
      <c r="J218" s="26"/>
      <c r="K218" s="26"/>
      <c r="L218" s="26"/>
      <c r="N218" s="81"/>
      <c r="O218" s="26"/>
      <c r="P218" s="26"/>
      <c r="Q218" s="45"/>
      <c r="R218" s="45"/>
      <c r="S218" s="45"/>
      <c r="T218" s="45"/>
      <c r="U218" s="45"/>
      <c r="V218" s="87"/>
      <c r="W218" s="26"/>
      <c r="X218" s="26"/>
      <c r="Y218" s="45"/>
      <c r="Z218" s="45"/>
      <c r="AA218" s="45"/>
      <c r="AB218" s="45"/>
      <c r="AC218" s="45"/>
      <c r="AD218" s="45"/>
      <c r="AE218" s="85"/>
      <c r="AF218" s="26"/>
      <c r="AG218" s="26"/>
      <c r="AH218" s="26"/>
      <c r="AI218" s="26"/>
      <c r="AJ218" s="26"/>
      <c r="AK218" s="80" t="s">
        <v>806</v>
      </c>
      <c r="AL218" s="20">
        <f t="shared" si="123"/>
        <v>0</v>
      </c>
      <c r="AM218" s="20">
        <f t="shared" si="124"/>
        <v>0</v>
      </c>
      <c r="AN218" s="41">
        <f t="shared" si="125"/>
        <v>-99.736597995728502</v>
      </c>
      <c r="AO218" s="41">
        <f t="shared" si="126"/>
        <v>1</v>
      </c>
      <c r="AP218" s="41">
        <f t="shared" si="127"/>
        <v>0</v>
      </c>
      <c r="AQ218" s="41">
        <f t="shared" si="128"/>
        <v>9831.1405797615535</v>
      </c>
      <c r="AR218" s="41">
        <f t="shared" si="129"/>
        <v>-39324.562319046214</v>
      </c>
      <c r="AS218" s="84" t="s">
        <v>807</v>
      </c>
      <c r="AT218" s="20" t="e">
        <f t="shared" si="130"/>
        <v>#NUM!</v>
      </c>
      <c r="AU218" s="20" t="e">
        <f t="shared" si="131"/>
        <v>#NUM!</v>
      </c>
      <c r="AV218" s="41" t="e">
        <f t="shared" si="132"/>
        <v>#NUM!</v>
      </c>
      <c r="AW218" s="41" t="e">
        <f t="shared" si="133"/>
        <v>#NUM!</v>
      </c>
      <c r="AX218" s="41" t="e">
        <f t="shared" si="134"/>
        <v>#NUM!</v>
      </c>
      <c r="AY218" s="41" t="e">
        <f t="shared" si="135"/>
        <v>#NUM!</v>
      </c>
      <c r="AZ218" s="41" t="e">
        <f t="shared" si="136"/>
        <v>#NUM!</v>
      </c>
      <c r="BA218" s="41" t="e">
        <f t="shared" si="137"/>
        <v>#NUM!</v>
      </c>
      <c r="BB218" s="84" t="s">
        <v>805</v>
      </c>
      <c r="BC218" s="20" t="e">
        <f t="shared" si="138"/>
        <v>#NUM!</v>
      </c>
      <c r="BD218" s="76" t="e">
        <f t="shared" si="139"/>
        <v>#NUM!</v>
      </c>
      <c r="BE218" s="100" t="s">
        <v>1225</v>
      </c>
      <c r="BF218" s="127" t="str">
        <f t="shared" si="121"/>
        <v/>
      </c>
      <c r="BG218" s="127" t="str">
        <f t="shared" si="122"/>
        <v/>
      </c>
    </row>
    <row r="219" spans="3:59" s="3" customFormat="1">
      <c r="C219" s="4"/>
      <c r="G219" s="26"/>
      <c r="H219" s="26"/>
      <c r="I219" s="26"/>
      <c r="J219" s="26"/>
      <c r="K219" s="26"/>
      <c r="L219" s="26"/>
      <c r="N219" s="81"/>
      <c r="O219" s="26"/>
      <c r="P219" s="26"/>
      <c r="Q219" s="45"/>
      <c r="R219" s="45"/>
      <c r="S219" s="45"/>
      <c r="T219" s="45"/>
      <c r="U219" s="45"/>
      <c r="V219" s="87"/>
      <c r="W219" s="26"/>
      <c r="X219" s="26"/>
      <c r="Y219" s="45"/>
      <c r="Z219" s="45"/>
      <c r="AA219" s="45"/>
      <c r="AB219" s="45"/>
      <c r="AC219" s="45"/>
      <c r="AD219" s="45"/>
      <c r="AE219" s="85"/>
      <c r="AF219" s="26"/>
      <c r="AG219" s="26"/>
      <c r="AH219" s="26"/>
      <c r="AI219" s="26"/>
      <c r="AJ219" s="26"/>
      <c r="AK219" s="80" t="s">
        <v>809</v>
      </c>
      <c r="AL219" s="20">
        <f t="shared" si="123"/>
        <v>0</v>
      </c>
      <c r="AM219" s="20">
        <f t="shared" si="124"/>
        <v>0</v>
      </c>
      <c r="AN219" s="41">
        <f t="shared" si="125"/>
        <v>-99.736597995728502</v>
      </c>
      <c r="AO219" s="41">
        <f t="shared" si="126"/>
        <v>1</v>
      </c>
      <c r="AP219" s="41">
        <f t="shared" si="127"/>
        <v>0</v>
      </c>
      <c r="AQ219" s="41">
        <f t="shared" si="128"/>
        <v>9831.1405797615535</v>
      </c>
      <c r="AR219" s="41">
        <f t="shared" si="129"/>
        <v>-39324.562319046214</v>
      </c>
      <c r="AS219" s="84" t="s">
        <v>810</v>
      </c>
      <c r="AT219" s="20" t="e">
        <f t="shared" si="130"/>
        <v>#NUM!</v>
      </c>
      <c r="AU219" s="20" t="e">
        <f t="shared" si="131"/>
        <v>#NUM!</v>
      </c>
      <c r="AV219" s="41" t="e">
        <f t="shared" si="132"/>
        <v>#NUM!</v>
      </c>
      <c r="AW219" s="41" t="e">
        <f t="shared" si="133"/>
        <v>#NUM!</v>
      </c>
      <c r="AX219" s="41" t="e">
        <f t="shared" si="134"/>
        <v>#NUM!</v>
      </c>
      <c r="AY219" s="41" t="e">
        <f t="shared" si="135"/>
        <v>#NUM!</v>
      </c>
      <c r="AZ219" s="41" t="e">
        <f t="shared" si="136"/>
        <v>#NUM!</v>
      </c>
      <c r="BA219" s="41" t="e">
        <f t="shared" si="137"/>
        <v>#NUM!</v>
      </c>
      <c r="BB219" s="84" t="s">
        <v>808</v>
      </c>
      <c r="BC219" s="20" t="e">
        <f t="shared" si="138"/>
        <v>#NUM!</v>
      </c>
      <c r="BD219" s="76" t="e">
        <f t="shared" si="139"/>
        <v>#NUM!</v>
      </c>
      <c r="BE219" s="100" t="s">
        <v>1226</v>
      </c>
      <c r="BF219" s="127" t="str">
        <f t="shared" si="121"/>
        <v/>
      </c>
      <c r="BG219" s="127" t="str">
        <f t="shared" si="122"/>
        <v/>
      </c>
    </row>
    <row r="220" spans="3:59" s="3" customFormat="1">
      <c r="C220" s="4"/>
      <c r="G220" s="26"/>
      <c r="H220" s="26"/>
      <c r="I220" s="26"/>
      <c r="J220" s="26"/>
      <c r="K220" s="26"/>
      <c r="L220" s="26"/>
      <c r="N220" s="81"/>
      <c r="O220" s="26"/>
      <c r="P220" s="26"/>
      <c r="Q220" s="45"/>
      <c r="R220" s="45"/>
      <c r="S220" s="45"/>
      <c r="T220" s="45"/>
      <c r="U220" s="45"/>
      <c r="V220" s="87"/>
      <c r="W220" s="26"/>
      <c r="X220" s="26"/>
      <c r="Y220" s="45"/>
      <c r="Z220" s="45"/>
      <c r="AA220" s="45"/>
      <c r="AB220" s="45"/>
      <c r="AC220" s="45"/>
      <c r="AD220" s="45"/>
      <c r="AE220" s="85"/>
      <c r="AF220" s="26"/>
      <c r="AG220" s="26"/>
      <c r="AH220" s="26"/>
      <c r="AI220" s="26"/>
      <c r="AJ220" s="26"/>
      <c r="AK220" s="80" t="s">
        <v>812</v>
      </c>
      <c r="AL220" s="20">
        <f t="shared" si="123"/>
        <v>0</v>
      </c>
      <c r="AM220" s="20">
        <f t="shared" si="124"/>
        <v>0</v>
      </c>
      <c r="AN220" s="41">
        <f t="shared" si="125"/>
        <v>-99.736597995728502</v>
      </c>
      <c r="AO220" s="41">
        <f t="shared" si="126"/>
        <v>1</v>
      </c>
      <c r="AP220" s="41">
        <f t="shared" si="127"/>
        <v>0</v>
      </c>
      <c r="AQ220" s="41">
        <f t="shared" si="128"/>
        <v>9831.1405797615535</v>
      </c>
      <c r="AR220" s="41">
        <f t="shared" si="129"/>
        <v>-39324.562319046214</v>
      </c>
      <c r="AS220" s="84" t="s">
        <v>813</v>
      </c>
      <c r="AT220" s="20" t="e">
        <f t="shared" si="130"/>
        <v>#NUM!</v>
      </c>
      <c r="AU220" s="20" t="e">
        <f t="shared" si="131"/>
        <v>#NUM!</v>
      </c>
      <c r="AV220" s="41" t="e">
        <f t="shared" si="132"/>
        <v>#NUM!</v>
      </c>
      <c r="AW220" s="41" t="e">
        <f t="shared" si="133"/>
        <v>#NUM!</v>
      </c>
      <c r="AX220" s="41" t="e">
        <f t="shared" si="134"/>
        <v>#NUM!</v>
      </c>
      <c r="AY220" s="41" t="e">
        <f t="shared" si="135"/>
        <v>#NUM!</v>
      </c>
      <c r="AZ220" s="41" t="e">
        <f t="shared" si="136"/>
        <v>#NUM!</v>
      </c>
      <c r="BA220" s="41" t="e">
        <f t="shared" si="137"/>
        <v>#NUM!</v>
      </c>
      <c r="BB220" s="84" t="s">
        <v>811</v>
      </c>
      <c r="BC220" s="20" t="e">
        <f t="shared" si="138"/>
        <v>#NUM!</v>
      </c>
      <c r="BD220" s="76" t="e">
        <f t="shared" si="139"/>
        <v>#NUM!</v>
      </c>
      <c r="BE220" s="100" t="s">
        <v>1227</v>
      </c>
      <c r="BF220" s="127" t="str">
        <f t="shared" si="121"/>
        <v/>
      </c>
      <c r="BG220" s="127" t="str">
        <f t="shared" si="122"/>
        <v/>
      </c>
    </row>
    <row r="221" spans="3:59" s="3" customFormat="1">
      <c r="C221" s="4"/>
      <c r="G221" s="26"/>
      <c r="H221" s="26"/>
      <c r="I221" s="26"/>
      <c r="J221" s="26"/>
      <c r="K221" s="26"/>
      <c r="L221" s="26"/>
      <c r="N221" s="81"/>
      <c r="O221" s="26"/>
      <c r="P221" s="26"/>
      <c r="Q221" s="45"/>
      <c r="R221" s="45"/>
      <c r="S221" s="45"/>
      <c r="T221" s="45"/>
      <c r="U221" s="45"/>
      <c r="V221" s="87"/>
      <c r="W221" s="26"/>
      <c r="X221" s="26"/>
      <c r="Y221" s="45"/>
      <c r="Z221" s="45"/>
      <c r="AA221" s="45"/>
      <c r="AB221" s="45"/>
      <c r="AC221" s="45"/>
      <c r="AD221" s="45"/>
      <c r="AE221" s="85"/>
      <c r="AF221" s="26"/>
      <c r="AG221" s="26"/>
      <c r="AH221" s="26"/>
      <c r="AI221" s="26"/>
      <c r="AJ221" s="26"/>
      <c r="AK221" s="80" t="s">
        <v>815</v>
      </c>
      <c r="AL221" s="20">
        <f t="shared" si="123"/>
        <v>0</v>
      </c>
      <c r="AM221" s="20">
        <f t="shared" si="124"/>
        <v>0</v>
      </c>
      <c r="AN221" s="41">
        <f t="shared" si="125"/>
        <v>-99.736597995728502</v>
      </c>
      <c r="AO221" s="41">
        <f t="shared" si="126"/>
        <v>1</v>
      </c>
      <c r="AP221" s="41">
        <f t="shared" si="127"/>
        <v>0</v>
      </c>
      <c r="AQ221" s="41">
        <f t="shared" si="128"/>
        <v>9831.1405797615535</v>
      </c>
      <c r="AR221" s="41">
        <f t="shared" si="129"/>
        <v>-39324.562319046214</v>
      </c>
      <c r="AS221" s="84" t="s">
        <v>816</v>
      </c>
      <c r="AT221" s="20" t="e">
        <f t="shared" si="130"/>
        <v>#NUM!</v>
      </c>
      <c r="AU221" s="20" t="e">
        <f t="shared" si="131"/>
        <v>#NUM!</v>
      </c>
      <c r="AV221" s="41" t="e">
        <f t="shared" si="132"/>
        <v>#NUM!</v>
      </c>
      <c r="AW221" s="41" t="e">
        <f t="shared" si="133"/>
        <v>#NUM!</v>
      </c>
      <c r="AX221" s="41" t="e">
        <f t="shared" si="134"/>
        <v>#NUM!</v>
      </c>
      <c r="AY221" s="41" t="e">
        <f t="shared" si="135"/>
        <v>#NUM!</v>
      </c>
      <c r="AZ221" s="41" t="e">
        <f t="shared" si="136"/>
        <v>#NUM!</v>
      </c>
      <c r="BA221" s="41" t="e">
        <f t="shared" si="137"/>
        <v>#NUM!</v>
      </c>
      <c r="BB221" s="84" t="s">
        <v>814</v>
      </c>
      <c r="BC221" s="20" t="e">
        <f t="shared" si="138"/>
        <v>#NUM!</v>
      </c>
      <c r="BD221" s="76" t="e">
        <f t="shared" si="139"/>
        <v>#NUM!</v>
      </c>
      <c r="BE221" s="100" t="s">
        <v>1228</v>
      </c>
      <c r="BF221" s="127" t="str">
        <f t="shared" si="121"/>
        <v/>
      </c>
      <c r="BG221" s="127" t="str">
        <f t="shared" si="122"/>
        <v/>
      </c>
    </row>
    <row r="222" spans="3:59" s="3" customFormat="1">
      <c r="C222" s="4"/>
      <c r="G222" s="26"/>
      <c r="H222" s="26"/>
      <c r="I222" s="26"/>
      <c r="J222" s="26"/>
      <c r="K222" s="26"/>
      <c r="L222" s="26"/>
      <c r="N222" s="81"/>
      <c r="O222" s="26"/>
      <c r="P222" s="26"/>
      <c r="Q222" s="45"/>
      <c r="R222" s="45"/>
      <c r="S222" s="45"/>
      <c r="T222" s="45"/>
      <c r="U222" s="45"/>
      <c r="V222" s="87"/>
      <c r="W222" s="26"/>
      <c r="X222" s="26"/>
      <c r="Y222" s="45"/>
      <c r="Z222" s="45"/>
      <c r="AA222" s="45"/>
      <c r="AB222" s="45"/>
      <c r="AC222" s="45"/>
      <c r="AD222" s="45"/>
      <c r="AE222" s="85"/>
      <c r="AF222" s="26"/>
      <c r="AG222" s="26"/>
      <c r="AH222" s="26"/>
      <c r="AI222" s="26"/>
      <c r="AJ222" s="26"/>
      <c r="AK222" s="80" t="s">
        <v>818</v>
      </c>
      <c r="AL222" s="20">
        <f t="shared" si="123"/>
        <v>0</v>
      </c>
      <c r="AM222" s="20">
        <f t="shared" si="124"/>
        <v>0</v>
      </c>
      <c r="AN222" s="41">
        <f t="shared" si="125"/>
        <v>-99.736597995728502</v>
      </c>
      <c r="AO222" s="41">
        <f t="shared" si="126"/>
        <v>1</v>
      </c>
      <c r="AP222" s="41">
        <f t="shared" si="127"/>
        <v>0</v>
      </c>
      <c r="AQ222" s="41">
        <f t="shared" si="128"/>
        <v>9831.1405797615535</v>
      </c>
      <c r="AR222" s="41">
        <f t="shared" si="129"/>
        <v>-39324.562319046214</v>
      </c>
      <c r="AS222" s="84" t="s">
        <v>819</v>
      </c>
      <c r="AT222" s="20" t="e">
        <f t="shared" si="130"/>
        <v>#NUM!</v>
      </c>
      <c r="AU222" s="20" t="e">
        <f t="shared" si="131"/>
        <v>#NUM!</v>
      </c>
      <c r="AV222" s="41" t="e">
        <f t="shared" si="132"/>
        <v>#NUM!</v>
      </c>
      <c r="AW222" s="41" t="e">
        <f t="shared" si="133"/>
        <v>#NUM!</v>
      </c>
      <c r="AX222" s="41" t="e">
        <f t="shared" si="134"/>
        <v>#NUM!</v>
      </c>
      <c r="AY222" s="41" t="e">
        <f t="shared" si="135"/>
        <v>#NUM!</v>
      </c>
      <c r="AZ222" s="41" t="e">
        <f t="shared" si="136"/>
        <v>#NUM!</v>
      </c>
      <c r="BA222" s="41" t="e">
        <f t="shared" si="137"/>
        <v>#NUM!</v>
      </c>
      <c r="BB222" s="84" t="s">
        <v>817</v>
      </c>
      <c r="BC222" s="20" t="e">
        <f t="shared" si="138"/>
        <v>#NUM!</v>
      </c>
      <c r="BD222" s="76" t="e">
        <f t="shared" si="139"/>
        <v>#NUM!</v>
      </c>
      <c r="BE222" s="100" t="s">
        <v>1229</v>
      </c>
      <c r="BF222" s="127" t="str">
        <f t="shared" si="121"/>
        <v/>
      </c>
      <c r="BG222" s="127" t="str">
        <f t="shared" si="122"/>
        <v/>
      </c>
    </row>
    <row r="223" spans="3:59" s="3" customFormat="1">
      <c r="C223" s="4"/>
      <c r="G223" s="26"/>
      <c r="H223" s="26"/>
      <c r="I223" s="26"/>
      <c r="J223" s="26"/>
      <c r="K223" s="26"/>
      <c r="L223" s="26"/>
      <c r="N223" s="81"/>
      <c r="O223" s="26"/>
      <c r="P223" s="26"/>
      <c r="Q223" s="45"/>
      <c r="R223" s="45"/>
      <c r="S223" s="45"/>
      <c r="T223" s="45"/>
      <c r="U223" s="45"/>
      <c r="V223" s="87"/>
      <c r="W223" s="26"/>
      <c r="X223" s="26"/>
      <c r="Y223" s="45"/>
      <c r="Z223" s="45"/>
      <c r="AA223" s="45"/>
      <c r="AB223" s="45"/>
      <c r="AC223" s="45"/>
      <c r="AD223" s="45"/>
      <c r="AE223" s="85"/>
      <c r="AF223" s="26"/>
      <c r="AG223" s="26"/>
      <c r="AH223" s="26"/>
      <c r="AI223" s="26"/>
      <c r="AJ223" s="26"/>
      <c r="AK223" s="80" t="s">
        <v>821</v>
      </c>
      <c r="AL223" s="20">
        <f t="shared" si="123"/>
        <v>0</v>
      </c>
      <c r="AM223" s="20">
        <f t="shared" si="124"/>
        <v>0</v>
      </c>
      <c r="AN223" s="41">
        <f t="shared" si="125"/>
        <v>-99.736597995728502</v>
      </c>
      <c r="AO223" s="41">
        <f t="shared" si="126"/>
        <v>1</v>
      </c>
      <c r="AP223" s="41">
        <f t="shared" si="127"/>
        <v>0</v>
      </c>
      <c r="AQ223" s="41">
        <f t="shared" si="128"/>
        <v>9831.1405797615535</v>
      </c>
      <c r="AR223" s="41">
        <f t="shared" si="129"/>
        <v>-39324.562319046214</v>
      </c>
      <c r="AS223" s="84" t="s">
        <v>822</v>
      </c>
      <c r="AT223" s="20" t="e">
        <f t="shared" si="130"/>
        <v>#NUM!</v>
      </c>
      <c r="AU223" s="20" t="e">
        <f t="shared" si="131"/>
        <v>#NUM!</v>
      </c>
      <c r="AV223" s="41" t="e">
        <f t="shared" si="132"/>
        <v>#NUM!</v>
      </c>
      <c r="AW223" s="41" t="e">
        <f t="shared" si="133"/>
        <v>#NUM!</v>
      </c>
      <c r="AX223" s="41" t="e">
        <f t="shared" si="134"/>
        <v>#NUM!</v>
      </c>
      <c r="AY223" s="41" t="e">
        <f t="shared" si="135"/>
        <v>#NUM!</v>
      </c>
      <c r="AZ223" s="41" t="e">
        <f t="shared" si="136"/>
        <v>#NUM!</v>
      </c>
      <c r="BA223" s="41" t="e">
        <f t="shared" si="137"/>
        <v>#NUM!</v>
      </c>
      <c r="BB223" s="84" t="s">
        <v>820</v>
      </c>
      <c r="BC223" s="20" t="e">
        <f t="shared" si="138"/>
        <v>#NUM!</v>
      </c>
      <c r="BD223" s="76" t="e">
        <f t="shared" si="139"/>
        <v>#NUM!</v>
      </c>
      <c r="BE223" s="100" t="s">
        <v>1230</v>
      </c>
      <c r="BF223" s="127" t="str">
        <f t="shared" si="121"/>
        <v/>
      </c>
      <c r="BG223" s="127" t="str">
        <f t="shared" si="122"/>
        <v/>
      </c>
    </row>
    <row r="224" spans="3:59">
      <c r="AK224" s="80" t="s">
        <v>824</v>
      </c>
      <c r="AL224" s="20">
        <f t="shared" si="123"/>
        <v>0</v>
      </c>
      <c r="AM224" s="20">
        <f t="shared" si="124"/>
        <v>0</v>
      </c>
      <c r="AN224" s="41">
        <f t="shared" si="125"/>
        <v>-99.736597995728502</v>
      </c>
      <c r="AO224" s="41">
        <f t="shared" si="126"/>
        <v>1</v>
      </c>
      <c r="AP224" s="41">
        <f t="shared" si="127"/>
        <v>0</v>
      </c>
      <c r="AQ224" s="41">
        <f t="shared" si="128"/>
        <v>9831.1405797615535</v>
      </c>
      <c r="AR224" s="41">
        <f t="shared" si="129"/>
        <v>-39324.562319046214</v>
      </c>
      <c r="AS224" s="84" t="s">
        <v>825</v>
      </c>
      <c r="AT224" s="20" t="e">
        <f t="shared" si="130"/>
        <v>#NUM!</v>
      </c>
      <c r="AU224" s="20" t="e">
        <f t="shared" si="131"/>
        <v>#NUM!</v>
      </c>
      <c r="AV224" s="41" t="e">
        <f t="shared" si="132"/>
        <v>#NUM!</v>
      </c>
      <c r="AW224" s="41" t="e">
        <f t="shared" si="133"/>
        <v>#NUM!</v>
      </c>
      <c r="AX224" s="41" t="e">
        <f t="shared" si="134"/>
        <v>#NUM!</v>
      </c>
      <c r="AY224" s="41" t="e">
        <f t="shared" si="135"/>
        <v>#NUM!</v>
      </c>
      <c r="AZ224" s="41" t="e">
        <f t="shared" si="136"/>
        <v>#NUM!</v>
      </c>
      <c r="BA224" s="41" t="e">
        <f t="shared" si="137"/>
        <v>#NUM!</v>
      </c>
      <c r="BB224" s="84" t="s">
        <v>823</v>
      </c>
      <c r="BC224" s="20" t="e">
        <f t="shared" si="138"/>
        <v>#NUM!</v>
      </c>
      <c r="BD224" s="76" t="e">
        <f t="shared" si="139"/>
        <v>#NUM!</v>
      </c>
      <c r="BE224" s="100" t="s">
        <v>1231</v>
      </c>
      <c r="BF224" s="127" t="str">
        <f t="shared" si="121"/>
        <v/>
      </c>
      <c r="BG224" s="127" t="str">
        <f t="shared" si="122"/>
        <v/>
      </c>
    </row>
    <row r="225" spans="37:59">
      <c r="AK225" s="80" t="s">
        <v>827</v>
      </c>
      <c r="AL225" s="20">
        <f t="shared" si="123"/>
        <v>0</v>
      </c>
      <c r="AM225" s="20">
        <f t="shared" si="124"/>
        <v>0</v>
      </c>
      <c r="AN225" s="41">
        <f t="shared" si="125"/>
        <v>-99.736597995728502</v>
      </c>
      <c r="AO225" s="41">
        <f t="shared" si="126"/>
        <v>1</v>
      </c>
      <c r="AP225" s="41">
        <f t="shared" si="127"/>
        <v>0</v>
      </c>
      <c r="AQ225" s="41">
        <f t="shared" si="128"/>
        <v>9831.1405797615535</v>
      </c>
      <c r="AR225" s="41">
        <f t="shared" si="129"/>
        <v>-39324.562319046214</v>
      </c>
      <c r="AS225" s="84" t="s">
        <v>828</v>
      </c>
      <c r="AT225" s="20" t="e">
        <f t="shared" si="130"/>
        <v>#NUM!</v>
      </c>
      <c r="AU225" s="20" t="e">
        <f t="shared" si="131"/>
        <v>#NUM!</v>
      </c>
      <c r="AV225" s="41" t="e">
        <f t="shared" si="132"/>
        <v>#NUM!</v>
      </c>
      <c r="AW225" s="41" t="e">
        <f t="shared" si="133"/>
        <v>#NUM!</v>
      </c>
      <c r="AX225" s="41" t="e">
        <f t="shared" si="134"/>
        <v>#NUM!</v>
      </c>
      <c r="AY225" s="41" t="e">
        <f t="shared" si="135"/>
        <v>#NUM!</v>
      </c>
      <c r="AZ225" s="41" t="e">
        <f t="shared" si="136"/>
        <v>#NUM!</v>
      </c>
      <c r="BA225" s="41" t="e">
        <f t="shared" si="137"/>
        <v>#NUM!</v>
      </c>
      <c r="BB225" s="84" t="s">
        <v>826</v>
      </c>
      <c r="BC225" s="20" t="e">
        <f t="shared" si="138"/>
        <v>#NUM!</v>
      </c>
      <c r="BD225" s="76" t="e">
        <f t="shared" si="139"/>
        <v>#NUM!</v>
      </c>
      <c r="BE225" s="100" t="s">
        <v>1232</v>
      </c>
      <c r="BF225" s="127" t="str">
        <f t="shared" si="121"/>
        <v/>
      </c>
      <c r="BG225" s="127" t="str">
        <f t="shared" si="122"/>
        <v/>
      </c>
    </row>
    <row r="226" spans="37:59">
      <c r="AK226" s="80" t="s">
        <v>830</v>
      </c>
      <c r="AL226" s="20">
        <f t="shared" ref="AL226:AL254" si="140">IF(AND(AL225&lt;($D$28-$D$5),AND(AL225&lt;&gt;0,AL224&lt;&gt;0)),AL225+$D$5,0)</f>
        <v>0</v>
      </c>
      <c r="AM226" s="20">
        <f t="shared" ref="AM226:AM254" si="141">IF(AL226&lt;&gt;0,$D$27,0)</f>
        <v>0</v>
      </c>
      <c r="AN226" s="41">
        <f t="shared" ref="AN226:AN254" si="142">($D$6^2-$D$15^2-0^2+AL226^2-$D$16^2+AM226^2)/(2*(AM226-$D$16))</f>
        <v>-99.736597995728502</v>
      </c>
      <c r="AO226" s="41">
        <f t="shared" ref="AO226:AO254" si="143">(((AL226-0)/(AM226-$D$16))^2)+1</f>
        <v>1</v>
      </c>
      <c r="AP226" s="41">
        <f t="shared" ref="AP226:AP254" si="144">2*AM226*((AL226-0)/(AM226-$D$16))-2*AN226*((AL226-0)/(AM226-$D$16))-2*AL226</f>
        <v>0</v>
      </c>
      <c r="AQ226" s="41">
        <f t="shared" ref="AQ226:AQ254" si="145">AL226^2+AM226^2+AN226^2-$D$15^2-2*AM226*AN226</f>
        <v>9831.1405797615535</v>
      </c>
      <c r="AR226" s="41">
        <f t="shared" ref="AR226:AR254" si="146">AP226^2-4*AO226*AQ226</f>
        <v>-39324.562319046214</v>
      </c>
      <c r="AS226" s="84" t="s">
        <v>831</v>
      </c>
      <c r="AT226" s="20" t="e">
        <f t="shared" ref="AT226:AT254" si="147">IF(AL226&lt;0,MIN((-AP226-SQRT(AR226))/(2*AO226),(-AP226+SQRT(AR226))/(2*AO226)),MAX((-AP226-SQRT(AR226))/(2*AO226),(-AP226+SQRT(AR226))/(2*AO226)))</f>
        <v>#NUM!</v>
      </c>
      <c r="AU226" s="20" t="e">
        <f t="shared" ref="AU226:AU254" si="148">AN226-AT226*((AL226-0)/(AM226-$D$16))</f>
        <v>#NUM!</v>
      </c>
      <c r="AV226" s="41" t="e">
        <f t="shared" ref="AV226:AV254" si="149">(AU226-AM226)/(AT226-AL226)</f>
        <v>#NUM!</v>
      </c>
      <c r="AW226" s="41" t="e">
        <f t="shared" ref="AW226:AW254" si="150">AM226-AV226*AL226</f>
        <v>#NUM!</v>
      </c>
      <c r="AX226" s="41" t="e">
        <f t="shared" ref="AX226:AX254" si="151">AV226^2+1</f>
        <v>#NUM!</v>
      </c>
      <c r="AY226" s="41" t="e">
        <f t="shared" ref="AY226:AY254" si="152">2*AV226*(AW226-AU226)-2*AT226</f>
        <v>#NUM!</v>
      </c>
      <c r="AZ226" s="41" t="e">
        <f t="shared" ref="AZ226:AZ254" si="153">AT226^2+AU226^2-2*AW226*AU226+AW226^2-$D$11^2</f>
        <v>#NUM!</v>
      </c>
      <c r="BA226" s="41" t="e">
        <f t="shared" ref="BA226:BA254" si="154">AY226^2-4*AX226*AZ226</f>
        <v>#NUM!</v>
      </c>
      <c r="BB226" s="84" t="s">
        <v>829</v>
      </c>
      <c r="BC226" s="20" t="e">
        <f t="shared" ref="BC226:BC254" si="155">IF(AT226&lt;0,MAX((-AY226-SQRT(BA226))/(2*AX226),(-AY226+SQRT(BA226))/(2*AX226)),MIN((-AY226-SQRT(BA226))/(2*AX226),(-AY226+SQRT(BA226))/(2*AX226)))</f>
        <v>#NUM!</v>
      </c>
      <c r="BD226" s="76" t="e">
        <f t="shared" ref="BD226:BD254" si="156">AV226*BC226+AW226</f>
        <v>#NUM!</v>
      </c>
      <c r="BE226" s="100" t="s">
        <v>1233</v>
      </c>
      <c r="BF226" s="127" t="str">
        <f t="shared" si="121"/>
        <v/>
      </c>
      <c r="BG226" s="127" t="str">
        <f t="shared" si="122"/>
        <v/>
      </c>
    </row>
    <row r="227" spans="37:59">
      <c r="AK227" s="80" t="s">
        <v>833</v>
      </c>
      <c r="AL227" s="20">
        <f t="shared" si="140"/>
        <v>0</v>
      </c>
      <c r="AM227" s="20">
        <f t="shared" si="141"/>
        <v>0</v>
      </c>
      <c r="AN227" s="41">
        <f t="shared" si="142"/>
        <v>-99.736597995728502</v>
      </c>
      <c r="AO227" s="41">
        <f t="shared" si="143"/>
        <v>1</v>
      </c>
      <c r="AP227" s="41">
        <f t="shared" si="144"/>
        <v>0</v>
      </c>
      <c r="AQ227" s="41">
        <f t="shared" si="145"/>
        <v>9831.1405797615535</v>
      </c>
      <c r="AR227" s="41">
        <f t="shared" si="146"/>
        <v>-39324.562319046214</v>
      </c>
      <c r="AS227" s="84" t="s">
        <v>834</v>
      </c>
      <c r="AT227" s="20" t="e">
        <f t="shared" si="147"/>
        <v>#NUM!</v>
      </c>
      <c r="AU227" s="20" t="e">
        <f t="shared" si="148"/>
        <v>#NUM!</v>
      </c>
      <c r="AV227" s="41" t="e">
        <f t="shared" si="149"/>
        <v>#NUM!</v>
      </c>
      <c r="AW227" s="41" t="e">
        <f t="shared" si="150"/>
        <v>#NUM!</v>
      </c>
      <c r="AX227" s="41" t="e">
        <f t="shared" si="151"/>
        <v>#NUM!</v>
      </c>
      <c r="AY227" s="41" t="e">
        <f t="shared" si="152"/>
        <v>#NUM!</v>
      </c>
      <c r="AZ227" s="41" t="e">
        <f t="shared" si="153"/>
        <v>#NUM!</v>
      </c>
      <c r="BA227" s="41" t="e">
        <f t="shared" si="154"/>
        <v>#NUM!</v>
      </c>
      <c r="BB227" s="84" t="s">
        <v>832</v>
      </c>
      <c r="BC227" s="20" t="e">
        <f t="shared" si="155"/>
        <v>#NUM!</v>
      </c>
      <c r="BD227" s="76" t="e">
        <f t="shared" si="156"/>
        <v>#NUM!</v>
      </c>
      <c r="BE227" s="100" t="s">
        <v>1234</v>
      </c>
      <c r="BF227" s="127" t="str">
        <f t="shared" si="121"/>
        <v/>
      </c>
      <c r="BG227" s="127" t="str">
        <f t="shared" si="122"/>
        <v/>
      </c>
    </row>
    <row r="228" spans="37:59">
      <c r="AK228" s="80" t="s">
        <v>836</v>
      </c>
      <c r="AL228" s="20">
        <f t="shared" si="140"/>
        <v>0</v>
      </c>
      <c r="AM228" s="20">
        <f t="shared" si="141"/>
        <v>0</v>
      </c>
      <c r="AN228" s="41">
        <f t="shared" si="142"/>
        <v>-99.736597995728502</v>
      </c>
      <c r="AO228" s="41">
        <f t="shared" si="143"/>
        <v>1</v>
      </c>
      <c r="AP228" s="41">
        <f t="shared" si="144"/>
        <v>0</v>
      </c>
      <c r="AQ228" s="41">
        <f t="shared" si="145"/>
        <v>9831.1405797615535</v>
      </c>
      <c r="AR228" s="41">
        <f t="shared" si="146"/>
        <v>-39324.562319046214</v>
      </c>
      <c r="AS228" s="84" t="s">
        <v>837</v>
      </c>
      <c r="AT228" s="20" t="e">
        <f t="shared" si="147"/>
        <v>#NUM!</v>
      </c>
      <c r="AU228" s="20" t="e">
        <f t="shared" si="148"/>
        <v>#NUM!</v>
      </c>
      <c r="AV228" s="41" t="e">
        <f t="shared" si="149"/>
        <v>#NUM!</v>
      </c>
      <c r="AW228" s="41" t="e">
        <f t="shared" si="150"/>
        <v>#NUM!</v>
      </c>
      <c r="AX228" s="41" t="e">
        <f t="shared" si="151"/>
        <v>#NUM!</v>
      </c>
      <c r="AY228" s="41" t="e">
        <f t="shared" si="152"/>
        <v>#NUM!</v>
      </c>
      <c r="AZ228" s="41" t="e">
        <f t="shared" si="153"/>
        <v>#NUM!</v>
      </c>
      <c r="BA228" s="41" t="e">
        <f t="shared" si="154"/>
        <v>#NUM!</v>
      </c>
      <c r="BB228" s="84" t="s">
        <v>835</v>
      </c>
      <c r="BC228" s="20" t="e">
        <f t="shared" si="155"/>
        <v>#NUM!</v>
      </c>
      <c r="BD228" s="76" t="e">
        <f t="shared" si="156"/>
        <v>#NUM!</v>
      </c>
      <c r="BE228" s="100" t="s">
        <v>1235</v>
      </c>
      <c r="BF228" s="127" t="str">
        <f t="shared" si="121"/>
        <v/>
      </c>
      <c r="BG228" s="127" t="str">
        <f t="shared" si="122"/>
        <v/>
      </c>
    </row>
    <row r="229" spans="37:59">
      <c r="AK229" s="80" t="s">
        <v>839</v>
      </c>
      <c r="AL229" s="20">
        <f t="shared" si="140"/>
        <v>0</v>
      </c>
      <c r="AM229" s="20">
        <f t="shared" si="141"/>
        <v>0</v>
      </c>
      <c r="AN229" s="41">
        <f t="shared" si="142"/>
        <v>-99.736597995728502</v>
      </c>
      <c r="AO229" s="41">
        <f t="shared" si="143"/>
        <v>1</v>
      </c>
      <c r="AP229" s="41">
        <f t="shared" si="144"/>
        <v>0</v>
      </c>
      <c r="AQ229" s="41">
        <f t="shared" si="145"/>
        <v>9831.1405797615535</v>
      </c>
      <c r="AR229" s="41">
        <f t="shared" si="146"/>
        <v>-39324.562319046214</v>
      </c>
      <c r="AS229" s="84" t="s">
        <v>840</v>
      </c>
      <c r="AT229" s="20" t="e">
        <f t="shared" si="147"/>
        <v>#NUM!</v>
      </c>
      <c r="AU229" s="20" t="e">
        <f t="shared" si="148"/>
        <v>#NUM!</v>
      </c>
      <c r="AV229" s="41" t="e">
        <f t="shared" si="149"/>
        <v>#NUM!</v>
      </c>
      <c r="AW229" s="41" t="e">
        <f t="shared" si="150"/>
        <v>#NUM!</v>
      </c>
      <c r="AX229" s="41" t="e">
        <f t="shared" si="151"/>
        <v>#NUM!</v>
      </c>
      <c r="AY229" s="41" t="e">
        <f t="shared" si="152"/>
        <v>#NUM!</v>
      </c>
      <c r="AZ229" s="41" t="e">
        <f t="shared" si="153"/>
        <v>#NUM!</v>
      </c>
      <c r="BA229" s="41" t="e">
        <f t="shared" si="154"/>
        <v>#NUM!</v>
      </c>
      <c r="BB229" s="84" t="s">
        <v>838</v>
      </c>
      <c r="BC229" s="20" t="e">
        <f t="shared" si="155"/>
        <v>#NUM!</v>
      </c>
      <c r="BD229" s="76" t="e">
        <f t="shared" si="156"/>
        <v>#NUM!</v>
      </c>
      <c r="BE229" s="100" t="s">
        <v>1236</v>
      </c>
      <c r="BF229" s="127" t="str">
        <f t="shared" si="121"/>
        <v/>
      </c>
      <c r="BG229" s="127" t="str">
        <f t="shared" si="122"/>
        <v/>
      </c>
    </row>
    <row r="230" spans="37:59">
      <c r="AK230" s="80" t="s">
        <v>842</v>
      </c>
      <c r="AL230" s="20">
        <f t="shared" si="140"/>
        <v>0</v>
      </c>
      <c r="AM230" s="20">
        <f t="shared" si="141"/>
        <v>0</v>
      </c>
      <c r="AN230" s="41">
        <f t="shared" si="142"/>
        <v>-99.736597995728502</v>
      </c>
      <c r="AO230" s="41">
        <f t="shared" si="143"/>
        <v>1</v>
      </c>
      <c r="AP230" s="41">
        <f t="shared" si="144"/>
        <v>0</v>
      </c>
      <c r="AQ230" s="41">
        <f t="shared" si="145"/>
        <v>9831.1405797615535</v>
      </c>
      <c r="AR230" s="41">
        <f t="shared" si="146"/>
        <v>-39324.562319046214</v>
      </c>
      <c r="AS230" s="84" t="s">
        <v>843</v>
      </c>
      <c r="AT230" s="20" t="e">
        <f t="shared" si="147"/>
        <v>#NUM!</v>
      </c>
      <c r="AU230" s="20" t="e">
        <f t="shared" si="148"/>
        <v>#NUM!</v>
      </c>
      <c r="AV230" s="41" t="e">
        <f t="shared" si="149"/>
        <v>#NUM!</v>
      </c>
      <c r="AW230" s="41" t="e">
        <f t="shared" si="150"/>
        <v>#NUM!</v>
      </c>
      <c r="AX230" s="41" t="e">
        <f t="shared" si="151"/>
        <v>#NUM!</v>
      </c>
      <c r="AY230" s="41" t="e">
        <f t="shared" si="152"/>
        <v>#NUM!</v>
      </c>
      <c r="AZ230" s="41" t="e">
        <f t="shared" si="153"/>
        <v>#NUM!</v>
      </c>
      <c r="BA230" s="41" t="e">
        <f t="shared" si="154"/>
        <v>#NUM!</v>
      </c>
      <c r="BB230" s="84" t="s">
        <v>841</v>
      </c>
      <c r="BC230" s="20" t="e">
        <f t="shared" si="155"/>
        <v>#NUM!</v>
      </c>
      <c r="BD230" s="76" t="e">
        <f t="shared" si="156"/>
        <v>#NUM!</v>
      </c>
      <c r="BE230" s="100" t="s">
        <v>1237</v>
      </c>
      <c r="BF230" s="127" t="str">
        <f t="shared" si="121"/>
        <v/>
      </c>
      <c r="BG230" s="127" t="str">
        <f t="shared" si="122"/>
        <v/>
      </c>
    </row>
    <row r="231" spans="37:59">
      <c r="AK231" s="80" t="s">
        <v>845</v>
      </c>
      <c r="AL231" s="20">
        <f t="shared" si="140"/>
        <v>0</v>
      </c>
      <c r="AM231" s="20">
        <f t="shared" si="141"/>
        <v>0</v>
      </c>
      <c r="AN231" s="41">
        <f t="shared" si="142"/>
        <v>-99.736597995728502</v>
      </c>
      <c r="AO231" s="41">
        <f t="shared" si="143"/>
        <v>1</v>
      </c>
      <c r="AP231" s="41">
        <f t="shared" si="144"/>
        <v>0</v>
      </c>
      <c r="AQ231" s="41">
        <f t="shared" si="145"/>
        <v>9831.1405797615535</v>
      </c>
      <c r="AR231" s="41">
        <f t="shared" si="146"/>
        <v>-39324.562319046214</v>
      </c>
      <c r="AS231" s="84" t="s">
        <v>846</v>
      </c>
      <c r="AT231" s="20" t="e">
        <f t="shared" si="147"/>
        <v>#NUM!</v>
      </c>
      <c r="AU231" s="20" t="e">
        <f t="shared" si="148"/>
        <v>#NUM!</v>
      </c>
      <c r="AV231" s="41" t="e">
        <f t="shared" si="149"/>
        <v>#NUM!</v>
      </c>
      <c r="AW231" s="41" t="e">
        <f t="shared" si="150"/>
        <v>#NUM!</v>
      </c>
      <c r="AX231" s="41" t="e">
        <f t="shared" si="151"/>
        <v>#NUM!</v>
      </c>
      <c r="AY231" s="41" t="e">
        <f t="shared" si="152"/>
        <v>#NUM!</v>
      </c>
      <c r="AZ231" s="41" t="e">
        <f t="shared" si="153"/>
        <v>#NUM!</v>
      </c>
      <c r="BA231" s="41" t="e">
        <f t="shared" si="154"/>
        <v>#NUM!</v>
      </c>
      <c r="BB231" s="84" t="s">
        <v>844</v>
      </c>
      <c r="BC231" s="20" t="e">
        <f t="shared" si="155"/>
        <v>#NUM!</v>
      </c>
      <c r="BD231" s="76" t="e">
        <f t="shared" si="156"/>
        <v>#NUM!</v>
      </c>
      <c r="BE231" s="100" t="s">
        <v>1238</v>
      </c>
      <c r="BF231" s="127" t="str">
        <f t="shared" si="121"/>
        <v/>
      </c>
      <c r="BG231" s="127" t="str">
        <f t="shared" si="122"/>
        <v/>
      </c>
    </row>
    <row r="232" spans="37:59">
      <c r="AK232" s="80" t="s">
        <v>848</v>
      </c>
      <c r="AL232" s="20">
        <f t="shared" si="140"/>
        <v>0</v>
      </c>
      <c r="AM232" s="20">
        <f t="shared" si="141"/>
        <v>0</v>
      </c>
      <c r="AN232" s="41">
        <f t="shared" si="142"/>
        <v>-99.736597995728502</v>
      </c>
      <c r="AO232" s="41">
        <f t="shared" si="143"/>
        <v>1</v>
      </c>
      <c r="AP232" s="41">
        <f t="shared" si="144"/>
        <v>0</v>
      </c>
      <c r="AQ232" s="41">
        <f t="shared" si="145"/>
        <v>9831.1405797615535</v>
      </c>
      <c r="AR232" s="41">
        <f t="shared" si="146"/>
        <v>-39324.562319046214</v>
      </c>
      <c r="AS232" s="84" t="s">
        <v>849</v>
      </c>
      <c r="AT232" s="20" t="e">
        <f t="shared" si="147"/>
        <v>#NUM!</v>
      </c>
      <c r="AU232" s="20" t="e">
        <f t="shared" si="148"/>
        <v>#NUM!</v>
      </c>
      <c r="AV232" s="41" t="e">
        <f t="shared" si="149"/>
        <v>#NUM!</v>
      </c>
      <c r="AW232" s="41" t="e">
        <f t="shared" si="150"/>
        <v>#NUM!</v>
      </c>
      <c r="AX232" s="41" t="e">
        <f t="shared" si="151"/>
        <v>#NUM!</v>
      </c>
      <c r="AY232" s="41" t="e">
        <f t="shared" si="152"/>
        <v>#NUM!</v>
      </c>
      <c r="AZ232" s="41" t="e">
        <f t="shared" si="153"/>
        <v>#NUM!</v>
      </c>
      <c r="BA232" s="41" t="e">
        <f t="shared" si="154"/>
        <v>#NUM!</v>
      </c>
      <c r="BB232" s="84" t="s">
        <v>847</v>
      </c>
      <c r="BC232" s="20" t="e">
        <f t="shared" si="155"/>
        <v>#NUM!</v>
      </c>
      <c r="BD232" s="76" t="e">
        <f t="shared" si="156"/>
        <v>#NUM!</v>
      </c>
      <c r="BE232" s="100" t="s">
        <v>1239</v>
      </c>
      <c r="BF232" s="127" t="str">
        <f t="shared" si="121"/>
        <v/>
      </c>
      <c r="BG232" s="127" t="str">
        <f t="shared" si="122"/>
        <v/>
      </c>
    </row>
    <row r="233" spans="37:59">
      <c r="AK233" s="80" t="s">
        <v>851</v>
      </c>
      <c r="AL233" s="20">
        <f t="shared" si="140"/>
        <v>0</v>
      </c>
      <c r="AM233" s="20">
        <f t="shared" si="141"/>
        <v>0</v>
      </c>
      <c r="AN233" s="41">
        <f t="shared" si="142"/>
        <v>-99.736597995728502</v>
      </c>
      <c r="AO233" s="41">
        <f t="shared" si="143"/>
        <v>1</v>
      </c>
      <c r="AP233" s="41">
        <f t="shared" si="144"/>
        <v>0</v>
      </c>
      <c r="AQ233" s="41">
        <f t="shared" si="145"/>
        <v>9831.1405797615535</v>
      </c>
      <c r="AR233" s="41">
        <f t="shared" si="146"/>
        <v>-39324.562319046214</v>
      </c>
      <c r="AS233" s="84" t="s">
        <v>852</v>
      </c>
      <c r="AT233" s="20" t="e">
        <f t="shared" si="147"/>
        <v>#NUM!</v>
      </c>
      <c r="AU233" s="20" t="e">
        <f t="shared" si="148"/>
        <v>#NUM!</v>
      </c>
      <c r="AV233" s="41" t="e">
        <f t="shared" si="149"/>
        <v>#NUM!</v>
      </c>
      <c r="AW233" s="41" t="e">
        <f t="shared" si="150"/>
        <v>#NUM!</v>
      </c>
      <c r="AX233" s="41" t="e">
        <f t="shared" si="151"/>
        <v>#NUM!</v>
      </c>
      <c r="AY233" s="41" t="e">
        <f t="shared" si="152"/>
        <v>#NUM!</v>
      </c>
      <c r="AZ233" s="41" t="e">
        <f t="shared" si="153"/>
        <v>#NUM!</v>
      </c>
      <c r="BA233" s="41" t="e">
        <f t="shared" si="154"/>
        <v>#NUM!</v>
      </c>
      <c r="BB233" s="84" t="s">
        <v>850</v>
      </c>
      <c r="BC233" s="20" t="e">
        <f t="shared" si="155"/>
        <v>#NUM!</v>
      </c>
      <c r="BD233" s="76" t="e">
        <f t="shared" si="156"/>
        <v>#NUM!</v>
      </c>
      <c r="BE233" s="100" t="s">
        <v>1240</v>
      </c>
      <c r="BF233" s="127" t="str">
        <f t="shared" si="121"/>
        <v/>
      </c>
      <c r="BG233" s="127" t="str">
        <f t="shared" si="122"/>
        <v/>
      </c>
    </row>
    <row r="234" spans="37:59">
      <c r="AK234" s="80" t="s">
        <v>854</v>
      </c>
      <c r="AL234" s="20">
        <f t="shared" si="140"/>
        <v>0</v>
      </c>
      <c r="AM234" s="20">
        <f t="shared" si="141"/>
        <v>0</v>
      </c>
      <c r="AN234" s="41">
        <f t="shared" si="142"/>
        <v>-99.736597995728502</v>
      </c>
      <c r="AO234" s="41">
        <f t="shared" si="143"/>
        <v>1</v>
      </c>
      <c r="AP234" s="41">
        <f t="shared" si="144"/>
        <v>0</v>
      </c>
      <c r="AQ234" s="41">
        <f t="shared" si="145"/>
        <v>9831.1405797615535</v>
      </c>
      <c r="AR234" s="41">
        <f t="shared" si="146"/>
        <v>-39324.562319046214</v>
      </c>
      <c r="AS234" s="84" t="s">
        <v>855</v>
      </c>
      <c r="AT234" s="20" t="e">
        <f t="shared" si="147"/>
        <v>#NUM!</v>
      </c>
      <c r="AU234" s="20" t="e">
        <f t="shared" si="148"/>
        <v>#NUM!</v>
      </c>
      <c r="AV234" s="41" t="e">
        <f t="shared" si="149"/>
        <v>#NUM!</v>
      </c>
      <c r="AW234" s="41" t="e">
        <f t="shared" si="150"/>
        <v>#NUM!</v>
      </c>
      <c r="AX234" s="41" t="e">
        <f t="shared" si="151"/>
        <v>#NUM!</v>
      </c>
      <c r="AY234" s="41" t="e">
        <f t="shared" si="152"/>
        <v>#NUM!</v>
      </c>
      <c r="AZ234" s="41" t="e">
        <f t="shared" si="153"/>
        <v>#NUM!</v>
      </c>
      <c r="BA234" s="41" t="e">
        <f t="shared" si="154"/>
        <v>#NUM!</v>
      </c>
      <c r="BB234" s="84" t="s">
        <v>853</v>
      </c>
      <c r="BC234" s="20" t="e">
        <f t="shared" si="155"/>
        <v>#NUM!</v>
      </c>
      <c r="BD234" s="76" t="e">
        <f t="shared" si="156"/>
        <v>#NUM!</v>
      </c>
      <c r="BE234" s="100" t="s">
        <v>1241</v>
      </c>
      <c r="BF234" s="127" t="str">
        <f t="shared" si="121"/>
        <v/>
      </c>
      <c r="BG234" s="127" t="str">
        <f t="shared" si="122"/>
        <v/>
      </c>
    </row>
    <row r="235" spans="37:59">
      <c r="AK235" s="80" t="s">
        <v>857</v>
      </c>
      <c r="AL235" s="20">
        <f t="shared" si="140"/>
        <v>0</v>
      </c>
      <c r="AM235" s="20">
        <f t="shared" si="141"/>
        <v>0</v>
      </c>
      <c r="AN235" s="41">
        <f t="shared" si="142"/>
        <v>-99.736597995728502</v>
      </c>
      <c r="AO235" s="41">
        <f t="shared" si="143"/>
        <v>1</v>
      </c>
      <c r="AP235" s="41">
        <f t="shared" si="144"/>
        <v>0</v>
      </c>
      <c r="AQ235" s="41">
        <f t="shared" si="145"/>
        <v>9831.1405797615535</v>
      </c>
      <c r="AR235" s="41">
        <f t="shared" si="146"/>
        <v>-39324.562319046214</v>
      </c>
      <c r="AS235" s="84" t="s">
        <v>858</v>
      </c>
      <c r="AT235" s="20" t="e">
        <f t="shared" si="147"/>
        <v>#NUM!</v>
      </c>
      <c r="AU235" s="20" t="e">
        <f t="shared" si="148"/>
        <v>#NUM!</v>
      </c>
      <c r="AV235" s="41" t="e">
        <f t="shared" si="149"/>
        <v>#NUM!</v>
      </c>
      <c r="AW235" s="41" t="e">
        <f t="shared" si="150"/>
        <v>#NUM!</v>
      </c>
      <c r="AX235" s="41" t="e">
        <f t="shared" si="151"/>
        <v>#NUM!</v>
      </c>
      <c r="AY235" s="41" t="e">
        <f t="shared" si="152"/>
        <v>#NUM!</v>
      </c>
      <c r="AZ235" s="41" t="e">
        <f t="shared" si="153"/>
        <v>#NUM!</v>
      </c>
      <c r="BA235" s="41" t="e">
        <f t="shared" si="154"/>
        <v>#NUM!</v>
      </c>
      <c r="BB235" s="84" t="s">
        <v>856</v>
      </c>
      <c r="BC235" s="20" t="e">
        <f t="shared" si="155"/>
        <v>#NUM!</v>
      </c>
      <c r="BD235" s="76" t="e">
        <f t="shared" si="156"/>
        <v>#NUM!</v>
      </c>
      <c r="BE235" s="100" t="s">
        <v>1242</v>
      </c>
      <c r="BF235" s="127" t="str">
        <f t="shared" si="121"/>
        <v/>
      </c>
      <c r="BG235" s="127" t="str">
        <f t="shared" si="122"/>
        <v/>
      </c>
    </row>
    <row r="236" spans="37:59">
      <c r="AK236" s="80" t="s">
        <v>860</v>
      </c>
      <c r="AL236" s="20">
        <f t="shared" si="140"/>
        <v>0</v>
      </c>
      <c r="AM236" s="20">
        <f t="shared" si="141"/>
        <v>0</v>
      </c>
      <c r="AN236" s="41">
        <f t="shared" si="142"/>
        <v>-99.736597995728502</v>
      </c>
      <c r="AO236" s="41">
        <f t="shared" si="143"/>
        <v>1</v>
      </c>
      <c r="AP236" s="41">
        <f t="shared" si="144"/>
        <v>0</v>
      </c>
      <c r="AQ236" s="41">
        <f t="shared" si="145"/>
        <v>9831.1405797615535</v>
      </c>
      <c r="AR236" s="41">
        <f t="shared" si="146"/>
        <v>-39324.562319046214</v>
      </c>
      <c r="AS236" s="84" t="s">
        <v>861</v>
      </c>
      <c r="AT236" s="20" t="e">
        <f t="shared" si="147"/>
        <v>#NUM!</v>
      </c>
      <c r="AU236" s="20" t="e">
        <f t="shared" si="148"/>
        <v>#NUM!</v>
      </c>
      <c r="AV236" s="41" t="e">
        <f t="shared" si="149"/>
        <v>#NUM!</v>
      </c>
      <c r="AW236" s="41" t="e">
        <f t="shared" si="150"/>
        <v>#NUM!</v>
      </c>
      <c r="AX236" s="41" t="e">
        <f t="shared" si="151"/>
        <v>#NUM!</v>
      </c>
      <c r="AY236" s="41" t="e">
        <f t="shared" si="152"/>
        <v>#NUM!</v>
      </c>
      <c r="AZ236" s="41" t="e">
        <f t="shared" si="153"/>
        <v>#NUM!</v>
      </c>
      <c r="BA236" s="41" t="e">
        <f t="shared" si="154"/>
        <v>#NUM!</v>
      </c>
      <c r="BB236" s="84" t="s">
        <v>859</v>
      </c>
      <c r="BC236" s="20" t="e">
        <f t="shared" si="155"/>
        <v>#NUM!</v>
      </c>
      <c r="BD236" s="76" t="e">
        <f t="shared" si="156"/>
        <v>#NUM!</v>
      </c>
      <c r="BE236" s="100" t="s">
        <v>1243</v>
      </c>
      <c r="BF236" s="127" t="str">
        <f t="shared" si="121"/>
        <v/>
      </c>
      <c r="BG236" s="127" t="str">
        <f t="shared" si="122"/>
        <v/>
      </c>
    </row>
    <row r="237" spans="37:59">
      <c r="AK237" s="80" t="s">
        <v>863</v>
      </c>
      <c r="AL237" s="20">
        <f t="shared" si="140"/>
        <v>0</v>
      </c>
      <c r="AM237" s="20">
        <f t="shared" si="141"/>
        <v>0</v>
      </c>
      <c r="AN237" s="41">
        <f t="shared" si="142"/>
        <v>-99.736597995728502</v>
      </c>
      <c r="AO237" s="41">
        <f t="shared" si="143"/>
        <v>1</v>
      </c>
      <c r="AP237" s="41">
        <f t="shared" si="144"/>
        <v>0</v>
      </c>
      <c r="AQ237" s="41">
        <f t="shared" si="145"/>
        <v>9831.1405797615535</v>
      </c>
      <c r="AR237" s="41">
        <f t="shared" si="146"/>
        <v>-39324.562319046214</v>
      </c>
      <c r="AS237" s="84" t="s">
        <v>864</v>
      </c>
      <c r="AT237" s="20" t="e">
        <f t="shared" si="147"/>
        <v>#NUM!</v>
      </c>
      <c r="AU237" s="20" t="e">
        <f t="shared" si="148"/>
        <v>#NUM!</v>
      </c>
      <c r="AV237" s="41" t="e">
        <f t="shared" si="149"/>
        <v>#NUM!</v>
      </c>
      <c r="AW237" s="41" t="e">
        <f t="shared" si="150"/>
        <v>#NUM!</v>
      </c>
      <c r="AX237" s="41" t="e">
        <f t="shared" si="151"/>
        <v>#NUM!</v>
      </c>
      <c r="AY237" s="41" t="e">
        <f t="shared" si="152"/>
        <v>#NUM!</v>
      </c>
      <c r="AZ237" s="41" t="e">
        <f t="shared" si="153"/>
        <v>#NUM!</v>
      </c>
      <c r="BA237" s="41" t="e">
        <f t="shared" si="154"/>
        <v>#NUM!</v>
      </c>
      <c r="BB237" s="84" t="s">
        <v>862</v>
      </c>
      <c r="BC237" s="20" t="e">
        <f t="shared" si="155"/>
        <v>#NUM!</v>
      </c>
      <c r="BD237" s="76" t="e">
        <f t="shared" si="156"/>
        <v>#NUM!</v>
      </c>
      <c r="BE237" s="100" t="s">
        <v>1244</v>
      </c>
      <c r="BF237" s="127" t="str">
        <f t="shared" si="121"/>
        <v/>
      </c>
      <c r="BG237" s="127" t="str">
        <f t="shared" si="122"/>
        <v/>
      </c>
    </row>
    <row r="238" spans="37:59">
      <c r="AK238" s="80" t="s">
        <v>866</v>
      </c>
      <c r="AL238" s="20">
        <f t="shared" si="140"/>
        <v>0</v>
      </c>
      <c r="AM238" s="20">
        <f t="shared" si="141"/>
        <v>0</v>
      </c>
      <c r="AN238" s="41">
        <f t="shared" si="142"/>
        <v>-99.736597995728502</v>
      </c>
      <c r="AO238" s="41">
        <f t="shared" si="143"/>
        <v>1</v>
      </c>
      <c r="AP238" s="41">
        <f t="shared" si="144"/>
        <v>0</v>
      </c>
      <c r="AQ238" s="41">
        <f t="shared" si="145"/>
        <v>9831.1405797615535</v>
      </c>
      <c r="AR238" s="41">
        <f t="shared" si="146"/>
        <v>-39324.562319046214</v>
      </c>
      <c r="AS238" s="84" t="s">
        <v>867</v>
      </c>
      <c r="AT238" s="20" t="e">
        <f t="shared" si="147"/>
        <v>#NUM!</v>
      </c>
      <c r="AU238" s="20" t="e">
        <f t="shared" si="148"/>
        <v>#NUM!</v>
      </c>
      <c r="AV238" s="41" t="e">
        <f t="shared" si="149"/>
        <v>#NUM!</v>
      </c>
      <c r="AW238" s="41" t="e">
        <f t="shared" si="150"/>
        <v>#NUM!</v>
      </c>
      <c r="AX238" s="41" t="e">
        <f t="shared" si="151"/>
        <v>#NUM!</v>
      </c>
      <c r="AY238" s="41" t="e">
        <f t="shared" si="152"/>
        <v>#NUM!</v>
      </c>
      <c r="AZ238" s="41" t="e">
        <f t="shared" si="153"/>
        <v>#NUM!</v>
      </c>
      <c r="BA238" s="41" t="e">
        <f t="shared" si="154"/>
        <v>#NUM!</v>
      </c>
      <c r="BB238" s="84" t="s">
        <v>865</v>
      </c>
      <c r="BC238" s="20" t="e">
        <f t="shared" si="155"/>
        <v>#NUM!</v>
      </c>
      <c r="BD238" s="76" t="e">
        <f t="shared" si="156"/>
        <v>#NUM!</v>
      </c>
      <c r="BE238" s="100" t="s">
        <v>1245</v>
      </c>
      <c r="BF238" s="127" t="str">
        <f t="shared" si="121"/>
        <v/>
      </c>
      <c r="BG238" s="127" t="str">
        <f t="shared" si="122"/>
        <v/>
      </c>
    </row>
    <row r="239" spans="37:59">
      <c r="AK239" s="80" t="s">
        <v>869</v>
      </c>
      <c r="AL239" s="20">
        <f t="shared" si="140"/>
        <v>0</v>
      </c>
      <c r="AM239" s="20">
        <f t="shared" si="141"/>
        <v>0</v>
      </c>
      <c r="AN239" s="41">
        <f t="shared" si="142"/>
        <v>-99.736597995728502</v>
      </c>
      <c r="AO239" s="41">
        <f t="shared" si="143"/>
        <v>1</v>
      </c>
      <c r="AP239" s="41">
        <f t="shared" si="144"/>
        <v>0</v>
      </c>
      <c r="AQ239" s="41">
        <f t="shared" si="145"/>
        <v>9831.1405797615535</v>
      </c>
      <c r="AR239" s="41">
        <f t="shared" si="146"/>
        <v>-39324.562319046214</v>
      </c>
      <c r="AS239" s="84" t="s">
        <v>870</v>
      </c>
      <c r="AT239" s="20" t="e">
        <f t="shared" si="147"/>
        <v>#NUM!</v>
      </c>
      <c r="AU239" s="20" t="e">
        <f t="shared" si="148"/>
        <v>#NUM!</v>
      </c>
      <c r="AV239" s="41" t="e">
        <f t="shared" si="149"/>
        <v>#NUM!</v>
      </c>
      <c r="AW239" s="41" t="e">
        <f t="shared" si="150"/>
        <v>#NUM!</v>
      </c>
      <c r="AX239" s="41" t="e">
        <f t="shared" si="151"/>
        <v>#NUM!</v>
      </c>
      <c r="AY239" s="41" t="e">
        <f t="shared" si="152"/>
        <v>#NUM!</v>
      </c>
      <c r="AZ239" s="41" t="e">
        <f t="shared" si="153"/>
        <v>#NUM!</v>
      </c>
      <c r="BA239" s="41" t="e">
        <f t="shared" si="154"/>
        <v>#NUM!</v>
      </c>
      <c r="BB239" s="84" t="s">
        <v>868</v>
      </c>
      <c r="BC239" s="20" t="e">
        <f t="shared" si="155"/>
        <v>#NUM!</v>
      </c>
      <c r="BD239" s="76" t="e">
        <f t="shared" si="156"/>
        <v>#NUM!</v>
      </c>
      <c r="BE239" s="100" t="s">
        <v>1246</v>
      </c>
      <c r="BF239" s="127" t="str">
        <f t="shared" si="121"/>
        <v/>
      </c>
      <c r="BG239" s="127" t="str">
        <f t="shared" si="122"/>
        <v/>
      </c>
    </row>
    <row r="240" spans="37:59">
      <c r="AK240" s="80" t="s">
        <v>872</v>
      </c>
      <c r="AL240" s="20">
        <f t="shared" si="140"/>
        <v>0</v>
      </c>
      <c r="AM240" s="20">
        <f t="shared" si="141"/>
        <v>0</v>
      </c>
      <c r="AN240" s="41">
        <f t="shared" si="142"/>
        <v>-99.736597995728502</v>
      </c>
      <c r="AO240" s="41">
        <f t="shared" si="143"/>
        <v>1</v>
      </c>
      <c r="AP240" s="41">
        <f t="shared" si="144"/>
        <v>0</v>
      </c>
      <c r="AQ240" s="41">
        <f t="shared" si="145"/>
        <v>9831.1405797615535</v>
      </c>
      <c r="AR240" s="41">
        <f t="shared" si="146"/>
        <v>-39324.562319046214</v>
      </c>
      <c r="AS240" s="84" t="s">
        <v>873</v>
      </c>
      <c r="AT240" s="20" t="e">
        <f t="shared" si="147"/>
        <v>#NUM!</v>
      </c>
      <c r="AU240" s="20" t="e">
        <f t="shared" si="148"/>
        <v>#NUM!</v>
      </c>
      <c r="AV240" s="41" t="e">
        <f t="shared" si="149"/>
        <v>#NUM!</v>
      </c>
      <c r="AW240" s="41" t="e">
        <f t="shared" si="150"/>
        <v>#NUM!</v>
      </c>
      <c r="AX240" s="41" t="e">
        <f t="shared" si="151"/>
        <v>#NUM!</v>
      </c>
      <c r="AY240" s="41" t="e">
        <f t="shared" si="152"/>
        <v>#NUM!</v>
      </c>
      <c r="AZ240" s="41" t="e">
        <f t="shared" si="153"/>
        <v>#NUM!</v>
      </c>
      <c r="BA240" s="41" t="e">
        <f t="shared" si="154"/>
        <v>#NUM!</v>
      </c>
      <c r="BB240" s="84" t="s">
        <v>871</v>
      </c>
      <c r="BC240" s="20" t="e">
        <f t="shared" si="155"/>
        <v>#NUM!</v>
      </c>
      <c r="BD240" s="76" t="e">
        <f t="shared" si="156"/>
        <v>#NUM!</v>
      </c>
      <c r="BE240" s="100" t="s">
        <v>1247</v>
      </c>
      <c r="BF240" s="127" t="str">
        <f t="shared" si="121"/>
        <v/>
      </c>
      <c r="BG240" s="127" t="str">
        <f t="shared" si="122"/>
        <v/>
      </c>
    </row>
    <row r="241" spans="37:59">
      <c r="AK241" s="80" t="s">
        <v>875</v>
      </c>
      <c r="AL241" s="20">
        <f t="shared" si="140"/>
        <v>0</v>
      </c>
      <c r="AM241" s="20">
        <f t="shared" si="141"/>
        <v>0</v>
      </c>
      <c r="AN241" s="41">
        <f t="shared" si="142"/>
        <v>-99.736597995728502</v>
      </c>
      <c r="AO241" s="41">
        <f t="shared" si="143"/>
        <v>1</v>
      </c>
      <c r="AP241" s="41">
        <f t="shared" si="144"/>
        <v>0</v>
      </c>
      <c r="AQ241" s="41">
        <f t="shared" si="145"/>
        <v>9831.1405797615535</v>
      </c>
      <c r="AR241" s="41">
        <f t="shared" si="146"/>
        <v>-39324.562319046214</v>
      </c>
      <c r="AS241" s="84" t="s">
        <v>876</v>
      </c>
      <c r="AT241" s="20" t="e">
        <f t="shared" si="147"/>
        <v>#NUM!</v>
      </c>
      <c r="AU241" s="20" t="e">
        <f t="shared" si="148"/>
        <v>#NUM!</v>
      </c>
      <c r="AV241" s="41" t="e">
        <f t="shared" si="149"/>
        <v>#NUM!</v>
      </c>
      <c r="AW241" s="41" t="e">
        <f t="shared" si="150"/>
        <v>#NUM!</v>
      </c>
      <c r="AX241" s="41" t="e">
        <f t="shared" si="151"/>
        <v>#NUM!</v>
      </c>
      <c r="AY241" s="41" t="e">
        <f t="shared" si="152"/>
        <v>#NUM!</v>
      </c>
      <c r="AZ241" s="41" t="e">
        <f t="shared" si="153"/>
        <v>#NUM!</v>
      </c>
      <c r="BA241" s="41" t="e">
        <f t="shared" si="154"/>
        <v>#NUM!</v>
      </c>
      <c r="BB241" s="84" t="s">
        <v>874</v>
      </c>
      <c r="BC241" s="20" t="e">
        <f t="shared" si="155"/>
        <v>#NUM!</v>
      </c>
      <c r="BD241" s="76" t="e">
        <f t="shared" si="156"/>
        <v>#NUM!</v>
      </c>
      <c r="BE241" s="100" t="s">
        <v>1248</v>
      </c>
      <c r="BF241" s="127" t="str">
        <f t="shared" si="121"/>
        <v/>
      </c>
      <c r="BG241" s="127" t="str">
        <f t="shared" si="122"/>
        <v/>
      </c>
    </row>
    <row r="242" spans="37:59">
      <c r="AK242" s="80" t="s">
        <v>878</v>
      </c>
      <c r="AL242" s="20">
        <f t="shared" si="140"/>
        <v>0</v>
      </c>
      <c r="AM242" s="20">
        <f t="shared" si="141"/>
        <v>0</v>
      </c>
      <c r="AN242" s="41">
        <f t="shared" si="142"/>
        <v>-99.736597995728502</v>
      </c>
      <c r="AO242" s="41">
        <f t="shared" si="143"/>
        <v>1</v>
      </c>
      <c r="AP242" s="41">
        <f t="shared" si="144"/>
        <v>0</v>
      </c>
      <c r="AQ242" s="41">
        <f t="shared" si="145"/>
        <v>9831.1405797615535</v>
      </c>
      <c r="AR242" s="41">
        <f t="shared" si="146"/>
        <v>-39324.562319046214</v>
      </c>
      <c r="AS242" s="84" t="s">
        <v>879</v>
      </c>
      <c r="AT242" s="20" t="e">
        <f t="shared" si="147"/>
        <v>#NUM!</v>
      </c>
      <c r="AU242" s="20" t="e">
        <f t="shared" si="148"/>
        <v>#NUM!</v>
      </c>
      <c r="AV242" s="41" t="e">
        <f t="shared" si="149"/>
        <v>#NUM!</v>
      </c>
      <c r="AW242" s="41" t="e">
        <f t="shared" si="150"/>
        <v>#NUM!</v>
      </c>
      <c r="AX242" s="41" t="e">
        <f t="shared" si="151"/>
        <v>#NUM!</v>
      </c>
      <c r="AY242" s="41" t="e">
        <f t="shared" si="152"/>
        <v>#NUM!</v>
      </c>
      <c r="AZ242" s="41" t="e">
        <f t="shared" si="153"/>
        <v>#NUM!</v>
      </c>
      <c r="BA242" s="41" t="e">
        <f t="shared" si="154"/>
        <v>#NUM!</v>
      </c>
      <c r="BB242" s="84" t="s">
        <v>877</v>
      </c>
      <c r="BC242" s="20" t="e">
        <f t="shared" si="155"/>
        <v>#NUM!</v>
      </c>
      <c r="BD242" s="76" t="e">
        <f t="shared" si="156"/>
        <v>#NUM!</v>
      </c>
      <c r="BE242" s="100" t="s">
        <v>1249</v>
      </c>
      <c r="BF242" s="127" t="str">
        <f t="shared" si="121"/>
        <v/>
      </c>
      <c r="BG242" s="127" t="str">
        <f t="shared" si="122"/>
        <v/>
      </c>
    </row>
    <row r="243" spans="37:59">
      <c r="AK243" s="80" t="s">
        <v>881</v>
      </c>
      <c r="AL243" s="20">
        <f t="shared" si="140"/>
        <v>0</v>
      </c>
      <c r="AM243" s="20">
        <f t="shared" si="141"/>
        <v>0</v>
      </c>
      <c r="AN243" s="41">
        <f t="shared" si="142"/>
        <v>-99.736597995728502</v>
      </c>
      <c r="AO243" s="41">
        <f t="shared" si="143"/>
        <v>1</v>
      </c>
      <c r="AP243" s="41">
        <f t="shared" si="144"/>
        <v>0</v>
      </c>
      <c r="AQ243" s="41">
        <f t="shared" si="145"/>
        <v>9831.1405797615535</v>
      </c>
      <c r="AR243" s="41">
        <f t="shared" si="146"/>
        <v>-39324.562319046214</v>
      </c>
      <c r="AS243" s="84" t="s">
        <v>882</v>
      </c>
      <c r="AT243" s="20" t="e">
        <f t="shared" si="147"/>
        <v>#NUM!</v>
      </c>
      <c r="AU243" s="20" t="e">
        <f t="shared" si="148"/>
        <v>#NUM!</v>
      </c>
      <c r="AV243" s="41" t="e">
        <f t="shared" si="149"/>
        <v>#NUM!</v>
      </c>
      <c r="AW243" s="41" t="e">
        <f t="shared" si="150"/>
        <v>#NUM!</v>
      </c>
      <c r="AX243" s="41" t="e">
        <f t="shared" si="151"/>
        <v>#NUM!</v>
      </c>
      <c r="AY243" s="41" t="e">
        <f t="shared" si="152"/>
        <v>#NUM!</v>
      </c>
      <c r="AZ243" s="41" t="e">
        <f t="shared" si="153"/>
        <v>#NUM!</v>
      </c>
      <c r="BA243" s="41" t="e">
        <f t="shared" si="154"/>
        <v>#NUM!</v>
      </c>
      <c r="BB243" s="84" t="s">
        <v>880</v>
      </c>
      <c r="BC243" s="20" t="e">
        <f t="shared" si="155"/>
        <v>#NUM!</v>
      </c>
      <c r="BD243" s="76" t="e">
        <f t="shared" si="156"/>
        <v>#NUM!</v>
      </c>
      <c r="BE243" s="100" t="s">
        <v>1250</v>
      </c>
      <c r="BF243" s="127" t="str">
        <f t="shared" si="121"/>
        <v/>
      </c>
      <c r="BG243" s="127" t="str">
        <f t="shared" si="122"/>
        <v/>
      </c>
    </row>
    <row r="244" spans="37:59">
      <c r="AK244" s="80" t="s">
        <v>884</v>
      </c>
      <c r="AL244" s="20">
        <f t="shared" si="140"/>
        <v>0</v>
      </c>
      <c r="AM244" s="20">
        <f t="shared" si="141"/>
        <v>0</v>
      </c>
      <c r="AN244" s="41">
        <f t="shared" si="142"/>
        <v>-99.736597995728502</v>
      </c>
      <c r="AO244" s="41">
        <f t="shared" si="143"/>
        <v>1</v>
      </c>
      <c r="AP244" s="41">
        <f t="shared" si="144"/>
        <v>0</v>
      </c>
      <c r="AQ244" s="41">
        <f t="shared" si="145"/>
        <v>9831.1405797615535</v>
      </c>
      <c r="AR244" s="41">
        <f t="shared" si="146"/>
        <v>-39324.562319046214</v>
      </c>
      <c r="AS244" s="84" t="s">
        <v>885</v>
      </c>
      <c r="AT244" s="20" t="e">
        <f t="shared" si="147"/>
        <v>#NUM!</v>
      </c>
      <c r="AU244" s="20" t="e">
        <f t="shared" si="148"/>
        <v>#NUM!</v>
      </c>
      <c r="AV244" s="41" t="e">
        <f t="shared" si="149"/>
        <v>#NUM!</v>
      </c>
      <c r="AW244" s="41" t="e">
        <f t="shared" si="150"/>
        <v>#NUM!</v>
      </c>
      <c r="AX244" s="41" t="e">
        <f t="shared" si="151"/>
        <v>#NUM!</v>
      </c>
      <c r="AY244" s="41" t="e">
        <f t="shared" si="152"/>
        <v>#NUM!</v>
      </c>
      <c r="AZ244" s="41" t="e">
        <f t="shared" si="153"/>
        <v>#NUM!</v>
      </c>
      <c r="BA244" s="41" t="e">
        <f t="shared" si="154"/>
        <v>#NUM!</v>
      </c>
      <c r="BB244" s="84" t="s">
        <v>883</v>
      </c>
      <c r="BC244" s="20" t="e">
        <f t="shared" si="155"/>
        <v>#NUM!</v>
      </c>
      <c r="BD244" s="76" t="e">
        <f t="shared" si="156"/>
        <v>#NUM!</v>
      </c>
      <c r="BE244" s="100" t="s">
        <v>1251</v>
      </c>
      <c r="BF244" s="127" t="str">
        <f t="shared" si="121"/>
        <v/>
      </c>
      <c r="BG244" s="127" t="str">
        <f t="shared" si="122"/>
        <v/>
      </c>
    </row>
    <row r="245" spans="37:59">
      <c r="AK245" s="80" t="s">
        <v>887</v>
      </c>
      <c r="AL245" s="20">
        <f t="shared" si="140"/>
        <v>0</v>
      </c>
      <c r="AM245" s="20">
        <f t="shared" si="141"/>
        <v>0</v>
      </c>
      <c r="AN245" s="41">
        <f t="shared" si="142"/>
        <v>-99.736597995728502</v>
      </c>
      <c r="AO245" s="41">
        <f t="shared" si="143"/>
        <v>1</v>
      </c>
      <c r="AP245" s="41">
        <f t="shared" si="144"/>
        <v>0</v>
      </c>
      <c r="AQ245" s="41">
        <f t="shared" si="145"/>
        <v>9831.1405797615535</v>
      </c>
      <c r="AR245" s="41">
        <f t="shared" si="146"/>
        <v>-39324.562319046214</v>
      </c>
      <c r="AS245" s="84" t="s">
        <v>888</v>
      </c>
      <c r="AT245" s="20" t="e">
        <f t="shared" si="147"/>
        <v>#NUM!</v>
      </c>
      <c r="AU245" s="20" t="e">
        <f t="shared" si="148"/>
        <v>#NUM!</v>
      </c>
      <c r="AV245" s="41" t="e">
        <f t="shared" si="149"/>
        <v>#NUM!</v>
      </c>
      <c r="AW245" s="41" t="e">
        <f t="shared" si="150"/>
        <v>#NUM!</v>
      </c>
      <c r="AX245" s="41" t="e">
        <f t="shared" si="151"/>
        <v>#NUM!</v>
      </c>
      <c r="AY245" s="41" t="e">
        <f t="shared" si="152"/>
        <v>#NUM!</v>
      </c>
      <c r="AZ245" s="41" t="e">
        <f t="shared" si="153"/>
        <v>#NUM!</v>
      </c>
      <c r="BA245" s="41" t="e">
        <f t="shared" si="154"/>
        <v>#NUM!</v>
      </c>
      <c r="BB245" s="84" t="s">
        <v>886</v>
      </c>
      <c r="BC245" s="20" t="e">
        <f t="shared" si="155"/>
        <v>#NUM!</v>
      </c>
      <c r="BD245" s="76" t="e">
        <f t="shared" si="156"/>
        <v>#NUM!</v>
      </c>
      <c r="BE245" s="100" t="s">
        <v>1252</v>
      </c>
      <c r="BF245" s="127" t="str">
        <f t="shared" si="121"/>
        <v/>
      </c>
      <c r="BG245" s="127" t="str">
        <f t="shared" si="122"/>
        <v/>
      </c>
    </row>
    <row r="246" spans="37:59">
      <c r="AK246" s="80" t="s">
        <v>890</v>
      </c>
      <c r="AL246" s="20">
        <f t="shared" si="140"/>
        <v>0</v>
      </c>
      <c r="AM246" s="20">
        <f t="shared" si="141"/>
        <v>0</v>
      </c>
      <c r="AN246" s="41">
        <f t="shared" si="142"/>
        <v>-99.736597995728502</v>
      </c>
      <c r="AO246" s="41">
        <f t="shared" si="143"/>
        <v>1</v>
      </c>
      <c r="AP246" s="41">
        <f t="shared" si="144"/>
        <v>0</v>
      </c>
      <c r="AQ246" s="41">
        <f t="shared" si="145"/>
        <v>9831.1405797615535</v>
      </c>
      <c r="AR246" s="41">
        <f t="shared" si="146"/>
        <v>-39324.562319046214</v>
      </c>
      <c r="AS246" s="84" t="s">
        <v>891</v>
      </c>
      <c r="AT246" s="20" t="e">
        <f t="shared" si="147"/>
        <v>#NUM!</v>
      </c>
      <c r="AU246" s="20" t="e">
        <f t="shared" si="148"/>
        <v>#NUM!</v>
      </c>
      <c r="AV246" s="41" t="e">
        <f t="shared" si="149"/>
        <v>#NUM!</v>
      </c>
      <c r="AW246" s="41" t="e">
        <f t="shared" si="150"/>
        <v>#NUM!</v>
      </c>
      <c r="AX246" s="41" t="e">
        <f t="shared" si="151"/>
        <v>#NUM!</v>
      </c>
      <c r="AY246" s="41" t="e">
        <f t="shared" si="152"/>
        <v>#NUM!</v>
      </c>
      <c r="AZ246" s="41" t="e">
        <f t="shared" si="153"/>
        <v>#NUM!</v>
      </c>
      <c r="BA246" s="41" t="e">
        <f t="shared" si="154"/>
        <v>#NUM!</v>
      </c>
      <c r="BB246" s="84" t="s">
        <v>889</v>
      </c>
      <c r="BC246" s="20" t="e">
        <f t="shared" si="155"/>
        <v>#NUM!</v>
      </c>
      <c r="BD246" s="76" t="e">
        <f t="shared" si="156"/>
        <v>#NUM!</v>
      </c>
      <c r="BE246" s="100" t="s">
        <v>1253</v>
      </c>
      <c r="BF246" s="127" t="str">
        <f t="shared" si="121"/>
        <v/>
      </c>
      <c r="BG246" s="127" t="str">
        <f t="shared" si="122"/>
        <v/>
      </c>
    </row>
    <row r="247" spans="37:59">
      <c r="AK247" s="80" t="s">
        <v>893</v>
      </c>
      <c r="AL247" s="20">
        <f t="shared" si="140"/>
        <v>0</v>
      </c>
      <c r="AM247" s="20">
        <f t="shared" si="141"/>
        <v>0</v>
      </c>
      <c r="AN247" s="41">
        <f t="shared" si="142"/>
        <v>-99.736597995728502</v>
      </c>
      <c r="AO247" s="41">
        <f t="shared" si="143"/>
        <v>1</v>
      </c>
      <c r="AP247" s="41">
        <f t="shared" si="144"/>
        <v>0</v>
      </c>
      <c r="AQ247" s="41">
        <f t="shared" si="145"/>
        <v>9831.1405797615535</v>
      </c>
      <c r="AR247" s="41">
        <f t="shared" si="146"/>
        <v>-39324.562319046214</v>
      </c>
      <c r="AS247" s="84" t="s">
        <v>894</v>
      </c>
      <c r="AT247" s="20" t="e">
        <f t="shared" si="147"/>
        <v>#NUM!</v>
      </c>
      <c r="AU247" s="20" t="e">
        <f t="shared" si="148"/>
        <v>#NUM!</v>
      </c>
      <c r="AV247" s="41" t="e">
        <f t="shared" si="149"/>
        <v>#NUM!</v>
      </c>
      <c r="AW247" s="41" t="e">
        <f t="shared" si="150"/>
        <v>#NUM!</v>
      </c>
      <c r="AX247" s="41" t="e">
        <f t="shared" si="151"/>
        <v>#NUM!</v>
      </c>
      <c r="AY247" s="41" t="e">
        <f t="shared" si="152"/>
        <v>#NUM!</v>
      </c>
      <c r="AZ247" s="41" t="e">
        <f t="shared" si="153"/>
        <v>#NUM!</v>
      </c>
      <c r="BA247" s="41" t="e">
        <f t="shared" si="154"/>
        <v>#NUM!</v>
      </c>
      <c r="BB247" s="84" t="s">
        <v>892</v>
      </c>
      <c r="BC247" s="20" t="e">
        <f t="shared" si="155"/>
        <v>#NUM!</v>
      </c>
      <c r="BD247" s="76" t="e">
        <f t="shared" si="156"/>
        <v>#NUM!</v>
      </c>
      <c r="BE247" s="100" t="s">
        <v>1254</v>
      </c>
      <c r="BF247" s="127" t="str">
        <f t="shared" si="121"/>
        <v/>
      </c>
      <c r="BG247" s="127" t="str">
        <f t="shared" si="122"/>
        <v/>
      </c>
    </row>
    <row r="248" spans="37:59">
      <c r="AK248" s="80" t="s">
        <v>896</v>
      </c>
      <c r="AL248" s="20">
        <f t="shared" si="140"/>
        <v>0</v>
      </c>
      <c r="AM248" s="20">
        <f t="shared" si="141"/>
        <v>0</v>
      </c>
      <c r="AN248" s="41">
        <f t="shared" si="142"/>
        <v>-99.736597995728502</v>
      </c>
      <c r="AO248" s="41">
        <f t="shared" si="143"/>
        <v>1</v>
      </c>
      <c r="AP248" s="41">
        <f t="shared" si="144"/>
        <v>0</v>
      </c>
      <c r="AQ248" s="41">
        <f t="shared" si="145"/>
        <v>9831.1405797615535</v>
      </c>
      <c r="AR248" s="41">
        <f t="shared" si="146"/>
        <v>-39324.562319046214</v>
      </c>
      <c r="AS248" s="84" t="s">
        <v>897</v>
      </c>
      <c r="AT248" s="20" t="e">
        <f t="shared" si="147"/>
        <v>#NUM!</v>
      </c>
      <c r="AU248" s="20" t="e">
        <f t="shared" si="148"/>
        <v>#NUM!</v>
      </c>
      <c r="AV248" s="41" t="e">
        <f t="shared" si="149"/>
        <v>#NUM!</v>
      </c>
      <c r="AW248" s="41" t="e">
        <f t="shared" si="150"/>
        <v>#NUM!</v>
      </c>
      <c r="AX248" s="41" t="e">
        <f t="shared" si="151"/>
        <v>#NUM!</v>
      </c>
      <c r="AY248" s="41" t="e">
        <f t="shared" si="152"/>
        <v>#NUM!</v>
      </c>
      <c r="AZ248" s="41" t="e">
        <f t="shared" si="153"/>
        <v>#NUM!</v>
      </c>
      <c r="BA248" s="41" t="e">
        <f t="shared" si="154"/>
        <v>#NUM!</v>
      </c>
      <c r="BB248" s="84" t="s">
        <v>895</v>
      </c>
      <c r="BC248" s="20" t="e">
        <f t="shared" si="155"/>
        <v>#NUM!</v>
      </c>
      <c r="BD248" s="76" t="e">
        <f t="shared" si="156"/>
        <v>#NUM!</v>
      </c>
      <c r="BE248" s="100" t="s">
        <v>1255</v>
      </c>
      <c r="BF248" s="127" t="str">
        <f t="shared" si="121"/>
        <v/>
      </c>
      <c r="BG248" s="127" t="str">
        <f t="shared" si="122"/>
        <v/>
      </c>
    </row>
    <row r="249" spans="37:59">
      <c r="AK249" s="80" t="s">
        <v>899</v>
      </c>
      <c r="AL249" s="20">
        <f t="shared" si="140"/>
        <v>0</v>
      </c>
      <c r="AM249" s="20">
        <f t="shared" si="141"/>
        <v>0</v>
      </c>
      <c r="AN249" s="41">
        <f t="shared" si="142"/>
        <v>-99.736597995728502</v>
      </c>
      <c r="AO249" s="41">
        <f t="shared" si="143"/>
        <v>1</v>
      </c>
      <c r="AP249" s="41">
        <f t="shared" si="144"/>
        <v>0</v>
      </c>
      <c r="AQ249" s="41">
        <f t="shared" si="145"/>
        <v>9831.1405797615535</v>
      </c>
      <c r="AR249" s="41">
        <f t="shared" si="146"/>
        <v>-39324.562319046214</v>
      </c>
      <c r="AS249" s="84" t="s">
        <v>900</v>
      </c>
      <c r="AT249" s="20" t="e">
        <f t="shared" si="147"/>
        <v>#NUM!</v>
      </c>
      <c r="AU249" s="20" t="e">
        <f t="shared" si="148"/>
        <v>#NUM!</v>
      </c>
      <c r="AV249" s="41" t="e">
        <f t="shared" si="149"/>
        <v>#NUM!</v>
      </c>
      <c r="AW249" s="41" t="e">
        <f t="shared" si="150"/>
        <v>#NUM!</v>
      </c>
      <c r="AX249" s="41" t="e">
        <f t="shared" si="151"/>
        <v>#NUM!</v>
      </c>
      <c r="AY249" s="41" t="e">
        <f t="shared" si="152"/>
        <v>#NUM!</v>
      </c>
      <c r="AZ249" s="41" t="e">
        <f t="shared" si="153"/>
        <v>#NUM!</v>
      </c>
      <c r="BA249" s="41" t="e">
        <f t="shared" si="154"/>
        <v>#NUM!</v>
      </c>
      <c r="BB249" s="84" t="s">
        <v>898</v>
      </c>
      <c r="BC249" s="20" t="e">
        <f t="shared" si="155"/>
        <v>#NUM!</v>
      </c>
      <c r="BD249" s="76" t="e">
        <f t="shared" si="156"/>
        <v>#NUM!</v>
      </c>
      <c r="BE249" s="100" t="s">
        <v>1256</v>
      </c>
      <c r="BF249" s="127" t="str">
        <f t="shared" si="121"/>
        <v/>
      </c>
      <c r="BG249" s="127" t="str">
        <f t="shared" si="122"/>
        <v/>
      </c>
    </row>
    <row r="250" spans="37:59">
      <c r="AK250" s="80" t="s">
        <v>902</v>
      </c>
      <c r="AL250" s="20">
        <f t="shared" si="140"/>
        <v>0</v>
      </c>
      <c r="AM250" s="20">
        <f t="shared" si="141"/>
        <v>0</v>
      </c>
      <c r="AN250" s="41">
        <f t="shared" si="142"/>
        <v>-99.736597995728502</v>
      </c>
      <c r="AO250" s="41">
        <f t="shared" si="143"/>
        <v>1</v>
      </c>
      <c r="AP250" s="41">
        <f t="shared" si="144"/>
        <v>0</v>
      </c>
      <c r="AQ250" s="41">
        <f t="shared" si="145"/>
        <v>9831.1405797615535</v>
      </c>
      <c r="AR250" s="41">
        <f t="shared" si="146"/>
        <v>-39324.562319046214</v>
      </c>
      <c r="AS250" s="84" t="s">
        <v>903</v>
      </c>
      <c r="AT250" s="20" t="e">
        <f t="shared" si="147"/>
        <v>#NUM!</v>
      </c>
      <c r="AU250" s="20" t="e">
        <f t="shared" si="148"/>
        <v>#NUM!</v>
      </c>
      <c r="AV250" s="41" t="e">
        <f t="shared" si="149"/>
        <v>#NUM!</v>
      </c>
      <c r="AW250" s="41" t="e">
        <f t="shared" si="150"/>
        <v>#NUM!</v>
      </c>
      <c r="AX250" s="41" t="e">
        <f t="shared" si="151"/>
        <v>#NUM!</v>
      </c>
      <c r="AY250" s="41" t="e">
        <f t="shared" si="152"/>
        <v>#NUM!</v>
      </c>
      <c r="AZ250" s="41" t="e">
        <f t="shared" si="153"/>
        <v>#NUM!</v>
      </c>
      <c r="BA250" s="41" t="e">
        <f t="shared" si="154"/>
        <v>#NUM!</v>
      </c>
      <c r="BB250" s="84" t="s">
        <v>901</v>
      </c>
      <c r="BC250" s="20" t="e">
        <f t="shared" si="155"/>
        <v>#NUM!</v>
      </c>
      <c r="BD250" s="76" t="e">
        <f t="shared" si="156"/>
        <v>#NUM!</v>
      </c>
      <c r="BE250" s="100" t="s">
        <v>1257</v>
      </c>
      <c r="BF250" s="127" t="str">
        <f t="shared" si="121"/>
        <v/>
      </c>
      <c r="BG250" s="127" t="str">
        <f t="shared" si="122"/>
        <v/>
      </c>
    </row>
    <row r="251" spans="37:59">
      <c r="AK251" s="80" t="s">
        <v>905</v>
      </c>
      <c r="AL251" s="20">
        <f t="shared" si="140"/>
        <v>0</v>
      </c>
      <c r="AM251" s="20">
        <f t="shared" si="141"/>
        <v>0</v>
      </c>
      <c r="AN251" s="41">
        <f t="shared" si="142"/>
        <v>-99.736597995728502</v>
      </c>
      <c r="AO251" s="41">
        <f t="shared" si="143"/>
        <v>1</v>
      </c>
      <c r="AP251" s="41">
        <f t="shared" si="144"/>
        <v>0</v>
      </c>
      <c r="AQ251" s="41">
        <f t="shared" si="145"/>
        <v>9831.1405797615535</v>
      </c>
      <c r="AR251" s="41">
        <f t="shared" si="146"/>
        <v>-39324.562319046214</v>
      </c>
      <c r="AS251" s="84" t="s">
        <v>906</v>
      </c>
      <c r="AT251" s="20" t="e">
        <f t="shared" si="147"/>
        <v>#NUM!</v>
      </c>
      <c r="AU251" s="20" t="e">
        <f t="shared" si="148"/>
        <v>#NUM!</v>
      </c>
      <c r="AV251" s="41" t="e">
        <f t="shared" si="149"/>
        <v>#NUM!</v>
      </c>
      <c r="AW251" s="41" t="e">
        <f t="shared" si="150"/>
        <v>#NUM!</v>
      </c>
      <c r="AX251" s="41" t="e">
        <f t="shared" si="151"/>
        <v>#NUM!</v>
      </c>
      <c r="AY251" s="41" t="e">
        <f t="shared" si="152"/>
        <v>#NUM!</v>
      </c>
      <c r="AZ251" s="41" t="e">
        <f t="shared" si="153"/>
        <v>#NUM!</v>
      </c>
      <c r="BA251" s="41" t="e">
        <f t="shared" si="154"/>
        <v>#NUM!</v>
      </c>
      <c r="BB251" s="84" t="s">
        <v>904</v>
      </c>
      <c r="BC251" s="20" t="e">
        <f t="shared" si="155"/>
        <v>#NUM!</v>
      </c>
      <c r="BD251" s="76" t="e">
        <f t="shared" si="156"/>
        <v>#NUM!</v>
      </c>
      <c r="BE251" s="100" t="s">
        <v>1258</v>
      </c>
      <c r="BF251" s="127" t="str">
        <f t="shared" si="121"/>
        <v/>
      </c>
      <c r="BG251" s="127" t="str">
        <f t="shared" si="122"/>
        <v/>
      </c>
    </row>
    <row r="252" spans="37:59">
      <c r="AK252" s="80" t="s">
        <v>908</v>
      </c>
      <c r="AL252" s="20">
        <f t="shared" si="140"/>
        <v>0</v>
      </c>
      <c r="AM252" s="20">
        <f t="shared" si="141"/>
        <v>0</v>
      </c>
      <c r="AN252" s="41">
        <f t="shared" si="142"/>
        <v>-99.736597995728502</v>
      </c>
      <c r="AO252" s="41">
        <f t="shared" si="143"/>
        <v>1</v>
      </c>
      <c r="AP252" s="41">
        <f t="shared" si="144"/>
        <v>0</v>
      </c>
      <c r="AQ252" s="41">
        <f t="shared" si="145"/>
        <v>9831.1405797615535</v>
      </c>
      <c r="AR252" s="41">
        <f t="shared" si="146"/>
        <v>-39324.562319046214</v>
      </c>
      <c r="AS252" s="84" t="s">
        <v>909</v>
      </c>
      <c r="AT252" s="20" t="e">
        <f t="shared" si="147"/>
        <v>#NUM!</v>
      </c>
      <c r="AU252" s="20" t="e">
        <f t="shared" si="148"/>
        <v>#NUM!</v>
      </c>
      <c r="AV252" s="41" t="e">
        <f t="shared" si="149"/>
        <v>#NUM!</v>
      </c>
      <c r="AW252" s="41" t="e">
        <f t="shared" si="150"/>
        <v>#NUM!</v>
      </c>
      <c r="AX252" s="41" t="e">
        <f t="shared" si="151"/>
        <v>#NUM!</v>
      </c>
      <c r="AY252" s="41" t="e">
        <f t="shared" si="152"/>
        <v>#NUM!</v>
      </c>
      <c r="AZ252" s="41" t="e">
        <f t="shared" si="153"/>
        <v>#NUM!</v>
      </c>
      <c r="BA252" s="41" t="e">
        <f t="shared" si="154"/>
        <v>#NUM!</v>
      </c>
      <c r="BB252" s="84" t="s">
        <v>907</v>
      </c>
      <c r="BC252" s="20" t="e">
        <f t="shared" si="155"/>
        <v>#NUM!</v>
      </c>
      <c r="BD252" s="76" t="e">
        <f t="shared" si="156"/>
        <v>#NUM!</v>
      </c>
      <c r="BE252" s="100" t="s">
        <v>1259</v>
      </c>
      <c r="BF252" s="127" t="str">
        <f t="shared" si="121"/>
        <v/>
      </c>
      <c r="BG252" s="127" t="str">
        <f t="shared" si="122"/>
        <v/>
      </c>
    </row>
    <row r="253" spans="37:59">
      <c r="AK253" s="80" t="s">
        <v>911</v>
      </c>
      <c r="AL253" s="20">
        <f t="shared" si="140"/>
        <v>0</v>
      </c>
      <c r="AM253" s="20">
        <f t="shared" si="141"/>
        <v>0</v>
      </c>
      <c r="AN253" s="41">
        <f t="shared" si="142"/>
        <v>-99.736597995728502</v>
      </c>
      <c r="AO253" s="41">
        <f t="shared" si="143"/>
        <v>1</v>
      </c>
      <c r="AP253" s="41">
        <f t="shared" si="144"/>
        <v>0</v>
      </c>
      <c r="AQ253" s="41">
        <f t="shared" si="145"/>
        <v>9831.1405797615535</v>
      </c>
      <c r="AR253" s="41">
        <f t="shared" si="146"/>
        <v>-39324.562319046214</v>
      </c>
      <c r="AS253" s="84" t="s">
        <v>912</v>
      </c>
      <c r="AT253" s="20" t="e">
        <f t="shared" si="147"/>
        <v>#NUM!</v>
      </c>
      <c r="AU253" s="20" t="e">
        <f t="shared" si="148"/>
        <v>#NUM!</v>
      </c>
      <c r="AV253" s="41" t="e">
        <f t="shared" si="149"/>
        <v>#NUM!</v>
      </c>
      <c r="AW253" s="41" t="e">
        <f t="shared" si="150"/>
        <v>#NUM!</v>
      </c>
      <c r="AX253" s="41" t="e">
        <f t="shared" si="151"/>
        <v>#NUM!</v>
      </c>
      <c r="AY253" s="41" t="e">
        <f t="shared" si="152"/>
        <v>#NUM!</v>
      </c>
      <c r="AZ253" s="41" t="e">
        <f t="shared" si="153"/>
        <v>#NUM!</v>
      </c>
      <c r="BA253" s="41" t="e">
        <f t="shared" si="154"/>
        <v>#NUM!</v>
      </c>
      <c r="BB253" s="84" t="s">
        <v>910</v>
      </c>
      <c r="BC253" s="20" t="e">
        <f t="shared" si="155"/>
        <v>#NUM!</v>
      </c>
      <c r="BD253" s="76" t="e">
        <f t="shared" si="156"/>
        <v>#NUM!</v>
      </c>
      <c r="BE253" s="100" t="s">
        <v>1260</v>
      </c>
      <c r="BF253" s="127" t="str">
        <f t="shared" si="121"/>
        <v/>
      </c>
      <c r="BG253" s="127" t="str">
        <f t="shared" si="122"/>
        <v/>
      </c>
    </row>
    <row r="254" spans="37:59">
      <c r="AK254" s="80" t="s">
        <v>914</v>
      </c>
      <c r="AL254" s="20">
        <f t="shared" si="140"/>
        <v>0</v>
      </c>
      <c r="AM254" s="20">
        <f t="shared" si="141"/>
        <v>0</v>
      </c>
      <c r="AN254" s="41">
        <f t="shared" si="142"/>
        <v>-99.736597995728502</v>
      </c>
      <c r="AO254" s="41">
        <f t="shared" si="143"/>
        <v>1</v>
      </c>
      <c r="AP254" s="41">
        <f t="shared" si="144"/>
        <v>0</v>
      </c>
      <c r="AQ254" s="41">
        <f t="shared" si="145"/>
        <v>9831.1405797615535</v>
      </c>
      <c r="AR254" s="41">
        <f t="shared" si="146"/>
        <v>-39324.562319046214</v>
      </c>
      <c r="AS254" s="84" t="s">
        <v>915</v>
      </c>
      <c r="AT254" s="20" t="e">
        <f t="shared" si="147"/>
        <v>#NUM!</v>
      </c>
      <c r="AU254" s="20" t="e">
        <f t="shared" si="148"/>
        <v>#NUM!</v>
      </c>
      <c r="AV254" s="41" t="e">
        <f t="shared" si="149"/>
        <v>#NUM!</v>
      </c>
      <c r="AW254" s="41" t="e">
        <f t="shared" si="150"/>
        <v>#NUM!</v>
      </c>
      <c r="AX254" s="41" t="e">
        <f t="shared" si="151"/>
        <v>#NUM!</v>
      </c>
      <c r="AY254" s="41" t="e">
        <f t="shared" si="152"/>
        <v>#NUM!</v>
      </c>
      <c r="AZ254" s="41" t="e">
        <f t="shared" si="153"/>
        <v>#NUM!</v>
      </c>
      <c r="BA254" s="41" t="e">
        <f t="shared" si="154"/>
        <v>#NUM!</v>
      </c>
      <c r="BB254" s="84" t="s">
        <v>913</v>
      </c>
      <c r="BC254" s="20" t="e">
        <f t="shared" si="155"/>
        <v>#NUM!</v>
      </c>
      <c r="BD254" s="76" t="e">
        <f t="shared" si="156"/>
        <v>#NUM!</v>
      </c>
      <c r="BE254" s="100" t="s">
        <v>1261</v>
      </c>
      <c r="BF254" s="127" t="str">
        <f t="shared" si="121"/>
        <v/>
      </c>
      <c r="BG254" s="127" t="str">
        <f t="shared" si="122"/>
        <v/>
      </c>
    </row>
  </sheetData>
  <mergeCells count="16">
    <mergeCell ref="AX2:AZ2"/>
    <mergeCell ref="AK1:BE1"/>
    <mergeCell ref="A1:A5"/>
    <mergeCell ref="A6:A9"/>
    <mergeCell ref="N1:AJ1"/>
    <mergeCell ref="R2:T2"/>
    <mergeCell ref="Y2:Z2"/>
    <mergeCell ref="AA2:AC2"/>
    <mergeCell ref="G1:H1"/>
    <mergeCell ref="I1:J1"/>
    <mergeCell ref="K1:L1"/>
    <mergeCell ref="B21:B24"/>
    <mergeCell ref="B26:B29"/>
    <mergeCell ref="A11:A12"/>
    <mergeCell ref="AO2:AQ2"/>
    <mergeCell ref="AV2:AW2"/>
  </mergeCells>
  <pageMargins left="0.25" right="0.25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Générer le profil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COLLINEAU</dc:creator>
  <cp:lastModifiedBy>Rémi COLLINEAU</cp:lastModifiedBy>
  <cp:lastPrinted>2011-05-19T05:50:29Z</cp:lastPrinted>
  <dcterms:created xsi:type="dcterms:W3CDTF">2011-05-16T13:47:12Z</dcterms:created>
  <dcterms:modified xsi:type="dcterms:W3CDTF">2011-05-19T09:21:49Z</dcterms:modified>
</cp:coreProperties>
</file>