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sco\Desktop\"/>
    </mc:Choice>
  </mc:AlternateContent>
  <xr:revisionPtr revIDLastSave="0" documentId="13_ncr:1_{8F7F3E58-9A48-4F93-84AB-6016E985C9E5}" xr6:coauthVersionLast="47" xr6:coauthVersionMax="47" xr10:uidLastSave="{00000000-0000-0000-0000-000000000000}"/>
  <bookViews>
    <workbookView xWindow="-108" yWindow="-108" windowWidth="23256" windowHeight="12576" xr2:uid="{8AF1CFE8-C3E3-48CA-8F47-D74F9569FCA4}"/>
  </bookViews>
  <sheets>
    <sheet name="Bankroll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6" i="1" l="1"/>
  <c r="I26" i="1"/>
  <c r="J26" i="1"/>
  <c r="K26" i="1"/>
  <c r="N26" i="1"/>
  <c r="B11" i="1"/>
  <c r="B12" i="1"/>
  <c r="B13" i="1"/>
  <c r="J9" i="1"/>
  <c r="J11" i="1"/>
  <c r="J12" i="1"/>
  <c r="J13" i="1"/>
  <c r="J21" i="1"/>
  <c r="J22" i="1"/>
  <c r="J24" i="1"/>
  <c r="J27" i="1"/>
  <c r="B22" i="1"/>
  <c r="B20" i="1"/>
  <c r="K28" i="1"/>
  <c r="E28" i="1"/>
  <c r="J28" i="1" s="1"/>
  <c r="K27" i="1"/>
  <c r="E27" i="1"/>
  <c r="K25" i="1"/>
  <c r="E25" i="1"/>
  <c r="J25" i="1" s="1"/>
  <c r="K24" i="1"/>
  <c r="E24" i="1"/>
  <c r="K23" i="1"/>
  <c r="E23" i="1"/>
  <c r="J23" i="1" s="1"/>
  <c r="K22" i="1"/>
  <c r="I22" i="1"/>
  <c r="I23" i="1" s="1"/>
  <c r="I24" i="1" s="1"/>
  <c r="I25" i="1" s="1"/>
  <c r="I27" i="1" s="1"/>
  <c r="I28" i="1" s="1"/>
  <c r="E22" i="1"/>
  <c r="K21" i="1"/>
  <c r="I21" i="1"/>
  <c r="E21" i="1"/>
  <c r="B21" i="1"/>
  <c r="K20" i="1"/>
  <c r="N20" i="1" s="1"/>
  <c r="I20" i="1"/>
  <c r="E20" i="1"/>
  <c r="J20" i="1" s="1"/>
  <c r="H2" i="1"/>
  <c r="G2" i="1"/>
  <c r="I7" i="1"/>
  <c r="K7" i="1"/>
  <c r="N7" i="1" s="1"/>
  <c r="E7" i="1"/>
  <c r="J7" i="1" s="1"/>
  <c r="B9" i="1"/>
  <c r="B10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N32" i="1"/>
  <c r="L32" i="1"/>
  <c r="J32" i="1"/>
  <c r="I32" i="1"/>
  <c r="E32" i="1"/>
  <c r="B32" i="1"/>
  <c r="N31" i="1"/>
  <c r="I31" i="1"/>
  <c r="E31" i="1"/>
  <c r="B31" i="1"/>
  <c r="N30" i="1"/>
  <c r="L30" i="1"/>
  <c r="J30" i="1"/>
  <c r="I30" i="1"/>
  <c r="E30" i="1"/>
  <c r="B30" i="1"/>
  <c r="N18" i="1"/>
  <c r="L18" i="1"/>
  <c r="J18" i="1"/>
  <c r="I18" i="1"/>
  <c r="E18" i="1"/>
  <c r="B18" i="1"/>
  <c r="K14" i="1"/>
  <c r="E14" i="1"/>
  <c r="J14" i="1" s="1"/>
  <c r="K13" i="1"/>
  <c r="E13" i="1"/>
  <c r="K12" i="1"/>
  <c r="E12" i="1"/>
  <c r="K11" i="1"/>
  <c r="E11" i="1"/>
  <c r="K10" i="1"/>
  <c r="E10" i="1"/>
  <c r="J10" i="1" s="1"/>
  <c r="K9" i="1"/>
  <c r="E9" i="1"/>
  <c r="K8" i="1"/>
  <c r="I8" i="1"/>
  <c r="I9" i="1" s="1"/>
  <c r="I10" i="1" s="1"/>
  <c r="I11" i="1" s="1"/>
  <c r="E8" i="1"/>
  <c r="J8" i="1" s="1"/>
  <c r="B8" i="1"/>
  <c r="G3" i="1"/>
  <c r="C2" i="1"/>
  <c r="L11" i="1" l="1"/>
  <c r="N21" i="1"/>
  <c r="L12" i="1"/>
  <c r="L13" i="1"/>
  <c r="N8" i="1"/>
  <c r="N9" i="1" s="1"/>
  <c r="N10" i="1" s="1"/>
  <c r="N11" i="1" s="1"/>
  <c r="N12" i="1" s="1"/>
  <c r="L7" i="1"/>
  <c r="L14" i="1"/>
  <c r="L10" i="1"/>
  <c r="N22" i="1"/>
  <c r="N23" i="1" s="1"/>
  <c r="N24" i="1" s="1"/>
  <c r="N25" i="1" s="1"/>
  <c r="N27" i="1" s="1"/>
  <c r="N28" i="1" s="1"/>
  <c r="E2" i="1"/>
  <c r="K2" i="1" s="1"/>
  <c r="E3" i="1"/>
  <c r="J2" i="1"/>
  <c r="I12" i="1"/>
  <c r="I13" i="1" s="1"/>
  <c r="I14" i="1" s="1"/>
  <c r="H36" i="1"/>
  <c r="I2" i="1"/>
  <c r="L9" i="1"/>
  <c r="L2" i="1" l="1"/>
  <c r="N13" i="1"/>
  <c r="N14" i="1" s="1"/>
  <c r="L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Luis Pisconte</author>
  </authors>
  <commentList>
    <comment ref="L6" authorId="0" shapeId="0" xr:uid="{3880E65E-39B7-4A05-9C22-CCBF5FC1462E}">
      <text>
        <r>
          <rPr>
            <b/>
            <sz val="9"/>
            <color indexed="81"/>
            <rFont val="Tahoma"/>
            <family val="2"/>
          </rPr>
          <t>Luis:</t>
        </r>
        <r>
          <rPr>
            <sz val="9"/>
            <color indexed="81"/>
            <rFont val="Tahoma"/>
            <family val="2"/>
          </rPr>
          <t xml:space="preserve">
Pour chaque session (à moins de trouver une super formule…) Il faudra $ la cellule en "J" de la dernière cellule non vide selon la Date.</t>
        </r>
      </text>
    </comment>
    <comment ref="B11" authorId="0" shapeId="0" xr:uid="{F289EBB3-02CB-48C9-BCCA-D7A7709F2135}">
      <text>
        <r>
          <rPr>
            <b/>
            <sz val="9"/>
            <color indexed="81"/>
            <rFont val="Tahoma"/>
            <family val="2"/>
          </rPr>
          <t>Luis :</t>
        </r>
        <r>
          <rPr>
            <sz val="9"/>
            <color indexed="81"/>
            <rFont val="Tahoma"/>
            <family val="2"/>
          </rPr>
          <t xml:space="preserve">
Ca fausse les stats car session sur 2 jours mais pour moi le plus important c'est de connaître mon win/rate par session plus que combien je gagne/perd par jour.</t>
        </r>
      </text>
    </comment>
  </commentList>
</comments>
</file>

<file path=xl/sharedStrings.xml><?xml version="1.0" encoding="utf-8"?>
<sst xmlns="http://schemas.openxmlformats.org/spreadsheetml/2006/main" count="48" uniqueCount="20">
  <si>
    <t>GG Poker</t>
  </si>
  <si>
    <t>Date</t>
  </si>
  <si>
    <t>Heure début</t>
  </si>
  <si>
    <t>Heure fin</t>
  </si>
  <si>
    <t>Total session</t>
  </si>
  <si>
    <t>Type</t>
  </si>
  <si>
    <t>Buy in</t>
  </si>
  <si>
    <t>Gains</t>
  </si>
  <si>
    <t>Gains/Pertes</t>
  </si>
  <si>
    <t>Décimal</t>
  </si>
  <si>
    <t>Perte/gain net</t>
  </si>
  <si>
    <t>Win Rate</t>
  </si>
  <si>
    <t>Bankroll</t>
  </si>
  <si>
    <t>Tournoi</t>
  </si>
  <si>
    <t>Cash</t>
  </si>
  <si>
    <t>Test</t>
  </si>
  <si>
    <t>Notes</t>
  </si>
  <si>
    <t>SàN</t>
  </si>
  <si>
    <t>Etapes de saisie</t>
  </si>
  <si>
    <t>C'est ici que ça me pose un problème, car il y a 2 sessions le même jour, donc on a deux chiffres en "J" différent pour calculer le win rate. Donc je suis obligé de faire manuellement à chaque fois que je commence une session.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</si>
</sst>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]:mm"/>
    <numFmt numFmtId="165" formatCode="#,##0.00\ [$EUR];[Red]\-#,##0.00\ [$EUR]"/>
    <numFmt numFmtId="166" formatCode="#,##0.00_ ;[Red]\-#,##0.00\ "/>
    <numFmt numFmtId="167" formatCode="#,##0.0000\ [$EUR];[Red]\-#,##0.0000\ [$EUR]"/>
    <numFmt numFmtId="168" formatCode="#,##0.00\ [$EUR]"/>
    <numFmt numFmtId="169" formatCode="#,##0.00\ &quot;CHF&quot;"/>
    <numFmt numFmtId="170" formatCode="m/d/yyyy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</font>
    <font>
      <sz val="11"/>
      <color rgb="FF444444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168" fontId="0" fillId="0" borderId="0" xfId="0" applyNumberFormat="1"/>
    <xf numFmtId="0" fontId="0" fillId="0" borderId="0" xfId="0" applyAlignment="1">
      <alignment horizontal="right"/>
    </xf>
    <xf numFmtId="0" fontId="0" fillId="0" borderId="0" xfId="0" quotePrefix="1"/>
    <xf numFmtId="14" fontId="0" fillId="0" borderId="0" xfId="0" applyNumberFormat="1"/>
    <xf numFmtId="14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1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165" fontId="2" fillId="0" borderId="0" xfId="0" applyNumberFormat="1" applyFont="1" applyAlignment="1">
      <alignment vertical="center"/>
    </xf>
    <xf numFmtId="2" fontId="2" fillId="0" borderId="0" xfId="0" applyNumberFormat="1" applyFont="1" applyAlignment="1">
      <alignment vertical="center"/>
    </xf>
    <xf numFmtId="169" fontId="2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69" fontId="0" fillId="0" borderId="0" xfId="0" applyNumberFormat="1" applyAlignment="1">
      <alignment vertical="center"/>
    </xf>
    <xf numFmtId="0" fontId="5" fillId="0" borderId="0" xfId="0" applyFont="1" applyAlignment="1">
      <alignment vertical="center" wrapText="1"/>
    </xf>
    <xf numFmtId="170" fontId="0" fillId="0" borderId="0" xfId="0" applyNumberForma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wrapText="1" indent="1"/>
    </xf>
    <xf numFmtId="168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 applyAlignment="1">
      <alignment vertical="center"/>
    </xf>
    <xf numFmtId="165" fontId="0" fillId="0" borderId="0" xfId="0" applyNumberForma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169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/>
    </xf>
    <xf numFmtId="2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32"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9" formatCode="#,##0.00\ &quot;CHF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70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9" formatCode="#,##0.00\ &quot;CHF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70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\ [$EUR];[Red]\-#,##0.00\ [$EUR]"/>
      <fill>
        <patternFill patternType="none">
          <fgColor indexed="64"/>
          <bgColor auto="1"/>
        </patternFill>
      </fill>
    </dxf>
    <dxf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#,##0.00\ [$EUR];[Red]\-#,##0.00\ [$EUR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30480</xdr:colOff>
          <xdr:row>4</xdr:row>
          <xdr:rowOff>99060</xdr:rowOff>
        </xdr:from>
        <xdr:to>
          <xdr:col>12</xdr:col>
          <xdr:colOff>754380</xdr:colOff>
          <xdr:row>4</xdr:row>
          <xdr:rowOff>312420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sk-SK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4</xdr:row>
          <xdr:rowOff>99060</xdr:rowOff>
        </xdr:from>
        <xdr:to>
          <xdr:col>13</xdr:col>
          <xdr:colOff>937260</xdr:colOff>
          <xdr:row>4</xdr:row>
          <xdr:rowOff>304800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sk-SK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Déverrouiller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53340</xdr:colOff>
      <xdr:row>33</xdr:row>
      <xdr:rowOff>30480</xdr:rowOff>
    </xdr:from>
    <xdr:to>
      <xdr:col>11</xdr:col>
      <xdr:colOff>381000</xdr:colOff>
      <xdr:row>33</xdr:row>
      <xdr:rowOff>30480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3368040" y="3886200"/>
          <a:ext cx="6736080" cy="0"/>
        </a:xfrm>
        <a:prstGeom prst="line">
          <a:avLst/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243840</xdr:colOff>
      <xdr:row>15</xdr:row>
      <xdr:rowOff>114300</xdr:rowOff>
    </xdr:from>
    <xdr:to>
      <xdr:col>11</xdr:col>
      <xdr:colOff>510540</xdr:colOff>
      <xdr:row>17</xdr:row>
      <xdr:rowOff>91440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966960" y="2872740"/>
          <a:ext cx="266700" cy="342900"/>
        </a:xfrm>
        <a:prstGeom prst="downArrow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sk-SK" sz="1100"/>
        </a:p>
      </xdr:txBody>
    </xdr:sp>
    <xdr:clientData/>
  </xdr:twoCellAnchor>
  <xdr:twoCellAnchor>
    <xdr:from>
      <xdr:col>2</xdr:col>
      <xdr:colOff>198120</xdr:colOff>
      <xdr:row>14</xdr:row>
      <xdr:rowOff>175260</xdr:rowOff>
    </xdr:from>
    <xdr:to>
      <xdr:col>2</xdr:col>
      <xdr:colOff>716280</xdr:colOff>
      <xdr:row>17</xdr:row>
      <xdr:rowOff>167640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1935480" y="2750820"/>
          <a:ext cx="518160" cy="541020"/>
          <a:chOff x="2225040" y="3299460"/>
          <a:chExt cx="518160" cy="541020"/>
        </a:xfrm>
      </xdr:grpSpPr>
      <xdr:sp macro="" textlink="">
        <xdr:nvSpPr>
          <xdr:cNvPr id="6" name="Ellips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2225040" y="3299460"/>
            <a:ext cx="518160" cy="518160"/>
          </a:xfrm>
          <a:prstGeom prst="ellipse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sk-SK" sz="1100"/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2331720" y="3345180"/>
            <a:ext cx="312420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000">
                <a:solidFill>
                  <a:schemeClr val="accent1">
                    <a:lumMod val="20000"/>
                    <a:lumOff val="80000"/>
                  </a:schemeClr>
                </a:solidFill>
              </a:rPr>
              <a:t>1</a:t>
            </a:r>
            <a:endParaRPr lang="sk-SK" sz="2000">
              <a:solidFill>
                <a:schemeClr val="accent1">
                  <a:lumMod val="20000"/>
                  <a:lumOff val="80000"/>
                </a:schemeClr>
              </a:solidFill>
            </a:endParaRPr>
          </a:p>
        </xdr:txBody>
      </xdr:sp>
    </xdr:grpSp>
    <xdr:clientData/>
  </xdr:twoCellAnchor>
  <xdr:twoCellAnchor>
    <xdr:from>
      <xdr:col>5</xdr:col>
      <xdr:colOff>190500</xdr:colOff>
      <xdr:row>14</xdr:row>
      <xdr:rowOff>167640</xdr:rowOff>
    </xdr:from>
    <xdr:to>
      <xdr:col>5</xdr:col>
      <xdr:colOff>708660</xdr:colOff>
      <xdr:row>17</xdr:row>
      <xdr:rowOff>160020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4556760" y="2743200"/>
          <a:ext cx="518160" cy="541020"/>
          <a:chOff x="2225040" y="3299460"/>
          <a:chExt cx="518160" cy="541020"/>
        </a:xfrm>
      </xdr:grpSpPr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225040" y="3299460"/>
            <a:ext cx="518160" cy="518160"/>
          </a:xfrm>
          <a:prstGeom prst="ellipse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sk-SK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2331720" y="3345180"/>
            <a:ext cx="312420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000">
                <a:solidFill>
                  <a:schemeClr val="accent1">
                    <a:lumMod val="20000"/>
                    <a:lumOff val="80000"/>
                  </a:schemeClr>
                </a:solidFill>
              </a:rPr>
              <a:t>2</a:t>
            </a:r>
            <a:endParaRPr lang="sk-SK" sz="2000">
              <a:solidFill>
                <a:schemeClr val="accent1">
                  <a:lumMod val="20000"/>
                  <a:lumOff val="80000"/>
                </a:schemeClr>
              </a:solidFill>
            </a:endParaRPr>
          </a:p>
        </xdr:txBody>
      </xdr:sp>
    </xdr:grpSp>
    <xdr:clientData/>
  </xdr:twoCellAnchor>
  <xdr:twoCellAnchor>
    <xdr:from>
      <xdr:col>6</xdr:col>
      <xdr:colOff>190500</xdr:colOff>
      <xdr:row>14</xdr:row>
      <xdr:rowOff>167640</xdr:rowOff>
    </xdr:from>
    <xdr:to>
      <xdr:col>6</xdr:col>
      <xdr:colOff>708660</xdr:colOff>
      <xdr:row>17</xdr:row>
      <xdr:rowOff>160020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5455920" y="2743200"/>
          <a:ext cx="518160" cy="541020"/>
          <a:chOff x="2225040" y="3299460"/>
          <a:chExt cx="518160" cy="541020"/>
        </a:xfrm>
      </xdr:grpSpPr>
      <xdr:sp macro="" textlink="">
        <xdr:nvSpPr>
          <xdr:cNvPr id="13" name="Ellips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2225040" y="3299460"/>
            <a:ext cx="518160" cy="518160"/>
          </a:xfrm>
          <a:prstGeom prst="ellipse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sk-SK" sz="1100"/>
          </a:p>
        </xdr:txBody>
      </xdr: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2331720" y="3345180"/>
            <a:ext cx="312420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000">
                <a:solidFill>
                  <a:schemeClr val="accent1">
                    <a:lumMod val="20000"/>
                    <a:lumOff val="80000"/>
                  </a:schemeClr>
                </a:solidFill>
              </a:rPr>
              <a:t>3</a:t>
            </a:r>
            <a:endParaRPr lang="sk-SK" sz="2000">
              <a:solidFill>
                <a:schemeClr val="accent1">
                  <a:lumMod val="20000"/>
                  <a:lumOff val="80000"/>
                </a:schemeClr>
              </a:solidFill>
            </a:endParaRPr>
          </a:p>
        </xdr:txBody>
      </xdr:sp>
    </xdr:grpSp>
    <xdr:clientData/>
  </xdr:twoCellAnchor>
  <xdr:twoCellAnchor>
    <xdr:from>
      <xdr:col>3</xdr:col>
      <xdr:colOff>152400</xdr:colOff>
      <xdr:row>14</xdr:row>
      <xdr:rowOff>175260</xdr:rowOff>
    </xdr:from>
    <xdr:to>
      <xdr:col>3</xdr:col>
      <xdr:colOff>670560</xdr:colOff>
      <xdr:row>17</xdr:row>
      <xdr:rowOff>167640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2827020" y="2750820"/>
          <a:ext cx="518160" cy="541020"/>
          <a:chOff x="2225040" y="3299460"/>
          <a:chExt cx="518160" cy="541020"/>
        </a:xfrm>
      </xdr:grpSpPr>
      <xdr:sp macro="" textlink="">
        <xdr:nvSpPr>
          <xdr:cNvPr id="16" name="Ellips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2225040" y="3299460"/>
            <a:ext cx="518160" cy="518160"/>
          </a:xfrm>
          <a:prstGeom prst="ellipse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sk-SK" sz="1100"/>
          </a:p>
        </xdr:txBody>
      </xdr:sp>
      <xdr:sp macro="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2331720" y="3345180"/>
            <a:ext cx="312420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000">
                <a:solidFill>
                  <a:schemeClr val="accent1">
                    <a:lumMod val="20000"/>
                    <a:lumOff val="80000"/>
                  </a:schemeClr>
                </a:solidFill>
              </a:rPr>
              <a:t>4</a:t>
            </a:r>
            <a:endParaRPr lang="sk-SK" sz="2000">
              <a:solidFill>
                <a:schemeClr val="accent1">
                  <a:lumMod val="20000"/>
                  <a:lumOff val="80000"/>
                </a:schemeClr>
              </a:solidFill>
            </a:endParaRPr>
          </a:p>
        </xdr:txBody>
      </xdr:sp>
    </xdr:grpSp>
    <xdr:clientData/>
  </xdr:twoCellAnchor>
  <xdr:twoCellAnchor>
    <xdr:from>
      <xdr:col>7</xdr:col>
      <xdr:colOff>198120</xdr:colOff>
      <xdr:row>14</xdr:row>
      <xdr:rowOff>167640</xdr:rowOff>
    </xdr:from>
    <xdr:to>
      <xdr:col>7</xdr:col>
      <xdr:colOff>716280</xdr:colOff>
      <xdr:row>17</xdr:row>
      <xdr:rowOff>160020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6339840" y="2743200"/>
          <a:ext cx="518160" cy="541020"/>
          <a:chOff x="2225040" y="3299460"/>
          <a:chExt cx="518160" cy="541020"/>
        </a:xfrm>
      </xdr:grpSpPr>
      <xdr:sp macro="" textlink="">
        <xdr:nvSpPr>
          <xdr:cNvPr id="19" name="Ellips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2225040" y="3299460"/>
            <a:ext cx="518160" cy="518160"/>
          </a:xfrm>
          <a:prstGeom prst="ellipse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sk-SK" sz="1100"/>
          </a:p>
        </xdr:txBody>
      </xdr:sp>
      <xdr:sp macro="" textlink="">
        <xdr:nvSpPr>
          <xdr:cNvPr id="20" name="ZoneText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 txBox="1"/>
        </xdr:nvSpPr>
        <xdr:spPr>
          <a:xfrm>
            <a:off x="2331720" y="3345180"/>
            <a:ext cx="312420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000">
                <a:solidFill>
                  <a:schemeClr val="accent1">
                    <a:lumMod val="20000"/>
                    <a:lumOff val="80000"/>
                  </a:schemeClr>
                </a:solidFill>
              </a:rPr>
              <a:t>5</a:t>
            </a:r>
            <a:endParaRPr lang="sk-SK" sz="2000">
              <a:solidFill>
                <a:schemeClr val="accent1">
                  <a:lumMod val="20000"/>
                  <a:lumOff val="80000"/>
                </a:schemeClr>
              </a:solidFill>
            </a:endParaRPr>
          </a:p>
        </xdr:txBody>
      </xdr:sp>
    </xdr:grpSp>
    <xdr:clientData/>
  </xdr:twoCellAnchor>
  <xdr:twoCellAnchor>
    <xdr:from>
      <xdr:col>1</xdr:col>
      <xdr:colOff>297180</xdr:colOff>
      <xdr:row>15</xdr:row>
      <xdr:rowOff>114300</xdr:rowOff>
    </xdr:from>
    <xdr:to>
      <xdr:col>1</xdr:col>
      <xdr:colOff>640080</xdr:colOff>
      <xdr:row>17</xdr:row>
      <xdr:rowOff>15240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 rot="16200000">
          <a:off x="1127760" y="2834640"/>
          <a:ext cx="266700" cy="342900"/>
        </a:xfrm>
        <a:prstGeom prst="downArrow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sk-SK" sz="1100"/>
        </a:p>
      </xdr:txBody>
    </xdr:sp>
    <xdr:clientData/>
  </xdr:twoCellAnchor>
  <xdr:twoCellAnchor>
    <xdr:from>
      <xdr:col>9</xdr:col>
      <xdr:colOff>792480</xdr:colOff>
      <xdr:row>19</xdr:row>
      <xdr:rowOff>152400</xdr:rowOff>
    </xdr:from>
    <xdr:to>
      <xdr:col>11</xdr:col>
      <xdr:colOff>60960</xdr:colOff>
      <xdr:row>20</xdr:row>
      <xdr:rowOff>99060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C63A0866-8449-DD65-F2A7-61A505A49620}"/>
            </a:ext>
          </a:extLst>
        </xdr:cNvPr>
        <xdr:cNvCxnSpPr>
          <a:cxnSpLocks/>
        </xdr:cNvCxnSpPr>
      </xdr:nvCxnSpPr>
      <xdr:spPr>
        <a:xfrm flipH="1" flipV="1">
          <a:off x="8808720" y="3657600"/>
          <a:ext cx="1127760" cy="1295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723900</xdr:colOff>
      <xdr:row>20</xdr:row>
      <xdr:rowOff>30480</xdr:rowOff>
    </xdr:from>
    <xdr:to>
      <xdr:col>11</xdr:col>
      <xdr:colOff>90231</xdr:colOff>
      <xdr:row>21</xdr:row>
      <xdr:rowOff>85253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F99990DA-2C88-416A-A312-98AD687E97CA}"/>
            </a:ext>
          </a:extLst>
        </xdr:cNvPr>
        <xdr:cNvCxnSpPr>
          <a:cxnSpLocks/>
        </xdr:cNvCxnSpPr>
      </xdr:nvCxnSpPr>
      <xdr:spPr>
        <a:xfrm flipH="1" flipV="1">
          <a:off x="8740140" y="3718560"/>
          <a:ext cx="1225611" cy="23765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762000</xdr:colOff>
      <xdr:row>19</xdr:row>
      <xdr:rowOff>68580</xdr:rowOff>
    </xdr:from>
    <xdr:to>
      <xdr:col>11</xdr:col>
      <xdr:colOff>90231</xdr:colOff>
      <xdr:row>19</xdr:row>
      <xdr:rowOff>90007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5A637B1D-0B7D-4762-BB4F-98BA7DF5A492}"/>
            </a:ext>
          </a:extLst>
        </xdr:cNvPr>
        <xdr:cNvCxnSpPr>
          <a:cxnSpLocks/>
        </xdr:cNvCxnSpPr>
      </xdr:nvCxnSpPr>
      <xdr:spPr>
        <a:xfrm flipH="1" flipV="1">
          <a:off x="8778240" y="3573780"/>
          <a:ext cx="1187511" cy="2142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1036320</xdr:colOff>
      <xdr:row>21</xdr:row>
      <xdr:rowOff>167640</xdr:rowOff>
    </xdr:from>
    <xdr:to>
      <xdr:col>12</xdr:col>
      <xdr:colOff>22860</xdr:colOff>
      <xdr:row>26</xdr:row>
      <xdr:rowOff>167640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40B3A1F4-CC43-4363-9BC3-6C477FD57EBA}"/>
            </a:ext>
          </a:extLst>
        </xdr:cNvPr>
        <xdr:cNvSpPr/>
      </xdr:nvSpPr>
      <xdr:spPr>
        <a:xfrm>
          <a:off x="9860280" y="4038600"/>
          <a:ext cx="815340" cy="914400"/>
        </a:xfrm>
        <a:prstGeom prst="ellipse">
          <a:avLst/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sk-SK" sz="1100"/>
        </a:p>
      </xdr:txBody>
    </xdr:sp>
    <xdr:clientData/>
  </xdr:twoCellAnchor>
  <xdr:twoCellAnchor>
    <xdr:from>
      <xdr:col>10</xdr:col>
      <xdr:colOff>815340</xdr:colOff>
      <xdr:row>26</xdr:row>
      <xdr:rowOff>167640</xdr:rowOff>
    </xdr:from>
    <xdr:to>
      <xdr:col>11</xdr:col>
      <xdr:colOff>392430</xdr:colOff>
      <xdr:row>30</xdr:row>
      <xdr:rowOff>22860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D94054AB-B883-4D1B-901B-3883BA8D3993}"/>
            </a:ext>
          </a:extLst>
        </xdr:cNvPr>
        <xdr:cNvCxnSpPr>
          <a:cxnSpLocks/>
          <a:stCxn id="31" idx="4"/>
        </xdr:cNvCxnSpPr>
      </xdr:nvCxnSpPr>
      <xdr:spPr>
        <a:xfrm flipH="1">
          <a:off x="9639300" y="4953000"/>
          <a:ext cx="628650" cy="58674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22</xdr:row>
      <xdr:rowOff>83820</xdr:rowOff>
    </xdr:from>
    <xdr:to>
      <xdr:col>11</xdr:col>
      <xdr:colOff>104164</xdr:colOff>
      <xdr:row>22</xdr:row>
      <xdr:rowOff>118671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8394C1D0-78A8-486D-AC7F-D7CBE632E6AD}"/>
            </a:ext>
          </a:extLst>
        </xdr:cNvPr>
        <xdr:cNvCxnSpPr>
          <a:cxnSpLocks/>
          <a:stCxn id="31" idx="1"/>
        </xdr:cNvCxnSpPr>
      </xdr:nvCxnSpPr>
      <xdr:spPr>
        <a:xfrm flipH="1" flipV="1">
          <a:off x="8823960" y="4137660"/>
          <a:ext cx="1155724" cy="348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800100</xdr:colOff>
      <xdr:row>22</xdr:row>
      <xdr:rowOff>175260</xdr:rowOff>
    </xdr:from>
    <xdr:to>
      <xdr:col>11</xdr:col>
      <xdr:colOff>15240</xdr:colOff>
      <xdr:row>23</xdr:row>
      <xdr:rowOff>99060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8C177819-7450-44B3-A8D9-97CEC09E694C}"/>
            </a:ext>
          </a:extLst>
        </xdr:cNvPr>
        <xdr:cNvCxnSpPr>
          <a:cxnSpLocks/>
        </xdr:cNvCxnSpPr>
      </xdr:nvCxnSpPr>
      <xdr:spPr>
        <a:xfrm flipH="1" flipV="1">
          <a:off x="8816340" y="4229100"/>
          <a:ext cx="1074420" cy="1066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800100</xdr:colOff>
      <xdr:row>24</xdr:row>
      <xdr:rowOff>53340</xdr:rowOff>
    </xdr:from>
    <xdr:to>
      <xdr:col>10</xdr:col>
      <xdr:colOff>1036320</xdr:colOff>
      <xdr:row>24</xdr:row>
      <xdr:rowOff>76200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F2C3509F-97D9-46A5-AE34-B3A4F6557958}"/>
            </a:ext>
          </a:extLst>
        </xdr:cNvPr>
        <xdr:cNvCxnSpPr>
          <a:cxnSpLocks/>
          <a:stCxn id="31" idx="2"/>
        </xdr:cNvCxnSpPr>
      </xdr:nvCxnSpPr>
      <xdr:spPr>
        <a:xfrm flipH="1" flipV="1">
          <a:off x="8816340" y="4472940"/>
          <a:ext cx="104394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792480</xdr:colOff>
      <xdr:row>24</xdr:row>
      <xdr:rowOff>114300</xdr:rowOff>
    </xdr:from>
    <xdr:to>
      <xdr:col>11</xdr:col>
      <xdr:colOff>38100</xdr:colOff>
      <xdr:row>25</xdr:row>
      <xdr:rowOff>68580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E990EB23-16A7-48A8-8EE4-460323CCE83E}"/>
            </a:ext>
          </a:extLst>
        </xdr:cNvPr>
        <xdr:cNvCxnSpPr>
          <a:cxnSpLocks/>
        </xdr:cNvCxnSpPr>
      </xdr:nvCxnSpPr>
      <xdr:spPr>
        <a:xfrm flipH="1" flipV="1">
          <a:off x="8808720" y="4533900"/>
          <a:ext cx="1104900" cy="1371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777240</xdr:colOff>
      <xdr:row>24</xdr:row>
      <xdr:rowOff>175260</xdr:rowOff>
    </xdr:from>
    <xdr:to>
      <xdr:col>11</xdr:col>
      <xdr:colOff>251460</xdr:colOff>
      <xdr:row>26</xdr:row>
      <xdr:rowOff>121920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BE970C5E-CB26-4D3A-A47B-4EBFC39C0F11}"/>
            </a:ext>
          </a:extLst>
        </xdr:cNvPr>
        <xdr:cNvCxnSpPr>
          <a:cxnSpLocks/>
        </xdr:cNvCxnSpPr>
      </xdr:nvCxnSpPr>
      <xdr:spPr>
        <a:xfrm flipH="1" flipV="1">
          <a:off x="8793480" y="4594860"/>
          <a:ext cx="1333500" cy="3124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792480</xdr:colOff>
      <xdr:row>27</xdr:row>
      <xdr:rowOff>99060</xdr:rowOff>
    </xdr:from>
    <xdr:to>
      <xdr:col>11</xdr:col>
      <xdr:colOff>0</xdr:colOff>
      <xdr:row>27</xdr:row>
      <xdr:rowOff>99060</xdr:rowOff>
    </xdr:to>
    <xdr:cxnSp macro="">
      <xdr:nvCxnSpPr>
        <xdr:cNvPr id="1028" name="Connecteur droit avec flèche 1027">
          <a:extLst>
            <a:ext uri="{FF2B5EF4-FFF2-40B4-BE49-F238E27FC236}">
              <a16:creationId xmlns:a16="http://schemas.microsoft.com/office/drawing/2014/main" id="{132ED8B7-FAAC-4CBF-B610-A1C9C7D656D8}"/>
            </a:ext>
          </a:extLst>
        </xdr:cNvPr>
        <xdr:cNvCxnSpPr>
          <a:cxnSpLocks/>
        </xdr:cNvCxnSpPr>
      </xdr:nvCxnSpPr>
      <xdr:spPr>
        <a:xfrm flipH="1">
          <a:off x="8808720" y="5067300"/>
          <a:ext cx="10668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LUIS\Poker\Gestion%20Bankroll.xlsm" TargetMode="External"/><Relationship Id="rId1" Type="http://schemas.openxmlformats.org/officeDocument/2006/relationships/externalLinkPath" Target="file:///D:\LUIS\Poker\Gestion%20Bankrol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sumé"/>
      <sheetName val="GG Poker"/>
      <sheetName val="Data GG Poker"/>
      <sheetName val="Swisscasinos"/>
      <sheetName val="Data Swisscasinos"/>
      <sheetName val="Brouillon"/>
      <sheetName val="Test"/>
    </sheetNames>
    <definedNames>
      <definedName name="Dévérouiller"/>
      <definedName name="Vérouiller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0381E5-9935-4F35-B527-A019B3D9F523}" name="GGPoker1" displayName="GGPoker1" ref="B6:N14" headerRowDxfId="31" dataDxfId="30" totalsRowDxfId="29">
  <autoFilter ref="B6:N14" xr:uid="{C70381E5-9935-4F35-B527-A019B3D9F523}"/>
  <tableColumns count="13">
    <tableColumn id="1" xr3:uid="{8201447A-E14E-402F-9BDB-4D43A3567F9B}" name="Date" totalsRowLabel="Total" dataDxfId="28">
      <calculatedColumnFormula>IF(ISBLANK(G7),"",TODAY())</calculatedColumnFormula>
    </tableColumn>
    <tableColumn id="2" xr3:uid="{641BBC88-542B-4DD6-A59B-80EB8AE534EC}" name="Heure début" dataDxfId="27"/>
    <tableColumn id="3" xr3:uid="{89C59064-2604-4932-8510-76F90A4D94EA}" name="Heure fin" dataDxfId="26"/>
    <tableColumn id="4" xr3:uid="{D77F8114-5F50-4BA0-A187-0AB6192377F4}" name="Total session" dataDxfId="25">
      <calculatedColumnFormula>IF(ISBLANK(C7),"",IF(ISBLANK(D7),"",D7-C7))</calculatedColumnFormula>
    </tableColumn>
    <tableColumn id="7" xr3:uid="{540EDC35-2655-4C16-9565-9CB5DA3169E8}" name="Type" dataDxfId="24"/>
    <tableColumn id="5" xr3:uid="{5DC3F487-D7F2-4DC9-B9BC-3952D1ED14BB}" name="Buy in" dataDxfId="23"/>
    <tableColumn id="6" xr3:uid="{427D3284-3E5B-4A28-A7AD-CD2D96BEBD01}" name="Gains" dataDxfId="22"/>
    <tableColumn id="8" xr3:uid="{6D6D2C89-C08A-4EE7-A450-0E4B60899111}" name="Gains/Pertes" dataDxfId="21">
      <calculatedColumnFormula>IF(ISBLANK(G7),"",I6-G7+H7)</calculatedColumnFormula>
    </tableColumn>
    <tableColumn id="9" xr3:uid="{7FF3C330-5B9B-4FB0-B226-5CFD11ABC742}" name="Décimal" dataDxfId="20">
      <calculatedColumnFormula>IF(ISBLANK(D7),"",E7*24)</calculatedColumnFormula>
    </tableColumn>
    <tableColumn id="10" xr3:uid="{4CF70630-5F57-4E85-8193-1D15A9BAC830}" name="Perte/gain net" dataDxfId="19"/>
    <tableColumn id="11" xr3:uid="{25451F95-B40A-4470-A94C-12144BBE0E06}" name="Win Rate" dataDxfId="18">
      <calculatedColumnFormula>IF(ISBLANK(G7),"",K7/$J$7)</calculatedColumnFormula>
    </tableColumn>
    <tableColumn id="13" xr3:uid="{1E59A784-67F1-4EDD-BF8C-AA8C683D64B4}" name="Notes" dataDxfId="17"/>
    <tableColumn id="12" xr3:uid="{DF5054DB-21B6-46E0-AE8B-9A1CB9381A18}" name="Bankroll" totalsRowFunction="count" dataDxfId="16">
      <calculatedColumnFormula>IF(ISBLANK(H7),"",N6+I7)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79C048-237F-4214-BA7F-9AEC47689537}" name="GGPoker2" displayName="GGPoker2" ref="B19:N28" headerRowDxfId="15" dataDxfId="14" totalsRowDxfId="13">
  <autoFilter ref="B19:N28" xr:uid="{FC79C048-237F-4214-BA7F-9AEC47689537}"/>
  <tableColumns count="13">
    <tableColumn id="1" xr3:uid="{4EFF76B8-A9EA-4FDF-9F92-C8165E6458E9}" name="Date" totalsRowLabel="Total" dataDxfId="12">
      <calculatedColumnFormula>IF(ISBLANK(GGPoker2[[#This Row],[Buy in]]),"",TODAY())</calculatedColumnFormula>
    </tableColumn>
    <tableColumn id="2" xr3:uid="{6633E995-A70B-4089-85E2-8159DE741649}" name="Heure début" dataDxfId="11"/>
    <tableColumn id="3" xr3:uid="{3B4B3CAB-FA57-43C8-A5BB-CEF7636FAC6F}" name="Heure fin" dataDxfId="10"/>
    <tableColumn id="4" xr3:uid="{95BF417F-F1BF-4506-BAE2-B84717DFDD7D}" name="Total session" dataDxfId="9">
      <calculatedColumnFormula>IF(ISBLANK(C20),"",IF(ISBLANK(D20),"",D20-C20))</calculatedColumnFormula>
    </tableColumn>
    <tableColumn id="7" xr3:uid="{C53420F9-4682-47FB-8437-0CAE06337388}" name="Type" dataDxfId="8"/>
    <tableColumn id="5" xr3:uid="{CFC315CA-D34C-4B13-B099-ABC5380FD871}" name="Buy in" dataDxfId="7"/>
    <tableColumn id="6" xr3:uid="{DCFE9946-623A-462B-BDFF-21050DDFF6D8}" name="Gains" dataDxfId="6"/>
    <tableColumn id="8" xr3:uid="{0756BF9A-FE51-4396-866B-5BF150D1A4E0}" name="Gains/Pertes" dataDxfId="5">
      <calculatedColumnFormula>IF(ISBLANK(G20),"",I19-G20+H20)</calculatedColumnFormula>
    </tableColumn>
    <tableColumn id="9" xr3:uid="{FB4110C3-2CBD-4E05-BBEA-6237B4BEFEAF}" name="Décimal" dataDxfId="4">
      <calculatedColumnFormula>IF(ISBLANK(D20),"",E20*24)</calculatedColumnFormula>
    </tableColumn>
    <tableColumn id="10" xr3:uid="{7D49A08D-4650-4AFF-84B1-9199DCB91FF6}" name="Perte/gain net" dataDxfId="2">
      <calculatedColumnFormula>IF(ISBLANK(GGPoker2[[#This Row],[Gains]]),"",GGPoker2[[#This Row],[Gains]]-GGPoker2[[#This Row],[Buy in]])</calculatedColumnFormula>
    </tableColumn>
    <tableColumn id="11" xr3:uid="{66186B67-0BA5-4973-837E-C6026A8B4C92}" name="Win Rate" dataDxfId="0">
      <calculatedColumnFormula>IF(ISBLANK(G20),"",K20/$J$7)</calculatedColumnFormula>
    </tableColumn>
    <tableColumn id="13" xr3:uid="{D7C12C54-E050-4F1E-B9F2-E3830E2C11E4}" name="Notes" dataDxfId="1"/>
    <tableColumn id="12" xr3:uid="{BDF439A3-C20D-4ACA-877A-E97514ACCD42}" name="Bankroll" totalsRowFunction="count" dataDxfId="3">
      <calculatedColumnFormula>IF(ISBLANK(H20),"",N19+I20)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11BB5-611E-43E8-BDF3-7624E916207F}">
  <dimension ref="A2:N144"/>
  <sheetViews>
    <sheetView tabSelected="1" topLeftCell="A12" workbookViewId="0">
      <selection activeCell="L14" sqref="L14"/>
    </sheetView>
  </sheetViews>
  <sheetFormatPr baseColWidth="10" defaultRowHeight="14.4" x14ac:dyDescent="0.3"/>
  <cols>
    <col min="1" max="1" width="13.77734375" bestFit="1" customWidth="1"/>
    <col min="2" max="2" width="11.5546875" style="11"/>
    <col min="3" max="3" width="13.6640625" style="2" bestFit="1" customWidth="1"/>
    <col min="4" max="4" width="11.5546875" style="2"/>
    <col min="5" max="5" width="13.109375" style="2" bestFit="1" customWidth="1"/>
    <col min="6" max="6" width="13.109375" style="2" customWidth="1"/>
    <col min="7" max="7" width="12.77734375" style="3" bestFit="1" customWidth="1"/>
    <col min="8" max="8" width="13.44140625" style="3" bestFit="1" customWidth="1"/>
    <col min="9" max="9" width="13.88671875" bestFit="1" customWidth="1"/>
    <col min="10" max="10" width="11.77734375" bestFit="1" customWidth="1"/>
    <col min="11" max="11" width="15.33203125" bestFit="1" customWidth="1"/>
    <col min="12" max="12" width="11.33203125" bestFit="1" customWidth="1"/>
    <col min="13" max="13" width="11.33203125" customWidth="1"/>
    <col min="14" max="14" width="13.77734375" customWidth="1"/>
  </cols>
  <sheetData>
    <row r="2" spans="1:14" hidden="1" x14ac:dyDescent="0.3">
      <c r="B2" s="1">
        <v>537.34</v>
      </c>
      <c r="C2">
        <f>COUNT(G8:G31)</f>
        <v>16</v>
      </c>
      <c r="E2" s="2">
        <f>SUM(E8:E31)</f>
        <v>1.879861111111111</v>
      </c>
      <c r="G2" s="3">
        <f>SUM(G7:G14)</f>
        <v>2200</v>
      </c>
      <c r="H2" s="3">
        <f>SUM(H7:H14)</f>
        <v>4414</v>
      </c>
      <c r="I2" s="3">
        <f>H2-G2</f>
        <v>2214</v>
      </c>
      <c r="J2" s="3">
        <f>$B$2-G2+H2</f>
        <v>2751.34</v>
      </c>
      <c r="K2" s="4">
        <f>E2*24</f>
        <v>45.11666666666666</v>
      </c>
      <c r="L2" s="5">
        <f>IFERROR(I2/K2,"")</f>
        <v>49.072774288880687</v>
      </c>
      <c r="M2" s="5"/>
    </row>
    <row r="3" spans="1:14" hidden="1" x14ac:dyDescent="0.3">
      <c r="B3" s="6"/>
      <c r="C3" s="3"/>
      <c r="E3" s="7">
        <f>IFERROR(AVERAGE(E8:E31),"")</f>
        <v>0.26855158730158729</v>
      </c>
      <c r="F3" s="7"/>
      <c r="G3" s="8">
        <f>IFERROR(AVERAGE(G8:G31),"")</f>
        <v>214.0625</v>
      </c>
      <c r="I3" s="9"/>
      <c r="N3" s="10"/>
    </row>
    <row r="4" spans="1:14" ht="23.4" x14ac:dyDescent="0.3">
      <c r="B4" s="29" t="s">
        <v>0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</row>
    <row r="5" spans="1:14" ht="30.6" customHeight="1" x14ac:dyDescent="0.3"/>
    <row r="6" spans="1:14" ht="19.2" customHeight="1" x14ac:dyDescent="0.3">
      <c r="B6" s="12" t="s">
        <v>1</v>
      </c>
      <c r="C6" s="13" t="s">
        <v>2</v>
      </c>
      <c r="D6" s="13" t="s">
        <v>3</v>
      </c>
      <c r="E6" s="13" t="s">
        <v>4</v>
      </c>
      <c r="F6" s="13" t="s">
        <v>5</v>
      </c>
      <c r="G6" s="14" t="s">
        <v>6</v>
      </c>
      <c r="H6" s="14" t="s">
        <v>7</v>
      </c>
      <c r="I6" s="14" t="s">
        <v>8</v>
      </c>
      <c r="J6" s="14" t="s">
        <v>9</v>
      </c>
      <c r="K6" s="14" t="s">
        <v>10</v>
      </c>
      <c r="L6" s="14" t="s">
        <v>11</v>
      </c>
      <c r="M6" s="14" t="s">
        <v>16</v>
      </c>
      <c r="N6" s="14" t="s">
        <v>12</v>
      </c>
    </row>
    <row r="7" spans="1:14" ht="14.4" customHeight="1" x14ac:dyDescent="0.3">
      <c r="B7" s="15">
        <v>45644</v>
      </c>
      <c r="C7" s="16">
        <v>0.34027777777777773</v>
      </c>
      <c r="D7" s="16">
        <v>0.59722222222222221</v>
      </c>
      <c r="E7" s="21">
        <f>IF(GGPoker1[[#This Row],[Heure fin]]&lt;&gt;"",MOD(GGPoker1[[#This Row],[Heure fin]]-GGPoker1[[#This Row],[Heure début]],1),"")</f>
        <v>0.25694444444444448</v>
      </c>
      <c r="F7" s="16" t="s">
        <v>13</v>
      </c>
      <c r="G7" s="17">
        <v>50</v>
      </c>
      <c r="H7" s="17">
        <v>0</v>
      </c>
      <c r="I7" s="22">
        <f>IF(ISBLANK(GGPoker1[[#This Row],[Gains]]),"",0-GGPoker1[[#This Row],[Buy in]]+GGPoker1[[#This Row],[Gains]])</f>
        <v>-50</v>
      </c>
      <c r="J7" s="18">
        <f>IF(ISBLANK(D7),"",E7*24)</f>
        <v>6.1666666666666679</v>
      </c>
      <c r="K7" s="22">
        <f>IF(ISBLANK(GGPoker1[[#This Row],[Gains]]),"",GGPoker1[[#This Row],[Gains]]-GGPoker1[[#This Row],[Buy in]])</f>
        <v>-50</v>
      </c>
      <c r="L7" s="22">
        <f>IF(ISBLANK(GGPoker1[[#This Row],[Gains]]),"",GGPoker1[[#This Row],[Perte/gain net]]/$J$7)</f>
        <v>-8.108108108108107</v>
      </c>
      <c r="M7" s="19"/>
      <c r="N7" s="22">
        <f>IF(ISBLANK(GGPoker1[[#This Row],[Gains]]),"",N17+GGPoker1[[#This Row],[Perte/gain net]])</f>
        <v>49950</v>
      </c>
    </row>
    <row r="8" spans="1:14" x14ac:dyDescent="0.3">
      <c r="B8" s="20">
        <f ca="1">IF(ISBLANK(GGPoker1[[#This Row],[Buy in]]),"",TODAY())</f>
        <v>45646</v>
      </c>
      <c r="C8" s="21">
        <v>0.37638888888888888</v>
      </c>
      <c r="D8" s="21">
        <v>0.50624999999999998</v>
      </c>
      <c r="E8" s="21">
        <f>IF(GGPoker1[[#This Row],[Heure fin]]&lt;&gt;"",MOD(GGPoker1[[#This Row],[Heure fin]]-GGPoker1[[#This Row],[Heure début]],1),"")</f>
        <v>0.12986111111111109</v>
      </c>
      <c r="F8" s="21" t="s">
        <v>13</v>
      </c>
      <c r="G8" s="22">
        <v>250</v>
      </c>
      <c r="H8" s="22">
        <v>0</v>
      </c>
      <c r="I8" s="22">
        <f>IF(ISBLANK(GGPoker1[[#This Row],[Gains]]),"",0-GGPoker1[[#This Row],[Buy in]]+GGPoker1[[#This Row],[Gains]])</f>
        <v>-250</v>
      </c>
      <c r="J8" s="18">
        <f t="shared" ref="J8:J14" si="0">IF(ISBLANK(D8),"",E8*24)</f>
        <v>3.1166666666666663</v>
      </c>
      <c r="K8" s="22">
        <f>IF(ISBLANK(GGPoker1[[#This Row],[Gains]]),"",GGPoker1[[#This Row],[Gains]]-GGPoker1[[#This Row],[Buy in]])</f>
        <v>-250</v>
      </c>
      <c r="L8" s="22">
        <f>IF(ISBLANK(GGPoker1[[#This Row],[Gains]]),"",GGPoker1[[#This Row],[Perte/gain net]]/$J$8)</f>
        <v>-80.213903743315512</v>
      </c>
      <c r="M8" s="24"/>
      <c r="N8" s="22">
        <f>IF(ISBLANK(GGPoker1[[#This Row],[Gains]]),"",N7+GGPoker1[[#This Row],[Perte/gain net]])</f>
        <v>49700</v>
      </c>
    </row>
    <row r="9" spans="1:14" x14ac:dyDescent="0.3">
      <c r="B9" s="20">
        <f ca="1">IF(ISBLANK(GGPoker1[[#This Row],[Buy in]]),"",TODAY())</f>
        <v>45646</v>
      </c>
      <c r="C9" s="21"/>
      <c r="D9" s="21"/>
      <c r="E9" s="21" t="str">
        <f>IF(GGPoker1[[#This Row],[Heure fin]]&lt;&gt;"",MOD(GGPoker1[[#This Row],[Heure fin]]-GGPoker1[[#This Row],[Heure début]],1),"")</f>
        <v/>
      </c>
      <c r="F9" s="21" t="s">
        <v>13</v>
      </c>
      <c r="G9" s="22">
        <v>100</v>
      </c>
      <c r="H9" s="22">
        <v>0</v>
      </c>
      <c r="I9" s="22">
        <f>IF(ISBLANK(GGPoker1[[#This Row],[Gains]]),"",I8-GGPoker1[[#This Row],[Buy in]]+GGPoker1[[#This Row],[Gains]])</f>
        <v>-350</v>
      </c>
      <c r="J9" s="18" t="str">
        <f t="shared" si="0"/>
        <v/>
      </c>
      <c r="K9" s="22">
        <f>IF(ISBLANK(GGPoker1[[#This Row],[Gains]]),"",GGPoker1[[#This Row],[Gains]]-GGPoker1[[#This Row],[Buy in]])</f>
        <v>-100</v>
      </c>
      <c r="L9" s="22">
        <f>IF(ISBLANK(GGPoker1[[#This Row],[Gains]]),"",GGPoker1[[#This Row],[Perte/gain net]]/$J$8)</f>
        <v>-32.085561497326211</v>
      </c>
      <c r="M9" s="24"/>
      <c r="N9" s="22">
        <f t="shared" ref="N9:N12" si="1">IF(ISBLANK(H9),"",N8+K9)</f>
        <v>49600</v>
      </c>
    </row>
    <row r="10" spans="1:14" x14ac:dyDescent="0.3">
      <c r="B10" s="20">
        <f ca="1">IF(ISBLANK(GGPoker1[[#This Row],[Buy in]]),"",TODAY())</f>
        <v>45646</v>
      </c>
      <c r="C10" s="21">
        <v>0.86111111111111116</v>
      </c>
      <c r="D10" s="21">
        <v>0.20138888888888887</v>
      </c>
      <c r="E10" s="21">
        <f>IF(GGPoker1[[#This Row],[Heure fin]]&lt;&gt;"",MOD(GGPoker1[[#This Row],[Heure fin]]-GGPoker1[[#This Row],[Heure début]],1),"")</f>
        <v>0.34027777777777768</v>
      </c>
      <c r="F10" s="21" t="s">
        <v>14</v>
      </c>
      <c r="G10" s="22">
        <v>200</v>
      </c>
      <c r="H10" s="22">
        <v>0</v>
      </c>
      <c r="I10" s="22">
        <f>IF(ISBLANK(GGPoker1[[#This Row],[Gains]]),"",I9-GGPoker1[[#This Row],[Buy in]]+GGPoker1[[#This Row],[Gains]])</f>
        <v>-550</v>
      </c>
      <c r="J10" s="18">
        <f t="shared" si="0"/>
        <v>8.1666666666666643</v>
      </c>
      <c r="K10" s="22">
        <f>IF(ISBLANK(GGPoker1[[#This Row],[Gains]]),"",GGPoker1[[#This Row],[Gains]]-GGPoker1[[#This Row],[Buy in]])</f>
        <v>-200</v>
      </c>
      <c r="L10" s="22">
        <f>IF(ISBLANK(GGPoker1[[#This Row],[Gains]]),"",GGPoker1[[#This Row],[Perte/gain net]]/$J$10)</f>
        <v>-24.489795918367353</v>
      </c>
      <c r="M10" s="24"/>
      <c r="N10" s="22">
        <f t="shared" si="1"/>
        <v>49400</v>
      </c>
    </row>
    <row r="11" spans="1:14" x14ac:dyDescent="0.3">
      <c r="B11" s="20">
        <f ca="1">IF(ISBLANK(GGPoker1[[#This Row],[Buy in]]),"",TODAY())</f>
        <v>45646</v>
      </c>
      <c r="C11" s="21"/>
      <c r="D11" s="21"/>
      <c r="E11" s="21" t="str">
        <f t="shared" ref="E11:E32" si="2">IF(ISBLANK(C11),"",IF(ISBLANK(D11),"",D11-C11))</f>
        <v/>
      </c>
      <c r="F11" s="21" t="s">
        <v>14</v>
      </c>
      <c r="G11" s="22">
        <v>200</v>
      </c>
      <c r="H11" s="22">
        <v>0</v>
      </c>
      <c r="I11" s="22">
        <f>IF(ISBLANK(GGPoker1[[#This Row],[Gains]]),"",I10-GGPoker1[[#This Row],[Buy in]]+GGPoker1[[#This Row],[Gains]])</f>
        <v>-750</v>
      </c>
      <c r="J11" s="18" t="str">
        <f t="shared" si="0"/>
        <v/>
      </c>
      <c r="K11" s="22">
        <f>IF(ISBLANK(GGPoker1[[#This Row],[Gains]]),"",GGPoker1[[#This Row],[Gains]]-GGPoker1[[#This Row],[Buy in]])</f>
        <v>-200</v>
      </c>
      <c r="L11" s="22">
        <f>IF(ISBLANK(GGPoker1[[#This Row],[Gains]]),"",GGPoker1[[#This Row],[Perte/gain net]]/$J$10)</f>
        <v>-24.489795918367353</v>
      </c>
      <c r="M11" s="24"/>
      <c r="N11" s="22">
        <f t="shared" si="1"/>
        <v>49200</v>
      </c>
    </row>
    <row r="12" spans="1:14" x14ac:dyDescent="0.3">
      <c r="B12" s="20">
        <f ca="1">IF(ISBLANK(GGPoker1[[#This Row],[Buy in]]),"",TODAY())</f>
        <v>45646</v>
      </c>
      <c r="C12" s="21"/>
      <c r="D12" s="21"/>
      <c r="E12" s="21" t="str">
        <f t="shared" si="2"/>
        <v/>
      </c>
      <c r="F12" s="21" t="s">
        <v>14</v>
      </c>
      <c r="G12" s="22">
        <v>200</v>
      </c>
      <c r="H12" s="22">
        <v>0</v>
      </c>
      <c r="I12" s="22">
        <f>IF(ISBLANK(GGPoker1[[#This Row],[Gains]]),"",I11-GGPoker1[[#This Row],[Buy in]]+GGPoker1[[#This Row],[Gains]])</f>
        <v>-950</v>
      </c>
      <c r="J12" s="18" t="str">
        <f t="shared" si="0"/>
        <v/>
      </c>
      <c r="K12" s="22">
        <f>IF(ISBLANK(GGPoker1[[#This Row],[Gains]]),"",GGPoker1[[#This Row],[Gains]]-GGPoker1[[#This Row],[Buy in]])</f>
        <v>-200</v>
      </c>
      <c r="L12" s="22">
        <f>IF(ISBLANK(GGPoker1[[#This Row],[Gains]]),"",GGPoker1[[#This Row],[Perte/gain net]]/$J$10)</f>
        <v>-24.489795918367353</v>
      </c>
      <c r="M12" s="24"/>
      <c r="N12" s="22">
        <f t="shared" si="1"/>
        <v>49000</v>
      </c>
    </row>
    <row r="13" spans="1:14" x14ac:dyDescent="0.3">
      <c r="B13" s="20">
        <f ca="1">IF(ISBLANK(GGPoker1[[#This Row],[Buy in]]),"",TODAY())</f>
        <v>45646</v>
      </c>
      <c r="C13" s="21"/>
      <c r="D13" s="21"/>
      <c r="E13" s="21" t="str">
        <f t="shared" si="2"/>
        <v/>
      </c>
      <c r="F13" s="21" t="s">
        <v>14</v>
      </c>
      <c r="G13" s="22">
        <v>200</v>
      </c>
      <c r="H13" s="22">
        <v>557</v>
      </c>
      <c r="I13" s="22">
        <f>IF(ISBLANK(GGPoker1[[#This Row],[Gains]]),"",I12-GGPoker1[[#This Row],[Buy in]]+GGPoker1[[#This Row],[Gains]])</f>
        <v>-593</v>
      </c>
      <c r="J13" s="18" t="str">
        <f t="shared" si="0"/>
        <v/>
      </c>
      <c r="K13" s="22">
        <f>IF(ISBLANK(GGPoker1[[#This Row],[Gains]]),"",GGPoker1[[#This Row],[Gains]]-GGPoker1[[#This Row],[Buy in]])</f>
        <v>357</v>
      </c>
      <c r="L13" s="22">
        <f>IF(ISBLANK(GGPoker1[[#This Row],[Gains]]),"",GGPoker1[[#This Row],[Perte/gain net]]/$J$10)</f>
        <v>43.71428571428573</v>
      </c>
      <c r="M13" s="24"/>
      <c r="N13" s="22">
        <f>IF(ISBLANK(H13),"",N12+I13)</f>
        <v>48407</v>
      </c>
    </row>
    <row r="14" spans="1:14" x14ac:dyDescent="0.3">
      <c r="B14" s="20">
        <v>45648</v>
      </c>
      <c r="C14" s="21">
        <v>0.79513888888888884</v>
      </c>
      <c r="D14" s="21">
        <v>0.98958333333333337</v>
      </c>
      <c r="E14" s="21">
        <f t="shared" si="2"/>
        <v>0.19444444444444453</v>
      </c>
      <c r="F14" s="21" t="s">
        <v>14</v>
      </c>
      <c r="G14" s="22">
        <v>1000</v>
      </c>
      <c r="H14" s="22">
        <v>3857</v>
      </c>
      <c r="I14" s="22">
        <f>IF(ISBLANK(GGPoker1[[#This Row],[Gains]]),"",I13-GGPoker1[[#This Row],[Buy in]]+GGPoker1[[#This Row],[Gains]])</f>
        <v>2264</v>
      </c>
      <c r="J14" s="18">
        <f t="shared" si="0"/>
        <v>4.6666666666666687</v>
      </c>
      <c r="K14" s="22">
        <f>IF(ISBLANK(GGPoker1[[#This Row],[Gains]]),"",GGPoker1[[#This Row],[Gains]]-GGPoker1[[#This Row],[Buy in]])</f>
        <v>2857</v>
      </c>
      <c r="L14" s="22">
        <f>IF(ISBLANK(GGPoker1[[#This Row],[Gains]]),"",GGPoker1[[#This Row],[Perte/gain net]]/$J$14)</f>
        <v>612.21428571428544</v>
      </c>
      <c r="M14" s="24"/>
      <c r="N14" s="22">
        <f t="shared" ref="N14:N31" si="3">IF(ISBLANK(H14),"",N13+K14)</f>
        <v>51264</v>
      </c>
    </row>
    <row r="15" spans="1:14" x14ac:dyDescent="0.3">
      <c r="B15" s="20"/>
      <c r="C15" s="21"/>
      <c r="D15" s="21"/>
      <c r="E15" s="21"/>
      <c r="F15" s="21"/>
      <c r="G15" s="22"/>
      <c r="H15" s="22"/>
      <c r="I15" s="22"/>
      <c r="J15" s="23"/>
      <c r="K15" s="22"/>
      <c r="L15" s="22"/>
      <c r="M15" s="24"/>
      <c r="N15" s="22"/>
    </row>
    <row r="16" spans="1:14" x14ac:dyDescent="0.3">
      <c r="A16" s="30" t="s">
        <v>18</v>
      </c>
      <c r="B16" s="20"/>
      <c r="C16" s="21"/>
      <c r="D16" s="21"/>
      <c r="E16" s="21"/>
      <c r="F16" s="21"/>
      <c r="G16" s="22"/>
      <c r="H16" s="22"/>
      <c r="I16" s="22"/>
      <c r="J16" s="23"/>
      <c r="K16" s="22"/>
      <c r="L16" s="25"/>
      <c r="M16" s="24"/>
      <c r="N16" s="22"/>
    </row>
    <row r="17" spans="1:14" x14ac:dyDescent="0.3">
      <c r="A17" s="30"/>
      <c r="B17" s="20"/>
      <c r="C17" s="21"/>
      <c r="D17" s="21"/>
      <c r="E17" s="21"/>
      <c r="F17" s="21"/>
      <c r="G17" s="22"/>
      <c r="H17" s="22"/>
      <c r="I17" s="22"/>
      <c r="J17" s="23"/>
      <c r="K17" s="22"/>
      <c r="L17" s="25"/>
      <c r="M17" s="24" t="s">
        <v>17</v>
      </c>
      <c r="N17" s="22">
        <v>50000</v>
      </c>
    </row>
    <row r="18" spans="1:14" x14ac:dyDescent="0.3">
      <c r="A18" s="30"/>
      <c r="B18" s="26" t="str">
        <f t="shared" ref="B18:B32" ca="1" si="4">IF(ISBLANK(G18),"",TODAY())</f>
        <v/>
      </c>
      <c r="C18" s="21"/>
      <c r="D18" s="21"/>
      <c r="E18" s="21" t="str">
        <f t="shared" si="2"/>
        <v/>
      </c>
      <c r="F18" s="21"/>
      <c r="G18" s="22"/>
      <c r="H18" s="22"/>
      <c r="I18" s="22" t="str">
        <f>IF(ISBLANK(G18),"",I17-G18+H18)</f>
        <v/>
      </c>
      <c r="J18" s="23" t="str">
        <f t="shared" ref="J18:J32" si="5">IF(ISBLANK(C18),"",E18*24)</f>
        <v/>
      </c>
      <c r="K18" s="22"/>
      <c r="L18" s="22" t="str">
        <f t="shared" ref="L18:L32" si="6">IF(ISBLANK(G18),"",K18/$J$7)</f>
        <v/>
      </c>
      <c r="M18" s="24"/>
      <c r="N18" s="22" t="str">
        <f>IF(ISBLANK(H18),"",N13+K18)</f>
        <v/>
      </c>
    </row>
    <row r="19" spans="1:14" ht="15.6" x14ac:dyDescent="0.3">
      <c r="B19" s="12" t="s">
        <v>1</v>
      </c>
      <c r="C19" s="13" t="s">
        <v>2</v>
      </c>
      <c r="D19" s="13" t="s">
        <v>3</v>
      </c>
      <c r="E19" s="13" t="s">
        <v>4</v>
      </c>
      <c r="F19" s="13" t="s">
        <v>5</v>
      </c>
      <c r="G19" s="14" t="s">
        <v>6</v>
      </c>
      <c r="H19" s="14" t="s">
        <v>7</v>
      </c>
      <c r="I19" s="14" t="s">
        <v>8</v>
      </c>
      <c r="J19" s="14" t="s">
        <v>9</v>
      </c>
      <c r="K19" s="14" t="s">
        <v>10</v>
      </c>
      <c r="L19" s="14" t="s">
        <v>11</v>
      </c>
      <c r="M19" s="14" t="s">
        <v>16</v>
      </c>
      <c r="N19" s="14" t="s">
        <v>12</v>
      </c>
    </row>
    <row r="20" spans="1:14" x14ac:dyDescent="0.3">
      <c r="B20" s="20">
        <f ca="1">IF(ISBLANK(GGPoker2[[#This Row],[Buy in]]),"",TODAY())</f>
        <v>45646</v>
      </c>
      <c r="C20" s="16">
        <v>0.53125</v>
      </c>
      <c r="D20" s="16">
        <v>0.85277777777777775</v>
      </c>
      <c r="E20" s="21">
        <f>IF(GGPoker2[[#This Row],[Heure fin]]&lt;&gt;"",MOD(GGPoker2[[#This Row],[Heure fin]]-GGPoker2[[#This Row],[Heure début]],1),"")</f>
        <v>0.32152777777777775</v>
      </c>
      <c r="F20" s="16" t="s">
        <v>13</v>
      </c>
      <c r="G20" s="17">
        <v>25</v>
      </c>
      <c r="H20" s="17">
        <v>178</v>
      </c>
      <c r="I20" s="22">
        <f>IF(ISBLANK(GGPoker2[[#This Row],[Gains]]),"",0-GGPoker2[[#This Row],[Buy in]]+GGPoker2[[#This Row],[Gains]])</f>
        <v>153</v>
      </c>
      <c r="J20" s="18">
        <f>IF(ISBLANK(D20),"",E20*24)</f>
        <v>7.7166666666666659</v>
      </c>
      <c r="K20" s="22">
        <f>IF(ISBLANK(GGPoker2[[#This Row],[Gains]]),"",GGPoker2[[#This Row],[Gains]]-GGPoker2[[#This Row],[Buy in]])</f>
        <v>153</v>
      </c>
      <c r="L20" s="32"/>
      <c r="M20" s="19"/>
      <c r="N20" s="22">
        <f>IF(ISBLANK(GGPoker2[[#This Row],[Gains]]),"",N17+GGPoker2[[#This Row],[Perte/gain net]])</f>
        <v>50153</v>
      </c>
    </row>
    <row r="21" spans="1:14" x14ac:dyDescent="0.3">
      <c r="B21" s="20">
        <f ca="1">IF(ISBLANK(GGPoker2[[#This Row],[Buy in]]),"",TODAY())</f>
        <v>45646</v>
      </c>
      <c r="C21" s="21"/>
      <c r="D21" s="21"/>
      <c r="E21" s="21" t="str">
        <f>IF(GGPoker2[[#This Row],[Heure fin]]&lt;&gt;"",MOD(GGPoker2[[#This Row],[Heure fin]]-GGPoker2[[#This Row],[Heure début]],1),"")</f>
        <v/>
      </c>
      <c r="F21" s="21" t="s">
        <v>14</v>
      </c>
      <c r="G21" s="22">
        <v>200</v>
      </c>
      <c r="H21" s="22">
        <v>347</v>
      </c>
      <c r="I21" s="22">
        <f>IF(ISBLANK(GGPoker2[[#This Row],[Gains]]),"",0-GGPoker2[[#This Row],[Buy in]]+GGPoker2[[#This Row],[Gains]])</f>
        <v>147</v>
      </c>
      <c r="J21" s="18" t="str">
        <f t="shared" ref="J21:J28" si="7">IF(ISBLANK(D21),"",E21*24)</f>
        <v/>
      </c>
      <c r="K21" s="22">
        <f>IF(ISBLANK(GGPoker2[[#This Row],[Gains]]),"",GGPoker2[[#This Row],[Gains]]-GGPoker2[[#This Row],[Buy in]])</f>
        <v>147</v>
      </c>
      <c r="L21" s="32"/>
      <c r="M21" s="24"/>
      <c r="N21" s="22">
        <f>IF(ISBLANK(GGPoker2[[#This Row],[Gains]]),"",N20+GGPoker2[[#This Row],[Perte/gain net]])</f>
        <v>50300</v>
      </c>
    </row>
    <row r="22" spans="1:14" x14ac:dyDescent="0.3">
      <c r="B22" s="20">
        <f ca="1">IF(ISBLANK(GGPoker2[[#This Row],[Buy in]]),"",TODAY())</f>
        <v>45646</v>
      </c>
      <c r="C22" s="21"/>
      <c r="D22" s="21"/>
      <c r="E22" s="21" t="str">
        <f>IF(GGPoker2[[#This Row],[Heure fin]]&lt;&gt;"",MOD(GGPoker2[[#This Row],[Heure fin]]-GGPoker2[[#This Row],[Heure début]],1),"")</f>
        <v/>
      </c>
      <c r="F22" s="21" t="s">
        <v>14</v>
      </c>
      <c r="G22" s="22">
        <v>200</v>
      </c>
      <c r="H22" s="22">
        <v>550</v>
      </c>
      <c r="I22" s="22">
        <f>IF(ISBLANK(GGPoker2[[#This Row],[Gains]]),"",I21-GGPoker2[[#This Row],[Buy in]]+GGPoker2[[#This Row],[Gains]])</f>
        <v>497</v>
      </c>
      <c r="J22" s="18" t="str">
        <f t="shared" si="7"/>
        <v/>
      </c>
      <c r="K22" s="22">
        <f>IF(ISBLANK(GGPoker2[[#This Row],[Gains]]),"",GGPoker2[[#This Row],[Gains]]-GGPoker2[[#This Row],[Buy in]])</f>
        <v>350</v>
      </c>
      <c r="L22" s="32"/>
      <c r="M22" s="24"/>
      <c r="N22" s="22">
        <f t="shared" ref="N22:N25" si="8">IF(ISBLANK(H22),"",N21+K22)</f>
        <v>50650</v>
      </c>
    </row>
    <row r="23" spans="1:14" x14ac:dyDescent="0.3">
      <c r="B23" s="20">
        <v>45647</v>
      </c>
      <c r="C23" s="21">
        <v>0.32291666666666669</v>
      </c>
      <c r="D23" s="21">
        <v>0.71805555555555556</v>
      </c>
      <c r="E23" s="21">
        <f>IF(GGPoker2[[#This Row],[Heure fin]]&lt;&gt;"",MOD(GGPoker2[[#This Row],[Heure fin]]-GGPoker2[[#This Row],[Heure début]],1),"")</f>
        <v>0.39513888888888887</v>
      </c>
      <c r="F23" s="21" t="s">
        <v>13</v>
      </c>
      <c r="G23" s="22">
        <v>100</v>
      </c>
      <c r="H23" s="22">
        <v>0</v>
      </c>
      <c r="I23" s="22">
        <f>IF(ISBLANK(GGPoker2[[#This Row],[Gains]]),"",I22-GGPoker2[[#This Row],[Buy in]]+GGPoker2[[#This Row],[Gains]])</f>
        <v>397</v>
      </c>
      <c r="J23" s="18">
        <f t="shared" si="7"/>
        <v>9.4833333333333325</v>
      </c>
      <c r="K23" s="22">
        <f>IF(ISBLANK(GGPoker2[[#This Row],[Gains]]),"",GGPoker2[[#This Row],[Gains]]-GGPoker2[[#This Row],[Buy in]])</f>
        <v>-100</v>
      </c>
      <c r="L23" s="32"/>
      <c r="M23" s="24"/>
      <c r="N23" s="22">
        <f t="shared" si="8"/>
        <v>50550</v>
      </c>
    </row>
    <row r="24" spans="1:14" x14ac:dyDescent="0.3">
      <c r="B24" s="20">
        <v>45647</v>
      </c>
      <c r="C24" s="21"/>
      <c r="D24" s="21"/>
      <c r="E24" s="21" t="str">
        <f t="shared" ref="E24:E28" si="9">IF(ISBLANK(C24),"",IF(ISBLANK(D24),"",D24-C24))</f>
        <v/>
      </c>
      <c r="F24" s="21" t="s">
        <v>13</v>
      </c>
      <c r="G24" s="22">
        <v>100</v>
      </c>
      <c r="H24" s="22">
        <v>0</v>
      </c>
      <c r="I24" s="22">
        <f>IF(ISBLANK(GGPoker2[[#This Row],[Gains]]),"",I23-GGPoker2[[#This Row],[Buy in]]+GGPoker2[[#This Row],[Gains]])</f>
        <v>297</v>
      </c>
      <c r="J24" s="18" t="str">
        <f t="shared" si="7"/>
        <v/>
      </c>
      <c r="K24" s="22">
        <f>IF(ISBLANK(GGPoker2[[#This Row],[Gains]]),"",GGPoker2[[#This Row],[Gains]]-GGPoker2[[#This Row],[Buy in]])</f>
        <v>-100</v>
      </c>
      <c r="L24" s="32"/>
      <c r="M24" s="24"/>
      <c r="N24" s="22">
        <f t="shared" si="8"/>
        <v>50450</v>
      </c>
    </row>
    <row r="25" spans="1:14" x14ac:dyDescent="0.3">
      <c r="B25" s="20">
        <v>45647</v>
      </c>
      <c r="C25" s="21">
        <v>0.85416666666666663</v>
      </c>
      <c r="D25" s="21">
        <v>0.97916666666666663</v>
      </c>
      <c r="E25" s="21">
        <f t="shared" si="9"/>
        <v>0.125</v>
      </c>
      <c r="F25" s="21" t="s">
        <v>14</v>
      </c>
      <c r="G25" s="22">
        <v>200</v>
      </c>
      <c r="H25" s="22">
        <v>0</v>
      </c>
      <c r="I25" s="22">
        <f>IF(ISBLANK(GGPoker2[[#This Row],[Gains]]),"",I24-GGPoker2[[#This Row],[Buy in]]+GGPoker2[[#This Row],[Gains]])</f>
        <v>97</v>
      </c>
      <c r="J25" s="18">
        <f t="shared" si="7"/>
        <v>3</v>
      </c>
      <c r="K25" s="22">
        <f>IF(ISBLANK(GGPoker2[[#This Row],[Gains]]),"",GGPoker2[[#This Row],[Gains]]-GGPoker2[[#This Row],[Buy in]])</f>
        <v>-200</v>
      </c>
      <c r="L25" s="32"/>
      <c r="M25" s="24"/>
      <c r="N25" s="22">
        <f t="shared" si="8"/>
        <v>50250</v>
      </c>
    </row>
    <row r="26" spans="1:14" x14ac:dyDescent="0.3">
      <c r="B26" s="35">
        <v>45647</v>
      </c>
      <c r="C26" s="31"/>
      <c r="D26" s="31"/>
      <c r="E26" s="31" t="str">
        <f>IF(ISBLANK(C26),"",IF(ISBLANK(D26),"",D26-C26))</f>
        <v/>
      </c>
      <c r="F26" s="21" t="s">
        <v>14</v>
      </c>
      <c r="G26" s="32">
        <v>200</v>
      </c>
      <c r="H26" s="32">
        <v>767</v>
      </c>
      <c r="I26" s="32">
        <f>IF(ISBLANK(G26),"",I25-G26+H26)</f>
        <v>664</v>
      </c>
      <c r="J26" s="33" t="str">
        <f>IF(ISBLANK(D26),"",E26*24)</f>
        <v/>
      </c>
      <c r="K26" s="32">
        <f>IF(ISBLANK(GGPoker2[[#This Row],[Gains]]),"",GGPoker2[[#This Row],[Gains]]-GGPoker2[[#This Row],[Buy in]])</f>
        <v>567</v>
      </c>
      <c r="L26" s="32"/>
      <c r="M26" s="34"/>
      <c r="N26" s="32">
        <f>IF(ISBLANK(H26),"",N25+I26)</f>
        <v>50914</v>
      </c>
    </row>
    <row r="27" spans="1:14" x14ac:dyDescent="0.3">
      <c r="B27" s="20">
        <v>45647</v>
      </c>
      <c r="C27" s="21"/>
      <c r="D27" s="21"/>
      <c r="E27" s="21" t="str">
        <f t="shared" si="9"/>
        <v/>
      </c>
      <c r="F27" s="21" t="s">
        <v>14</v>
      </c>
      <c r="G27" s="22">
        <v>200</v>
      </c>
      <c r="H27" s="22">
        <v>0</v>
      </c>
      <c r="I27" s="22">
        <f>IF(ISBLANK(GGPoker2[[#This Row],[Gains]]),"",I25-GGPoker2[[#This Row],[Buy in]]+GGPoker2[[#This Row],[Gains]])</f>
        <v>-103</v>
      </c>
      <c r="J27" s="18" t="str">
        <f t="shared" si="7"/>
        <v/>
      </c>
      <c r="K27" s="22">
        <f>IF(ISBLANK(GGPoker2[[#This Row],[Gains]]),"",GGPoker2[[#This Row],[Gains]]-GGPoker2[[#This Row],[Buy in]])</f>
        <v>-200</v>
      </c>
      <c r="L27" s="32"/>
      <c r="M27" s="24"/>
      <c r="N27" s="22">
        <f>IF(ISBLANK(H27),"",N25+I27)</f>
        <v>50147</v>
      </c>
    </row>
    <row r="28" spans="1:14" x14ac:dyDescent="0.3">
      <c r="B28" s="20">
        <v>45648</v>
      </c>
      <c r="C28" s="21">
        <v>0.61805555555555558</v>
      </c>
      <c r="D28" s="21">
        <v>0.9916666666666667</v>
      </c>
      <c r="E28" s="21">
        <f t="shared" si="9"/>
        <v>0.37361111111111112</v>
      </c>
      <c r="F28" s="21" t="s">
        <v>13</v>
      </c>
      <c r="G28" s="22">
        <v>50</v>
      </c>
      <c r="H28" s="22">
        <v>750</v>
      </c>
      <c r="I28" s="22">
        <f>IF(ISBLANK(GGPoker2[[#This Row],[Gains]]),"",I27-GGPoker2[[#This Row],[Buy in]]+GGPoker2[[#This Row],[Gains]])</f>
        <v>597</v>
      </c>
      <c r="J28" s="18">
        <f t="shared" si="7"/>
        <v>8.9666666666666668</v>
      </c>
      <c r="K28" s="22">
        <f>IF(ISBLANK(GGPoker2[[#This Row],[Gains]]),"",GGPoker2[[#This Row],[Gains]]-GGPoker2[[#This Row],[Buy in]])</f>
        <v>700</v>
      </c>
      <c r="L28" s="32"/>
      <c r="M28" s="24"/>
      <c r="N28" s="22">
        <f t="shared" ref="N28" si="10">IF(ISBLANK(H28),"",N27+K28)</f>
        <v>50847</v>
      </c>
    </row>
    <row r="29" spans="1:14" x14ac:dyDescent="0.3">
      <c r="B29" s="26"/>
      <c r="C29" s="21"/>
      <c r="D29" s="21"/>
      <c r="E29" s="21"/>
      <c r="F29" s="21"/>
      <c r="G29" s="22"/>
      <c r="H29" s="22"/>
      <c r="I29" s="22"/>
      <c r="J29" s="23"/>
      <c r="K29" s="22"/>
      <c r="L29" s="22"/>
      <c r="M29" s="24"/>
      <c r="N29" s="22"/>
    </row>
    <row r="30" spans="1:14" x14ac:dyDescent="0.3">
      <c r="B30" s="26" t="str">
        <f t="shared" ca="1" si="4"/>
        <v/>
      </c>
      <c r="C30" s="21"/>
      <c r="D30" s="21"/>
      <c r="E30" s="21" t="str">
        <f t="shared" si="2"/>
        <v/>
      </c>
      <c r="F30" s="21"/>
      <c r="G30" s="22"/>
      <c r="H30" s="22"/>
      <c r="I30" s="22" t="str">
        <f>IF(ISBLANK(G30),"",I18-G30+H30)</f>
        <v/>
      </c>
      <c r="J30" s="23" t="str">
        <f t="shared" si="5"/>
        <v/>
      </c>
      <c r="K30" s="22"/>
      <c r="L30" s="22" t="str">
        <f t="shared" si="6"/>
        <v/>
      </c>
      <c r="M30" s="24"/>
      <c r="N30" s="22" t="str">
        <f>IF(ISBLANK(H30),"",N18+K30)</f>
        <v/>
      </c>
    </row>
    <row r="31" spans="1:14" ht="93.6" customHeight="1" x14ac:dyDescent="0.3">
      <c r="B31" s="26" t="str">
        <f t="shared" ca="1" si="4"/>
        <v/>
      </c>
      <c r="C31" s="21"/>
      <c r="D31" s="21"/>
      <c r="E31" s="21" t="str">
        <f t="shared" si="2"/>
        <v/>
      </c>
      <c r="F31" s="21"/>
      <c r="G31" s="22"/>
      <c r="H31" s="22"/>
      <c r="I31" s="22" t="str">
        <f t="shared" ref="I31:I32" si="11">IF(ISBLANK(G31),"",I30-G31+H31)</f>
        <v/>
      </c>
      <c r="J31" s="36" t="s">
        <v>19</v>
      </c>
      <c r="K31" s="36"/>
      <c r="L31" s="36"/>
      <c r="M31" s="24"/>
      <c r="N31" s="22" t="str">
        <f t="shared" si="3"/>
        <v/>
      </c>
    </row>
    <row r="32" spans="1:14" x14ac:dyDescent="0.3">
      <c r="B32" s="26" t="str">
        <f t="shared" ca="1" si="4"/>
        <v/>
      </c>
      <c r="C32" s="21"/>
      <c r="D32" s="21"/>
      <c r="E32" s="21" t="str">
        <f t="shared" si="2"/>
        <v/>
      </c>
      <c r="F32" s="21"/>
      <c r="G32" s="22"/>
      <c r="H32" s="22"/>
      <c r="I32" s="22" t="str">
        <f t="shared" si="11"/>
        <v/>
      </c>
      <c r="J32" s="23" t="str">
        <f t="shared" si="5"/>
        <v/>
      </c>
      <c r="K32" s="22"/>
      <c r="L32" s="22" t="str">
        <f t="shared" si="6"/>
        <v/>
      </c>
      <c r="M32" s="24"/>
      <c r="N32" s="22" t="str">
        <f>IF(ISBLANK(H32),"",N31+I32)</f>
        <v/>
      </c>
    </row>
    <row r="33" spans="2:14" x14ac:dyDescent="0.3">
      <c r="B33" s="27"/>
      <c r="C33" s="21"/>
      <c r="D33" s="21"/>
      <c r="E33" s="21"/>
      <c r="F33" s="21"/>
      <c r="G33" s="22"/>
      <c r="H33" s="22"/>
      <c r="I33" s="22"/>
      <c r="J33" s="23"/>
      <c r="K33" s="22"/>
      <c r="L33" s="22"/>
      <c r="M33" s="24"/>
      <c r="N33" s="22"/>
    </row>
    <row r="34" spans="2:14" x14ac:dyDescent="0.3">
      <c r="B34" s="20"/>
      <c r="C34" s="21"/>
      <c r="D34" s="21"/>
      <c r="E34" s="21"/>
      <c r="F34" s="27"/>
      <c r="G34" s="22"/>
      <c r="H34" s="22"/>
      <c r="I34" s="22"/>
      <c r="J34" s="23"/>
      <c r="K34" s="22"/>
      <c r="L34" s="22"/>
      <c r="M34" s="24"/>
      <c r="N34" s="22"/>
    </row>
    <row r="35" spans="2:14" x14ac:dyDescent="0.3">
      <c r="B35" s="20"/>
      <c r="C35" s="21"/>
      <c r="D35" s="21"/>
      <c r="E35" s="21"/>
      <c r="F35" s="21"/>
      <c r="G35" s="22"/>
      <c r="H35" s="22"/>
      <c r="I35" s="22"/>
      <c r="J35" s="23"/>
      <c r="K35" s="22"/>
      <c r="L35" s="22"/>
      <c r="M35" s="24"/>
      <c r="N35" s="22"/>
    </row>
    <row r="36" spans="2:14" x14ac:dyDescent="0.3">
      <c r="B36" s="20"/>
      <c r="C36" s="21"/>
      <c r="D36" s="21"/>
      <c r="E36" s="21" t="s">
        <v>15</v>
      </c>
      <c r="F36" s="21"/>
      <c r="G36" s="22"/>
      <c r="H36" s="28">
        <f>LOOKUP(9^9,GGPoker1[[#All],[Décimal]])</f>
        <v>4.6666666666666687</v>
      </c>
      <c r="I36" s="22"/>
      <c r="J36" s="23"/>
      <c r="K36" s="22"/>
      <c r="L36" s="22"/>
      <c r="M36" s="24"/>
      <c r="N36" s="22"/>
    </row>
    <row r="37" spans="2:14" x14ac:dyDescent="0.3">
      <c r="B37" s="20"/>
      <c r="C37" s="21"/>
      <c r="D37" s="21"/>
      <c r="E37" s="21"/>
      <c r="F37" s="21"/>
      <c r="G37" s="22"/>
      <c r="H37" s="22"/>
      <c r="I37" s="22"/>
      <c r="J37" s="23"/>
      <c r="K37" s="22"/>
      <c r="L37" s="22"/>
      <c r="M37" s="24"/>
      <c r="N37" s="22"/>
    </row>
    <row r="38" spans="2:14" x14ac:dyDescent="0.3">
      <c r="B38" s="20"/>
      <c r="C38" s="21"/>
      <c r="D38" s="21"/>
      <c r="E38" s="21"/>
      <c r="F38" s="21"/>
      <c r="G38" s="22"/>
      <c r="I38" s="22"/>
      <c r="J38" s="23"/>
      <c r="K38" s="22"/>
      <c r="L38" s="22"/>
      <c r="M38" s="24"/>
      <c r="N38" s="22"/>
    </row>
    <row r="39" spans="2:14" x14ac:dyDescent="0.3">
      <c r="B39" s="20"/>
      <c r="C39" s="21"/>
      <c r="D39" s="21"/>
      <c r="E39" s="21"/>
      <c r="F39" s="21"/>
      <c r="G39" s="22"/>
      <c r="H39" s="22"/>
      <c r="I39" s="22"/>
      <c r="J39" s="23"/>
      <c r="K39" s="22"/>
      <c r="L39" s="22"/>
      <c r="M39" s="24"/>
      <c r="N39" s="22"/>
    </row>
    <row r="40" spans="2:14" x14ac:dyDescent="0.3">
      <c r="B40" s="20"/>
      <c r="C40" s="21"/>
      <c r="D40" s="21"/>
      <c r="E40" s="21"/>
      <c r="F40" s="21"/>
      <c r="G40" s="22"/>
      <c r="H40" s="22"/>
      <c r="I40" s="22"/>
      <c r="J40" s="23"/>
      <c r="K40" s="22"/>
      <c r="L40" s="22"/>
      <c r="M40" s="24"/>
      <c r="N40" s="22"/>
    </row>
    <row r="41" spans="2:14" x14ac:dyDescent="0.3">
      <c r="B41" s="20"/>
      <c r="C41" s="21"/>
      <c r="D41" s="21"/>
      <c r="E41" s="21"/>
      <c r="F41" s="21"/>
      <c r="G41" s="22"/>
      <c r="H41" s="22"/>
      <c r="I41" s="22"/>
      <c r="J41" s="23"/>
      <c r="K41" s="22"/>
      <c r="L41" s="22"/>
      <c r="M41" s="24"/>
      <c r="N41" s="22"/>
    </row>
    <row r="42" spans="2:14" x14ac:dyDescent="0.3">
      <c r="B42" s="20"/>
      <c r="C42" s="21"/>
      <c r="D42" s="21"/>
      <c r="E42" s="21"/>
      <c r="F42" s="21"/>
      <c r="G42" s="22"/>
      <c r="H42" s="22"/>
      <c r="I42" s="22"/>
      <c r="J42" s="23"/>
      <c r="K42" s="22"/>
      <c r="L42" s="22"/>
      <c r="M42" s="24"/>
      <c r="N42" s="22"/>
    </row>
    <row r="43" spans="2:14" x14ac:dyDescent="0.3">
      <c r="B43" s="20"/>
      <c r="C43" s="21"/>
      <c r="D43" s="21"/>
      <c r="E43" s="21"/>
      <c r="F43" s="21"/>
      <c r="G43" s="22"/>
      <c r="H43" s="22"/>
      <c r="I43" s="22"/>
      <c r="J43" s="23"/>
      <c r="K43" s="22"/>
      <c r="L43" s="22"/>
      <c r="M43" s="24"/>
      <c r="N43" s="22"/>
    </row>
    <row r="44" spans="2:14" x14ac:dyDescent="0.3">
      <c r="B44" s="20"/>
      <c r="C44" s="21"/>
      <c r="D44" s="21"/>
      <c r="E44" s="21"/>
      <c r="F44" s="21"/>
      <c r="G44" s="22"/>
      <c r="H44" s="22"/>
      <c r="I44" s="22"/>
      <c r="J44" s="23"/>
      <c r="K44" s="22"/>
      <c r="L44" s="22"/>
      <c r="M44" s="24"/>
      <c r="N44" s="22"/>
    </row>
    <row r="45" spans="2:14" x14ac:dyDescent="0.3">
      <c r="I45" s="3"/>
      <c r="J45" s="3"/>
      <c r="K45" s="3"/>
    </row>
    <row r="46" spans="2:14" x14ac:dyDescent="0.3">
      <c r="J46" s="3"/>
      <c r="K46" s="3"/>
      <c r="L46" s="3"/>
      <c r="M46" s="3"/>
    </row>
    <row r="47" spans="2:14" x14ac:dyDescent="0.3">
      <c r="J47" s="3"/>
      <c r="K47" s="3"/>
      <c r="L47" s="3"/>
      <c r="M47" s="3"/>
    </row>
    <row r="48" spans="2:14" x14ac:dyDescent="0.3">
      <c r="J48" s="3"/>
      <c r="K48" s="3"/>
      <c r="L48" s="3"/>
      <c r="M48" s="3"/>
    </row>
    <row r="49" spans="10:13" x14ac:dyDescent="0.3">
      <c r="J49" s="3"/>
      <c r="K49" s="3"/>
      <c r="L49" s="3"/>
      <c r="M49" s="3"/>
    </row>
    <row r="50" spans="10:13" x14ac:dyDescent="0.3">
      <c r="J50" s="3"/>
      <c r="K50" s="3"/>
      <c r="L50" s="3"/>
      <c r="M50" s="3"/>
    </row>
    <row r="51" spans="10:13" x14ac:dyDescent="0.3">
      <c r="J51" s="3"/>
      <c r="K51" s="3"/>
      <c r="L51" s="3"/>
      <c r="M51" s="3"/>
    </row>
    <row r="52" spans="10:13" x14ac:dyDescent="0.3">
      <c r="J52" s="3" t="str">
        <f t="shared" ref="J52:J115" si="12">IF(ISBLANK(G52),"",$B$2-G52+H52)</f>
        <v/>
      </c>
      <c r="K52" s="3"/>
      <c r="L52" s="3"/>
      <c r="M52" s="3"/>
    </row>
    <row r="53" spans="10:13" x14ac:dyDescent="0.3">
      <c r="J53" s="3" t="str">
        <f t="shared" si="12"/>
        <v/>
      </c>
      <c r="K53" s="3"/>
      <c r="L53" s="3"/>
      <c r="M53" s="3"/>
    </row>
    <row r="54" spans="10:13" x14ac:dyDescent="0.3">
      <c r="J54" s="3" t="str">
        <f t="shared" si="12"/>
        <v/>
      </c>
      <c r="K54" s="3"/>
      <c r="L54" s="3"/>
      <c r="M54" s="3"/>
    </row>
    <row r="55" spans="10:13" x14ac:dyDescent="0.3">
      <c r="J55" s="3" t="str">
        <f t="shared" si="12"/>
        <v/>
      </c>
      <c r="K55" s="3"/>
      <c r="L55" s="3"/>
      <c r="M55" s="3"/>
    </row>
    <row r="56" spans="10:13" x14ac:dyDescent="0.3">
      <c r="J56" s="3" t="str">
        <f t="shared" si="12"/>
        <v/>
      </c>
      <c r="K56" s="3"/>
      <c r="L56" s="3"/>
      <c r="M56" s="3"/>
    </row>
    <row r="57" spans="10:13" x14ac:dyDescent="0.3">
      <c r="J57" s="3" t="str">
        <f t="shared" si="12"/>
        <v/>
      </c>
      <c r="K57" s="3"/>
      <c r="L57" s="3"/>
      <c r="M57" s="3"/>
    </row>
    <row r="58" spans="10:13" x14ac:dyDescent="0.3">
      <c r="J58" s="3" t="str">
        <f t="shared" si="12"/>
        <v/>
      </c>
      <c r="K58" s="3"/>
      <c r="L58" s="3"/>
      <c r="M58" s="3"/>
    </row>
    <row r="59" spans="10:13" x14ac:dyDescent="0.3">
      <c r="J59" s="3" t="str">
        <f t="shared" si="12"/>
        <v/>
      </c>
      <c r="K59" s="3"/>
      <c r="L59" s="3"/>
      <c r="M59" s="3"/>
    </row>
    <row r="60" spans="10:13" x14ac:dyDescent="0.3">
      <c r="J60" s="3" t="str">
        <f t="shared" si="12"/>
        <v/>
      </c>
      <c r="K60" s="3"/>
      <c r="L60" s="3"/>
      <c r="M60" s="3"/>
    </row>
    <row r="61" spans="10:13" x14ac:dyDescent="0.3">
      <c r="J61" s="3" t="str">
        <f t="shared" si="12"/>
        <v/>
      </c>
      <c r="K61" s="3"/>
      <c r="L61" s="3"/>
      <c r="M61" s="3"/>
    </row>
    <row r="62" spans="10:13" x14ac:dyDescent="0.3">
      <c r="J62" s="3" t="str">
        <f t="shared" si="12"/>
        <v/>
      </c>
      <c r="K62" s="3"/>
      <c r="L62" s="3"/>
      <c r="M62" s="3"/>
    </row>
    <row r="63" spans="10:13" x14ac:dyDescent="0.3">
      <c r="J63" s="3" t="str">
        <f t="shared" si="12"/>
        <v/>
      </c>
      <c r="K63" s="3"/>
      <c r="L63" s="3"/>
      <c r="M63" s="3"/>
    </row>
    <row r="64" spans="10:13" x14ac:dyDescent="0.3">
      <c r="J64" s="3" t="str">
        <f t="shared" si="12"/>
        <v/>
      </c>
      <c r="K64" s="3"/>
      <c r="L64" s="3"/>
      <c r="M64" s="3"/>
    </row>
    <row r="65" spans="10:13" x14ac:dyDescent="0.3">
      <c r="J65" s="3" t="str">
        <f t="shared" si="12"/>
        <v/>
      </c>
      <c r="K65" s="3"/>
      <c r="L65" s="3"/>
      <c r="M65" s="3"/>
    </row>
    <row r="66" spans="10:13" x14ac:dyDescent="0.3">
      <c r="J66" s="3" t="str">
        <f t="shared" si="12"/>
        <v/>
      </c>
      <c r="K66" s="3"/>
      <c r="L66" s="3"/>
      <c r="M66" s="3"/>
    </row>
    <row r="67" spans="10:13" x14ac:dyDescent="0.3">
      <c r="J67" s="3" t="str">
        <f t="shared" si="12"/>
        <v/>
      </c>
      <c r="K67" s="3"/>
      <c r="L67" s="3"/>
      <c r="M67" s="3"/>
    </row>
    <row r="68" spans="10:13" x14ac:dyDescent="0.3">
      <c r="J68" s="3" t="str">
        <f t="shared" si="12"/>
        <v/>
      </c>
      <c r="K68" s="3"/>
      <c r="L68" s="3"/>
      <c r="M68" s="3"/>
    </row>
    <row r="69" spans="10:13" x14ac:dyDescent="0.3">
      <c r="J69" s="3" t="str">
        <f t="shared" si="12"/>
        <v/>
      </c>
      <c r="K69" s="3"/>
      <c r="L69" s="3"/>
      <c r="M69" s="3"/>
    </row>
    <row r="70" spans="10:13" x14ac:dyDescent="0.3">
      <c r="J70" s="3" t="str">
        <f t="shared" si="12"/>
        <v/>
      </c>
      <c r="K70" s="3"/>
      <c r="L70" s="3"/>
      <c r="M70" s="3"/>
    </row>
    <row r="71" spans="10:13" x14ac:dyDescent="0.3">
      <c r="J71" s="3" t="str">
        <f t="shared" si="12"/>
        <v/>
      </c>
      <c r="K71" s="3"/>
      <c r="L71" s="3"/>
      <c r="M71" s="3"/>
    </row>
    <row r="72" spans="10:13" x14ac:dyDescent="0.3">
      <c r="J72" s="3" t="str">
        <f t="shared" si="12"/>
        <v/>
      </c>
      <c r="K72" s="3"/>
      <c r="L72" s="3"/>
      <c r="M72" s="3"/>
    </row>
    <row r="73" spans="10:13" x14ac:dyDescent="0.3">
      <c r="J73" s="3" t="str">
        <f t="shared" si="12"/>
        <v/>
      </c>
      <c r="K73" s="3"/>
      <c r="L73" s="3"/>
      <c r="M73" s="3"/>
    </row>
    <row r="74" spans="10:13" x14ac:dyDescent="0.3">
      <c r="J74" s="3" t="str">
        <f t="shared" si="12"/>
        <v/>
      </c>
      <c r="K74" s="3"/>
      <c r="L74" s="3"/>
      <c r="M74" s="3"/>
    </row>
    <row r="75" spans="10:13" x14ac:dyDescent="0.3">
      <c r="J75" s="3" t="str">
        <f t="shared" si="12"/>
        <v/>
      </c>
      <c r="K75" s="3"/>
      <c r="L75" s="3"/>
      <c r="M75" s="3"/>
    </row>
    <row r="76" spans="10:13" x14ac:dyDescent="0.3">
      <c r="J76" s="3" t="str">
        <f t="shared" si="12"/>
        <v/>
      </c>
      <c r="K76" s="3"/>
      <c r="L76" s="3"/>
      <c r="M76" s="3"/>
    </row>
    <row r="77" spans="10:13" x14ac:dyDescent="0.3">
      <c r="J77" s="3" t="str">
        <f t="shared" si="12"/>
        <v/>
      </c>
      <c r="K77" s="3"/>
      <c r="L77" s="3"/>
      <c r="M77" s="3"/>
    </row>
    <row r="78" spans="10:13" x14ac:dyDescent="0.3">
      <c r="J78" s="3" t="str">
        <f t="shared" si="12"/>
        <v/>
      </c>
      <c r="K78" s="3"/>
      <c r="L78" s="3"/>
      <c r="M78" s="3"/>
    </row>
    <row r="79" spans="10:13" x14ac:dyDescent="0.3">
      <c r="J79" s="3" t="str">
        <f t="shared" si="12"/>
        <v/>
      </c>
      <c r="K79" s="3"/>
      <c r="L79" s="3"/>
      <c r="M79" s="3"/>
    </row>
    <row r="80" spans="10:13" x14ac:dyDescent="0.3">
      <c r="J80" s="3" t="str">
        <f t="shared" si="12"/>
        <v/>
      </c>
      <c r="K80" s="3"/>
      <c r="L80" s="3"/>
      <c r="M80" s="3"/>
    </row>
    <row r="81" spans="10:13" x14ac:dyDescent="0.3">
      <c r="J81" s="3" t="str">
        <f t="shared" si="12"/>
        <v/>
      </c>
      <c r="K81" s="3"/>
      <c r="L81" s="3"/>
      <c r="M81" s="3"/>
    </row>
    <row r="82" spans="10:13" x14ac:dyDescent="0.3">
      <c r="J82" s="3" t="str">
        <f t="shared" si="12"/>
        <v/>
      </c>
      <c r="K82" s="3"/>
      <c r="L82" s="3"/>
      <c r="M82" s="3"/>
    </row>
    <row r="83" spans="10:13" x14ac:dyDescent="0.3">
      <c r="J83" s="3" t="str">
        <f t="shared" si="12"/>
        <v/>
      </c>
      <c r="K83" s="3"/>
      <c r="L83" s="3"/>
      <c r="M83" s="3"/>
    </row>
    <row r="84" spans="10:13" x14ac:dyDescent="0.3">
      <c r="J84" s="3" t="str">
        <f t="shared" si="12"/>
        <v/>
      </c>
      <c r="K84" s="3"/>
      <c r="L84" s="3"/>
      <c r="M84" s="3"/>
    </row>
    <row r="85" spans="10:13" x14ac:dyDescent="0.3">
      <c r="J85" s="3" t="str">
        <f t="shared" si="12"/>
        <v/>
      </c>
      <c r="K85" s="3"/>
      <c r="L85" s="3"/>
      <c r="M85" s="3"/>
    </row>
    <row r="86" spans="10:13" x14ac:dyDescent="0.3">
      <c r="J86" s="3" t="str">
        <f t="shared" si="12"/>
        <v/>
      </c>
      <c r="K86" s="3"/>
      <c r="L86" s="3"/>
      <c r="M86" s="3"/>
    </row>
    <row r="87" spans="10:13" x14ac:dyDescent="0.3">
      <c r="J87" s="3" t="str">
        <f t="shared" si="12"/>
        <v/>
      </c>
      <c r="K87" s="3"/>
      <c r="L87" s="3"/>
      <c r="M87" s="3"/>
    </row>
    <row r="88" spans="10:13" x14ac:dyDescent="0.3">
      <c r="J88" s="3" t="str">
        <f t="shared" si="12"/>
        <v/>
      </c>
      <c r="K88" s="3"/>
      <c r="L88" s="3"/>
      <c r="M88" s="3"/>
    </row>
    <row r="89" spans="10:13" x14ac:dyDescent="0.3">
      <c r="J89" s="3" t="str">
        <f t="shared" si="12"/>
        <v/>
      </c>
      <c r="K89" s="3"/>
      <c r="L89" s="3"/>
      <c r="M89" s="3"/>
    </row>
    <row r="90" spans="10:13" x14ac:dyDescent="0.3">
      <c r="J90" s="3" t="str">
        <f t="shared" si="12"/>
        <v/>
      </c>
      <c r="K90" s="3"/>
      <c r="L90" s="3"/>
      <c r="M90" s="3"/>
    </row>
    <row r="91" spans="10:13" x14ac:dyDescent="0.3">
      <c r="J91" s="3" t="str">
        <f t="shared" si="12"/>
        <v/>
      </c>
      <c r="K91" s="3"/>
      <c r="L91" s="3"/>
      <c r="M91" s="3"/>
    </row>
    <row r="92" spans="10:13" x14ac:dyDescent="0.3">
      <c r="J92" s="3" t="str">
        <f t="shared" si="12"/>
        <v/>
      </c>
      <c r="K92" s="3"/>
      <c r="L92" s="3"/>
      <c r="M92" s="3"/>
    </row>
    <row r="93" spans="10:13" x14ac:dyDescent="0.3">
      <c r="J93" s="3" t="str">
        <f t="shared" si="12"/>
        <v/>
      </c>
      <c r="K93" s="3"/>
      <c r="L93" s="3"/>
      <c r="M93" s="3"/>
    </row>
    <row r="94" spans="10:13" x14ac:dyDescent="0.3">
      <c r="J94" s="3" t="str">
        <f t="shared" si="12"/>
        <v/>
      </c>
      <c r="K94" s="3"/>
      <c r="L94" s="3"/>
      <c r="M94" s="3"/>
    </row>
    <row r="95" spans="10:13" x14ac:dyDescent="0.3">
      <c r="J95" s="3" t="str">
        <f t="shared" si="12"/>
        <v/>
      </c>
      <c r="K95" s="3"/>
      <c r="L95" s="3"/>
      <c r="M95" s="3"/>
    </row>
    <row r="96" spans="10:13" x14ac:dyDescent="0.3">
      <c r="J96" s="3" t="str">
        <f t="shared" si="12"/>
        <v/>
      </c>
      <c r="K96" s="3"/>
      <c r="L96" s="3"/>
      <c r="M96" s="3"/>
    </row>
    <row r="97" spans="10:13" x14ac:dyDescent="0.3">
      <c r="J97" s="3" t="str">
        <f t="shared" si="12"/>
        <v/>
      </c>
      <c r="K97" s="3"/>
      <c r="L97" s="3"/>
      <c r="M97" s="3"/>
    </row>
    <row r="98" spans="10:13" x14ac:dyDescent="0.3">
      <c r="J98" s="3" t="str">
        <f t="shared" si="12"/>
        <v/>
      </c>
      <c r="K98" s="3"/>
      <c r="L98" s="3"/>
      <c r="M98" s="3"/>
    </row>
    <row r="99" spans="10:13" x14ac:dyDescent="0.3">
      <c r="J99" s="3" t="str">
        <f t="shared" si="12"/>
        <v/>
      </c>
      <c r="K99" s="3"/>
      <c r="L99" s="3"/>
      <c r="M99" s="3"/>
    </row>
    <row r="100" spans="10:13" x14ac:dyDescent="0.3">
      <c r="J100" s="3" t="str">
        <f t="shared" si="12"/>
        <v/>
      </c>
      <c r="K100" s="3"/>
      <c r="L100" s="3"/>
      <c r="M100" s="3"/>
    </row>
    <row r="101" spans="10:13" x14ac:dyDescent="0.3">
      <c r="J101" s="3" t="str">
        <f t="shared" si="12"/>
        <v/>
      </c>
      <c r="K101" s="3"/>
      <c r="L101" s="3"/>
      <c r="M101" s="3"/>
    </row>
    <row r="102" spans="10:13" x14ac:dyDescent="0.3">
      <c r="J102" s="3" t="str">
        <f t="shared" si="12"/>
        <v/>
      </c>
      <c r="K102" s="3"/>
      <c r="L102" s="3"/>
      <c r="M102" s="3"/>
    </row>
    <row r="103" spans="10:13" x14ac:dyDescent="0.3">
      <c r="J103" s="3" t="str">
        <f t="shared" si="12"/>
        <v/>
      </c>
      <c r="K103" s="3"/>
      <c r="L103" s="3"/>
      <c r="M103" s="3"/>
    </row>
    <row r="104" spans="10:13" x14ac:dyDescent="0.3">
      <c r="J104" s="3" t="str">
        <f t="shared" si="12"/>
        <v/>
      </c>
      <c r="K104" s="3"/>
      <c r="L104" s="3"/>
      <c r="M104" s="3"/>
    </row>
    <row r="105" spans="10:13" x14ac:dyDescent="0.3">
      <c r="J105" s="3" t="str">
        <f t="shared" si="12"/>
        <v/>
      </c>
      <c r="K105" s="3"/>
      <c r="L105" s="3"/>
      <c r="M105" s="3"/>
    </row>
    <row r="106" spans="10:13" x14ac:dyDescent="0.3">
      <c r="J106" s="3" t="str">
        <f t="shared" si="12"/>
        <v/>
      </c>
      <c r="K106" s="3"/>
      <c r="L106" s="3"/>
      <c r="M106" s="3"/>
    </row>
    <row r="107" spans="10:13" x14ac:dyDescent="0.3">
      <c r="J107" s="3" t="str">
        <f t="shared" si="12"/>
        <v/>
      </c>
      <c r="K107" s="3"/>
      <c r="L107" s="3"/>
      <c r="M107" s="3"/>
    </row>
    <row r="108" spans="10:13" x14ac:dyDescent="0.3">
      <c r="J108" s="3" t="str">
        <f t="shared" si="12"/>
        <v/>
      </c>
      <c r="K108" s="3"/>
      <c r="L108" s="3"/>
      <c r="M108" s="3"/>
    </row>
    <row r="109" spans="10:13" x14ac:dyDescent="0.3">
      <c r="J109" s="3" t="str">
        <f t="shared" si="12"/>
        <v/>
      </c>
      <c r="K109" s="3"/>
      <c r="L109" s="3"/>
      <c r="M109" s="3"/>
    </row>
    <row r="110" spans="10:13" x14ac:dyDescent="0.3">
      <c r="J110" s="3" t="str">
        <f t="shared" si="12"/>
        <v/>
      </c>
      <c r="K110" s="3"/>
      <c r="L110" s="3"/>
      <c r="M110" s="3"/>
    </row>
    <row r="111" spans="10:13" x14ac:dyDescent="0.3">
      <c r="J111" s="3" t="str">
        <f t="shared" si="12"/>
        <v/>
      </c>
      <c r="K111" s="3"/>
      <c r="L111" s="3"/>
      <c r="M111" s="3"/>
    </row>
    <row r="112" spans="10:13" x14ac:dyDescent="0.3">
      <c r="J112" s="3" t="str">
        <f t="shared" si="12"/>
        <v/>
      </c>
      <c r="K112" s="3"/>
      <c r="L112" s="3"/>
      <c r="M112" s="3"/>
    </row>
    <row r="113" spans="10:13" x14ac:dyDescent="0.3">
      <c r="J113" s="3" t="str">
        <f t="shared" si="12"/>
        <v/>
      </c>
      <c r="K113" s="3"/>
      <c r="L113" s="3"/>
      <c r="M113" s="3"/>
    </row>
    <row r="114" spans="10:13" x14ac:dyDescent="0.3">
      <c r="J114" s="3" t="str">
        <f t="shared" si="12"/>
        <v/>
      </c>
      <c r="K114" s="3"/>
      <c r="L114" s="3"/>
      <c r="M114" s="3"/>
    </row>
    <row r="115" spans="10:13" x14ac:dyDescent="0.3">
      <c r="J115" s="3" t="str">
        <f t="shared" si="12"/>
        <v/>
      </c>
      <c r="K115" s="3"/>
      <c r="L115" s="3"/>
      <c r="M115" s="3"/>
    </row>
    <row r="116" spans="10:13" x14ac:dyDescent="0.3">
      <c r="J116" s="3" t="str">
        <f t="shared" ref="J116:J144" si="13">IF(ISBLANK(G116),"",$B$2-G116+H116)</f>
        <v/>
      </c>
      <c r="K116" s="3"/>
      <c r="L116" s="3"/>
      <c r="M116" s="3"/>
    </row>
    <row r="117" spans="10:13" x14ac:dyDescent="0.3">
      <c r="J117" s="3" t="str">
        <f t="shared" si="13"/>
        <v/>
      </c>
      <c r="K117" s="3"/>
      <c r="L117" s="3"/>
      <c r="M117" s="3"/>
    </row>
    <row r="118" spans="10:13" x14ac:dyDescent="0.3">
      <c r="J118" s="3" t="str">
        <f t="shared" si="13"/>
        <v/>
      </c>
      <c r="K118" s="3"/>
      <c r="L118" s="3"/>
      <c r="M118" s="3"/>
    </row>
    <row r="119" spans="10:13" x14ac:dyDescent="0.3">
      <c r="J119" s="3" t="str">
        <f t="shared" si="13"/>
        <v/>
      </c>
      <c r="K119" s="3"/>
      <c r="L119" s="3"/>
      <c r="M119" s="3"/>
    </row>
    <row r="120" spans="10:13" x14ac:dyDescent="0.3">
      <c r="J120" s="3" t="str">
        <f t="shared" si="13"/>
        <v/>
      </c>
      <c r="K120" s="3"/>
      <c r="L120" s="3"/>
      <c r="M120" s="3"/>
    </row>
    <row r="121" spans="10:13" x14ac:dyDescent="0.3">
      <c r="J121" s="3" t="str">
        <f t="shared" si="13"/>
        <v/>
      </c>
      <c r="K121" s="3"/>
      <c r="L121" s="3"/>
      <c r="M121" s="3"/>
    </row>
    <row r="122" spans="10:13" x14ac:dyDescent="0.3">
      <c r="J122" s="3" t="str">
        <f t="shared" si="13"/>
        <v/>
      </c>
      <c r="K122" s="3"/>
      <c r="L122" s="3"/>
      <c r="M122" s="3"/>
    </row>
    <row r="123" spans="10:13" x14ac:dyDescent="0.3">
      <c r="J123" s="3" t="str">
        <f t="shared" si="13"/>
        <v/>
      </c>
      <c r="K123" s="3"/>
      <c r="L123" s="3"/>
      <c r="M123" s="3"/>
    </row>
    <row r="124" spans="10:13" x14ac:dyDescent="0.3">
      <c r="J124" s="3" t="str">
        <f t="shared" si="13"/>
        <v/>
      </c>
      <c r="K124" s="3"/>
      <c r="L124" s="3"/>
      <c r="M124" s="3"/>
    </row>
    <row r="125" spans="10:13" x14ac:dyDescent="0.3">
      <c r="J125" s="3" t="str">
        <f t="shared" si="13"/>
        <v/>
      </c>
      <c r="K125" s="3"/>
      <c r="L125" s="3"/>
      <c r="M125" s="3"/>
    </row>
    <row r="126" spans="10:13" x14ac:dyDescent="0.3">
      <c r="J126" s="3" t="str">
        <f t="shared" si="13"/>
        <v/>
      </c>
      <c r="K126" s="3"/>
      <c r="L126" s="3"/>
      <c r="M126" s="3"/>
    </row>
    <row r="127" spans="10:13" x14ac:dyDescent="0.3">
      <c r="J127" s="3" t="str">
        <f t="shared" si="13"/>
        <v/>
      </c>
      <c r="K127" s="3"/>
      <c r="L127" s="3"/>
      <c r="M127" s="3"/>
    </row>
    <row r="128" spans="10:13" x14ac:dyDescent="0.3">
      <c r="J128" s="3" t="str">
        <f t="shared" si="13"/>
        <v/>
      </c>
      <c r="K128" s="3"/>
      <c r="L128" s="3"/>
      <c r="M128" s="3"/>
    </row>
    <row r="129" spans="10:13" x14ac:dyDescent="0.3">
      <c r="J129" s="3" t="str">
        <f t="shared" si="13"/>
        <v/>
      </c>
      <c r="K129" s="3"/>
      <c r="L129" s="3"/>
      <c r="M129" s="3"/>
    </row>
    <row r="130" spans="10:13" x14ac:dyDescent="0.3">
      <c r="J130" s="3" t="str">
        <f t="shared" si="13"/>
        <v/>
      </c>
      <c r="K130" s="3"/>
      <c r="L130" s="3"/>
      <c r="M130" s="3"/>
    </row>
    <row r="131" spans="10:13" x14ac:dyDescent="0.3">
      <c r="J131" s="3" t="str">
        <f t="shared" si="13"/>
        <v/>
      </c>
      <c r="K131" s="3"/>
      <c r="L131" s="3"/>
      <c r="M131" s="3"/>
    </row>
    <row r="132" spans="10:13" x14ac:dyDescent="0.3">
      <c r="J132" s="3" t="str">
        <f t="shared" si="13"/>
        <v/>
      </c>
      <c r="K132" s="3"/>
      <c r="L132" s="3"/>
      <c r="M132" s="3"/>
    </row>
    <row r="133" spans="10:13" x14ac:dyDescent="0.3">
      <c r="J133" s="3" t="str">
        <f t="shared" si="13"/>
        <v/>
      </c>
      <c r="K133" s="3"/>
      <c r="L133" s="3"/>
      <c r="M133" s="3"/>
    </row>
    <row r="134" spans="10:13" x14ac:dyDescent="0.3">
      <c r="J134" s="3" t="str">
        <f t="shared" si="13"/>
        <v/>
      </c>
      <c r="K134" s="3"/>
      <c r="L134" s="3"/>
      <c r="M134" s="3"/>
    </row>
    <row r="135" spans="10:13" x14ac:dyDescent="0.3">
      <c r="J135" s="3" t="str">
        <f t="shared" si="13"/>
        <v/>
      </c>
      <c r="K135" s="3"/>
      <c r="L135" s="3"/>
      <c r="M135" s="3"/>
    </row>
    <row r="136" spans="10:13" x14ac:dyDescent="0.3">
      <c r="J136" s="3" t="str">
        <f t="shared" si="13"/>
        <v/>
      </c>
      <c r="K136" s="3"/>
      <c r="L136" s="3"/>
      <c r="M136" s="3"/>
    </row>
    <row r="137" spans="10:13" x14ac:dyDescent="0.3">
      <c r="J137" s="3" t="str">
        <f t="shared" si="13"/>
        <v/>
      </c>
      <c r="K137" s="3"/>
      <c r="L137" s="3"/>
      <c r="M137" s="3"/>
    </row>
    <row r="138" spans="10:13" x14ac:dyDescent="0.3">
      <c r="J138" s="3" t="str">
        <f t="shared" si="13"/>
        <v/>
      </c>
      <c r="K138" s="3"/>
      <c r="L138" s="3"/>
      <c r="M138" s="3"/>
    </row>
    <row r="139" spans="10:13" x14ac:dyDescent="0.3">
      <c r="J139" s="3" t="str">
        <f t="shared" si="13"/>
        <v/>
      </c>
      <c r="K139" s="3"/>
      <c r="L139" s="3"/>
      <c r="M139" s="3"/>
    </row>
    <row r="140" spans="10:13" x14ac:dyDescent="0.3">
      <c r="J140" s="3" t="str">
        <f t="shared" si="13"/>
        <v/>
      </c>
      <c r="K140" s="3"/>
      <c r="L140" s="3"/>
      <c r="M140" s="3"/>
    </row>
    <row r="141" spans="10:13" x14ac:dyDescent="0.3">
      <c r="J141" s="3" t="str">
        <f t="shared" si="13"/>
        <v/>
      </c>
      <c r="K141" s="3"/>
      <c r="L141" s="3"/>
      <c r="M141" s="3"/>
    </row>
    <row r="142" spans="10:13" x14ac:dyDescent="0.3">
      <c r="J142" s="3" t="str">
        <f t="shared" si="13"/>
        <v/>
      </c>
      <c r="K142" s="3"/>
      <c r="L142" s="3"/>
      <c r="M142" s="3"/>
    </row>
    <row r="143" spans="10:13" x14ac:dyDescent="0.3">
      <c r="J143" s="3" t="str">
        <f t="shared" si="13"/>
        <v/>
      </c>
      <c r="K143" s="3"/>
      <c r="L143" s="3"/>
      <c r="M143" s="3"/>
    </row>
    <row r="144" spans="10:13" x14ac:dyDescent="0.3">
      <c r="J144" s="3" t="str">
        <f t="shared" si="13"/>
        <v/>
      </c>
      <c r="K144" s="3"/>
      <c r="L144" s="3"/>
      <c r="M144" s="3"/>
    </row>
  </sheetData>
  <protectedRanges>
    <protectedRange sqref="G8:H18 C8:D18 M8:M18 C21:D146 M21:M44 G21:G146 H39:H146 H21:H37" name="Plage1_1"/>
  </protectedRanges>
  <mergeCells count="3">
    <mergeCell ref="B4:N4"/>
    <mergeCell ref="A16:A18"/>
    <mergeCell ref="J31:L3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Vérouiller">
                <anchor moveWithCells="1" sizeWithCells="1">
                  <from>
                    <xdr:col>12</xdr:col>
                    <xdr:colOff>30480</xdr:colOff>
                    <xdr:row>4</xdr:row>
                    <xdr:rowOff>99060</xdr:rowOff>
                  </from>
                  <to>
                    <xdr:col>12</xdr:col>
                    <xdr:colOff>754380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Dévérouiller">
                <anchor moveWithCells="1" sizeWithCells="1">
                  <from>
                    <xdr:col>13</xdr:col>
                    <xdr:colOff>38100</xdr:colOff>
                    <xdr:row>4</xdr:row>
                    <xdr:rowOff>99060</xdr:rowOff>
                  </from>
                  <to>
                    <xdr:col>13</xdr:col>
                    <xdr:colOff>937260</xdr:colOff>
                    <xdr:row>4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Bankroll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</dc:creator>
  <cp:lastModifiedBy>Luis</cp:lastModifiedBy>
  <dcterms:created xsi:type="dcterms:W3CDTF">2024-12-20T14:44:53Z</dcterms:created>
  <dcterms:modified xsi:type="dcterms:W3CDTF">2024-12-20T16:46:43Z</dcterms:modified>
</cp:coreProperties>
</file>