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charts/chart3.xml" ContentType="application/vnd.openxmlformats-officedocument.drawingml.chart+xml"/>
  <Override PartName="/xl/charts/style4.xml" ContentType="application/vnd.ms-office.chartstyle+xml"/>
  <Override PartName="/xl/charts/colors4.xml" ContentType="application/vnd.ms-office.chartcolorstyle+xml"/>
  <Override PartName="/xl/charts/chart4.xml" ContentType="application/vnd.openxmlformats-officedocument.drawingml.chart+xml"/>
  <Override PartName="/xl/charts/style5.xml" ContentType="application/vnd.ms-office.chartstyle+xml"/>
  <Override PartName="/xl/charts/colors5.xml" ContentType="application/vnd.ms-office.chartcolorstyle+xml"/>
  <Override PartName="/xl/charts/chart5.xml" ContentType="application/vnd.openxmlformats-officedocument.drawingml.chart+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codeName="{857A39E2-67AF-9BA6-E15C-A4B3A0C75593}"/>
  <workbookPr codeName="ThisWorkbook" hidePivotFieldList="1" defaultThemeVersion="202300"/>
  <mc:AlternateContent xmlns:mc="http://schemas.openxmlformats.org/markup-compatibility/2006">
    <mc:Choice Requires="x15">
      <x15ac:absPath xmlns:x15ac="http://schemas.microsoft.com/office/spreadsheetml/2010/11/ac" url="/Users/CG/Desktop/"/>
    </mc:Choice>
  </mc:AlternateContent>
  <xr:revisionPtr revIDLastSave="0" documentId="13_ncr:1_{9E3ACEC2-8D3E-6E49-9842-F17A1680D37D}" xr6:coauthVersionLast="47" xr6:coauthVersionMax="47" xr10:uidLastSave="{00000000-0000-0000-0000-000000000000}"/>
  <bookViews>
    <workbookView xWindow="38400" yWindow="2760" windowWidth="28800" windowHeight="15960" activeTab="5" xr2:uid="{15697AEB-D44D-3B4F-B2A9-F0C71CCD4DAB}"/>
  </bookViews>
  <sheets>
    <sheet name="Formulaire" sheetId="1" r:id="rId1"/>
    <sheet name="Données brutes" sheetId="7" r:id="rId2"/>
    <sheet name="Variabilité statistique" sheetId="8" r:id="rId3"/>
    <sheet name="Données typo" sheetId="10" r:id="rId4"/>
    <sheet name="Calculs de prélèvement" sheetId="3" r:id="rId5"/>
    <sheet name="Trajectoires" sheetId="5" r:id="rId6"/>
    <sheet name="Liste" sheetId="6" r:id="rId7"/>
  </sheets>
  <definedNames>
    <definedName name="_xlnm._FilterDatabase" localSheetId="5" hidden="1">Trajectoires!$A$3:$Q$28</definedName>
    <definedName name="_xlchart.v1.0" hidden="1">'Variabilité statistique'!$A$103</definedName>
    <definedName name="_xlchart.v1.1" hidden="1">'Variabilité statistique'!$B$104:$B$105</definedName>
    <definedName name="_xlchart.v1.2" hidden="1">'Variabilité statistique'!$B$3</definedName>
    <definedName name="_xlchart.v1.3" hidden="1">'Variabilité statistique'!$B$4:$B$22</definedName>
    <definedName name="_xleta.AND" hidden="1" xlm="1">#NAME?</definedName>
    <definedName name="_xleta.AVERAGE" hidden="1" xlm="1">#NAME?</definedName>
    <definedName name="_xleta.IF" hidden="1" xlm="1">#NAME?</definedName>
    <definedName name="_xleta.INDEX" hidden="1" xlm="1">#NAME?</definedName>
    <definedName name="_xleta.LEFT" hidden="1" xlm="1">#NAME?</definedName>
    <definedName name="_xleta.OFFSET" hidden="1" xlm="1">#NAME?</definedName>
    <definedName name="_xleta.ROWS" hidden="1" xlm="1">#NAME?</definedName>
    <definedName name="_xleta.SUM" hidden="1" xlm="1">#NAME?</definedName>
    <definedName name="_xleta.SUMIF" hidden="1" xlm="1">#NAME?</definedName>
    <definedName name="Code_couleur">Trajectoires!$D$33</definedName>
    <definedName name="Couleur">Trajectoires!$D$304</definedName>
    <definedName name="Essence" localSheetId="1">TEssences[[#All],[Essence]]</definedName>
    <definedName name="Essence">TEssences[[#All],[Essence]]</definedName>
  </definedNames>
  <calcPr calcId="191029"/>
  <pivotCaches>
    <pivotCache cacheId="21"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6" i="5" l="1"/>
  <c r="L5" i="5"/>
  <c r="L4" i="5"/>
  <c r="M28" i="5"/>
  <c r="H13" i="5"/>
  <c r="G13" i="5"/>
  <c r="F13" i="5"/>
  <c r="E13" i="5"/>
  <c r="D13" i="5"/>
  <c r="H12" i="5"/>
  <c r="G12" i="5"/>
  <c r="F12" i="5"/>
  <c r="E12" i="5"/>
  <c r="D12" i="5"/>
  <c r="H11" i="5"/>
  <c r="G11" i="5"/>
  <c r="F11" i="5"/>
  <c r="E11" i="5"/>
  <c r="D11" i="5"/>
  <c r="H10" i="5"/>
  <c r="G10" i="5"/>
  <c r="F10" i="5"/>
  <c r="E10" i="5"/>
  <c r="D10" i="5"/>
  <c r="H9" i="5"/>
  <c r="G9" i="5"/>
  <c r="F9" i="5"/>
  <c r="E9" i="5"/>
  <c r="D9" i="5"/>
  <c r="H8" i="5"/>
  <c r="G8" i="5"/>
  <c r="F8" i="5"/>
  <c r="E8" i="5"/>
  <c r="D8" i="5"/>
  <c r="H7" i="5"/>
  <c r="G7" i="5"/>
  <c r="F7" i="5"/>
  <c r="E7" i="5"/>
  <c r="D7" i="5"/>
  <c r="H6" i="5"/>
  <c r="G6" i="5"/>
  <c r="F6" i="5"/>
  <c r="E6" i="5"/>
  <c r="D6" i="5"/>
  <c r="H5" i="5"/>
  <c r="G5" i="5"/>
  <c r="F5" i="5"/>
  <c r="E5" i="5"/>
  <c r="D5" i="5"/>
  <c r="H4" i="5"/>
  <c r="G4" i="5"/>
  <c r="F4" i="5"/>
  <c r="E4" i="5"/>
  <c r="D4" i="5"/>
  <c r="E101" i="8"/>
  <c r="I6" i="5" s="1"/>
  <c r="D101" i="8"/>
  <c r="I5" i="5" s="1"/>
  <c r="H121" i="5"/>
  <c r="C126" i="5"/>
  <c r="C125" i="5"/>
  <c r="H120" i="5"/>
  <c r="U101" i="8"/>
  <c r="D24" i="5" s="1"/>
  <c r="D120" i="5" s="1"/>
  <c r="B14" i="5"/>
  <c r="B15" i="5"/>
  <c r="B16" i="5"/>
  <c r="B17" i="5"/>
  <c r="B18" i="5"/>
  <c r="B19" i="5"/>
  <c r="B20" i="5"/>
  <c r="B21" i="5"/>
  <c r="B22" i="5"/>
  <c r="B23" i="5"/>
  <c r="A7" i="5"/>
  <c r="B7" i="5" s="1"/>
  <c r="A6" i="5"/>
  <c r="B6" i="5" s="1"/>
  <c r="A5" i="5"/>
  <c r="B5" i="5" s="1"/>
  <c r="A4" i="5"/>
  <c r="A33" i="5" s="1"/>
  <c r="A11" i="10"/>
  <c r="A10" i="10"/>
  <c r="A9" i="10"/>
  <c r="A8" i="10"/>
  <c r="A7" i="10"/>
  <c r="A6" i="10"/>
  <c r="A5" i="10"/>
  <c r="A4" i="10"/>
  <c r="A3" i="10"/>
  <c r="A2" i="10"/>
  <c r="C2" i="8"/>
  <c r="L2" i="8"/>
  <c r="K2" i="8"/>
  <c r="J2" i="8"/>
  <c r="I2" i="8"/>
  <c r="H2" i="8"/>
  <c r="G2" i="8"/>
  <c r="F2" i="8"/>
  <c r="E2" i="8"/>
  <c r="D2" i="8"/>
  <c r="B101" i="8"/>
  <c r="E2" i="10"/>
  <c r="G2" i="10"/>
  <c r="I2" i="10"/>
  <c r="E3" i="10"/>
  <c r="G3" i="10"/>
  <c r="I3" i="10"/>
  <c r="E4" i="10"/>
  <c r="G4" i="10"/>
  <c r="I4" i="10"/>
  <c r="E5" i="10"/>
  <c r="G5" i="10"/>
  <c r="I5" i="10"/>
  <c r="E6" i="10"/>
  <c r="G6" i="10"/>
  <c r="I6" i="10"/>
  <c r="E7" i="10"/>
  <c r="G7" i="10"/>
  <c r="I7" i="10"/>
  <c r="E8" i="10"/>
  <c r="G8" i="10"/>
  <c r="I8" i="10"/>
  <c r="E9" i="10"/>
  <c r="G9" i="10"/>
  <c r="I9" i="10"/>
  <c r="E10" i="10"/>
  <c r="G10" i="10"/>
  <c r="I10" i="10"/>
  <c r="E11" i="10"/>
  <c r="G11" i="10"/>
  <c r="I11" i="10"/>
  <c r="C11" i="10"/>
  <c r="C10" i="10"/>
  <c r="C9" i="10"/>
  <c r="C8" i="10"/>
  <c r="C7" i="10"/>
  <c r="C6" i="10"/>
  <c r="C5" i="10"/>
  <c r="C4" i="10"/>
  <c r="C3" i="10"/>
  <c r="B11" i="10"/>
  <c r="B10" i="10"/>
  <c r="B9" i="10"/>
  <c r="B8" i="10"/>
  <c r="B7" i="10"/>
  <c r="B6" i="10"/>
  <c r="B5" i="10"/>
  <c r="B4" i="10"/>
  <c r="B3" i="10"/>
  <c r="C2" i="10"/>
  <c r="B2" i="10"/>
  <c r="X113" i="8"/>
  <c r="W113" i="8"/>
  <c r="X112" i="8"/>
  <c r="W112" i="8"/>
  <c r="X111" i="8"/>
  <c r="W111" i="8"/>
  <c r="X110" i="8"/>
  <c r="W110" i="8"/>
  <c r="X106" i="8"/>
  <c r="W106" i="8"/>
  <c r="X103" i="8"/>
  <c r="W103" i="8"/>
  <c r="X102" i="8"/>
  <c r="W102" i="8"/>
  <c r="X101" i="8"/>
  <c r="W101" i="8"/>
  <c r="V113" i="8"/>
  <c r="U113" i="8"/>
  <c r="V112" i="8"/>
  <c r="U112" i="8"/>
  <c r="V111" i="8"/>
  <c r="U111" i="8"/>
  <c r="V110" i="8"/>
  <c r="U110" i="8"/>
  <c r="V106" i="8"/>
  <c r="U106" i="8"/>
  <c r="V103" i="8"/>
  <c r="U103" i="8"/>
  <c r="V102" i="8"/>
  <c r="U102" i="8"/>
  <c r="V101" i="8"/>
  <c r="D25" i="5" s="1"/>
  <c r="T113" i="8"/>
  <c r="T112" i="8"/>
  <c r="T111" i="8"/>
  <c r="T110" i="8"/>
  <c r="T106" i="8"/>
  <c r="T103" i="8"/>
  <c r="T108" i="8" s="1"/>
  <c r="T102" i="8"/>
  <c r="T101" i="8"/>
  <c r="D27" i="5" s="1"/>
  <c r="B126" i="5" s="1"/>
  <c r="S113" i="8"/>
  <c r="S112" i="8"/>
  <c r="S111" i="8"/>
  <c r="S110" i="8"/>
  <c r="S106" i="8"/>
  <c r="S103" i="8"/>
  <c r="S108" i="8" s="1"/>
  <c r="S102" i="8"/>
  <c r="S101" i="8"/>
  <c r="R113" i="8"/>
  <c r="R112" i="8"/>
  <c r="R111" i="8"/>
  <c r="R110" i="8"/>
  <c r="R106" i="8"/>
  <c r="R103" i="8"/>
  <c r="R108" i="8" s="1"/>
  <c r="R102" i="8"/>
  <c r="R101" i="8"/>
  <c r="Q103" i="8"/>
  <c r="H126" i="5" l="1"/>
  <c r="H125" i="5"/>
  <c r="D26" i="5"/>
  <c r="B125" i="5" s="1"/>
  <c r="D2" i="10"/>
  <c r="B4" i="5"/>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U109" i="8"/>
  <c r="X109" i="8"/>
  <c r="W107" i="8"/>
  <c r="X105" i="8"/>
  <c r="W105" i="8"/>
  <c r="V109" i="8"/>
  <c r="X104" i="8"/>
  <c r="X108" i="8"/>
  <c r="X107" i="8"/>
  <c r="W104" i="8"/>
  <c r="W108" i="8"/>
  <c r="U105" i="8"/>
  <c r="W109" i="8"/>
  <c r="V105" i="8"/>
  <c r="U107" i="8"/>
  <c r="V104" i="8"/>
  <c r="V108" i="8"/>
  <c r="U104" i="8"/>
  <c r="U108" i="8"/>
  <c r="T105" i="8"/>
  <c r="V107" i="8"/>
  <c r="T107" i="8"/>
  <c r="T104" i="8"/>
  <c r="T109" i="8"/>
  <c r="R104" i="8"/>
  <c r="S105" i="8"/>
  <c r="S107" i="8"/>
  <c r="R107" i="8"/>
  <c r="S104" i="8"/>
  <c r="S109" i="8"/>
  <c r="R105" i="8"/>
  <c r="R109" i="8"/>
  <c r="Q113" i="8"/>
  <c r="Q112" i="8"/>
  <c r="Q111" i="8"/>
  <c r="Q110" i="8"/>
  <c r="Q106" i="8"/>
  <c r="Q102" i="8"/>
  <c r="Q101" i="8"/>
  <c r="Q109" i="8" l="1"/>
  <c r="G110" i="8" l="1"/>
  <c r="F111" i="8"/>
  <c r="G101" i="8"/>
  <c r="I8" i="5" s="1"/>
  <c r="F101" i="8"/>
  <c r="I7" i="5" s="1"/>
  <c r="H101" i="8"/>
  <c r="I9" i="5" s="1"/>
  <c r="I101" i="8"/>
  <c r="I10" i="5" s="1"/>
  <c r="J101" i="8"/>
  <c r="I11" i="5" s="1"/>
  <c r="K101" i="8"/>
  <c r="I12" i="5" s="1"/>
  <c r="L101" i="8"/>
  <c r="I13" i="5" s="1"/>
  <c r="M101" i="8"/>
  <c r="N101" i="8"/>
  <c r="O101" i="8"/>
  <c r="P101" i="8"/>
  <c r="D102" i="8"/>
  <c r="E102" i="8"/>
  <c r="F102" i="8"/>
  <c r="G102" i="8"/>
  <c r="H102" i="8"/>
  <c r="I102" i="8"/>
  <c r="J102" i="8"/>
  <c r="K102" i="8"/>
  <c r="L102" i="8"/>
  <c r="M102" i="8"/>
  <c r="N102" i="8"/>
  <c r="O102" i="8"/>
  <c r="P102" i="8"/>
  <c r="D103" i="8"/>
  <c r="D108" i="8" s="1"/>
  <c r="E103" i="8"/>
  <c r="F103" i="8"/>
  <c r="G103" i="8"/>
  <c r="G108" i="8" s="1"/>
  <c r="H103" i="8"/>
  <c r="I103" i="8"/>
  <c r="I108" i="8" s="1"/>
  <c r="J103" i="8"/>
  <c r="J108" i="8" s="1"/>
  <c r="K103" i="8"/>
  <c r="L103" i="8"/>
  <c r="M103" i="8"/>
  <c r="N103" i="8"/>
  <c r="O103" i="8"/>
  <c r="O108" i="8" s="1"/>
  <c r="P103" i="8"/>
  <c r="D106" i="8"/>
  <c r="E106" i="8"/>
  <c r="F106" i="8"/>
  <c r="G106" i="8"/>
  <c r="H106" i="8"/>
  <c r="I106" i="8"/>
  <c r="J106" i="8"/>
  <c r="K106" i="8"/>
  <c r="L106" i="8"/>
  <c r="M106" i="8"/>
  <c r="N106" i="8"/>
  <c r="O106" i="8"/>
  <c r="P106" i="8"/>
  <c r="D110" i="8"/>
  <c r="E110" i="8"/>
  <c r="F110" i="8"/>
  <c r="H110" i="8"/>
  <c r="I110" i="8"/>
  <c r="J110" i="8"/>
  <c r="K110" i="8"/>
  <c r="L110" i="8"/>
  <c r="M110" i="8"/>
  <c r="N110" i="8"/>
  <c r="O110" i="8"/>
  <c r="P110" i="8"/>
  <c r="D111" i="8"/>
  <c r="E111" i="8"/>
  <c r="G111" i="8"/>
  <c r="H111" i="8"/>
  <c r="I111" i="8"/>
  <c r="J111" i="8"/>
  <c r="K111" i="8"/>
  <c r="L111" i="8"/>
  <c r="M111" i="8"/>
  <c r="N111" i="8"/>
  <c r="O111" i="8"/>
  <c r="P111" i="8"/>
  <c r="D112" i="8"/>
  <c r="E112" i="8"/>
  <c r="F112" i="8"/>
  <c r="G112" i="8"/>
  <c r="H112" i="8"/>
  <c r="I112" i="8"/>
  <c r="J112" i="8"/>
  <c r="K112" i="8"/>
  <c r="L112" i="8"/>
  <c r="M112" i="8"/>
  <c r="N112" i="8"/>
  <c r="O112" i="8"/>
  <c r="P112" i="8"/>
  <c r="D113" i="8"/>
  <c r="E113" i="8"/>
  <c r="F113" i="8"/>
  <c r="G113" i="8"/>
  <c r="H113" i="8"/>
  <c r="I113" i="8"/>
  <c r="J113" i="8"/>
  <c r="K113" i="8"/>
  <c r="L113" i="8"/>
  <c r="M113" i="8"/>
  <c r="N113" i="8"/>
  <c r="O113" i="8"/>
  <c r="P113" i="8"/>
  <c r="C113" i="8"/>
  <c r="C112" i="8"/>
  <c r="C111" i="8"/>
  <c r="C110" i="8"/>
  <c r="C106" i="8"/>
  <c r="C103" i="8"/>
  <c r="C102" i="8"/>
  <c r="C101" i="8"/>
  <c r="I4" i="5" s="1"/>
  <c r="B113" i="8"/>
  <c r="B112" i="8"/>
  <c r="B111" i="8"/>
  <c r="B110" i="8"/>
  <c r="B106" i="8"/>
  <c r="B103" i="8"/>
  <c r="B108" i="8" s="1"/>
  <c r="B102" i="8"/>
  <c r="I109" i="5"/>
  <c r="I105" i="5"/>
  <c r="I101" i="5"/>
  <c r="I97" i="5"/>
  <c r="I93" i="5"/>
  <c r="I89" i="5"/>
  <c r="I85" i="5"/>
  <c r="I81" i="5"/>
  <c r="I77" i="5"/>
  <c r="I73" i="5"/>
  <c r="A37" i="5"/>
  <c r="B37" i="5" s="1"/>
  <c r="D109" i="8" l="1"/>
  <c r="L107" i="8"/>
  <c r="J109" i="8"/>
  <c r="M104" i="8"/>
  <c r="K109" i="8"/>
  <c r="C109" i="8"/>
  <c r="K108" i="8"/>
  <c r="F107" i="8"/>
  <c r="E104" i="8"/>
  <c r="L109" i="8"/>
  <c r="N107" i="8"/>
  <c r="F109" i="8"/>
  <c r="D105" i="8"/>
  <c r="F108" i="8"/>
  <c r="L105" i="8"/>
  <c r="L104" i="8"/>
  <c r="D107" i="8"/>
  <c r="D104" i="8"/>
  <c r="K107" i="8"/>
  <c r="P105" i="8"/>
  <c r="H105" i="8"/>
  <c r="E108" i="8"/>
  <c r="J105" i="8"/>
  <c r="G104" i="8"/>
  <c r="E105" i="8"/>
  <c r="N105" i="8"/>
  <c r="N108" i="8"/>
  <c r="O104" i="8"/>
  <c r="M108" i="8"/>
  <c r="I109" i="8"/>
  <c r="K105" i="8"/>
  <c r="P107" i="8"/>
  <c r="H107" i="8"/>
  <c r="F105" i="8"/>
  <c r="O107" i="8"/>
  <c r="G107" i="8"/>
  <c r="I105" i="8"/>
  <c r="L108" i="8"/>
  <c r="K104" i="8"/>
  <c r="M105" i="8"/>
  <c r="J104" i="8"/>
  <c r="P108" i="8"/>
  <c r="H108" i="8"/>
  <c r="M107" i="8"/>
  <c r="E107" i="8"/>
  <c r="O105" i="8"/>
  <c r="G105" i="8"/>
  <c r="P109" i="8"/>
  <c r="H109" i="8"/>
  <c r="J107" i="8"/>
  <c r="I104" i="8"/>
  <c r="O109" i="8"/>
  <c r="G109" i="8"/>
  <c r="H104" i="8"/>
  <c r="N109" i="8"/>
  <c r="I107" i="8"/>
  <c r="P104" i="8"/>
  <c r="M109" i="8"/>
  <c r="E109" i="8"/>
  <c r="N104" i="8"/>
  <c r="F104" i="8"/>
  <c r="D43" i="5"/>
  <c r="K7" i="3"/>
  <c r="M5" i="5"/>
  <c r="N5" i="5" s="1"/>
  <c r="M4" i="5"/>
  <c r="N4" i="5" s="1"/>
  <c r="B12" i="10" l="1"/>
  <c r="C12" i="10"/>
  <c r="I12" i="10"/>
  <c r="E28" i="5"/>
  <c r="O4" i="5"/>
  <c r="Q4" i="5"/>
  <c r="P4" i="5"/>
  <c r="P5" i="5"/>
  <c r="Q5" i="5"/>
  <c r="O5" i="5"/>
  <c r="K8" i="3"/>
  <c r="C8" i="3"/>
  <c r="C7" i="3"/>
  <c r="L7" i="3" s="1"/>
  <c r="J12" i="10" l="1"/>
  <c r="H12" i="10"/>
  <c r="F12" i="10"/>
  <c r="D12" i="10"/>
  <c r="L8" i="3"/>
  <c r="A109" i="5"/>
  <c r="B109" i="5" s="1"/>
  <c r="J109" i="5" s="1"/>
  <c r="A105" i="5"/>
  <c r="B105" i="5" s="1"/>
  <c r="J105" i="5" s="1"/>
  <c r="A101" i="5"/>
  <c r="B101" i="5" s="1"/>
  <c r="J101" i="5" s="1"/>
  <c r="A97" i="5"/>
  <c r="B97" i="5" s="1"/>
  <c r="J97" i="5" s="1"/>
  <c r="A93" i="5"/>
  <c r="B93" i="5" s="1"/>
  <c r="J93" i="5" s="1"/>
  <c r="A89" i="5"/>
  <c r="B89" i="5" s="1"/>
  <c r="J89" i="5" s="1"/>
  <c r="A85" i="5"/>
  <c r="B85" i="5" s="1"/>
  <c r="J85" i="5" s="1"/>
  <c r="A81" i="5"/>
  <c r="B81" i="5" s="1"/>
  <c r="J81" i="5" s="1"/>
  <c r="A77" i="5"/>
  <c r="B77" i="5" s="1"/>
  <c r="J77" i="5" s="1"/>
  <c r="A73" i="5"/>
  <c r="B73" i="5" s="1"/>
  <c r="J73" i="5" s="1"/>
  <c r="A69" i="5"/>
  <c r="B69" i="5" s="1"/>
  <c r="A65" i="5"/>
  <c r="B65" i="5" s="1"/>
  <c r="A61" i="5"/>
  <c r="B61" i="5" s="1"/>
  <c r="A57" i="5"/>
  <c r="B57" i="5" s="1"/>
  <c r="A53" i="5"/>
  <c r="B53" i="5" s="1"/>
  <c r="A49" i="5"/>
  <c r="B49" i="5" s="1"/>
  <c r="A45" i="5"/>
  <c r="B45" i="5" s="1"/>
  <c r="A41" i="5"/>
  <c r="B41" i="5" s="1"/>
  <c r="B33" i="5"/>
  <c r="H37" i="5" l="1"/>
  <c r="M6" i="5"/>
  <c r="M7" i="5"/>
  <c r="M8" i="5"/>
  <c r="M9" i="5"/>
  <c r="M10" i="5"/>
  <c r="M11" i="5"/>
  <c r="M12" i="5"/>
  <c r="M13" i="5"/>
  <c r="M14" i="5"/>
  <c r="M15" i="5"/>
  <c r="M16" i="5"/>
  <c r="M17" i="5"/>
  <c r="M18" i="5"/>
  <c r="M19" i="5"/>
  <c r="M20" i="5"/>
  <c r="M21" i="5"/>
  <c r="M22" i="5"/>
  <c r="M23" i="5"/>
  <c r="H33" i="5"/>
  <c r="L28" i="5"/>
  <c r="D70" i="5"/>
  <c r="D71" i="5"/>
  <c r="D72" i="5"/>
  <c r="D69" i="5"/>
  <c r="D66" i="5"/>
  <c r="D67" i="5"/>
  <c r="D68" i="5"/>
  <c r="D65" i="5"/>
  <c r="D62" i="5"/>
  <c r="D63" i="5"/>
  <c r="D64" i="5"/>
  <c r="D61" i="5"/>
  <c r="D58" i="5"/>
  <c r="D59" i="5"/>
  <c r="D60" i="5"/>
  <c r="D57" i="5"/>
  <c r="D54" i="5"/>
  <c r="D55" i="5"/>
  <c r="D56" i="5"/>
  <c r="D53" i="5"/>
  <c r="D50" i="5"/>
  <c r="D51" i="5"/>
  <c r="D52" i="5"/>
  <c r="D49" i="5"/>
  <c r="D46" i="5"/>
  <c r="D47" i="5"/>
  <c r="D48" i="5"/>
  <c r="D45" i="5"/>
  <c r="D42" i="5"/>
  <c r="D44" i="5"/>
  <c r="D41" i="5"/>
  <c r="D37" i="5"/>
  <c r="D38" i="5"/>
  <c r="D39" i="5"/>
  <c r="D40" i="5"/>
  <c r="D34" i="5"/>
  <c r="D35" i="5"/>
  <c r="D36" i="5"/>
  <c r="D33" i="5"/>
  <c r="I69" i="5" l="1"/>
  <c r="J69" i="5" s="1"/>
  <c r="I57" i="5"/>
  <c r="J57" i="5" s="1"/>
  <c r="I65" i="5"/>
  <c r="J65" i="5" s="1"/>
  <c r="I61" i="5"/>
  <c r="J61" i="5" s="1"/>
  <c r="I45" i="5"/>
  <c r="J45" i="5" s="1"/>
  <c r="I53" i="5"/>
  <c r="J53" i="5" s="1"/>
  <c r="I49" i="5"/>
  <c r="J49" i="5" s="1"/>
  <c r="I41" i="5"/>
  <c r="J41" i="5" s="1"/>
  <c r="I37" i="5"/>
  <c r="J37" i="5" s="1"/>
  <c r="I33" i="5"/>
  <c r="J33" i="5" s="1"/>
  <c r="P19" i="5"/>
  <c r="H95" i="5" s="1"/>
  <c r="Q19" i="5"/>
  <c r="H96" i="5" s="1"/>
  <c r="N19" i="5"/>
  <c r="H93" i="5" s="1"/>
  <c r="O19" i="5"/>
  <c r="H94" i="5" s="1"/>
  <c r="N11" i="5"/>
  <c r="H61" i="5" s="1"/>
  <c r="P11" i="5"/>
  <c r="H63" i="5" s="1"/>
  <c r="O11" i="5"/>
  <c r="H62" i="5" s="1"/>
  <c r="Q11" i="5"/>
  <c r="H64" i="5" s="1"/>
  <c r="Q12" i="5"/>
  <c r="H68" i="5" s="1"/>
  <c r="O12" i="5"/>
  <c r="H66" i="5" s="1"/>
  <c r="P12" i="5"/>
  <c r="H67" i="5" s="1"/>
  <c r="N12" i="5"/>
  <c r="H65" i="5" s="1"/>
  <c r="Q18" i="5"/>
  <c r="H92" i="5" s="1"/>
  <c r="N18" i="5"/>
  <c r="H89" i="5" s="1"/>
  <c r="P18" i="5"/>
  <c r="H91" i="5" s="1"/>
  <c r="O18" i="5"/>
  <c r="H90" i="5" s="1"/>
  <c r="N17" i="5"/>
  <c r="H85" i="5" s="1"/>
  <c r="O17" i="5"/>
  <c r="H86" i="5" s="1"/>
  <c r="P17" i="5"/>
  <c r="H87" i="5" s="1"/>
  <c r="Q17" i="5"/>
  <c r="H88" i="5" s="1"/>
  <c r="Q8" i="5"/>
  <c r="H52" i="5" s="1"/>
  <c r="N8" i="5"/>
  <c r="H49" i="5" s="1"/>
  <c r="P8" i="5"/>
  <c r="H51" i="5" s="1"/>
  <c r="O8" i="5"/>
  <c r="H50" i="5" s="1"/>
  <c r="Q23" i="5"/>
  <c r="H112" i="5" s="1"/>
  <c r="N23" i="5"/>
  <c r="H109" i="5" s="1"/>
  <c r="P23" i="5"/>
  <c r="H111" i="5" s="1"/>
  <c r="O23" i="5"/>
  <c r="H110" i="5" s="1"/>
  <c r="N15" i="5"/>
  <c r="H77" i="5" s="1"/>
  <c r="P15" i="5"/>
  <c r="H79" i="5" s="1"/>
  <c r="O15" i="5"/>
  <c r="H78" i="5" s="1"/>
  <c r="Q15" i="5"/>
  <c r="H80" i="5" s="1"/>
  <c r="N7" i="5"/>
  <c r="H45" i="5" s="1"/>
  <c r="P7" i="5"/>
  <c r="H47" i="5" s="1"/>
  <c r="O7" i="5"/>
  <c r="H46" i="5" s="1"/>
  <c r="Q7" i="5"/>
  <c r="H48" i="5" s="1"/>
  <c r="Q20" i="5"/>
  <c r="H100" i="5" s="1"/>
  <c r="N20" i="5"/>
  <c r="H97" i="5" s="1"/>
  <c r="P20" i="5"/>
  <c r="H99" i="5" s="1"/>
  <c r="O20" i="5"/>
  <c r="H98" i="5" s="1"/>
  <c r="Q10" i="5"/>
  <c r="H60" i="5" s="1"/>
  <c r="N10" i="5"/>
  <c r="H57" i="5" s="1"/>
  <c r="P10" i="5"/>
  <c r="H59" i="5" s="1"/>
  <c r="O10" i="5"/>
  <c r="H58" i="5" s="1"/>
  <c r="Q16" i="5"/>
  <c r="H84" i="5" s="1"/>
  <c r="O16" i="5"/>
  <c r="H82" i="5" s="1"/>
  <c r="N16" i="5"/>
  <c r="H81" i="5" s="1"/>
  <c r="P16" i="5"/>
  <c r="H83" i="5" s="1"/>
  <c r="Q22" i="5"/>
  <c r="H108" i="5" s="1"/>
  <c r="P22" i="5"/>
  <c r="H107" i="5" s="1"/>
  <c r="N22" i="5"/>
  <c r="H105" i="5" s="1"/>
  <c r="O22" i="5"/>
  <c r="H106" i="5" s="1"/>
  <c r="Q14" i="5"/>
  <c r="H76" i="5" s="1"/>
  <c r="N14" i="5"/>
  <c r="H73" i="5" s="1"/>
  <c r="P14" i="5"/>
  <c r="H75" i="5" s="1"/>
  <c r="O14" i="5"/>
  <c r="H74" i="5" s="1"/>
  <c r="Q6" i="5"/>
  <c r="H44" i="5" s="1"/>
  <c r="N6" i="5"/>
  <c r="H41" i="5" s="1"/>
  <c r="O6" i="5"/>
  <c r="H42" i="5" s="1"/>
  <c r="P6" i="5"/>
  <c r="H43" i="5" s="1"/>
  <c r="P9" i="5"/>
  <c r="H55" i="5" s="1"/>
  <c r="N9" i="5"/>
  <c r="H53" i="5" s="1"/>
  <c r="O9" i="5"/>
  <c r="H54" i="5" s="1"/>
  <c r="Q9" i="5"/>
  <c r="H56" i="5" s="1"/>
  <c r="P21" i="5"/>
  <c r="H103" i="5" s="1"/>
  <c r="N21" i="5"/>
  <c r="H101" i="5" s="1"/>
  <c r="Q21" i="5"/>
  <c r="H104" i="5" s="1"/>
  <c r="O21" i="5"/>
  <c r="H102" i="5" s="1"/>
  <c r="N13" i="5"/>
  <c r="H69" i="5" s="1"/>
  <c r="O13" i="5"/>
  <c r="H70" i="5" s="1"/>
  <c r="P13" i="5"/>
  <c r="H71" i="5" s="1"/>
  <c r="Q13" i="5"/>
  <c r="H72" i="5" s="1"/>
  <c r="F28" i="5"/>
  <c r="G28" i="5"/>
  <c r="D28" i="5"/>
  <c r="H28" i="5"/>
  <c r="H34" i="5"/>
  <c r="H35" i="5"/>
  <c r="H39" i="5"/>
  <c r="H40" i="5"/>
  <c r="H38" i="5"/>
  <c r="H36" i="5"/>
  <c r="H7" i="3"/>
  <c r="D125" i="5" l="1"/>
  <c r="D126" i="5"/>
  <c r="K37" i="5"/>
  <c r="L37" i="5" s="1"/>
  <c r="K69" i="5"/>
  <c r="L69" i="5" s="1"/>
  <c r="K61" i="5"/>
  <c r="L61" i="5" s="1"/>
  <c r="K77" i="5"/>
  <c r="L77" i="5" s="1"/>
  <c r="K105" i="5"/>
  <c r="L105" i="5" s="1"/>
  <c r="K109" i="5"/>
  <c r="L109" i="5" s="1"/>
  <c r="K65" i="5"/>
  <c r="L65" i="5" s="1"/>
  <c r="K101" i="5"/>
  <c r="L101" i="5" s="1"/>
  <c r="K93" i="5"/>
  <c r="L93" i="5" s="1"/>
  <c r="K57" i="5"/>
  <c r="L57" i="5" s="1"/>
  <c r="K85" i="5"/>
  <c r="L85" i="5" s="1"/>
  <c r="K81" i="5"/>
  <c r="L81" i="5" s="1"/>
  <c r="K41" i="5"/>
  <c r="L41" i="5" s="1"/>
  <c r="K45" i="5"/>
  <c r="L45" i="5" s="1"/>
  <c r="K53" i="5"/>
  <c r="L53" i="5" s="1"/>
  <c r="K73" i="5"/>
  <c r="L73" i="5" s="1"/>
  <c r="K97" i="5"/>
  <c r="L97" i="5" s="1"/>
  <c r="K49" i="5"/>
  <c r="L49" i="5" s="1"/>
  <c r="K89" i="5"/>
  <c r="L89" i="5" s="1"/>
  <c r="K33" i="5"/>
  <c r="L33" i="5" s="1"/>
  <c r="N28" i="5"/>
  <c r="N29" i="5" s="1"/>
  <c r="C104" i="8"/>
  <c r="C105" i="8"/>
  <c r="Q104" i="8"/>
  <c r="Q105" i="8"/>
  <c r="B105" i="8"/>
  <c r="B104" i="8"/>
  <c r="B107" i="8"/>
  <c r="D4" i="3"/>
  <c r="F17" i="3" s="1"/>
  <c r="C107" i="8"/>
  <c r="B109" i="8"/>
  <c r="D7" i="3"/>
  <c r="D8" i="3"/>
  <c r="D9" i="3"/>
  <c r="P28" i="5"/>
  <c r="P29" i="5" s="1"/>
  <c r="Q28" i="5"/>
  <c r="Q29" i="5" s="1"/>
  <c r="O28" i="5"/>
  <c r="O29" i="5" s="1"/>
  <c r="C108" i="8"/>
  <c r="Q107" i="8"/>
  <c r="Q108" i="8"/>
  <c r="F7" i="3" l="1"/>
  <c r="J7" i="3" s="1"/>
  <c r="I28" i="5"/>
  <c r="H8" i="3"/>
  <c r="H9" i="3"/>
  <c r="M7" i="3" l="1"/>
  <c r="E18" i="1" a="1"/>
  <c r="E18" i="1" s="1"/>
  <c r="T18" i="1"/>
  <c r="R18" i="1"/>
  <c r="O18" i="1"/>
  <c r="M18" i="1"/>
  <c r="K18" i="1"/>
  <c r="I18" i="1"/>
  <c r="G18" i="1"/>
  <c r="D9" i="1" l="1"/>
  <c r="D10" i="1"/>
  <c r="D11" i="1"/>
  <c r="D12" i="1"/>
  <c r="D13" i="1"/>
  <c r="D14" i="1"/>
  <c r="D15" i="1"/>
  <c r="D16" i="1"/>
  <c r="D17" i="1"/>
  <c r="D8" i="1"/>
  <c r="D18" i="1" l="1"/>
  <c r="G17" i="3" l="1"/>
  <c r="H17" i="3"/>
  <c r="I17" i="3"/>
  <c r="J17" i="3"/>
  <c r="K17" i="3"/>
  <c r="F9" i="3"/>
  <c r="J9" i="3" s="1"/>
  <c r="F8" i="3"/>
  <c r="J8" i="3" s="1"/>
  <c r="J10" i="3" l="1"/>
  <c r="F18" i="3" s="1"/>
  <c r="M8" i="3" l="1"/>
  <c r="M10" i="3" s="1"/>
  <c r="G18" i="3"/>
  <c r="J18" i="3"/>
  <c r="H18" i="3"/>
  <c r="K18" i="3"/>
  <c r="I18"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<sst xmlns="http://schemas.openxmlformats.org/spreadsheetml/2006/main" count="593" uniqueCount="396">
  <si>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</si>
  <si>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</si>
  <si>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</si>
  <si>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</si>
  <si>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</si>
  <si>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</si>
  <si>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</si>
  <si>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</si>
  <si>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</si>
  <si>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</si>
  <si>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</si>
  <si>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</si>
  <si>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</si>
  <si>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</si>
  <si>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</si>
  <si>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</si>
  <si>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</si>
  <si>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</si>
  <si>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</si>
  <si>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</si>
  <si>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</si>
  <si>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</si>
  <si>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</si>
  <si>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</si>
  <si>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</si>
  <si>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</si>
  <si>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</si>
  <si>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</si>
  <si>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</si>
  <si>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</si>
  <si>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</si>
  <si>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</si>
  <si>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</si>
  <si>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</si>
  <si>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</si>
  <si>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</si>
  <si>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</si>
  <si>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</si>
  <si>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</si>
  <si>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</si>
  <si>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</si>
  <si>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</si>
  <si>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</si>
  <si>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</si>
  <si>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</si>
  <si>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</si>
  <si>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</si>
  <si>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</si>
  <si>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</si>
  <si>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</si>
  <si>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</si>
  <si>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</si>
  <si>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</si>
  <si>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</si>
  <si>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</si>
  <si>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</si>
  <si>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</si>
  <si>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</si>
  <si>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</si>
  <si>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</si>
  <si>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</si>
  <si>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</si>
  <si>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</si>
  <si>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</si>
  <si>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</si>
  <si>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</si>
  <si>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</si>
  <si>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</si>
  <si>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</si>
  <si>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</si>
  <si>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</si>
  <si>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</si>
  <si>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</si>
  <si>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</si>
  <si>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</si>
  <si>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</si>
  <si>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</si>
  <si>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</si>
  <si>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</si>
  <si>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</si>
  <si>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</si>
  <si>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</si>
  <si>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</si>
  <si>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</si>
  <si>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</si>
  <si>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</si>
  <si>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</si>
  <si>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</si>
  <si>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</si>
  <si>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</si>
  <si>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</si>
  <si>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</si>
  <si>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</si>
  <si>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</si>
  <si>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</si>
  <si>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</si>
  <si>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</si>
  <si>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</si>
  <si>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</si>
  <si>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</si>
  <si>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</si>
  <si>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</si>
  <si>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</si>
  <si>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</si>
  <si>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</si>
  <si>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</si>
  <si>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</si>
  <si>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</si>
  <si>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</si>
  <si>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</si>
  <si>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</si>
  <si>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</si>
  <si>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Placette</t>
  </si>
  <si>
    <t>Essence</t>
  </si>
  <si>
    <t>Coefficient</t>
  </si>
  <si>
    <t>Surf. régé. div.</t>
  </si>
  <si>
    <t>Essence 1</t>
  </si>
  <si>
    <t>Essence 2</t>
  </si>
  <si>
    <t>Essence 3</t>
  </si>
  <si>
    <t>Essence 4</t>
  </si>
  <si>
    <t>Essence 5</t>
  </si>
  <si>
    <t>Essence 6</t>
  </si>
  <si>
    <t>Essence 7</t>
  </si>
  <si>
    <t>Essence 8</t>
  </si>
  <si>
    <t>Essence 9</t>
  </si>
  <si>
    <t>Essence 10</t>
  </si>
  <si>
    <t>PB 1</t>
  </si>
  <si>
    <t>BM 1</t>
  </si>
  <si>
    <t>GB 1</t>
  </si>
  <si>
    <t>TGB 1</t>
  </si>
  <si>
    <t>PB 2</t>
  </si>
  <si>
    <t>BM 2</t>
  </si>
  <si>
    <t>GB 2</t>
  </si>
  <si>
    <t>TGB 2</t>
  </si>
  <si>
    <t>PB 3</t>
  </si>
  <si>
    <t>BM 3</t>
  </si>
  <si>
    <t>GB 3</t>
  </si>
  <si>
    <t>TGB 3</t>
  </si>
  <si>
    <t>PB 4</t>
  </si>
  <si>
    <t>BM 4</t>
  </si>
  <si>
    <t>GB 4</t>
  </si>
  <si>
    <t>TGB 4</t>
  </si>
  <si>
    <t>PB 5</t>
  </si>
  <si>
    <t>BM 5</t>
  </si>
  <si>
    <t>GB 5</t>
  </si>
  <si>
    <t>TGB 5</t>
  </si>
  <si>
    <t>PB 6</t>
  </si>
  <si>
    <t>BM 6</t>
  </si>
  <si>
    <t>GB 6</t>
  </si>
  <si>
    <t>TGB 6</t>
  </si>
  <si>
    <t>PB 7</t>
  </si>
  <si>
    <t>BM 7</t>
  </si>
  <si>
    <t>GB 7</t>
  </si>
  <si>
    <t>TGB 7</t>
  </si>
  <si>
    <t>PB 8</t>
  </si>
  <si>
    <t>BM 8</t>
  </si>
  <si>
    <t>GB 8</t>
  </si>
  <si>
    <t>TGB 8</t>
  </si>
  <si>
    <t>PB 9</t>
  </si>
  <si>
    <t>BM 9</t>
  </si>
  <si>
    <t>GB 9</t>
  </si>
  <si>
    <t>TGB 9</t>
  </si>
  <si>
    <t>PB 10</t>
  </si>
  <si>
    <t>BM 10</t>
  </si>
  <si>
    <t>GB 10</t>
  </si>
  <si>
    <t>TGB 10</t>
  </si>
  <si>
    <t>FORMULAIRE ENCODAGE PLACETTES INVENTAIRE</t>
  </si>
  <si>
    <t>Placette n°</t>
  </si>
  <si>
    <t xml:space="preserve">Coef </t>
  </si>
  <si>
    <t>A. bios 1</t>
  </si>
  <si>
    <t>A. morts 1</t>
  </si>
  <si>
    <t>Perches A. 1</t>
  </si>
  <si>
    <t>PB A. 1</t>
  </si>
  <si>
    <t>A. bios 2</t>
  </si>
  <si>
    <t>A. morts 2</t>
  </si>
  <si>
    <t>Perches A. 2</t>
  </si>
  <si>
    <t>PB A. 2</t>
  </si>
  <si>
    <t>G 1</t>
  </si>
  <si>
    <t>G 2</t>
  </si>
  <si>
    <t>G 3</t>
  </si>
  <si>
    <t>A. bios 3</t>
  </si>
  <si>
    <t>A. morts 3</t>
  </si>
  <si>
    <t>Perches A. 3</t>
  </si>
  <si>
    <t>PB A. 3</t>
  </si>
  <si>
    <t>G 4</t>
  </si>
  <si>
    <t>A. bios 4</t>
  </si>
  <si>
    <t>A. morts 4</t>
  </si>
  <si>
    <t>Perches A. 4</t>
  </si>
  <si>
    <t>PB A. 4</t>
  </si>
  <si>
    <t>G 5</t>
  </si>
  <si>
    <t>A. bios 5</t>
  </si>
  <si>
    <t>A. morts 5</t>
  </si>
  <si>
    <t>Perches A. 5</t>
  </si>
  <si>
    <t>PB A. 5</t>
  </si>
  <si>
    <t>G 6</t>
  </si>
  <si>
    <t>A. bios 6</t>
  </si>
  <si>
    <t>A. morts 6</t>
  </si>
  <si>
    <t>Perches A. 6</t>
  </si>
  <si>
    <t>PB A. 6</t>
  </si>
  <si>
    <t>G 7</t>
  </si>
  <si>
    <t>A. bios 7</t>
  </si>
  <si>
    <t>A. morts 7</t>
  </si>
  <si>
    <t>Perches A. 7</t>
  </si>
  <si>
    <t>PB A. 7</t>
  </si>
  <si>
    <t>G 8</t>
  </si>
  <si>
    <t>A. bios 8</t>
  </si>
  <si>
    <t>A. morts 8</t>
  </si>
  <si>
    <t>Perches A. 8</t>
  </si>
  <si>
    <t>PB A. 8</t>
  </si>
  <si>
    <t>G 9</t>
  </si>
  <si>
    <t>A. bios 9</t>
  </si>
  <si>
    <t>A. morts 9</t>
  </si>
  <si>
    <t>Perches A. 9</t>
  </si>
  <si>
    <t>PB A. 9</t>
  </si>
  <si>
    <t>G 10</t>
  </si>
  <si>
    <t>A. bios 10</t>
  </si>
  <si>
    <t>A. morts 10</t>
  </si>
  <si>
    <t>Perches A. 10</t>
  </si>
  <si>
    <t>PB A. 10</t>
  </si>
  <si>
    <t>Surf. Régé.</t>
  </si>
  <si>
    <t>Acc</t>
  </si>
  <si>
    <t>Ci</t>
  </si>
  <si>
    <t>Cn</t>
  </si>
  <si>
    <t>n</t>
  </si>
  <si>
    <t>Autres</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</si>
  <si>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</si>
  <si>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</si>
  <si>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</si>
  <si>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</si>
  <si>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</si>
  <si>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</si>
  <si>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</si>
  <si>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</si>
  <si>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</si>
  <si>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</si>
  <si>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</si>
  <si>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</si>
  <si>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</si>
  <si>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</si>
  <si>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</si>
  <si>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</si>
  <si>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Moyenne actuelle</t>
  </si>
  <si>
    <t>Moyenne visée</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</si>
  <si>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</si>
  <si>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</si>
  <si>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</si>
  <si>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</si>
  <si>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</si>
  <si>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</si>
  <si>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</si>
  <si>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</si>
  <si>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</si>
  <si>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</si>
  <si>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</si>
  <si>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</si>
  <si>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</si>
  <si>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</si>
  <si>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</si>
  <si>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</si>
  <si>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</si>
  <si>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</si>
  <si>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</si>
  <si>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</si>
  <si>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</si>
  <si>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</si>
  <si>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</si>
  <si>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</si>
  <si>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</si>
  <si>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</si>
  <si>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</si>
  <si>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</si>
  <si>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</si>
  <si>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</si>
  <si>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</si>
  <si>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</si>
  <si>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</si>
  <si>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</si>
  <si>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</si>
  <si>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</si>
  <si>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</si>
  <si>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</si>
  <si>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</si>
  <si>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</si>
  <si>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</si>
  <si>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</si>
  <si>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</si>
  <si>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</si>
  <si>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</si>
  <si>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</si>
  <si>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</si>
  <si>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</si>
  <si>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</si>
  <si>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</si>
  <si>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</si>
  <si>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</si>
  <si>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</si>
  <si>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</si>
  <si>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</si>
  <si>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</si>
  <si>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</si>
  <si>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</si>
  <si>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</si>
  <si>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</si>
  <si>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</si>
  <si>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</si>
  <si>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</si>
  <si>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</si>
  <si>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</si>
  <si>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</si>
  <si>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</si>
  <si>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</si>
  <si>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</si>
  <si>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</si>
  <si>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</si>
  <si>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</si>
  <si>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</si>
  <si>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</si>
  <si>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</si>
  <si>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</si>
  <si>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</si>
  <si>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</si>
  <si>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</si>
  <si>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</si>
  <si>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</si>
  <si>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</si>
  <si>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</si>
  <si>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</si>
  <si>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</si>
  <si>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</si>
  <si>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</si>
  <si>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</si>
  <si>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</si>
  <si>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</si>
  <si>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</si>
  <si>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</si>
  <si>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</si>
  <si>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</si>
  <si>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</si>
  <si>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</si>
  <si>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</si>
  <si>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</si>
  <si>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</si>
  <si>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</si>
  <si>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</si>
  <si>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</si>
  <si>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</si>
  <si>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</si>
  <si>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</si>
  <si>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</si>
  <si>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</si>
  <si>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</si>
  <si>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</si>
  <si>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</si>
  <si>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</si>
  <si>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</si>
  <si>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</si>
  <si>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</si>
  <si>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</si>
  <si>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G Essence 1</t>
  </si>
  <si>
    <t>G Essence 2</t>
  </si>
  <si>
    <t>G Essence 3</t>
  </si>
  <si>
    <t>G Essence 4</t>
  </si>
  <si>
    <t>G Essence 5</t>
  </si>
  <si>
    <t>G Essence 6</t>
  </si>
  <si>
    <t>G Essence 7</t>
  </si>
  <si>
    <t>G Essence 8</t>
  </si>
  <si>
    <t>G Essence 9</t>
  </si>
  <si>
    <t>G Essence 10</t>
  </si>
  <si>
    <t>% PB tot</t>
  </si>
  <si>
    <t>% BM tot</t>
  </si>
  <si>
    <t>% GB tot</t>
  </si>
  <si>
    <t>% TGB tot</t>
  </si>
  <si>
    <t>G viv.</t>
  </si>
  <si>
    <t>% A. bios tot</t>
  </si>
  <si>
    <t>G bio.</t>
  </si>
  <si>
    <t>% A. morts tot</t>
  </si>
  <si>
    <t>Perches A.</t>
  </si>
  <si>
    <t>PB A.</t>
  </si>
  <si>
    <t>Placettes</t>
  </si>
  <si>
    <t>Surface régénérée</t>
  </si>
  <si>
    <t>Perches et PB Avenir</t>
  </si>
  <si>
    <t>Avenir du peuplement</t>
  </si>
  <si>
    <t>Composition du peuplement</t>
  </si>
  <si>
    <t>Surface en régénération</t>
  </si>
  <si>
    <t>Aspects biodiversité</t>
  </si>
  <si>
    <t>Part régénérée d'intérêt</t>
  </si>
  <si>
    <t>Abres bio</t>
  </si>
  <si>
    <t>Arbres morts</t>
  </si>
  <si>
    <t>Arbres bios</t>
  </si>
  <si>
    <t>Surface régénérée d'intérêt</t>
  </si>
  <si>
    <t>S. régénérée div.</t>
  </si>
  <si>
    <t>S. régénérée</t>
  </si>
  <si>
    <t>Chêne sessile</t>
  </si>
  <si>
    <t>Chêne pédonculé</t>
  </si>
  <si>
    <t>Hêtre</t>
  </si>
  <si>
    <t>érable plane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</si>
</sst>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00"/>
    <numFmt numFmtId="167" formatCode="0.0000000"/>
  </numFmts>
  <fonts count="23" x14ac:knownFonts="1">
    <font>
      <sz val="12"/>
      <color theme="1"/>
      <name val="Aptos Narrow"/>
      <family val="2"/>
      <scheme val="minor"/>
    </font>
    <font>
      <b/>
      <sz val="12"/>
      <color theme="1"/>
      <name val="Aptos Narrow"/>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scheme val="minor"/>
    </font>
    <font>
      <b/>
      <sz val="16"/>
      <color theme="0"/>
      <name val="Aptos Narrow"/>
      <scheme val="minor"/>
    </font>
    <font>
      <b/>
      <sz val="12"/>
      <color theme="0"/>
      <name val="Aptos Narrow"/>
      <scheme val="minor"/>
    </font>
    <font>
      <b/>
      <sz val="12"/>
      <color rgb="FFC00000"/>
      <name val="Aptos Narrow"/>
    </font>
    <font>
      <sz val="18"/>
      <color theme="1"/>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b/>
      <sz val="12"/>
      <color theme="1"/>
      <name val="Aptos Narrow"/>
      <family val="2"/>
      <scheme val="minor"/>
    </font>
    <font>
      <sz val="24"/>
      <name val="Aptos Narrow"/>
      <scheme val="minor"/>
    </font>
    <font>
      <b/>
      <sz val="14"/>
      <name val="Aptos Narrow"/>
      <scheme val="minor"/>
    </font>
    <font>
      <b/>
      <sz val="18"/>
      <color theme="1"/>
      <name val="Aptos Narrow"/>
      <scheme val="minor"/>
    </font>
  </fonts>
  <fills count="49">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BE2D5"/>
        <bgColor indexed="64"/>
      </patternFill>
    </fill>
    <fill>
      <patternFill patternType="solid">
        <fgColor rgb="FFF7C7A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3">
    <xf numFmtId="0" fontId="0" fillId="0" borderId="0"/>
    <xf numFmtId="9" fontId="2" fillId="0" borderId="0" applyFont="0" applyFill="0" applyBorder="0" applyAlignment="0" applyProtection="0"/>
    <xf numFmtId="0" fontId="17" fillId="0" borderId="0"/>
  </cellStyleXfs>
  <cellXfs count="289">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1" xfId="1" applyFont="1" applyBorder="1" applyAlignment="1">
      <alignment horizontal="center"/>
    </xf>
    <xf numFmtId="9" fontId="0" fillId="0" borderId="0" xfId="1" applyFont="1"/>
    <xf numFmtId="0" fontId="8" fillId="4" borderId="0" xfId="0" applyFont="1" applyFill="1" applyAlignment="1">
      <alignment horizontal="center" vertical="center"/>
    </xf>
    <xf numFmtId="0" fontId="0" fillId="5"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5" borderId="2" xfId="0" applyNumberFormat="1" applyFont="1" applyFill="1" applyBorder="1" applyAlignment="1" applyProtection="1">
      <alignment horizontal="center" vertical="center"/>
      <protection locked="0"/>
    </xf>
    <xf numFmtId="1" fontId="6" fillId="5"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5" borderId="0" xfId="0" applyFill="1" applyAlignment="1">
      <alignment horizontal="center" vertical="center"/>
    </xf>
    <xf numFmtId="0" fontId="1" fillId="3" borderId="6" xfId="0" applyFont="1" applyFill="1" applyBorder="1" applyAlignment="1">
      <alignment horizontal="center" vertical="center"/>
    </xf>
    <xf numFmtId="0" fontId="1" fillId="0" borderId="6" xfId="0" applyFont="1" applyBorder="1" applyAlignment="1">
      <alignment horizontal="center" vertical="center"/>
    </xf>
    <xf numFmtId="0" fontId="1" fillId="5" borderId="0" xfId="0" applyFont="1" applyFill="1" applyAlignment="1">
      <alignment horizontal="center"/>
    </xf>
    <xf numFmtId="0" fontId="0" fillId="5" borderId="1" xfId="0" applyFill="1" applyBorder="1" applyAlignment="1">
      <alignment horizontal="center"/>
    </xf>
    <xf numFmtId="9" fontId="0" fillId="5" borderId="1" xfId="0" applyNumberFormat="1" applyFill="1" applyBorder="1" applyAlignment="1">
      <alignment horizontal="center"/>
    </xf>
    <xf numFmtId="164" fontId="0" fillId="5" borderId="1" xfId="0" applyNumberFormat="1" applyFill="1" applyBorder="1" applyAlignment="1">
      <alignment horizontal="center"/>
    </xf>
    <xf numFmtId="2" fontId="0" fillId="5" borderId="1" xfId="0" applyNumberFormat="1" applyFill="1" applyBorder="1" applyAlignment="1">
      <alignment horizontal="center"/>
    </xf>
    <xf numFmtId="166" fontId="0" fillId="5" borderId="1" xfId="0" applyNumberFormat="1" applyFill="1" applyBorder="1" applyAlignment="1">
      <alignment horizontal="center"/>
    </xf>
    <xf numFmtId="166" fontId="0" fillId="5" borderId="0" xfId="0" applyNumberFormat="1" applyFill="1" applyAlignment="1">
      <alignment horizontal="center"/>
    </xf>
    <xf numFmtId="0" fontId="1" fillId="5" borderId="1" xfId="0" applyFont="1" applyFill="1" applyBorder="1" applyAlignment="1">
      <alignment horizontal="center" vertical="center"/>
    </xf>
    <xf numFmtId="2" fontId="0" fillId="5" borderId="1" xfId="1" applyNumberFormat="1" applyFont="1" applyFill="1" applyBorder="1" applyAlignment="1">
      <alignment horizontal="center"/>
    </xf>
    <xf numFmtId="9" fontId="1" fillId="5" borderId="1" xfId="0" applyNumberFormat="1" applyFont="1" applyFill="1" applyBorder="1" applyAlignment="1">
      <alignment horizontal="center" vertical="center"/>
    </xf>
    <xf numFmtId="166" fontId="1" fillId="5" borderId="1" xfId="0" applyNumberFormat="1" applyFont="1" applyFill="1" applyBorder="1" applyAlignment="1">
      <alignment horizontal="center"/>
    </xf>
    <xf numFmtId="1" fontId="0" fillId="5" borderId="1" xfId="0" applyNumberFormat="1" applyFill="1" applyBorder="1" applyAlignment="1">
      <alignment horizontal="center"/>
    </xf>
    <xf numFmtId="0" fontId="1" fillId="5" borderId="2" xfId="0" applyFont="1" applyFill="1" applyBorder="1" applyAlignment="1">
      <alignment horizontal="center" vertical="center"/>
    </xf>
    <xf numFmtId="0" fontId="1" fillId="5" borderId="0" xfId="0" applyFont="1" applyFill="1" applyAlignment="1">
      <alignment horizontal="right" vertical="center"/>
    </xf>
    <xf numFmtId="0" fontId="1" fillId="5" borderId="0" xfId="0" applyFont="1" applyFill="1" applyAlignment="1">
      <alignment horizontal="center" vertical="center"/>
    </xf>
    <xf numFmtId="0" fontId="1" fillId="5" borderId="5" xfId="0" applyFont="1" applyFill="1" applyBorder="1" applyAlignment="1">
      <alignment horizontal="center" vertical="center"/>
    </xf>
    <xf numFmtId="0" fontId="1" fillId="5" borderId="5" xfId="0" applyFont="1" applyFill="1" applyBorder="1" applyAlignment="1">
      <alignment horizontal="right" vertical="center"/>
    </xf>
    <xf numFmtId="0" fontId="9" fillId="7" borderId="2" xfId="0" applyFont="1" applyFill="1" applyBorder="1" applyAlignment="1">
      <alignment horizontal="center" vertical="center"/>
    </xf>
    <xf numFmtId="0" fontId="0" fillId="5" borderId="0" xfId="0" applyFill="1" applyAlignment="1">
      <alignment horizontal="center"/>
    </xf>
    <xf numFmtId="0" fontId="6" fillId="5" borderId="2" xfId="0" applyFont="1" applyFill="1" applyBorder="1" applyAlignment="1">
      <alignment horizontal="center" vertical="center"/>
    </xf>
    <xf numFmtId="0" fontId="0" fillId="0" borderId="4" xfId="0" applyBorder="1"/>
    <xf numFmtId="0" fontId="0" fillId="0" borderId="1" xfId="0" applyBorder="1"/>
    <xf numFmtId="0" fontId="7" fillId="5" borderId="2"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4" xfId="0" applyFont="1" applyFill="1" applyBorder="1" applyAlignment="1">
      <alignment vertical="center"/>
    </xf>
    <xf numFmtId="0" fontId="1" fillId="5" borderId="0" xfId="0" applyFon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right" vertical="center"/>
    </xf>
    <xf numFmtId="9" fontId="0" fillId="0" borderId="0" xfId="0" applyNumberFormat="1"/>
    <xf numFmtId="0" fontId="3" fillId="0" borderId="1" xfId="0" applyFont="1" applyBorder="1"/>
    <xf numFmtId="9" fontId="3" fillId="0" borderId="2" xfId="1" applyFont="1" applyBorder="1" applyAlignment="1">
      <alignment horizontal="center"/>
    </xf>
    <xf numFmtId="9" fontId="0" fillId="0" borderId="2" xfId="1" applyFont="1" applyBorder="1" applyAlignment="1">
      <alignment horizontal="center"/>
    </xf>
    <xf numFmtId="9" fontId="0" fillId="0" borderId="0" xfId="0" applyNumberFormat="1" applyAlignment="1">
      <alignment horizontal="center"/>
    </xf>
    <xf numFmtId="164" fontId="1" fillId="5" borderId="1" xfId="0" applyNumberFormat="1" applyFont="1" applyFill="1" applyBorder="1" applyAlignment="1">
      <alignment horizontal="center"/>
    </xf>
    <xf numFmtId="0" fontId="14" fillId="0" borderId="0" xfId="0" applyFont="1"/>
    <xf numFmtId="0" fontId="0" fillId="2" borderId="7" xfId="0" applyFill="1" applyBorder="1"/>
    <xf numFmtId="0" fontId="0" fillId="2" borderId="8" xfId="0" applyFill="1" applyBorder="1"/>
    <xf numFmtId="49" fontId="0" fillId="5" borderId="1" xfId="0" applyNumberFormat="1" applyFill="1" applyBorder="1" applyAlignment="1">
      <alignment horizontal="center"/>
    </xf>
    <xf numFmtId="0" fontId="12" fillId="0" borderId="10" xfId="0" applyFont="1" applyBorder="1" applyAlignment="1">
      <alignment horizontal="center"/>
    </xf>
    <xf numFmtId="0" fontId="16" fillId="0" borderId="4" xfId="0" applyFont="1" applyBorder="1" applyAlignment="1">
      <alignment horizontal="center"/>
    </xf>
    <xf numFmtId="0" fontId="15" fillId="0" borderId="1" xfId="0" applyFont="1" applyBorder="1" applyAlignment="1">
      <alignment horizontal="center"/>
    </xf>
    <xf numFmtId="0" fontId="15" fillId="0" borderId="2" xfId="0" applyFont="1" applyBorder="1" applyAlignment="1">
      <alignment horizontal="center"/>
    </xf>
    <xf numFmtId="0" fontId="16" fillId="0" borderId="13" xfId="0" applyFont="1" applyBorder="1" applyAlignment="1">
      <alignment horizontal="center"/>
    </xf>
    <xf numFmtId="0" fontId="15" fillId="0" borderId="6" xfId="0" applyFont="1" applyBorder="1" applyAlignment="1">
      <alignment horizontal="center"/>
    </xf>
    <xf numFmtId="0" fontId="15" fillId="0" borderId="14" xfId="0"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0" fontId="0" fillId="8" borderId="1" xfId="0" applyFill="1" applyBorder="1" applyAlignment="1">
      <alignment horizontal="center"/>
    </xf>
    <xf numFmtId="164" fontId="0" fillId="8" borderId="1" xfId="0" applyNumberFormat="1" applyFill="1" applyBorder="1" applyAlignment="1">
      <alignment horizontal="center"/>
    </xf>
    <xf numFmtId="0" fontId="13" fillId="10" borderId="1" xfId="0" applyFont="1" applyFill="1" applyBorder="1" applyAlignment="1">
      <alignment horizontal="center"/>
    </xf>
    <xf numFmtId="164" fontId="13" fillId="10" borderId="1" xfId="0" applyNumberFormat="1" applyFon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0" fillId="18" borderId="1" xfId="0" applyFill="1" applyBorder="1" applyAlignment="1">
      <alignment horizontal="center"/>
    </xf>
    <xf numFmtId="164" fontId="0" fillId="18" borderId="1" xfId="0" applyNumberFormat="1" applyFill="1" applyBorder="1" applyAlignment="1">
      <alignment horizontal="center"/>
    </xf>
    <xf numFmtId="0" fontId="13" fillId="19" borderId="1" xfId="0" applyFont="1" applyFill="1" applyBorder="1" applyAlignment="1">
      <alignment horizontal="center"/>
    </xf>
    <xf numFmtId="164" fontId="13" fillId="19" borderId="1" xfId="0" applyNumberFormat="1" applyFon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0" fillId="31" borderId="1" xfId="0" applyFill="1" applyBorder="1" applyAlignment="1">
      <alignment horizontal="center"/>
    </xf>
    <xf numFmtId="164" fontId="0" fillId="31" borderId="1" xfId="0" applyNumberFormat="1" applyFill="1" applyBorder="1" applyAlignment="1">
      <alignment horizontal="center"/>
    </xf>
    <xf numFmtId="0" fontId="13" fillId="32" borderId="1" xfId="0" applyFont="1" applyFill="1" applyBorder="1" applyAlignment="1">
      <alignment horizontal="center"/>
    </xf>
    <xf numFmtId="164" fontId="13" fillId="32" borderId="1" xfId="0" applyNumberFormat="1" applyFon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0" fillId="37" borderId="1" xfId="0" applyFill="1" applyBorder="1" applyAlignment="1">
      <alignment horizontal="center"/>
    </xf>
    <xf numFmtId="164" fontId="0" fillId="37" borderId="1" xfId="0" applyNumberFormat="1" applyFill="1" applyBorder="1" applyAlignment="1">
      <alignment horizontal="center"/>
    </xf>
    <xf numFmtId="0" fontId="13" fillId="38" borderId="1" xfId="0" applyFont="1" applyFill="1" applyBorder="1" applyAlignment="1">
      <alignment horizontal="center"/>
    </xf>
    <xf numFmtId="164" fontId="13" fillId="38" borderId="1" xfId="0" applyNumberFormat="1" applyFont="1" applyFill="1" applyBorder="1" applyAlignment="1">
      <alignment horizontal="center"/>
    </xf>
    <xf numFmtId="0" fontId="13" fillId="39" borderId="1" xfId="0" applyFont="1" applyFill="1" applyBorder="1" applyAlignment="1">
      <alignment horizontal="center"/>
    </xf>
    <xf numFmtId="164" fontId="13" fillId="39" borderId="1" xfId="0" applyNumberFormat="1" applyFon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0" fillId="43" borderId="1" xfId="0" applyFill="1" applyBorder="1" applyAlignment="1">
      <alignment horizontal="center"/>
    </xf>
    <xf numFmtId="164" fontId="0" fillId="43" borderId="1" xfId="0" applyNumberFormat="1" applyFill="1" applyBorder="1" applyAlignment="1">
      <alignment horizontal="center"/>
    </xf>
    <xf numFmtId="0" fontId="13" fillId="9" borderId="1" xfId="0" applyFont="1" applyFill="1" applyBorder="1" applyAlignment="1">
      <alignment horizontal="center"/>
    </xf>
    <xf numFmtId="164" fontId="13" fillId="9" borderId="1" xfId="0" applyNumberFormat="1" applyFont="1" applyFill="1" applyBorder="1" applyAlignment="1">
      <alignment horizontal="center"/>
    </xf>
    <xf numFmtId="165" fontId="3" fillId="0" borderId="2" xfId="1" applyNumberFormat="1" applyFont="1" applyBorder="1" applyAlignment="1">
      <alignment horizontal="center"/>
    </xf>
    <xf numFmtId="0" fontId="0" fillId="0" borderId="1" xfId="0" applyBorder="1" applyAlignment="1">
      <alignment horizontal="center" vertical="center"/>
    </xf>
    <xf numFmtId="0" fontId="0" fillId="2" borderId="1" xfId="0" applyFill="1" applyBorder="1" applyAlignment="1" applyProtection="1">
      <alignment horizontal="center" vertical="center"/>
      <protection locked="0"/>
    </xf>
    <xf numFmtId="0" fontId="19" fillId="0" borderId="0" xfId="0" applyFont="1" applyAlignment="1">
      <alignment horizontal="center"/>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6" borderId="1" xfId="1" applyFont="1" applyFill="1" applyBorder="1" applyAlignment="1">
      <alignment horizontal="center"/>
    </xf>
    <xf numFmtId="9" fontId="1" fillId="16" borderId="6" xfId="1" applyFont="1" applyFill="1" applyBorder="1" applyAlignment="1">
      <alignment horizontal="center"/>
    </xf>
    <xf numFmtId="2" fontId="0" fillId="16" borderId="1" xfId="0" applyNumberFormat="1" applyFill="1" applyBorder="1" applyAlignment="1">
      <alignment horizontal="center"/>
    </xf>
    <xf numFmtId="0" fontId="0" fillId="44" borderId="1" xfId="0" applyFill="1" applyBorder="1" applyAlignment="1">
      <alignment horizontal="center"/>
    </xf>
    <xf numFmtId="0" fontId="0" fillId="45" borderId="1" xfId="0" applyFill="1" applyBorder="1" applyAlignment="1">
      <alignment horizontal="center"/>
    </xf>
    <xf numFmtId="2" fontId="0" fillId="45" borderId="1" xfId="0" applyNumberFormat="1" applyFill="1" applyBorder="1" applyAlignment="1">
      <alignment horizontal="center"/>
    </xf>
    <xf numFmtId="9" fontId="0" fillId="45" borderId="1" xfId="0" applyNumberFormat="1" applyFill="1" applyBorder="1" applyAlignment="1">
      <alignment horizontal="center"/>
    </xf>
    <xf numFmtId="2" fontId="1" fillId="46" borderId="1" xfId="0" applyNumberFormat="1" applyFont="1" applyFill="1" applyBorder="1" applyAlignment="1">
      <alignment horizontal="left"/>
    </xf>
    <xf numFmtId="0" fontId="0" fillId="46" borderId="1" xfId="0" applyFill="1" applyBorder="1" applyAlignment="1">
      <alignment horizontal="center" vertical="center"/>
    </xf>
    <xf numFmtId="0" fontId="1" fillId="46" borderId="1" xfId="0" applyFont="1" applyFill="1" applyBorder="1" applyAlignment="1">
      <alignment horizontal="left"/>
    </xf>
    <xf numFmtId="0" fontId="0" fillId="0" borderId="2" xfId="0" applyBorder="1"/>
    <xf numFmtId="0" fontId="0" fillId="0" borderId="14" xfId="0" applyBorder="1"/>
    <xf numFmtId="0" fontId="0" fillId="0" borderId="6" xfId="0" applyBorder="1"/>
    <xf numFmtId="0" fontId="0" fillId="0" borderId="6" xfId="0" applyBorder="1" applyAlignment="1">
      <alignment horizontal="center" vertical="center"/>
    </xf>
    <xf numFmtId="0" fontId="0" fillId="44" borderId="6" xfId="0" applyFill="1" applyBorder="1" applyAlignment="1">
      <alignment horizontal="center"/>
    </xf>
    <xf numFmtId="0" fontId="0" fillId="44" borderId="25" xfId="0" applyFill="1" applyBorder="1" applyAlignment="1">
      <alignment horizontal="center"/>
    </xf>
    <xf numFmtId="0" fontId="0" fillId="44" borderId="26" xfId="0" applyFill="1" applyBorder="1" applyAlignment="1">
      <alignment horizontal="center"/>
    </xf>
    <xf numFmtId="9" fontId="0" fillId="0" borderId="25" xfId="1" applyFont="1" applyBorder="1" applyAlignment="1">
      <alignment horizontal="center" vertical="center"/>
    </xf>
    <xf numFmtId="9" fontId="0" fillId="0" borderId="27" xfId="1" applyFont="1" applyBorder="1" applyAlignment="1">
      <alignment horizontal="center" vertical="center"/>
    </xf>
    <xf numFmtId="0" fontId="0" fillId="44" borderId="28" xfId="0" applyFill="1" applyBorder="1" applyAlignment="1">
      <alignment horizontal="center"/>
    </xf>
    <xf numFmtId="9" fontId="1" fillId="44" borderId="31" xfId="1" applyFont="1" applyFill="1" applyBorder="1" applyAlignment="1">
      <alignment horizontal="center"/>
    </xf>
    <xf numFmtId="164" fontId="1" fillId="44" borderId="32" xfId="0" applyNumberFormat="1" applyFont="1" applyFill="1" applyBorder="1" applyAlignment="1">
      <alignment horizontal="center"/>
    </xf>
    <xf numFmtId="164" fontId="1" fillId="44" borderId="33" xfId="0" applyNumberFormat="1" applyFont="1" applyFill="1" applyBorder="1" applyAlignment="1">
      <alignment horizontal="center"/>
    </xf>
    <xf numFmtId="164" fontId="0" fillId="0" borderId="2" xfId="0" applyNumberFormat="1" applyBorder="1" applyAlignment="1">
      <alignment horizontal="center"/>
    </xf>
    <xf numFmtId="0" fontId="11" fillId="45" borderId="22" xfId="0" applyFont="1" applyFill="1" applyBorder="1" applyAlignment="1">
      <alignment horizontal="center"/>
    </xf>
    <xf numFmtId="0" fontId="0" fillId="45" borderId="25" xfId="0" applyFill="1" applyBorder="1" applyAlignment="1">
      <alignment horizontal="center"/>
    </xf>
    <xf numFmtId="2" fontId="0" fillId="45" borderId="25" xfId="0" applyNumberFormat="1" applyFill="1" applyBorder="1" applyAlignment="1">
      <alignment horizontal="center"/>
    </xf>
    <xf numFmtId="0" fontId="0" fillId="0" borderId="25" xfId="0" applyBorder="1"/>
    <xf numFmtId="0" fontId="0" fillId="0" borderId="27" xfId="0" applyBorder="1"/>
    <xf numFmtId="164" fontId="1" fillId="45" borderId="31" xfId="0" applyNumberFormat="1" applyFont="1" applyFill="1" applyBorder="1" applyAlignment="1">
      <alignment horizontal="center"/>
    </xf>
    <xf numFmtId="164" fontId="1" fillId="45" borderId="32" xfId="0" applyNumberFormat="1" applyFont="1" applyFill="1" applyBorder="1" applyAlignment="1">
      <alignment horizontal="center"/>
    </xf>
    <xf numFmtId="9" fontId="1" fillId="45" borderId="32" xfId="1" applyFont="1" applyFill="1" applyBorder="1" applyAlignment="1">
      <alignment horizontal="center"/>
    </xf>
    <xf numFmtId="0" fontId="22" fillId="0" borderId="0" xfId="0" applyFont="1"/>
    <xf numFmtId="0" fontId="0" fillId="0" borderId="0" xfId="0" applyAlignment="1">
      <alignment horizontal="center" vertical="center"/>
    </xf>
    <xf numFmtId="9" fontId="0" fillId="0" borderId="1" xfId="0" applyNumberFormat="1" applyBorder="1" applyAlignment="1">
      <alignment horizontal="center" vertical="center"/>
    </xf>
    <xf numFmtId="164" fontId="0" fillId="0" borderId="1" xfId="0" applyNumberFormat="1" applyBorder="1" applyAlignment="1">
      <alignment horizontal="center" vertical="center"/>
    </xf>
    <xf numFmtId="0" fontId="0" fillId="47" borderId="1" xfId="0" applyFill="1" applyBorder="1" applyAlignment="1">
      <alignment horizontal="center"/>
    </xf>
    <xf numFmtId="0" fontId="0" fillId="48" borderId="1" xfId="0" applyFill="1" applyBorder="1" applyAlignment="1">
      <alignment horizontal="center"/>
    </xf>
    <xf numFmtId="165" fontId="0" fillId="0" borderId="0" xfId="0" applyNumberFormat="1" applyAlignment="1">
      <alignment horizontal="center"/>
    </xf>
    <xf numFmtId="9" fontId="0" fillId="44" borderId="25" xfId="1" applyFont="1" applyFill="1" applyBorder="1" applyAlignment="1">
      <alignment horizontal="center" vertical="center"/>
    </xf>
    <xf numFmtId="0" fontId="1" fillId="3" borderId="0" xfId="0" applyFont="1" applyFill="1" applyAlignment="1">
      <alignment horizontal="center" vertical="center"/>
    </xf>
    <xf numFmtId="0" fontId="1" fillId="0" borderId="0" xfId="0" applyFont="1" applyAlignment="1">
      <alignment horizontal="center" vertical="center"/>
    </xf>
    <xf numFmtId="9" fontId="1" fillId="0" borderId="0" xfId="0" applyNumberFormat="1" applyFont="1" applyAlignment="1">
      <alignment horizontal="center" vertical="center"/>
    </xf>
    <xf numFmtId="0" fontId="9" fillId="7" borderId="1" xfId="0" applyFont="1" applyFill="1" applyBorder="1" applyAlignment="1">
      <alignment horizontal="center" vertical="center"/>
    </xf>
    <xf numFmtId="0" fontId="8" fillId="4" borderId="0" xfId="0" applyFont="1" applyFill="1" applyAlignment="1">
      <alignment horizontal="center" vertical="center"/>
    </xf>
    <xf numFmtId="0" fontId="9" fillId="7" borderId="2"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3" xfId="0" applyFont="1" applyFill="1" applyBorder="1" applyAlignment="1">
      <alignment horizontal="center" vertical="center"/>
    </xf>
    <xf numFmtId="0" fontId="0" fillId="2" borderId="8" xfId="0" applyFill="1" applyBorder="1" applyAlignment="1">
      <alignment horizontal="left" wrapText="1"/>
    </xf>
    <xf numFmtId="0" fontId="15"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2" xfId="0" applyFont="1" applyFill="1" applyBorder="1" applyAlignment="1">
      <alignment horizontal="center"/>
    </xf>
    <xf numFmtId="0" fontId="1" fillId="5" borderId="4" xfId="0" applyFont="1" applyFill="1" applyBorder="1" applyAlignment="1">
      <alignment horizontal="center"/>
    </xf>
    <xf numFmtId="9" fontId="0" fillId="0" borderId="17" xfId="1" applyFont="1" applyBorder="1" applyAlignment="1">
      <alignment horizontal="center" vertical="center"/>
    </xf>
    <xf numFmtId="9" fontId="0" fillId="0" borderId="18" xfId="1" applyFont="1" applyBorder="1" applyAlignment="1">
      <alignment horizontal="center" vertical="center"/>
    </xf>
    <xf numFmtId="9" fontId="0" fillId="0" borderId="19" xfId="1" applyFont="1" applyBorder="1" applyAlignment="1">
      <alignment horizontal="center" vertical="center"/>
    </xf>
    <xf numFmtId="9" fontId="0" fillId="0" borderId="34" xfId="1" applyFont="1" applyBorder="1" applyAlignment="1">
      <alignment horizontal="center" vertical="center"/>
    </xf>
    <xf numFmtId="9" fontId="0" fillId="0" borderId="35" xfId="1" applyFont="1" applyBorder="1" applyAlignment="1">
      <alignment horizontal="center" vertical="center"/>
    </xf>
    <xf numFmtId="9" fontId="0" fillId="0" borderId="36" xfId="1" applyFont="1" applyBorder="1" applyAlignment="1">
      <alignment horizontal="center" vertical="center"/>
    </xf>
    <xf numFmtId="9" fontId="0" fillId="0" borderId="5" xfId="1" applyFont="1" applyBorder="1" applyAlignment="1">
      <alignment horizontal="center" vertical="center"/>
    </xf>
    <xf numFmtId="9" fontId="0" fillId="0" borderId="37" xfId="1" applyFont="1" applyBorder="1" applyAlignment="1">
      <alignment horizontal="center" vertical="center"/>
    </xf>
    <xf numFmtId="9" fontId="0" fillId="45" borderId="19" xfId="1" applyFont="1" applyFill="1" applyBorder="1" applyAlignment="1">
      <alignment horizontal="center"/>
    </xf>
    <xf numFmtId="9" fontId="0" fillId="45" borderId="34" xfId="1" applyFont="1" applyFill="1" applyBorder="1" applyAlignment="1">
      <alignment horizontal="center"/>
    </xf>
    <xf numFmtId="9" fontId="0" fillId="45" borderId="35" xfId="1" applyFont="1" applyFill="1" applyBorder="1" applyAlignment="1">
      <alignment horizontal="center"/>
    </xf>
    <xf numFmtId="0" fontId="0" fillId="46" borderId="30" xfId="0" applyFill="1" applyBorder="1" applyAlignment="1">
      <alignment horizontal="left"/>
    </xf>
    <xf numFmtId="0" fontId="0" fillId="46" borderId="20" xfId="0" applyFill="1" applyBorder="1" applyAlignment="1">
      <alignment horizontal="left"/>
    </xf>
    <xf numFmtId="9" fontId="0" fillId="45" borderId="20" xfId="1" applyFont="1" applyFill="1" applyBorder="1" applyAlignment="1">
      <alignment horizontal="center"/>
    </xf>
    <xf numFmtId="9" fontId="0" fillId="0" borderId="20" xfId="1" applyFont="1" applyBorder="1" applyAlignment="1">
      <alignment horizontal="center" vertical="center"/>
    </xf>
    <xf numFmtId="9" fontId="0" fillId="0" borderId="21" xfId="1" applyFont="1" applyBorder="1" applyAlignment="1">
      <alignment horizontal="center" vertical="center"/>
    </xf>
    <xf numFmtId="0" fontId="20" fillId="46" borderId="6" xfId="0" applyFont="1" applyFill="1" applyBorder="1" applyAlignment="1">
      <alignment horizontal="center" vertical="center"/>
    </xf>
    <xf numFmtId="0" fontId="20" fillId="46" borderId="11" xfId="0" applyFont="1" applyFill="1" applyBorder="1" applyAlignment="1">
      <alignment horizontal="center" vertical="center"/>
    </xf>
    <xf numFmtId="0" fontId="20" fillId="46" borderId="14" xfId="0" applyFont="1" applyFill="1" applyBorder="1" applyAlignment="1">
      <alignment horizontal="center" vertical="center"/>
    </xf>
    <xf numFmtId="0" fontId="20" fillId="46" borderId="12" xfId="0" applyFont="1" applyFill="1" applyBorder="1" applyAlignment="1">
      <alignment horizontal="center" vertical="center"/>
    </xf>
    <xf numFmtId="0" fontId="21" fillId="46" borderId="12" xfId="0" applyFont="1" applyFill="1" applyBorder="1" applyAlignment="1">
      <alignment horizontal="center"/>
    </xf>
    <xf numFmtId="0" fontId="21" fillId="46" borderId="5" xfId="0" applyFont="1" applyFill="1" applyBorder="1" applyAlignment="1">
      <alignment horizontal="center"/>
    </xf>
    <xf numFmtId="0" fontId="0" fillId="46" borderId="29" xfId="0" applyFill="1" applyBorder="1" applyAlignment="1">
      <alignment horizontal="left"/>
    </xf>
    <xf numFmtId="0" fontId="0" fillId="46" borderId="17" xfId="0" applyFill="1" applyBorder="1" applyAlignment="1">
      <alignment horizontal="left"/>
    </xf>
    <xf numFmtId="0" fontId="0" fillId="46" borderId="36" xfId="0" applyFill="1" applyBorder="1" applyAlignment="1">
      <alignment horizontal="left"/>
    </xf>
    <xf numFmtId="0" fontId="0" fillId="46" borderId="5" xfId="0" applyFill="1" applyBorder="1" applyAlignment="1">
      <alignment horizontal="left"/>
    </xf>
    <xf numFmtId="0" fontId="0" fillId="46" borderId="37" xfId="0" applyFill="1" applyBorder="1" applyAlignment="1">
      <alignment horizontal="left"/>
    </xf>
    <xf numFmtId="0" fontId="0" fillId="46" borderId="19" xfId="0" applyFill="1" applyBorder="1" applyAlignment="1">
      <alignment horizontal="left"/>
    </xf>
    <xf numFmtId="0" fontId="0" fillId="46" borderId="34" xfId="0" applyFill="1" applyBorder="1" applyAlignment="1">
      <alignment horizontal="left"/>
    </xf>
    <xf numFmtId="0" fontId="0" fillId="46" borderId="35" xfId="0" applyFill="1" applyBorder="1" applyAlignment="1">
      <alignment horizontal="left"/>
    </xf>
    <xf numFmtId="9" fontId="0" fillId="45" borderId="17" xfId="1" applyFont="1" applyFill="1" applyBorder="1" applyAlignment="1">
      <alignment horizontal="center"/>
    </xf>
    <xf numFmtId="9" fontId="0" fillId="45" borderId="36" xfId="1" applyFont="1" applyFill="1" applyBorder="1" applyAlignment="1">
      <alignment horizontal="center"/>
    </xf>
    <xf numFmtId="9" fontId="0" fillId="45" borderId="5" xfId="1" applyFont="1" applyFill="1" applyBorder="1" applyAlignment="1">
      <alignment horizontal="center"/>
    </xf>
    <xf numFmtId="9" fontId="0" fillId="45" borderId="37" xfId="1"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18" fillId="0" borderId="1" xfId="0" applyFont="1" applyBorder="1" applyAlignment="1">
      <alignment horizontal="center" vertical="center"/>
    </xf>
    <xf numFmtId="0" fontId="11" fillId="45" borderId="29" xfId="0" applyFont="1" applyFill="1" applyBorder="1" applyAlignment="1">
      <alignment horizontal="center"/>
    </xf>
    <xf numFmtId="0" fontId="11" fillId="45" borderId="17" xfId="0" applyFont="1" applyFill="1" applyBorder="1" applyAlignment="1">
      <alignment horizontal="center"/>
    </xf>
    <xf numFmtId="0" fontId="1" fillId="0" borderId="0" xfId="0" applyFont="1" applyAlignment="1">
      <alignment horizontal="left"/>
    </xf>
    <xf numFmtId="0" fontId="18" fillId="44" borderId="16" xfId="0" applyFont="1" applyFill="1" applyBorder="1" applyAlignment="1">
      <alignment horizontal="center"/>
    </xf>
    <xf numFmtId="0" fontId="18" fillId="44" borderId="23" xfId="0" applyFont="1" applyFill="1" applyBorder="1" applyAlignment="1">
      <alignment horizontal="center"/>
    </xf>
    <xf numFmtId="0" fontId="18" fillId="44" borderId="24" xfId="0" applyFont="1" applyFill="1" applyBorder="1" applyAlignment="1">
      <alignment horizontal="center"/>
    </xf>
    <xf numFmtId="2" fontId="0" fillId="0" borderId="1" xfId="0" applyNumberFormat="1" applyBorder="1" applyAlignment="1">
      <alignment horizontal="center" vertical="center"/>
    </xf>
    <xf numFmtId="164" fontId="18" fillId="8" borderId="6" xfId="0" applyNumberFormat="1" applyFont="1" applyFill="1" applyBorder="1" applyAlignment="1">
      <alignment horizontal="center" vertical="center"/>
    </xf>
    <xf numFmtId="164" fontId="18" fillId="8" borderId="15" xfId="0" applyNumberFormat="1" applyFont="1" applyFill="1" applyBorder="1" applyAlignment="1">
      <alignment horizontal="center" vertical="center"/>
    </xf>
    <xf numFmtId="164" fontId="18" fillId="8" borderId="11" xfId="0" applyNumberFormat="1" applyFont="1" applyFill="1" applyBorder="1" applyAlignment="1">
      <alignment horizontal="center" vertical="center"/>
    </xf>
    <xf numFmtId="167" fontId="18" fillId="8" borderId="6" xfId="0" applyNumberFormat="1" applyFont="1" applyFill="1" applyBorder="1" applyAlignment="1">
      <alignment horizontal="center" vertical="center"/>
    </xf>
    <xf numFmtId="167" fontId="18" fillId="8" borderId="15" xfId="0" applyNumberFormat="1" applyFont="1" applyFill="1" applyBorder="1" applyAlignment="1">
      <alignment horizontal="center" vertical="center"/>
    </xf>
    <xf numFmtId="167" fontId="18" fillId="8" borderId="11" xfId="0" applyNumberFormat="1" applyFont="1" applyFill="1" applyBorder="1" applyAlignment="1">
      <alignment horizontal="center" vertical="center"/>
    </xf>
    <xf numFmtId="164" fontId="18" fillId="20" borderId="6" xfId="0" applyNumberFormat="1" applyFont="1" applyFill="1" applyBorder="1" applyAlignment="1">
      <alignment horizontal="center" vertical="center"/>
    </xf>
    <xf numFmtId="164" fontId="18" fillId="20" borderId="15" xfId="0" applyNumberFormat="1" applyFont="1" applyFill="1" applyBorder="1" applyAlignment="1">
      <alignment horizontal="center" vertical="center"/>
    </xf>
    <xf numFmtId="164" fontId="18" fillId="20" borderId="11" xfId="0" applyNumberFormat="1" applyFont="1" applyFill="1" applyBorder="1" applyAlignment="1">
      <alignment horizontal="center" vertical="center"/>
    </xf>
    <xf numFmtId="164" fontId="18" fillId="16" borderId="6" xfId="0" applyNumberFormat="1" applyFont="1" applyFill="1" applyBorder="1" applyAlignment="1">
      <alignment horizontal="center" vertical="center"/>
    </xf>
    <xf numFmtId="164" fontId="18" fillId="16" borderId="15" xfId="0" applyNumberFormat="1" applyFont="1" applyFill="1" applyBorder="1" applyAlignment="1">
      <alignment horizontal="center" vertical="center"/>
    </xf>
    <xf numFmtId="164" fontId="18" fillId="16" borderId="11" xfId="0" applyNumberFormat="1" applyFont="1" applyFill="1" applyBorder="1" applyAlignment="1">
      <alignment horizontal="center" vertical="center"/>
    </xf>
    <xf numFmtId="164" fontId="18" fillId="24" borderId="6" xfId="0" applyNumberFormat="1" applyFont="1" applyFill="1" applyBorder="1" applyAlignment="1">
      <alignment horizontal="center" vertical="center"/>
    </xf>
    <xf numFmtId="164" fontId="18" fillId="24" borderId="15" xfId="0" applyNumberFormat="1" applyFont="1" applyFill="1" applyBorder="1" applyAlignment="1">
      <alignment horizontal="center" vertical="center"/>
    </xf>
    <xf numFmtId="164" fontId="18" fillId="24" borderId="11" xfId="0" applyNumberFormat="1" applyFont="1" applyFill="1" applyBorder="1" applyAlignment="1">
      <alignment horizontal="center" vertical="center"/>
    </xf>
    <xf numFmtId="164" fontId="18" fillId="29" borderId="6" xfId="0" applyNumberFormat="1" applyFont="1" applyFill="1" applyBorder="1" applyAlignment="1">
      <alignment horizontal="center" vertical="center"/>
    </xf>
    <xf numFmtId="164" fontId="18" fillId="29" borderId="15" xfId="0" applyNumberFormat="1" applyFont="1" applyFill="1" applyBorder="1" applyAlignment="1">
      <alignment horizontal="center" vertical="center"/>
    </xf>
    <xf numFmtId="164" fontId="18" fillId="29" borderId="11" xfId="0" applyNumberFormat="1" applyFont="1" applyFill="1" applyBorder="1" applyAlignment="1">
      <alignment horizontal="center" vertical="center"/>
    </xf>
    <xf numFmtId="164" fontId="18" fillId="11" borderId="6" xfId="0" applyNumberFormat="1" applyFont="1" applyFill="1" applyBorder="1" applyAlignment="1">
      <alignment horizontal="center" vertical="center"/>
    </xf>
    <xf numFmtId="164" fontId="18" fillId="11" borderId="15" xfId="0" applyNumberFormat="1" applyFont="1" applyFill="1" applyBorder="1" applyAlignment="1">
      <alignment horizontal="center" vertical="center"/>
    </xf>
    <xf numFmtId="164" fontId="18" fillId="11" borderId="11" xfId="0" applyNumberFormat="1" applyFont="1" applyFill="1" applyBorder="1" applyAlignment="1">
      <alignment horizontal="center" vertical="center"/>
    </xf>
    <xf numFmtId="164" fontId="18" fillId="33" borderId="6" xfId="0" applyNumberFormat="1" applyFont="1" applyFill="1" applyBorder="1" applyAlignment="1">
      <alignment horizontal="center" vertical="center"/>
    </xf>
    <xf numFmtId="164" fontId="18" fillId="33" borderId="15" xfId="0" applyNumberFormat="1" applyFont="1" applyFill="1" applyBorder="1" applyAlignment="1">
      <alignment horizontal="center" vertical="center"/>
    </xf>
    <xf numFmtId="164" fontId="18" fillId="33" borderId="11" xfId="0" applyNumberFormat="1" applyFont="1" applyFill="1" applyBorder="1" applyAlignment="1">
      <alignment horizontal="center" vertical="center"/>
    </xf>
    <xf numFmtId="164" fontId="18" fillId="13" borderId="6" xfId="0" applyNumberFormat="1" applyFont="1" applyFill="1" applyBorder="1" applyAlignment="1">
      <alignment horizontal="center" vertical="center"/>
    </xf>
    <xf numFmtId="164" fontId="18" fillId="13" borderId="15" xfId="0" applyNumberFormat="1" applyFont="1" applyFill="1" applyBorder="1" applyAlignment="1">
      <alignment horizontal="center" vertical="center"/>
    </xf>
    <xf numFmtId="164" fontId="18" fillId="13" borderId="11" xfId="0" applyNumberFormat="1" applyFont="1" applyFill="1" applyBorder="1" applyAlignment="1">
      <alignment horizontal="center" vertical="center"/>
    </xf>
    <xf numFmtId="164" fontId="18" fillId="40" borderId="6" xfId="0" applyNumberFormat="1" applyFont="1" applyFill="1" applyBorder="1" applyAlignment="1">
      <alignment horizontal="center" vertical="center"/>
    </xf>
    <xf numFmtId="164" fontId="18" fillId="40" borderId="15" xfId="0" applyNumberFormat="1" applyFont="1" applyFill="1" applyBorder="1" applyAlignment="1">
      <alignment horizontal="center" vertical="center"/>
    </xf>
    <xf numFmtId="164" fontId="18" fillId="40" borderId="11" xfId="0" applyNumberFormat="1" applyFont="1" applyFill="1" applyBorder="1" applyAlignment="1">
      <alignment horizontal="center" vertical="center"/>
    </xf>
    <xf numFmtId="164" fontId="18" fillId="0" borderId="6" xfId="0" applyNumberFormat="1" applyFont="1" applyBorder="1" applyAlignment="1">
      <alignment horizontal="center" vertical="center"/>
    </xf>
    <xf numFmtId="164" fontId="18" fillId="0" borderId="15" xfId="0" applyNumberFormat="1" applyFont="1" applyBorder="1" applyAlignment="1">
      <alignment horizontal="center" vertical="center"/>
    </xf>
    <xf numFmtId="164" fontId="18" fillId="0" borderId="11" xfId="0" applyNumberFormat="1" applyFont="1" applyBorder="1" applyAlignment="1">
      <alignment horizontal="center" vertical="center"/>
    </xf>
  </cellXfs>
  <cellStyles count="3">
    <cellStyle name="Normal" xfId="0" builtinId="0"/>
    <cellStyle name="Normal 2" xfId="2" xr:uid="{9215A4BA-80A9-3443-B564-6FD730F7F514}"/>
    <cellStyle name="Pourcentage" xfId="1" builtinId="5"/>
  </cellStyles>
  <dxfs count="42">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numFmt numFmtId="13" formatCode="0%"/>
    </dxf>
    <dxf>
      <alignment horizontal="general" vertical="bottom" textRotation="0" wrapText="0" indent="0" justifyLastLine="0" shrinkToFit="0" readingOrder="0"/>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numFmt numFmtId="165" formatCode="0.0%"/>
    </dxf>
    <dxf>
      <numFmt numFmtId="165" formatCode="0.0%"/>
    </dxf>
    <dxf>
      <alignment horizontal="center"/>
    </dxf>
    <dxf>
      <alignment horizontal="center"/>
    </dxf>
    <dxf>
      <alignment horizontal="center"/>
    </dxf>
    <dxf>
      <alignment horizontal="center"/>
    </dxf>
    <dxf>
      <alignment horizontal="center"/>
    </dxf>
    <dxf>
      <alignment horizontal="center"/>
    </dxf>
    <dxf>
      <alignment horizontal="center"/>
    </dxf>
    <dxf>
      <font>
        <b/>
      </font>
    </dxf>
    <dxf>
      <alignment horizontal="center"/>
    </dxf>
    <dxf>
      <alignment horizontal="center"/>
    </dxf>
  </dxfs>
  <tableStyles count="0" defaultTableStyle="TableStyleMedium2" defaultPivotStyle="PivotStyleLight16"/>
  <colors>
    <mruColors>
      <color rgb="FF7030A0"/>
      <color rgb="FFBA00FF"/>
      <color rgb="FFD98BFF"/>
      <color rgb="FFEBC8FF"/>
      <color rgb="FFF08300"/>
      <color rgb="FFFFC000"/>
      <color rgb="FFF7C7AC"/>
      <color rgb="FFFBE2D5"/>
      <color rgb="FF00DADA"/>
      <color rgb="FF00FF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3.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4.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ER CHAMPETRE</c:v>
                </c:pt>
              </c:strCache>
            </c:strRef>
          </c:tx>
          <c:spPr>
            <a:solidFill>
              <a:schemeClr val="accent2"/>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1.8181818181818181</c:v>
                </c:pt>
                <c:pt idx="1">
                  <c:v>0.18181818181818182</c:v>
                </c:pt>
                <c:pt idx="2">
                  <c:v>0</c:v>
                </c:pt>
                <c:pt idx="3">
                  <c:v>0</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ER SYCOMORE</c:v>
                </c:pt>
              </c:strCache>
            </c:strRef>
          </c:tx>
          <c:spPr>
            <a:solidFill>
              <a:schemeClr val="accent4"/>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4</c:v>
                </c:pt>
                <c:pt idx="1">
                  <c:v>19.272727272727273</c:v>
                </c:pt>
                <c:pt idx="2">
                  <c:v>3.8181818181818183</c:v>
                </c:pt>
                <c:pt idx="3">
                  <c:v>0.18181818181818182</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FRENE</c:v>
                </c:pt>
              </c:strCache>
            </c:strRef>
          </c:tx>
          <c:spPr>
            <a:solidFill>
              <a:schemeClr val="accent6"/>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1.0909090909090908</c:v>
                </c:pt>
                <c:pt idx="2">
                  <c:v>0.36363636363636365</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TILLEUL</c:v>
                </c:pt>
              </c:strCache>
            </c:strRef>
          </c:tx>
          <c:spPr>
            <a:solidFill>
              <a:schemeClr val="accent2">
                <a:lumMod val="60000"/>
              </a:schemeClr>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0.36363636363636365</c:v>
                </c:pt>
                <c:pt idx="1">
                  <c:v>0</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#N/A</c:v>
                </c:pt>
              </c:strCache>
            </c:strRef>
          </c:tx>
          <c:spPr>
            <a:solidFill>
              <a:schemeClr val="accent1"/>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c:v>
                </c:pt>
                <c:pt idx="1">
                  <c:v>0</c:v>
                </c:pt>
                <c:pt idx="2">
                  <c:v>0</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#N/A</c:v>
                </c:pt>
              </c:strCache>
            </c:strRef>
          </c:tx>
          <c:spPr>
            <a:solidFill>
              <a:schemeClr val="accent3"/>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c:v>
                </c:pt>
                <c:pt idx="1">
                  <c:v>0</c:v>
                </c:pt>
                <c:pt idx="2">
                  <c:v>0</c:v>
                </c:pt>
                <c:pt idx="3">
                  <c:v>0</c:v>
                </c:pt>
              </c:numCache>
            </c:numRef>
          </c:val>
          <c:extLst>
            <c:ext xmlns:c16="http://schemas.microsoft.com/office/drawing/2014/chart" uri="{C3380CC4-5D6E-409C-BE32-E72D297353CC}">
              <c16:uniqueId val="{00000012-F00A-2A42-8D54-BE6C7DFB116A}"/>
            </c:ext>
          </c:extLst>
        </c:ser>
        <c:dLbls>
          <c:dLblPos val="ctr"/>
          <c:showLegendKey val="0"/>
          <c:showVal val="1"/>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a:t>
            </a:r>
            <a:r>
              <a:rPr lang="fr-FR" sz="2400" b="1" baseline="0"/>
              <a:t> de l'aspect biodiversité</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Trajectoires!$A$125</c:f>
              <c:strCache>
                <c:ptCount val="1"/>
                <c:pt idx="0">
                  <c:v>Abres bio</c:v>
                </c:pt>
              </c:strCache>
            </c:strRef>
          </c:tx>
          <c:spPr>
            <a:solidFill>
              <a:schemeClr val="accent6">
                <a:tint val="77000"/>
              </a:schemeClr>
            </a:solidFill>
            <a:ln>
              <a:noFill/>
            </a:ln>
            <a:effectLst/>
          </c:spPr>
          <c:invertIfNegative val="0"/>
          <c:cat>
            <c:strRef>
              <c:f>Trajectoires!$D$124:$H$124</c:f>
              <c:strCache>
                <c:ptCount val="5"/>
                <c:pt idx="0">
                  <c:v>G 2024</c:v>
                </c:pt>
                <c:pt idx="4">
                  <c:v>G Horizon ++</c:v>
                </c:pt>
              </c:strCache>
            </c:strRef>
          </c:cat>
          <c:val>
            <c:numRef>
              <c:f>Trajectoires!$D$125:$H$125</c:f>
              <c:numCache>
                <c:formatCode>General</c:formatCode>
                <c:ptCount val="5"/>
                <c:pt idx="0" formatCode="0.0">
                  <c:v>0</c:v>
                </c:pt>
                <c:pt idx="4" formatCode="0.0">
                  <c:v>0</c:v>
                </c:pt>
              </c:numCache>
            </c:numRef>
          </c:val>
          <c:extLst>
            <c:ext xmlns:c16="http://schemas.microsoft.com/office/drawing/2014/chart" uri="{C3380CC4-5D6E-409C-BE32-E72D297353CC}">
              <c16:uniqueId val="{00000000-FA32-0D42-9A6A-96AC1C0F8B3C}"/>
            </c:ext>
          </c:extLst>
        </c:ser>
        <c:ser>
          <c:idx val="1"/>
          <c:order val="1"/>
          <c:tx>
            <c:strRef>
              <c:f>Trajectoires!$A$126</c:f>
              <c:strCache>
                <c:ptCount val="1"/>
                <c:pt idx="0">
                  <c:v>Arbres morts</c:v>
                </c:pt>
              </c:strCache>
            </c:strRef>
          </c:tx>
          <c:spPr>
            <a:solidFill>
              <a:schemeClr val="accent6">
                <a:shade val="76000"/>
              </a:schemeClr>
            </a:solidFill>
            <a:ln>
              <a:noFill/>
            </a:ln>
            <a:effectLst/>
          </c:spPr>
          <c:invertIfNegative val="0"/>
          <c:cat>
            <c:strRef>
              <c:f>Trajectoires!$D$124:$H$124</c:f>
              <c:strCache>
                <c:ptCount val="5"/>
                <c:pt idx="0">
                  <c:v>G 2024</c:v>
                </c:pt>
                <c:pt idx="4">
                  <c:v>G Horizon ++</c:v>
                </c:pt>
              </c:strCache>
            </c:strRef>
          </c:cat>
          <c:val>
            <c:numRef>
              <c:f>Trajectoires!$D$126:$H$126</c:f>
              <c:numCache>
                <c:formatCode>General</c:formatCode>
                <c:ptCount val="5"/>
                <c:pt idx="0" formatCode="0.0">
                  <c:v>0.54322090685727054</c:v>
                </c:pt>
                <c:pt idx="4" formatCode="0.0">
                  <c:v>0</c:v>
                </c:pt>
              </c:numCache>
            </c:numRef>
          </c:val>
          <c:extLst>
            <c:ext xmlns:c16="http://schemas.microsoft.com/office/drawing/2014/chart" uri="{C3380CC4-5D6E-409C-BE32-E72D297353CC}">
              <c16:uniqueId val="{00000001-FA32-0D42-9A6A-96AC1C0F8B3C}"/>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 de la surface en</a:t>
            </a:r>
            <a:r>
              <a:rPr lang="fr-FR" sz="2400" b="1" baseline="0"/>
              <a:t> régénération</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Trajectoires!$C$120</c:f>
              <c:strCache>
                <c:ptCount val="1"/>
                <c:pt idx="0">
                  <c:v>Surface régénérée</c:v>
                </c:pt>
              </c:strCache>
            </c:strRef>
          </c:tx>
          <c:spPr>
            <a:solidFill>
              <a:schemeClr val="accent4">
                <a:tint val="77000"/>
              </a:schemeClr>
            </a:solidFill>
            <a:ln>
              <a:noFill/>
            </a:ln>
            <a:effectLst/>
          </c:spPr>
          <c:invertIfNegative val="0"/>
          <c:cat>
            <c:strRef>
              <c:f>Trajectoires!$D$119:$H$119</c:f>
              <c:strCache>
                <c:ptCount val="5"/>
                <c:pt idx="0">
                  <c:v>2024</c:v>
                </c:pt>
                <c:pt idx="4">
                  <c:v>Horizon ++</c:v>
                </c:pt>
              </c:strCache>
            </c:strRef>
          </c:cat>
          <c:val>
            <c:numRef>
              <c:f>Trajectoires!$D$120:$H$120</c:f>
              <c:numCache>
                <c:formatCode>General</c:formatCode>
                <c:ptCount val="5"/>
                <c:pt idx="0" formatCode="0%">
                  <c:v>0.08</c:v>
                </c:pt>
                <c:pt idx="4" formatCode="0%">
                  <c:v>0</c:v>
                </c:pt>
              </c:numCache>
            </c:numRef>
          </c:val>
          <c:extLst>
            <c:ext xmlns:c16="http://schemas.microsoft.com/office/drawing/2014/chart" uri="{C3380CC4-5D6E-409C-BE32-E72D297353CC}">
              <c16:uniqueId val="{00000000-0B54-1A48-A089-D7DA44843874}"/>
            </c:ext>
          </c:extLst>
        </c:ser>
        <c:ser>
          <c:idx val="1"/>
          <c:order val="1"/>
          <c:tx>
            <c:strRef>
              <c:f>Trajectoires!$C$121</c:f>
              <c:strCache>
                <c:ptCount val="1"/>
                <c:pt idx="0">
                  <c:v>Part régénérée d'intérêt</c:v>
                </c:pt>
              </c:strCache>
            </c:strRef>
          </c:tx>
          <c:spPr>
            <a:solidFill>
              <a:schemeClr val="accent4">
                <a:shade val="76000"/>
              </a:schemeClr>
            </a:solidFill>
            <a:ln>
              <a:noFill/>
            </a:ln>
            <a:effectLst/>
          </c:spPr>
          <c:invertIfNegative val="0"/>
          <c:cat>
            <c:strRef>
              <c:f>Trajectoires!$D$119:$H$119</c:f>
              <c:strCache>
                <c:ptCount val="5"/>
                <c:pt idx="0">
                  <c:v>2024</c:v>
                </c:pt>
                <c:pt idx="4">
                  <c:v>Horizon ++</c:v>
                </c:pt>
              </c:strCache>
            </c:strRef>
          </c:cat>
          <c:val>
            <c:numRef>
              <c:f>Trajectoires!$D$121:$H$121</c:f>
              <c:numCache>
                <c:formatCode>General</c:formatCode>
                <c:ptCount val="5"/>
                <c:pt idx="4" formatCode="0%">
                  <c:v>0</c:v>
                </c:pt>
              </c:numCache>
            </c:numRef>
          </c:val>
          <c:extLst>
            <c:ext xmlns:c16="http://schemas.microsoft.com/office/drawing/2014/chart" uri="{C3380CC4-5D6E-409C-BE32-E72D297353CC}">
              <c16:uniqueId val="{00000001-0B54-1A48-A089-D7DA44843874}"/>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Avenir du peuplement</a:t>
            </a:r>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Trajectoires!$C$116</c:f>
              <c:strCache>
                <c:ptCount val="1"/>
                <c:pt idx="0">
                  <c:v>Perches et PB Avenir</c:v>
                </c:pt>
              </c:strCache>
            </c:strRef>
          </c:tx>
          <c:spPr>
            <a:solidFill>
              <a:schemeClr val="accent5"/>
            </a:solidFill>
            <a:ln>
              <a:noFill/>
            </a:ln>
            <a:effectLst/>
          </c:spPr>
          <c:invertIfNegative val="0"/>
          <c:cat>
            <c:strRef>
              <c:f>Trajectoires!$D$115:$H$115</c:f>
              <c:strCache>
                <c:ptCount val="5"/>
                <c:pt idx="0">
                  <c:v>2024</c:v>
                </c:pt>
                <c:pt idx="4">
                  <c:v>Horizon ++</c:v>
                </c:pt>
              </c:strCache>
            </c:strRef>
          </c:cat>
          <c:val>
            <c:numRef>
              <c:f>Trajectoires!$D$116:$H$116</c:f>
              <c:numCache>
                <c:formatCode>General</c:formatCode>
                <c:ptCount val="5"/>
                <c:pt idx="4" formatCode="0%">
                  <c:v>0</c:v>
                </c:pt>
              </c:numCache>
            </c:numRef>
          </c:val>
          <c:extLst>
            <c:ext xmlns:c16="http://schemas.microsoft.com/office/drawing/2014/chart" uri="{C3380CC4-5D6E-409C-BE32-E72D297353CC}">
              <c16:uniqueId val="{00000000-1FEA-1145-A236-E5219FE98887}"/>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00"/>
            </a:pPr>
            <a:r>
              <a:rPr lang="fr-FR" sz="2400"/>
              <a:t>Evolution du peuplement</a:t>
            </a:r>
          </a:p>
        </c:rich>
      </c:tx>
      <c:overlay val="0"/>
    </c:title>
    <c:autoTitleDeleted val="0"/>
    <c:plotArea>
      <c:layout/>
      <c:barChart>
        <c:barDir val="col"/>
        <c:grouping val="stacked"/>
        <c:varyColors val="0"/>
        <c:ser>
          <c:idx val="0"/>
          <c:order val="0"/>
          <c:tx>
            <c:strRef>
              <c:f>Trajectoires!$C$33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006-45D9-9042-95FA-6414649D8B4A}"/>
              </c:ext>
            </c:extLst>
          </c:dPt>
          <c:dPt>
            <c:idx val="1"/>
            <c:invertIfNegative val="0"/>
            <c:bubble3D val="0"/>
            <c:spPr>
              <a:solidFill>
                <a:srgbClr val="C0E6F5"/>
              </a:solidFill>
            </c:spPr>
            <c:extLst>
              <c:ext xmlns:c16="http://schemas.microsoft.com/office/drawing/2014/chart" uri="{C3380CC4-5D6E-409C-BE32-E72D297353CC}">
                <c16:uniqueId val="{00000007-45D9-9042-95FA-6414649D8B4A}"/>
              </c:ext>
            </c:extLst>
          </c:dPt>
          <c:dPt>
            <c:idx val="2"/>
            <c:invertIfNegative val="0"/>
            <c:bubble3D val="0"/>
            <c:spPr>
              <a:solidFill>
                <a:srgbClr val="FFFFFF"/>
              </a:solidFill>
            </c:spPr>
            <c:extLst>
              <c:ext xmlns:c16="http://schemas.microsoft.com/office/drawing/2014/chart" uri="{C3380CC4-5D6E-409C-BE32-E72D297353CC}">
                <c16:uniqueId val="{00000008-45D9-9042-95FA-6414649D8B4A}"/>
              </c:ext>
            </c:extLst>
          </c:dPt>
          <c:dPt>
            <c:idx val="3"/>
            <c:invertIfNegative val="0"/>
            <c:bubble3D val="0"/>
            <c:spPr>
              <a:solidFill>
                <a:srgbClr val="FFFFFF"/>
              </a:solidFill>
            </c:spPr>
            <c:extLst>
              <c:ext xmlns:c16="http://schemas.microsoft.com/office/drawing/2014/chart" uri="{C3380CC4-5D6E-409C-BE32-E72D297353CC}">
                <c16:uniqueId val="{00000009-45D9-9042-95FA-6414649D8B4A}"/>
              </c:ext>
            </c:extLst>
          </c:dPt>
          <c:dPt>
            <c:idx val="4"/>
            <c:invertIfNegative val="0"/>
            <c:bubble3D val="0"/>
            <c:spPr>
              <a:solidFill>
                <a:srgbClr val="FFFFFF"/>
              </a:solidFill>
            </c:spPr>
            <c:extLst>
              <c:ext xmlns:c16="http://schemas.microsoft.com/office/drawing/2014/chart" uri="{C3380CC4-5D6E-409C-BE32-E72D297353CC}">
                <c16:uniqueId val="{0000000A-45D9-9042-95FA-6414649D8B4A}"/>
              </c:ext>
            </c:extLst>
          </c:dPt>
          <c:cat>
            <c:strRef>
              <c:f>Trajectoires!$D$32:$H$32</c:f>
              <c:strCache>
                <c:ptCount val="5"/>
                <c:pt idx="0">
                  <c:v>2024</c:v>
                </c:pt>
                <c:pt idx="4">
                  <c:v>Horizon ++</c:v>
                </c:pt>
              </c:strCache>
            </c:strRef>
          </c:cat>
          <c:val>
            <c:numRef>
              <c:f>Trajectoires!$D$33:$H$33</c:f>
              <c:numCache>
                <c:formatCode>0.0</c:formatCode>
                <c:ptCount val="5"/>
                <c:pt idx="0">
                  <c:v>1.8181818181818181</c:v>
                </c:pt>
                <c:pt idx="4">
                  <c:v>0.63</c:v>
                </c:pt>
              </c:numCache>
            </c:numRef>
          </c:val>
          <c:extLst>
            <c:ext xmlns:c16="http://schemas.microsoft.com/office/drawing/2014/chart" uri="{C3380CC4-5D6E-409C-BE32-E72D297353CC}">
              <c16:uniqueId val="{00000001-45D9-9042-95FA-6414649D8B4A}"/>
            </c:ext>
          </c:extLst>
        </c:ser>
        <c:ser>
          <c:idx val="1"/>
          <c:order val="1"/>
          <c:tx>
            <c:strRef>
              <c:f>Trajectoires!$C$34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056-45D9-9042-95FA-6414649D8B4A}"/>
              </c:ext>
            </c:extLst>
          </c:dPt>
          <c:dPt>
            <c:idx val="1"/>
            <c:invertIfNegative val="0"/>
            <c:bubble3D val="0"/>
            <c:spPr>
              <a:solidFill>
                <a:srgbClr val="83CCEB"/>
              </a:solidFill>
            </c:spPr>
            <c:extLst>
              <c:ext xmlns:c16="http://schemas.microsoft.com/office/drawing/2014/chart" uri="{C3380CC4-5D6E-409C-BE32-E72D297353CC}">
                <c16:uniqueId val="{00000057-45D9-9042-95FA-6414649D8B4A}"/>
              </c:ext>
            </c:extLst>
          </c:dPt>
          <c:dPt>
            <c:idx val="2"/>
            <c:invertIfNegative val="0"/>
            <c:bubble3D val="0"/>
            <c:spPr>
              <a:solidFill>
                <a:srgbClr val="FFFFFF"/>
              </a:solidFill>
            </c:spPr>
            <c:extLst>
              <c:ext xmlns:c16="http://schemas.microsoft.com/office/drawing/2014/chart" uri="{C3380CC4-5D6E-409C-BE32-E72D297353CC}">
                <c16:uniqueId val="{00000058-45D9-9042-95FA-6414649D8B4A}"/>
              </c:ext>
            </c:extLst>
          </c:dPt>
          <c:dPt>
            <c:idx val="3"/>
            <c:invertIfNegative val="0"/>
            <c:bubble3D val="0"/>
            <c:spPr>
              <a:solidFill>
                <a:srgbClr val="FFFFFF"/>
              </a:solidFill>
            </c:spPr>
            <c:extLst>
              <c:ext xmlns:c16="http://schemas.microsoft.com/office/drawing/2014/chart" uri="{C3380CC4-5D6E-409C-BE32-E72D297353CC}">
                <c16:uniqueId val="{00000059-45D9-9042-95FA-6414649D8B4A}"/>
              </c:ext>
            </c:extLst>
          </c:dPt>
          <c:dPt>
            <c:idx val="4"/>
            <c:invertIfNegative val="0"/>
            <c:bubble3D val="0"/>
            <c:spPr>
              <a:solidFill>
                <a:srgbClr val="FFFFFF"/>
              </a:solidFill>
            </c:spPr>
            <c:extLst>
              <c:ext xmlns:c16="http://schemas.microsoft.com/office/drawing/2014/chart" uri="{C3380CC4-5D6E-409C-BE32-E72D297353CC}">
                <c16:uniqueId val="{0000005A-45D9-9042-95FA-6414649D8B4A}"/>
              </c:ext>
            </c:extLst>
          </c:dPt>
          <c:cat>
            <c:strRef>
              <c:f>Trajectoires!$D$32:$H$32</c:f>
              <c:strCache>
                <c:ptCount val="5"/>
                <c:pt idx="0">
                  <c:v>2024</c:v>
                </c:pt>
                <c:pt idx="4">
                  <c:v>Horizon ++</c:v>
                </c:pt>
              </c:strCache>
            </c:strRef>
          </c:cat>
          <c:val>
            <c:numRef>
              <c:f>Trajectoires!$D$34:$H$34</c:f>
              <c:numCache>
                <c:formatCode>0.0</c:formatCode>
                <c:ptCount val="5"/>
                <c:pt idx="0">
                  <c:v>0.18181818181818182</c:v>
                </c:pt>
                <c:pt idx="4">
                  <c:v>0.315</c:v>
                </c:pt>
              </c:numCache>
            </c:numRef>
          </c:val>
          <c:extLst>
            <c:ext xmlns:c16="http://schemas.microsoft.com/office/drawing/2014/chart" uri="{C3380CC4-5D6E-409C-BE32-E72D297353CC}">
              <c16:uniqueId val="{00000002-45D9-9042-95FA-6414649D8B4A}"/>
            </c:ext>
          </c:extLst>
        </c:ser>
        <c:ser>
          <c:idx val="2"/>
          <c:order val="2"/>
          <c:tx>
            <c:strRef>
              <c:f>Trajectoires!$C$35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0A6-45D9-9042-95FA-6414649D8B4A}"/>
              </c:ext>
            </c:extLst>
          </c:dPt>
          <c:dPt>
            <c:idx val="1"/>
            <c:invertIfNegative val="0"/>
            <c:bubble3D val="0"/>
            <c:spPr>
              <a:solidFill>
                <a:srgbClr val="0070C0"/>
              </a:solidFill>
            </c:spPr>
            <c:extLst>
              <c:ext xmlns:c16="http://schemas.microsoft.com/office/drawing/2014/chart" uri="{C3380CC4-5D6E-409C-BE32-E72D297353CC}">
                <c16:uniqueId val="{000000A7-45D9-9042-95FA-6414649D8B4A}"/>
              </c:ext>
            </c:extLst>
          </c:dPt>
          <c:dPt>
            <c:idx val="2"/>
            <c:invertIfNegative val="0"/>
            <c:bubble3D val="0"/>
            <c:spPr>
              <a:solidFill>
                <a:srgbClr val="FFFFFF"/>
              </a:solidFill>
            </c:spPr>
            <c:extLst>
              <c:ext xmlns:c16="http://schemas.microsoft.com/office/drawing/2014/chart" uri="{C3380CC4-5D6E-409C-BE32-E72D297353CC}">
                <c16:uniqueId val="{000000A8-45D9-9042-95FA-6414649D8B4A}"/>
              </c:ext>
            </c:extLst>
          </c:dPt>
          <c:dPt>
            <c:idx val="3"/>
            <c:invertIfNegative val="0"/>
            <c:bubble3D val="0"/>
            <c:spPr>
              <a:solidFill>
                <a:srgbClr val="FFFFFF"/>
              </a:solidFill>
            </c:spPr>
            <c:extLst>
              <c:ext xmlns:c16="http://schemas.microsoft.com/office/drawing/2014/chart" uri="{C3380CC4-5D6E-409C-BE32-E72D297353CC}">
                <c16:uniqueId val="{000000A9-45D9-9042-95FA-6414649D8B4A}"/>
              </c:ext>
            </c:extLst>
          </c:dPt>
          <c:dPt>
            <c:idx val="4"/>
            <c:invertIfNegative val="0"/>
            <c:bubble3D val="0"/>
            <c:spPr>
              <a:solidFill>
                <a:srgbClr val="FFFFFF"/>
              </a:solidFill>
            </c:spPr>
            <c:extLst>
              <c:ext xmlns:c16="http://schemas.microsoft.com/office/drawing/2014/chart" uri="{C3380CC4-5D6E-409C-BE32-E72D297353CC}">
                <c16:uniqueId val="{000000AA-45D9-9042-95FA-6414649D8B4A}"/>
              </c:ext>
            </c:extLst>
          </c:dPt>
          <c:cat>
            <c:strRef>
              <c:f>Trajectoires!$D$32:$H$32</c:f>
              <c:strCache>
                <c:ptCount val="5"/>
                <c:pt idx="0">
                  <c:v>2024</c:v>
                </c:pt>
                <c:pt idx="4">
                  <c:v>Horizon ++</c:v>
                </c:pt>
              </c:strCache>
            </c:strRef>
          </c:cat>
          <c:val>
            <c:numRef>
              <c:f>Trajectoires!$D$35:$H$35</c:f>
              <c:numCache>
                <c:formatCode>0.0</c:formatCode>
                <c:ptCount val="5"/>
                <c:pt idx="0">
                  <c:v>0</c:v>
                </c:pt>
                <c:pt idx="4">
                  <c:v>0.10500000000000001</c:v>
                </c:pt>
              </c:numCache>
            </c:numRef>
          </c:val>
          <c:extLst>
            <c:ext xmlns:c16="http://schemas.microsoft.com/office/drawing/2014/chart" uri="{C3380CC4-5D6E-409C-BE32-E72D297353CC}">
              <c16:uniqueId val="{00000003-45D9-9042-95FA-6414649D8B4A}"/>
            </c:ext>
          </c:extLst>
        </c:ser>
        <c:ser>
          <c:idx val="3"/>
          <c:order val="3"/>
          <c:tx>
            <c:strRef>
              <c:f>Trajectoires!$C$36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0F6-45D9-9042-95FA-6414649D8B4A}"/>
              </c:ext>
            </c:extLst>
          </c:dPt>
          <c:dPt>
            <c:idx val="1"/>
            <c:invertIfNegative val="0"/>
            <c:bubble3D val="0"/>
            <c:spPr>
              <a:solidFill>
                <a:srgbClr val="0B3040"/>
              </a:solidFill>
            </c:spPr>
            <c:extLst>
              <c:ext xmlns:c16="http://schemas.microsoft.com/office/drawing/2014/chart" uri="{C3380CC4-5D6E-409C-BE32-E72D297353CC}">
                <c16:uniqueId val="{000000F7-45D9-9042-95FA-6414649D8B4A}"/>
              </c:ext>
            </c:extLst>
          </c:dPt>
          <c:dPt>
            <c:idx val="2"/>
            <c:invertIfNegative val="0"/>
            <c:bubble3D val="0"/>
            <c:spPr>
              <a:solidFill>
                <a:srgbClr val="FFFFFF"/>
              </a:solidFill>
            </c:spPr>
            <c:extLst>
              <c:ext xmlns:c16="http://schemas.microsoft.com/office/drawing/2014/chart" uri="{C3380CC4-5D6E-409C-BE32-E72D297353CC}">
                <c16:uniqueId val="{000000F8-45D9-9042-95FA-6414649D8B4A}"/>
              </c:ext>
            </c:extLst>
          </c:dPt>
          <c:dPt>
            <c:idx val="3"/>
            <c:invertIfNegative val="0"/>
            <c:bubble3D val="0"/>
            <c:spPr>
              <a:solidFill>
                <a:srgbClr val="FFFFFF"/>
              </a:solidFill>
            </c:spPr>
            <c:extLst>
              <c:ext xmlns:c16="http://schemas.microsoft.com/office/drawing/2014/chart" uri="{C3380CC4-5D6E-409C-BE32-E72D297353CC}">
                <c16:uniqueId val="{000000F9-45D9-9042-95FA-6414649D8B4A}"/>
              </c:ext>
            </c:extLst>
          </c:dPt>
          <c:dPt>
            <c:idx val="4"/>
            <c:invertIfNegative val="0"/>
            <c:bubble3D val="0"/>
            <c:spPr>
              <a:solidFill>
                <a:srgbClr val="FFFFFF"/>
              </a:solidFill>
            </c:spPr>
            <c:extLst>
              <c:ext xmlns:c16="http://schemas.microsoft.com/office/drawing/2014/chart" uri="{C3380CC4-5D6E-409C-BE32-E72D297353CC}">
                <c16:uniqueId val="{000000FA-45D9-9042-95FA-6414649D8B4A}"/>
              </c:ext>
            </c:extLst>
          </c:dPt>
          <c:cat>
            <c:strRef>
              <c:f>Trajectoires!$D$32:$H$32</c:f>
              <c:strCache>
                <c:ptCount val="5"/>
                <c:pt idx="0">
                  <c:v>2024</c:v>
                </c:pt>
                <c:pt idx="4">
                  <c:v>Horizon ++</c:v>
                </c:pt>
              </c:strCache>
            </c:strRef>
          </c:cat>
          <c:val>
            <c:numRef>
              <c:f>Trajectoires!$D$36:$H$36</c:f>
              <c:numCache>
                <c:formatCode>0.0</c:formatCode>
                <c:ptCount val="5"/>
                <c:pt idx="0">
                  <c:v>0</c:v>
                </c:pt>
                <c:pt idx="4">
                  <c:v>0</c:v>
                </c:pt>
              </c:numCache>
            </c:numRef>
          </c:val>
          <c:extLst>
            <c:ext xmlns:c16="http://schemas.microsoft.com/office/drawing/2014/chart" uri="{C3380CC4-5D6E-409C-BE32-E72D297353CC}">
              <c16:uniqueId val="{00000004-45D9-9042-95FA-6414649D8B4A}"/>
            </c:ext>
          </c:extLst>
        </c:ser>
        <c:ser>
          <c:idx val="4"/>
          <c:order val="4"/>
          <c:tx>
            <c:strRef>
              <c:f>Trajectoires!$C$37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46-45D9-9042-95FA-6414649D8B4A}"/>
              </c:ext>
            </c:extLst>
          </c:dPt>
          <c:dPt>
            <c:idx val="1"/>
            <c:invertIfNegative val="0"/>
            <c:bubble3D val="0"/>
            <c:spPr>
              <a:solidFill>
                <a:srgbClr val="FCFFD1"/>
              </a:solidFill>
            </c:spPr>
            <c:extLst>
              <c:ext xmlns:c16="http://schemas.microsoft.com/office/drawing/2014/chart" uri="{C3380CC4-5D6E-409C-BE32-E72D297353CC}">
                <c16:uniqueId val="{00000147-45D9-9042-95FA-6414649D8B4A}"/>
              </c:ext>
            </c:extLst>
          </c:dPt>
          <c:dPt>
            <c:idx val="2"/>
            <c:invertIfNegative val="0"/>
            <c:bubble3D val="0"/>
            <c:spPr>
              <a:solidFill>
                <a:srgbClr val="FFFFFF"/>
              </a:solidFill>
            </c:spPr>
            <c:extLst>
              <c:ext xmlns:c16="http://schemas.microsoft.com/office/drawing/2014/chart" uri="{C3380CC4-5D6E-409C-BE32-E72D297353CC}">
                <c16:uniqueId val="{00000148-45D9-9042-95FA-6414649D8B4A}"/>
              </c:ext>
            </c:extLst>
          </c:dPt>
          <c:dPt>
            <c:idx val="3"/>
            <c:invertIfNegative val="0"/>
            <c:bubble3D val="0"/>
            <c:spPr>
              <a:solidFill>
                <a:srgbClr val="FFFFFF"/>
              </a:solidFill>
            </c:spPr>
            <c:extLst>
              <c:ext xmlns:c16="http://schemas.microsoft.com/office/drawing/2014/chart" uri="{C3380CC4-5D6E-409C-BE32-E72D297353CC}">
                <c16:uniqueId val="{00000149-45D9-9042-95FA-6414649D8B4A}"/>
              </c:ext>
            </c:extLst>
          </c:dPt>
          <c:dPt>
            <c:idx val="4"/>
            <c:invertIfNegative val="0"/>
            <c:bubble3D val="0"/>
            <c:spPr>
              <a:solidFill>
                <a:srgbClr val="FFFFFF"/>
              </a:solidFill>
            </c:spPr>
            <c:extLst>
              <c:ext xmlns:c16="http://schemas.microsoft.com/office/drawing/2014/chart" uri="{C3380CC4-5D6E-409C-BE32-E72D297353CC}">
                <c16:uniqueId val="{0000014A-45D9-9042-95FA-6414649D8B4A}"/>
              </c:ext>
            </c:extLst>
          </c:dPt>
          <c:cat>
            <c:strRef>
              <c:f>Trajectoires!$D$32:$H$32</c:f>
              <c:strCache>
                <c:ptCount val="5"/>
                <c:pt idx="0">
                  <c:v>2024</c:v>
                </c:pt>
                <c:pt idx="4">
                  <c:v>Horizon ++</c:v>
                </c:pt>
              </c:strCache>
            </c:strRef>
          </c:cat>
          <c:val>
            <c:numRef>
              <c:f>Trajectoires!$D$37:$H$37</c:f>
              <c:numCache>
                <c:formatCode>0.0</c:formatCode>
                <c:ptCount val="5"/>
                <c:pt idx="0">
                  <c:v>4</c:v>
                </c:pt>
                <c:pt idx="4">
                  <c:v>2.52</c:v>
                </c:pt>
              </c:numCache>
            </c:numRef>
          </c:val>
          <c:extLst>
            <c:ext xmlns:c16="http://schemas.microsoft.com/office/drawing/2014/chart" uri="{C3380CC4-5D6E-409C-BE32-E72D297353CC}">
              <c16:uniqueId val="{00000005-45D9-9042-95FA-6414649D8B4A}"/>
            </c:ext>
          </c:extLst>
        </c:ser>
        <c:ser>
          <c:idx val="5"/>
          <c:order val="5"/>
          <c:tx>
            <c:strRef>
              <c:f>Trajectoires!$C$38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033-5471-DF43-9658-F5DD7559DE4A}"/>
              </c:ext>
            </c:extLst>
          </c:dPt>
          <c:dPt>
            <c:idx val="1"/>
            <c:invertIfNegative val="0"/>
            <c:bubble3D val="0"/>
            <c:spPr>
              <a:solidFill>
                <a:srgbClr val="FDFF72"/>
              </a:solidFill>
            </c:spPr>
            <c:extLst>
              <c:ext xmlns:c16="http://schemas.microsoft.com/office/drawing/2014/chart" uri="{C3380CC4-5D6E-409C-BE32-E72D297353CC}">
                <c16:uniqueId val="{00000035-5471-DF43-9658-F5DD7559DE4A}"/>
              </c:ext>
            </c:extLst>
          </c:dPt>
          <c:dPt>
            <c:idx val="2"/>
            <c:invertIfNegative val="0"/>
            <c:bubble3D val="0"/>
            <c:spPr>
              <a:solidFill>
                <a:srgbClr val="FFFFFF"/>
              </a:solidFill>
            </c:spPr>
            <c:extLst>
              <c:ext xmlns:c16="http://schemas.microsoft.com/office/drawing/2014/chart" uri="{C3380CC4-5D6E-409C-BE32-E72D297353CC}">
                <c16:uniqueId val="{00000037-5471-DF43-9658-F5DD7559DE4A}"/>
              </c:ext>
            </c:extLst>
          </c:dPt>
          <c:dPt>
            <c:idx val="3"/>
            <c:invertIfNegative val="0"/>
            <c:bubble3D val="0"/>
            <c:spPr>
              <a:solidFill>
                <a:srgbClr val="FFFFFF"/>
              </a:solidFill>
            </c:spPr>
            <c:extLst>
              <c:ext xmlns:c16="http://schemas.microsoft.com/office/drawing/2014/chart" uri="{C3380CC4-5D6E-409C-BE32-E72D297353CC}">
                <c16:uniqueId val="{00000039-5471-DF43-9658-F5DD7559DE4A}"/>
              </c:ext>
            </c:extLst>
          </c:dPt>
          <c:dPt>
            <c:idx val="4"/>
            <c:invertIfNegative val="0"/>
            <c:bubble3D val="0"/>
            <c:spPr>
              <a:solidFill>
                <a:srgbClr val="FFFFFF"/>
              </a:solidFill>
            </c:spPr>
            <c:extLst>
              <c:ext xmlns:c16="http://schemas.microsoft.com/office/drawing/2014/chart" uri="{C3380CC4-5D6E-409C-BE32-E72D297353CC}">
                <c16:uniqueId val="{0000003B-5471-DF43-9658-F5DD7559DE4A}"/>
              </c:ext>
            </c:extLst>
          </c:dPt>
          <c:cat>
            <c:strRef>
              <c:f>Trajectoires!$D$32:$H$32</c:f>
              <c:strCache>
                <c:ptCount val="5"/>
                <c:pt idx="0">
                  <c:v>2024</c:v>
                </c:pt>
                <c:pt idx="4">
                  <c:v>Horizon ++</c:v>
                </c:pt>
              </c:strCache>
            </c:strRef>
          </c:cat>
          <c:val>
            <c:numRef>
              <c:f>Trajectoires!$D$38:$H$38</c:f>
              <c:numCache>
                <c:formatCode>0.0</c:formatCode>
                <c:ptCount val="5"/>
                <c:pt idx="0">
                  <c:v>19.272727272727273</c:v>
                </c:pt>
                <c:pt idx="4">
                  <c:v>4.2</c:v>
                </c:pt>
              </c:numCache>
            </c:numRef>
          </c:val>
          <c:extLst>
            <c:ext xmlns:c16="http://schemas.microsoft.com/office/drawing/2014/chart" uri="{C3380CC4-5D6E-409C-BE32-E72D297353CC}">
              <c16:uniqueId val="{000001E1-45D9-9042-95FA-6414649D8B4A}"/>
            </c:ext>
          </c:extLst>
        </c:ser>
        <c:ser>
          <c:idx val="6"/>
          <c:order val="6"/>
          <c:tx>
            <c:strRef>
              <c:f>Trajectoires!$C$39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03D-5471-DF43-9658-F5DD7559DE4A}"/>
              </c:ext>
            </c:extLst>
          </c:dPt>
          <c:dPt>
            <c:idx val="1"/>
            <c:invertIfNegative val="0"/>
            <c:bubble3D val="0"/>
            <c:spPr>
              <a:solidFill>
                <a:srgbClr val="FFFF00"/>
              </a:solidFill>
            </c:spPr>
            <c:extLst>
              <c:ext xmlns:c16="http://schemas.microsoft.com/office/drawing/2014/chart" uri="{C3380CC4-5D6E-409C-BE32-E72D297353CC}">
                <c16:uniqueId val="{0000003F-5471-DF43-9658-F5DD7559DE4A}"/>
              </c:ext>
            </c:extLst>
          </c:dPt>
          <c:dPt>
            <c:idx val="2"/>
            <c:invertIfNegative val="0"/>
            <c:bubble3D val="0"/>
            <c:spPr>
              <a:solidFill>
                <a:srgbClr val="FFFFFF"/>
              </a:solidFill>
            </c:spPr>
            <c:extLst>
              <c:ext xmlns:c16="http://schemas.microsoft.com/office/drawing/2014/chart" uri="{C3380CC4-5D6E-409C-BE32-E72D297353CC}">
                <c16:uniqueId val="{00000041-5471-DF43-9658-F5DD7559DE4A}"/>
              </c:ext>
            </c:extLst>
          </c:dPt>
          <c:dPt>
            <c:idx val="3"/>
            <c:invertIfNegative val="0"/>
            <c:bubble3D val="0"/>
            <c:spPr>
              <a:solidFill>
                <a:srgbClr val="FFFFFF"/>
              </a:solidFill>
            </c:spPr>
            <c:extLst>
              <c:ext xmlns:c16="http://schemas.microsoft.com/office/drawing/2014/chart" uri="{C3380CC4-5D6E-409C-BE32-E72D297353CC}">
                <c16:uniqueId val="{00000043-5471-DF43-9658-F5DD7559DE4A}"/>
              </c:ext>
            </c:extLst>
          </c:dPt>
          <c:dPt>
            <c:idx val="4"/>
            <c:invertIfNegative val="0"/>
            <c:bubble3D val="0"/>
            <c:spPr>
              <a:solidFill>
                <a:srgbClr val="FFFFFF"/>
              </a:solidFill>
            </c:spPr>
            <c:extLst>
              <c:ext xmlns:c16="http://schemas.microsoft.com/office/drawing/2014/chart" uri="{C3380CC4-5D6E-409C-BE32-E72D297353CC}">
                <c16:uniqueId val="{00000045-5471-DF43-9658-F5DD7559DE4A}"/>
              </c:ext>
            </c:extLst>
          </c:dPt>
          <c:cat>
            <c:strRef>
              <c:f>Trajectoires!$D$32:$H$32</c:f>
              <c:strCache>
                <c:ptCount val="5"/>
                <c:pt idx="0">
                  <c:v>2024</c:v>
                </c:pt>
                <c:pt idx="4">
                  <c:v>Horizon ++</c:v>
                </c:pt>
              </c:strCache>
            </c:strRef>
          </c:cat>
          <c:val>
            <c:numRef>
              <c:f>Trajectoires!$D$39:$H$39</c:f>
              <c:numCache>
                <c:formatCode>0.0</c:formatCode>
                <c:ptCount val="5"/>
                <c:pt idx="0">
                  <c:v>3.8181818181818183</c:v>
                </c:pt>
                <c:pt idx="4">
                  <c:v>4.2</c:v>
                </c:pt>
              </c:numCache>
            </c:numRef>
          </c:val>
          <c:extLst>
            <c:ext xmlns:c16="http://schemas.microsoft.com/office/drawing/2014/chart" uri="{C3380CC4-5D6E-409C-BE32-E72D297353CC}">
              <c16:uniqueId val="{000001E2-45D9-9042-95FA-6414649D8B4A}"/>
            </c:ext>
          </c:extLst>
        </c:ser>
        <c:ser>
          <c:idx val="7"/>
          <c:order val="7"/>
          <c:tx>
            <c:strRef>
              <c:f>Trajectoires!$C$40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047-5471-DF43-9658-F5DD7559DE4A}"/>
              </c:ext>
            </c:extLst>
          </c:dPt>
          <c:dPt>
            <c:idx val="1"/>
            <c:invertIfNegative val="0"/>
            <c:bubble3D val="0"/>
            <c:spPr>
              <a:solidFill>
                <a:srgbClr val="E8DE00"/>
              </a:solidFill>
            </c:spPr>
            <c:extLst>
              <c:ext xmlns:c16="http://schemas.microsoft.com/office/drawing/2014/chart" uri="{C3380CC4-5D6E-409C-BE32-E72D297353CC}">
                <c16:uniqueId val="{00000049-5471-DF43-9658-F5DD7559DE4A}"/>
              </c:ext>
            </c:extLst>
          </c:dPt>
          <c:dPt>
            <c:idx val="2"/>
            <c:invertIfNegative val="0"/>
            <c:bubble3D val="0"/>
            <c:spPr>
              <a:solidFill>
                <a:srgbClr val="FFFFFF"/>
              </a:solidFill>
            </c:spPr>
            <c:extLst>
              <c:ext xmlns:c16="http://schemas.microsoft.com/office/drawing/2014/chart" uri="{C3380CC4-5D6E-409C-BE32-E72D297353CC}">
                <c16:uniqueId val="{0000004B-5471-DF43-9658-F5DD7559DE4A}"/>
              </c:ext>
            </c:extLst>
          </c:dPt>
          <c:dPt>
            <c:idx val="3"/>
            <c:invertIfNegative val="0"/>
            <c:bubble3D val="0"/>
            <c:spPr>
              <a:solidFill>
                <a:srgbClr val="FFFFFF"/>
              </a:solidFill>
            </c:spPr>
            <c:extLst>
              <c:ext xmlns:c16="http://schemas.microsoft.com/office/drawing/2014/chart" uri="{C3380CC4-5D6E-409C-BE32-E72D297353CC}">
                <c16:uniqueId val="{0000004D-5471-DF43-9658-F5DD7559DE4A}"/>
              </c:ext>
            </c:extLst>
          </c:dPt>
          <c:dPt>
            <c:idx val="4"/>
            <c:invertIfNegative val="0"/>
            <c:bubble3D val="0"/>
            <c:spPr>
              <a:solidFill>
                <a:srgbClr val="FFFFFF"/>
              </a:solidFill>
            </c:spPr>
            <c:extLst>
              <c:ext xmlns:c16="http://schemas.microsoft.com/office/drawing/2014/chart" uri="{C3380CC4-5D6E-409C-BE32-E72D297353CC}">
                <c16:uniqueId val="{0000004F-5471-DF43-9658-F5DD7559DE4A}"/>
              </c:ext>
            </c:extLst>
          </c:dPt>
          <c:cat>
            <c:strRef>
              <c:f>Trajectoires!$D$32:$H$32</c:f>
              <c:strCache>
                <c:ptCount val="5"/>
                <c:pt idx="0">
                  <c:v>2024</c:v>
                </c:pt>
                <c:pt idx="4">
                  <c:v>Horizon ++</c:v>
                </c:pt>
              </c:strCache>
            </c:strRef>
          </c:cat>
          <c:val>
            <c:numRef>
              <c:f>Trajectoires!$D$40:$H$40</c:f>
              <c:numCache>
                <c:formatCode>0.0</c:formatCode>
                <c:ptCount val="5"/>
                <c:pt idx="0">
                  <c:v>0.18181818181818182</c:v>
                </c:pt>
                <c:pt idx="4">
                  <c:v>5.88</c:v>
                </c:pt>
              </c:numCache>
            </c:numRef>
          </c:val>
          <c:extLst>
            <c:ext xmlns:c16="http://schemas.microsoft.com/office/drawing/2014/chart" uri="{C3380CC4-5D6E-409C-BE32-E72D297353CC}">
              <c16:uniqueId val="{000001E3-45D9-9042-95FA-6414649D8B4A}"/>
            </c:ext>
          </c:extLst>
        </c:ser>
        <c:ser>
          <c:idx val="8"/>
          <c:order val="8"/>
          <c:tx>
            <c:strRef>
              <c:f>Trajectoires!$C$41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051-5471-DF43-9658-F5DD7559DE4A}"/>
              </c:ext>
            </c:extLst>
          </c:dPt>
          <c:dPt>
            <c:idx val="1"/>
            <c:invertIfNegative val="0"/>
            <c:bubble3D val="0"/>
            <c:spPr>
              <a:solidFill>
                <a:srgbClr val="DAF2D0"/>
              </a:solidFill>
            </c:spPr>
            <c:extLst>
              <c:ext xmlns:c16="http://schemas.microsoft.com/office/drawing/2014/chart" uri="{C3380CC4-5D6E-409C-BE32-E72D297353CC}">
                <c16:uniqueId val="{00000053-5471-DF43-9658-F5DD7559DE4A}"/>
              </c:ext>
            </c:extLst>
          </c:dPt>
          <c:dPt>
            <c:idx val="2"/>
            <c:invertIfNegative val="0"/>
            <c:bubble3D val="0"/>
            <c:spPr>
              <a:solidFill>
                <a:srgbClr val="FFFFFF"/>
              </a:solidFill>
            </c:spPr>
            <c:extLst>
              <c:ext xmlns:c16="http://schemas.microsoft.com/office/drawing/2014/chart" uri="{C3380CC4-5D6E-409C-BE32-E72D297353CC}">
                <c16:uniqueId val="{00000055-5471-DF43-9658-F5DD7559DE4A}"/>
              </c:ext>
            </c:extLst>
          </c:dPt>
          <c:dPt>
            <c:idx val="3"/>
            <c:invertIfNegative val="0"/>
            <c:bubble3D val="0"/>
            <c:spPr>
              <a:solidFill>
                <a:srgbClr val="FFFFFF"/>
              </a:solidFill>
            </c:spPr>
            <c:extLst>
              <c:ext xmlns:c16="http://schemas.microsoft.com/office/drawing/2014/chart" uri="{C3380CC4-5D6E-409C-BE32-E72D297353CC}">
                <c16:uniqueId val="{00000057-5471-DF43-9658-F5DD7559DE4A}"/>
              </c:ext>
            </c:extLst>
          </c:dPt>
          <c:dPt>
            <c:idx val="4"/>
            <c:invertIfNegative val="0"/>
            <c:bubble3D val="0"/>
            <c:spPr>
              <a:solidFill>
                <a:srgbClr val="FFFFFF"/>
              </a:solidFill>
            </c:spPr>
            <c:extLst>
              <c:ext xmlns:c16="http://schemas.microsoft.com/office/drawing/2014/chart" uri="{C3380CC4-5D6E-409C-BE32-E72D297353CC}">
                <c16:uniqueId val="{00000059-5471-DF43-9658-F5DD7559DE4A}"/>
              </c:ext>
            </c:extLst>
          </c:dPt>
          <c:cat>
            <c:strRef>
              <c:f>Trajectoires!$D$32:$H$32</c:f>
              <c:strCache>
                <c:ptCount val="5"/>
                <c:pt idx="0">
                  <c:v>2024</c:v>
                </c:pt>
                <c:pt idx="4">
                  <c:v>Horizon ++</c:v>
                </c:pt>
              </c:strCache>
            </c:strRef>
          </c:cat>
          <c:val>
            <c:numRef>
              <c:f>Trajectoires!$D$41:$H$41</c:f>
              <c:numCache>
                <c:formatCode>0.0</c:formatCode>
                <c:ptCount val="5"/>
                <c:pt idx="0">
                  <c:v>0</c:v>
                </c:pt>
                <c:pt idx="4">
                  <c:v>9.4500000000000001E-2</c:v>
                </c:pt>
              </c:numCache>
            </c:numRef>
          </c:val>
          <c:extLst>
            <c:ext xmlns:c16="http://schemas.microsoft.com/office/drawing/2014/chart" uri="{C3380CC4-5D6E-409C-BE32-E72D297353CC}">
              <c16:uniqueId val="{000001E4-45D9-9042-95FA-6414649D8B4A}"/>
            </c:ext>
          </c:extLst>
        </c:ser>
        <c:ser>
          <c:idx val="9"/>
          <c:order val="9"/>
          <c:tx>
            <c:strRef>
              <c:f>Trajectoires!$C$42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05B-5471-DF43-9658-F5DD7559DE4A}"/>
              </c:ext>
            </c:extLst>
          </c:dPt>
          <c:dPt>
            <c:idx val="1"/>
            <c:invertIfNegative val="0"/>
            <c:bubble3D val="0"/>
            <c:spPr>
              <a:solidFill>
                <a:srgbClr val="8ED973"/>
              </a:solidFill>
            </c:spPr>
            <c:extLst>
              <c:ext xmlns:c16="http://schemas.microsoft.com/office/drawing/2014/chart" uri="{C3380CC4-5D6E-409C-BE32-E72D297353CC}">
                <c16:uniqueId val="{0000005D-5471-DF43-9658-F5DD7559DE4A}"/>
              </c:ext>
            </c:extLst>
          </c:dPt>
          <c:dPt>
            <c:idx val="2"/>
            <c:invertIfNegative val="0"/>
            <c:bubble3D val="0"/>
            <c:spPr>
              <a:solidFill>
                <a:srgbClr val="FFFFFF"/>
              </a:solidFill>
            </c:spPr>
            <c:extLst>
              <c:ext xmlns:c16="http://schemas.microsoft.com/office/drawing/2014/chart" uri="{C3380CC4-5D6E-409C-BE32-E72D297353CC}">
                <c16:uniqueId val="{0000005F-5471-DF43-9658-F5DD7559DE4A}"/>
              </c:ext>
            </c:extLst>
          </c:dPt>
          <c:dPt>
            <c:idx val="3"/>
            <c:invertIfNegative val="0"/>
            <c:bubble3D val="0"/>
            <c:spPr>
              <a:solidFill>
                <a:srgbClr val="FFFFFF"/>
              </a:solidFill>
            </c:spPr>
            <c:extLst>
              <c:ext xmlns:c16="http://schemas.microsoft.com/office/drawing/2014/chart" uri="{C3380CC4-5D6E-409C-BE32-E72D297353CC}">
                <c16:uniqueId val="{00000061-5471-DF43-9658-F5DD7559DE4A}"/>
              </c:ext>
            </c:extLst>
          </c:dPt>
          <c:dPt>
            <c:idx val="4"/>
            <c:invertIfNegative val="0"/>
            <c:bubble3D val="0"/>
            <c:spPr>
              <a:solidFill>
                <a:srgbClr val="FFFFFF"/>
              </a:solidFill>
            </c:spPr>
            <c:extLst>
              <c:ext xmlns:c16="http://schemas.microsoft.com/office/drawing/2014/chart" uri="{C3380CC4-5D6E-409C-BE32-E72D297353CC}">
                <c16:uniqueId val="{00000063-5471-DF43-9658-F5DD7559DE4A}"/>
              </c:ext>
            </c:extLst>
          </c:dPt>
          <c:cat>
            <c:strRef>
              <c:f>Trajectoires!$D$32:$H$32</c:f>
              <c:strCache>
                <c:ptCount val="5"/>
                <c:pt idx="0">
                  <c:v>2024</c:v>
                </c:pt>
                <c:pt idx="4">
                  <c:v>Horizon ++</c:v>
                </c:pt>
              </c:strCache>
            </c:strRef>
          </c:cat>
          <c:val>
            <c:numRef>
              <c:f>Trajectoires!$D$42:$H$42</c:f>
              <c:numCache>
                <c:formatCode>0.0</c:formatCode>
                <c:ptCount val="5"/>
                <c:pt idx="0">
                  <c:v>1.0909090909090908</c:v>
                </c:pt>
                <c:pt idx="4">
                  <c:v>0.1575</c:v>
                </c:pt>
              </c:numCache>
            </c:numRef>
          </c:val>
          <c:extLst>
            <c:ext xmlns:c16="http://schemas.microsoft.com/office/drawing/2014/chart" uri="{C3380CC4-5D6E-409C-BE32-E72D297353CC}">
              <c16:uniqueId val="{000001E5-45D9-9042-95FA-6414649D8B4A}"/>
            </c:ext>
          </c:extLst>
        </c:ser>
        <c:ser>
          <c:idx val="10"/>
          <c:order val="10"/>
          <c:tx>
            <c:strRef>
              <c:f>Trajectoires!$C$43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065-5471-DF43-9658-F5DD7559DE4A}"/>
              </c:ext>
            </c:extLst>
          </c:dPt>
          <c:dPt>
            <c:idx val="1"/>
            <c:invertIfNegative val="0"/>
            <c:bubble3D val="0"/>
            <c:spPr>
              <a:solidFill>
                <a:srgbClr val="00B050"/>
              </a:solidFill>
            </c:spPr>
            <c:extLst>
              <c:ext xmlns:c16="http://schemas.microsoft.com/office/drawing/2014/chart" uri="{C3380CC4-5D6E-409C-BE32-E72D297353CC}">
                <c16:uniqueId val="{00000067-5471-DF43-9658-F5DD7559DE4A}"/>
              </c:ext>
            </c:extLst>
          </c:dPt>
          <c:dPt>
            <c:idx val="2"/>
            <c:invertIfNegative val="0"/>
            <c:bubble3D val="0"/>
            <c:spPr>
              <a:solidFill>
                <a:srgbClr val="FFFFFF"/>
              </a:solidFill>
            </c:spPr>
            <c:extLst>
              <c:ext xmlns:c16="http://schemas.microsoft.com/office/drawing/2014/chart" uri="{C3380CC4-5D6E-409C-BE32-E72D297353CC}">
                <c16:uniqueId val="{00000069-5471-DF43-9658-F5DD7559DE4A}"/>
              </c:ext>
            </c:extLst>
          </c:dPt>
          <c:dPt>
            <c:idx val="3"/>
            <c:invertIfNegative val="0"/>
            <c:bubble3D val="0"/>
            <c:spPr>
              <a:solidFill>
                <a:srgbClr val="FFFFFF"/>
              </a:solidFill>
            </c:spPr>
            <c:extLst>
              <c:ext xmlns:c16="http://schemas.microsoft.com/office/drawing/2014/chart" uri="{C3380CC4-5D6E-409C-BE32-E72D297353CC}">
                <c16:uniqueId val="{0000006B-5471-DF43-9658-F5DD7559DE4A}"/>
              </c:ext>
            </c:extLst>
          </c:dPt>
          <c:dPt>
            <c:idx val="4"/>
            <c:invertIfNegative val="0"/>
            <c:bubble3D val="0"/>
            <c:spPr>
              <a:solidFill>
                <a:srgbClr val="FFFFFF"/>
              </a:solidFill>
            </c:spPr>
            <c:extLst>
              <c:ext xmlns:c16="http://schemas.microsoft.com/office/drawing/2014/chart" uri="{C3380CC4-5D6E-409C-BE32-E72D297353CC}">
                <c16:uniqueId val="{0000006D-5471-DF43-9658-F5DD7559DE4A}"/>
              </c:ext>
            </c:extLst>
          </c:dPt>
          <c:cat>
            <c:strRef>
              <c:f>Trajectoires!$D$32:$H$32</c:f>
              <c:strCache>
                <c:ptCount val="5"/>
                <c:pt idx="0">
                  <c:v>2024</c:v>
                </c:pt>
                <c:pt idx="4">
                  <c:v>Horizon ++</c:v>
                </c:pt>
              </c:strCache>
            </c:strRef>
          </c:cat>
          <c:val>
            <c:numRef>
              <c:f>Trajectoires!$D$43:$H$43</c:f>
              <c:numCache>
                <c:formatCode>0.0</c:formatCode>
                <c:ptCount val="5"/>
                <c:pt idx="0">
                  <c:v>0.36363636363636365</c:v>
                </c:pt>
                <c:pt idx="4">
                  <c:v>0.1575</c:v>
                </c:pt>
              </c:numCache>
            </c:numRef>
          </c:val>
          <c:extLst>
            <c:ext xmlns:c16="http://schemas.microsoft.com/office/drawing/2014/chart" uri="{C3380CC4-5D6E-409C-BE32-E72D297353CC}">
              <c16:uniqueId val="{000001E6-45D9-9042-95FA-6414649D8B4A}"/>
            </c:ext>
          </c:extLst>
        </c:ser>
        <c:ser>
          <c:idx val="11"/>
          <c:order val="11"/>
          <c:tx>
            <c:strRef>
              <c:f>Trajectoires!$C$44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06F-5471-DF43-9658-F5DD7559DE4A}"/>
              </c:ext>
            </c:extLst>
          </c:dPt>
          <c:dPt>
            <c:idx val="1"/>
            <c:invertIfNegative val="0"/>
            <c:bubble3D val="0"/>
            <c:spPr>
              <a:solidFill>
                <a:srgbClr val="275317"/>
              </a:solidFill>
            </c:spPr>
            <c:extLst>
              <c:ext xmlns:c16="http://schemas.microsoft.com/office/drawing/2014/chart" uri="{C3380CC4-5D6E-409C-BE32-E72D297353CC}">
                <c16:uniqueId val="{00000071-5471-DF43-9658-F5DD7559DE4A}"/>
              </c:ext>
            </c:extLst>
          </c:dPt>
          <c:dPt>
            <c:idx val="2"/>
            <c:invertIfNegative val="0"/>
            <c:bubble3D val="0"/>
            <c:spPr>
              <a:solidFill>
                <a:srgbClr val="FFFFFF"/>
              </a:solidFill>
            </c:spPr>
            <c:extLst>
              <c:ext xmlns:c16="http://schemas.microsoft.com/office/drawing/2014/chart" uri="{C3380CC4-5D6E-409C-BE32-E72D297353CC}">
                <c16:uniqueId val="{00000073-5471-DF43-9658-F5DD7559DE4A}"/>
              </c:ext>
            </c:extLst>
          </c:dPt>
          <c:dPt>
            <c:idx val="3"/>
            <c:invertIfNegative val="0"/>
            <c:bubble3D val="0"/>
            <c:spPr>
              <a:solidFill>
                <a:srgbClr val="FFFFFF"/>
              </a:solidFill>
            </c:spPr>
            <c:extLst>
              <c:ext xmlns:c16="http://schemas.microsoft.com/office/drawing/2014/chart" uri="{C3380CC4-5D6E-409C-BE32-E72D297353CC}">
                <c16:uniqueId val="{00000075-5471-DF43-9658-F5DD7559DE4A}"/>
              </c:ext>
            </c:extLst>
          </c:dPt>
          <c:dPt>
            <c:idx val="4"/>
            <c:invertIfNegative val="0"/>
            <c:bubble3D val="0"/>
            <c:spPr>
              <a:solidFill>
                <a:srgbClr val="FFFFFF"/>
              </a:solidFill>
            </c:spPr>
            <c:extLst>
              <c:ext xmlns:c16="http://schemas.microsoft.com/office/drawing/2014/chart" uri="{C3380CC4-5D6E-409C-BE32-E72D297353CC}">
                <c16:uniqueId val="{00000077-5471-DF43-9658-F5DD7559DE4A}"/>
              </c:ext>
            </c:extLst>
          </c:dPt>
          <c:cat>
            <c:strRef>
              <c:f>Trajectoires!$D$32:$H$32</c:f>
              <c:strCache>
                <c:ptCount val="5"/>
                <c:pt idx="0">
                  <c:v>2024</c:v>
                </c:pt>
                <c:pt idx="4">
                  <c:v>Horizon ++</c:v>
                </c:pt>
              </c:strCache>
            </c:strRef>
          </c:cat>
          <c:val>
            <c:numRef>
              <c:f>Trajectoires!$D$44:$H$44</c:f>
              <c:numCache>
                <c:formatCode>0.0</c:formatCode>
                <c:ptCount val="5"/>
                <c:pt idx="0">
                  <c:v>0</c:v>
                </c:pt>
                <c:pt idx="4">
                  <c:v>0.22049999999999997</c:v>
                </c:pt>
              </c:numCache>
            </c:numRef>
          </c:val>
          <c:extLst>
            <c:ext xmlns:c16="http://schemas.microsoft.com/office/drawing/2014/chart" uri="{C3380CC4-5D6E-409C-BE32-E72D297353CC}">
              <c16:uniqueId val="{000001E7-45D9-9042-95FA-6414649D8B4A}"/>
            </c:ext>
          </c:extLst>
        </c:ser>
        <c:ser>
          <c:idx val="12"/>
          <c:order val="12"/>
          <c:tx>
            <c:strRef>
              <c:f>Trajectoires!$C$45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079-5471-DF43-9658-F5DD7559DE4A}"/>
              </c:ext>
            </c:extLst>
          </c:dPt>
          <c:dPt>
            <c:idx val="1"/>
            <c:invertIfNegative val="0"/>
            <c:bubble3D val="0"/>
            <c:spPr>
              <a:solidFill>
                <a:srgbClr val="FFBCB7"/>
              </a:solidFill>
            </c:spPr>
            <c:extLst>
              <c:ext xmlns:c16="http://schemas.microsoft.com/office/drawing/2014/chart" uri="{C3380CC4-5D6E-409C-BE32-E72D297353CC}">
                <c16:uniqueId val="{0000007B-5471-DF43-9658-F5DD7559DE4A}"/>
              </c:ext>
            </c:extLst>
          </c:dPt>
          <c:dPt>
            <c:idx val="2"/>
            <c:invertIfNegative val="0"/>
            <c:bubble3D val="0"/>
            <c:spPr>
              <a:solidFill>
                <a:srgbClr val="FFFFFF"/>
              </a:solidFill>
            </c:spPr>
            <c:extLst>
              <c:ext xmlns:c16="http://schemas.microsoft.com/office/drawing/2014/chart" uri="{C3380CC4-5D6E-409C-BE32-E72D297353CC}">
                <c16:uniqueId val="{0000007D-5471-DF43-9658-F5DD7559DE4A}"/>
              </c:ext>
            </c:extLst>
          </c:dPt>
          <c:dPt>
            <c:idx val="3"/>
            <c:invertIfNegative val="0"/>
            <c:bubble3D val="0"/>
            <c:spPr>
              <a:solidFill>
                <a:srgbClr val="FFFFFF"/>
              </a:solidFill>
            </c:spPr>
            <c:extLst>
              <c:ext xmlns:c16="http://schemas.microsoft.com/office/drawing/2014/chart" uri="{C3380CC4-5D6E-409C-BE32-E72D297353CC}">
                <c16:uniqueId val="{0000007F-5471-DF43-9658-F5DD7559DE4A}"/>
              </c:ext>
            </c:extLst>
          </c:dPt>
          <c:dPt>
            <c:idx val="4"/>
            <c:invertIfNegative val="0"/>
            <c:bubble3D val="0"/>
            <c:spPr>
              <a:solidFill>
                <a:srgbClr val="FFFFFF"/>
              </a:solidFill>
            </c:spPr>
            <c:extLst>
              <c:ext xmlns:c16="http://schemas.microsoft.com/office/drawing/2014/chart" uri="{C3380CC4-5D6E-409C-BE32-E72D297353CC}">
                <c16:uniqueId val="{00000081-5471-DF43-9658-F5DD7559DE4A}"/>
              </c:ext>
            </c:extLst>
          </c:dPt>
          <c:cat>
            <c:strRef>
              <c:f>Trajectoires!$D$32:$H$32</c:f>
              <c:strCache>
                <c:ptCount val="5"/>
                <c:pt idx="0">
                  <c:v>2024</c:v>
                </c:pt>
                <c:pt idx="4">
                  <c:v>Horizon ++</c:v>
                </c:pt>
              </c:strCache>
            </c:strRef>
          </c:cat>
          <c:val>
            <c:numRef>
              <c:f>Trajectoires!$D$45:$H$45</c:f>
              <c:numCache>
                <c:formatCode>0.0</c:formatCode>
                <c:ptCount val="5"/>
                <c:pt idx="0">
                  <c:v>0.36363636363636365</c:v>
                </c:pt>
                <c:pt idx="4">
                  <c:v>9.4500000000000001E-2</c:v>
                </c:pt>
              </c:numCache>
            </c:numRef>
          </c:val>
          <c:extLst>
            <c:ext xmlns:c16="http://schemas.microsoft.com/office/drawing/2014/chart" uri="{C3380CC4-5D6E-409C-BE32-E72D297353CC}">
              <c16:uniqueId val="{000001E8-45D9-9042-95FA-6414649D8B4A}"/>
            </c:ext>
          </c:extLst>
        </c:ser>
        <c:ser>
          <c:idx val="13"/>
          <c:order val="13"/>
          <c:tx>
            <c:strRef>
              <c:f>Trajectoires!$C$46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083-5471-DF43-9658-F5DD7559DE4A}"/>
              </c:ext>
            </c:extLst>
          </c:dPt>
          <c:dPt>
            <c:idx val="1"/>
            <c:invertIfNegative val="0"/>
            <c:bubble3D val="0"/>
            <c:spPr>
              <a:solidFill>
                <a:srgbClr val="FF908F"/>
              </a:solidFill>
            </c:spPr>
            <c:extLst>
              <c:ext xmlns:c16="http://schemas.microsoft.com/office/drawing/2014/chart" uri="{C3380CC4-5D6E-409C-BE32-E72D297353CC}">
                <c16:uniqueId val="{00000085-5471-DF43-9658-F5DD7559DE4A}"/>
              </c:ext>
            </c:extLst>
          </c:dPt>
          <c:dPt>
            <c:idx val="2"/>
            <c:invertIfNegative val="0"/>
            <c:bubble3D val="0"/>
            <c:spPr>
              <a:solidFill>
                <a:srgbClr val="FFFFFF"/>
              </a:solidFill>
            </c:spPr>
            <c:extLst>
              <c:ext xmlns:c16="http://schemas.microsoft.com/office/drawing/2014/chart" uri="{C3380CC4-5D6E-409C-BE32-E72D297353CC}">
                <c16:uniqueId val="{00000087-5471-DF43-9658-F5DD7559DE4A}"/>
              </c:ext>
            </c:extLst>
          </c:dPt>
          <c:dPt>
            <c:idx val="3"/>
            <c:invertIfNegative val="0"/>
            <c:bubble3D val="0"/>
            <c:spPr>
              <a:solidFill>
                <a:srgbClr val="FFFFFF"/>
              </a:solidFill>
            </c:spPr>
            <c:extLst>
              <c:ext xmlns:c16="http://schemas.microsoft.com/office/drawing/2014/chart" uri="{C3380CC4-5D6E-409C-BE32-E72D297353CC}">
                <c16:uniqueId val="{00000089-5471-DF43-9658-F5DD7559DE4A}"/>
              </c:ext>
            </c:extLst>
          </c:dPt>
          <c:dPt>
            <c:idx val="4"/>
            <c:invertIfNegative val="0"/>
            <c:bubble3D val="0"/>
            <c:spPr>
              <a:solidFill>
                <a:srgbClr val="FFFFFF"/>
              </a:solidFill>
            </c:spPr>
            <c:extLst>
              <c:ext xmlns:c16="http://schemas.microsoft.com/office/drawing/2014/chart" uri="{C3380CC4-5D6E-409C-BE32-E72D297353CC}">
                <c16:uniqueId val="{0000008B-5471-DF43-9658-F5DD7559DE4A}"/>
              </c:ext>
            </c:extLst>
          </c:dPt>
          <c:cat>
            <c:strRef>
              <c:f>Trajectoires!$D$32:$H$32</c:f>
              <c:strCache>
                <c:ptCount val="5"/>
                <c:pt idx="0">
                  <c:v>2024</c:v>
                </c:pt>
                <c:pt idx="4">
                  <c:v>Horizon ++</c:v>
                </c:pt>
              </c:strCache>
            </c:strRef>
          </c:cat>
          <c:val>
            <c:numRef>
              <c:f>Trajectoires!$D$46:$H$46</c:f>
              <c:numCache>
                <c:formatCode>0.0</c:formatCode>
                <c:ptCount val="5"/>
                <c:pt idx="0">
                  <c:v>0</c:v>
                </c:pt>
                <c:pt idx="4">
                  <c:v>0.1575</c:v>
                </c:pt>
              </c:numCache>
            </c:numRef>
          </c:val>
          <c:extLst>
            <c:ext xmlns:c16="http://schemas.microsoft.com/office/drawing/2014/chart" uri="{C3380CC4-5D6E-409C-BE32-E72D297353CC}">
              <c16:uniqueId val="{000001E9-45D9-9042-95FA-6414649D8B4A}"/>
            </c:ext>
          </c:extLst>
        </c:ser>
        <c:ser>
          <c:idx val="14"/>
          <c:order val="14"/>
          <c:tx>
            <c:strRef>
              <c:f>Trajectoires!$C$47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08D-5471-DF43-9658-F5DD7559DE4A}"/>
              </c:ext>
            </c:extLst>
          </c:dPt>
          <c:dPt>
            <c:idx val="1"/>
            <c:invertIfNegative val="0"/>
            <c:bubble3D val="0"/>
            <c:spPr>
              <a:solidFill>
                <a:srgbClr val="FF0000"/>
              </a:solidFill>
            </c:spPr>
            <c:extLst>
              <c:ext xmlns:c16="http://schemas.microsoft.com/office/drawing/2014/chart" uri="{C3380CC4-5D6E-409C-BE32-E72D297353CC}">
                <c16:uniqueId val="{0000008F-5471-DF43-9658-F5DD7559DE4A}"/>
              </c:ext>
            </c:extLst>
          </c:dPt>
          <c:dPt>
            <c:idx val="2"/>
            <c:invertIfNegative val="0"/>
            <c:bubble3D val="0"/>
            <c:spPr>
              <a:solidFill>
                <a:srgbClr val="FFFFFF"/>
              </a:solidFill>
            </c:spPr>
            <c:extLst>
              <c:ext xmlns:c16="http://schemas.microsoft.com/office/drawing/2014/chart" uri="{C3380CC4-5D6E-409C-BE32-E72D297353CC}">
                <c16:uniqueId val="{00000091-5471-DF43-9658-F5DD7559DE4A}"/>
              </c:ext>
            </c:extLst>
          </c:dPt>
          <c:dPt>
            <c:idx val="3"/>
            <c:invertIfNegative val="0"/>
            <c:bubble3D val="0"/>
            <c:spPr>
              <a:solidFill>
                <a:srgbClr val="FFFFFF"/>
              </a:solidFill>
            </c:spPr>
            <c:extLst>
              <c:ext xmlns:c16="http://schemas.microsoft.com/office/drawing/2014/chart" uri="{C3380CC4-5D6E-409C-BE32-E72D297353CC}">
                <c16:uniqueId val="{00000093-5471-DF43-9658-F5DD7559DE4A}"/>
              </c:ext>
            </c:extLst>
          </c:dPt>
          <c:dPt>
            <c:idx val="4"/>
            <c:invertIfNegative val="0"/>
            <c:bubble3D val="0"/>
            <c:spPr>
              <a:solidFill>
                <a:srgbClr val="FFFFFF"/>
              </a:solidFill>
            </c:spPr>
            <c:extLst>
              <c:ext xmlns:c16="http://schemas.microsoft.com/office/drawing/2014/chart" uri="{C3380CC4-5D6E-409C-BE32-E72D297353CC}">
                <c16:uniqueId val="{00000095-5471-DF43-9658-F5DD7559DE4A}"/>
              </c:ext>
            </c:extLst>
          </c:dPt>
          <c:cat>
            <c:strRef>
              <c:f>Trajectoires!$D$32:$H$32</c:f>
              <c:strCache>
                <c:ptCount val="5"/>
                <c:pt idx="0">
                  <c:v>2024</c:v>
                </c:pt>
                <c:pt idx="4">
                  <c:v>Horizon ++</c:v>
                </c:pt>
              </c:strCache>
            </c:strRef>
          </c:cat>
          <c:val>
            <c:numRef>
              <c:f>Trajectoires!$D$47:$H$47</c:f>
              <c:numCache>
                <c:formatCode>0.0</c:formatCode>
                <c:ptCount val="5"/>
                <c:pt idx="0">
                  <c:v>0</c:v>
                </c:pt>
                <c:pt idx="4">
                  <c:v>0.1575</c:v>
                </c:pt>
              </c:numCache>
            </c:numRef>
          </c:val>
          <c:extLst>
            <c:ext xmlns:c16="http://schemas.microsoft.com/office/drawing/2014/chart" uri="{C3380CC4-5D6E-409C-BE32-E72D297353CC}">
              <c16:uniqueId val="{000001EA-45D9-9042-95FA-6414649D8B4A}"/>
            </c:ext>
          </c:extLst>
        </c:ser>
        <c:ser>
          <c:idx val="15"/>
          <c:order val="15"/>
          <c:tx>
            <c:strRef>
              <c:f>Trajectoires!$C$48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097-5471-DF43-9658-F5DD7559DE4A}"/>
              </c:ext>
            </c:extLst>
          </c:dPt>
          <c:dPt>
            <c:idx val="1"/>
            <c:invertIfNegative val="0"/>
            <c:bubble3D val="0"/>
            <c:spPr>
              <a:solidFill>
                <a:srgbClr val="C00000"/>
              </a:solidFill>
            </c:spPr>
            <c:extLst>
              <c:ext xmlns:c16="http://schemas.microsoft.com/office/drawing/2014/chart" uri="{C3380CC4-5D6E-409C-BE32-E72D297353CC}">
                <c16:uniqueId val="{00000099-5471-DF43-9658-F5DD7559DE4A}"/>
              </c:ext>
            </c:extLst>
          </c:dPt>
          <c:dPt>
            <c:idx val="2"/>
            <c:invertIfNegative val="0"/>
            <c:bubble3D val="0"/>
            <c:spPr>
              <a:solidFill>
                <a:srgbClr val="FFFFFF"/>
              </a:solidFill>
            </c:spPr>
            <c:extLst>
              <c:ext xmlns:c16="http://schemas.microsoft.com/office/drawing/2014/chart" uri="{C3380CC4-5D6E-409C-BE32-E72D297353CC}">
                <c16:uniqueId val="{0000009B-5471-DF43-9658-F5DD7559DE4A}"/>
              </c:ext>
            </c:extLst>
          </c:dPt>
          <c:dPt>
            <c:idx val="3"/>
            <c:invertIfNegative val="0"/>
            <c:bubble3D val="0"/>
            <c:spPr>
              <a:solidFill>
                <a:srgbClr val="FFFFFF"/>
              </a:solidFill>
            </c:spPr>
            <c:extLst>
              <c:ext xmlns:c16="http://schemas.microsoft.com/office/drawing/2014/chart" uri="{C3380CC4-5D6E-409C-BE32-E72D297353CC}">
                <c16:uniqueId val="{0000009D-5471-DF43-9658-F5DD7559DE4A}"/>
              </c:ext>
            </c:extLst>
          </c:dPt>
          <c:dPt>
            <c:idx val="4"/>
            <c:invertIfNegative val="0"/>
            <c:bubble3D val="0"/>
            <c:spPr>
              <a:solidFill>
                <a:srgbClr val="FFFFFF"/>
              </a:solidFill>
            </c:spPr>
            <c:extLst>
              <c:ext xmlns:c16="http://schemas.microsoft.com/office/drawing/2014/chart" uri="{C3380CC4-5D6E-409C-BE32-E72D297353CC}">
                <c16:uniqueId val="{0000009F-5471-DF43-9658-F5DD7559DE4A}"/>
              </c:ext>
            </c:extLst>
          </c:dPt>
          <c:cat>
            <c:strRef>
              <c:f>Trajectoires!$D$32:$H$32</c:f>
              <c:strCache>
                <c:ptCount val="5"/>
                <c:pt idx="0">
                  <c:v>2024</c:v>
                </c:pt>
                <c:pt idx="4">
                  <c:v>Horizon ++</c:v>
                </c:pt>
              </c:strCache>
            </c:strRef>
          </c:cat>
          <c:val>
            <c:numRef>
              <c:f>Trajectoires!$D$48:$H$48</c:f>
              <c:numCache>
                <c:formatCode>0.0</c:formatCode>
                <c:ptCount val="5"/>
                <c:pt idx="0">
                  <c:v>0</c:v>
                </c:pt>
                <c:pt idx="4">
                  <c:v>0.22049999999999997</c:v>
                </c:pt>
              </c:numCache>
            </c:numRef>
          </c:val>
          <c:extLst>
            <c:ext xmlns:c16="http://schemas.microsoft.com/office/drawing/2014/chart" uri="{C3380CC4-5D6E-409C-BE32-E72D297353CC}">
              <c16:uniqueId val="{000001EB-45D9-9042-95FA-6414649D8B4A}"/>
            </c:ext>
          </c:extLst>
        </c:ser>
        <c:ser>
          <c:idx val="16"/>
          <c:order val="16"/>
          <c:tx>
            <c:strRef>
              <c:f>Trajectoires!$C$49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0A1-5471-DF43-9658-F5DD7559DE4A}"/>
              </c:ext>
            </c:extLst>
          </c:dPt>
          <c:dPt>
            <c:idx val="1"/>
            <c:invertIfNegative val="0"/>
            <c:bubble3D val="0"/>
            <c:spPr>
              <a:solidFill>
                <a:srgbClr val="D0D0D0"/>
              </a:solidFill>
            </c:spPr>
            <c:extLst>
              <c:ext xmlns:c16="http://schemas.microsoft.com/office/drawing/2014/chart" uri="{C3380CC4-5D6E-409C-BE32-E72D297353CC}">
                <c16:uniqueId val="{000000A3-5471-DF43-9658-F5DD7559DE4A}"/>
              </c:ext>
            </c:extLst>
          </c:dPt>
          <c:dPt>
            <c:idx val="2"/>
            <c:invertIfNegative val="0"/>
            <c:bubble3D val="0"/>
            <c:spPr>
              <a:solidFill>
                <a:srgbClr val="FFFFFF"/>
              </a:solidFill>
            </c:spPr>
            <c:extLst>
              <c:ext xmlns:c16="http://schemas.microsoft.com/office/drawing/2014/chart" uri="{C3380CC4-5D6E-409C-BE32-E72D297353CC}">
                <c16:uniqueId val="{000000A5-5471-DF43-9658-F5DD7559DE4A}"/>
              </c:ext>
            </c:extLst>
          </c:dPt>
          <c:dPt>
            <c:idx val="3"/>
            <c:invertIfNegative val="0"/>
            <c:bubble3D val="0"/>
            <c:spPr>
              <a:solidFill>
                <a:srgbClr val="FFFFFF"/>
              </a:solidFill>
            </c:spPr>
            <c:extLst>
              <c:ext xmlns:c16="http://schemas.microsoft.com/office/drawing/2014/chart" uri="{C3380CC4-5D6E-409C-BE32-E72D297353CC}">
                <c16:uniqueId val="{000000A7-5471-DF43-9658-F5DD7559DE4A}"/>
              </c:ext>
            </c:extLst>
          </c:dPt>
          <c:dPt>
            <c:idx val="4"/>
            <c:invertIfNegative val="0"/>
            <c:bubble3D val="0"/>
            <c:spPr>
              <a:solidFill>
                <a:srgbClr val="FFFFFF"/>
              </a:solidFill>
            </c:spPr>
            <c:extLst>
              <c:ext xmlns:c16="http://schemas.microsoft.com/office/drawing/2014/chart" uri="{C3380CC4-5D6E-409C-BE32-E72D297353CC}">
                <c16:uniqueId val="{000000A9-5471-DF43-9658-F5DD7559DE4A}"/>
              </c:ext>
            </c:extLst>
          </c:dPt>
          <c:cat>
            <c:strRef>
              <c:f>Trajectoires!$D$32:$H$32</c:f>
              <c:strCache>
                <c:ptCount val="5"/>
                <c:pt idx="0">
                  <c:v>2024</c:v>
                </c:pt>
                <c:pt idx="4">
                  <c:v>Horizon ++</c:v>
                </c:pt>
              </c:strCache>
            </c:strRef>
          </c:cat>
          <c:val>
            <c:numRef>
              <c:f>Trajectoires!$D$49:$H$49</c:f>
              <c:numCache>
                <c:formatCode>0.0</c:formatCode>
                <c:ptCount val="5"/>
                <c:pt idx="0">
                  <c:v>0</c:v>
                </c:pt>
                <c:pt idx="4">
                  <c:v>0.378</c:v>
                </c:pt>
              </c:numCache>
            </c:numRef>
          </c:val>
          <c:extLst>
            <c:ext xmlns:c16="http://schemas.microsoft.com/office/drawing/2014/chart" uri="{C3380CC4-5D6E-409C-BE32-E72D297353CC}">
              <c16:uniqueId val="{000001EC-45D9-9042-95FA-6414649D8B4A}"/>
            </c:ext>
          </c:extLst>
        </c:ser>
        <c:ser>
          <c:idx val="17"/>
          <c:order val="17"/>
          <c:tx>
            <c:strRef>
              <c:f>Trajectoires!$C$50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0AB-5471-DF43-9658-F5DD7559DE4A}"/>
              </c:ext>
            </c:extLst>
          </c:dPt>
          <c:dPt>
            <c:idx val="1"/>
            <c:invertIfNegative val="0"/>
            <c:bubble3D val="0"/>
            <c:spPr>
              <a:solidFill>
                <a:srgbClr val="A6A6A6"/>
              </a:solidFill>
            </c:spPr>
            <c:extLst>
              <c:ext xmlns:c16="http://schemas.microsoft.com/office/drawing/2014/chart" uri="{C3380CC4-5D6E-409C-BE32-E72D297353CC}">
                <c16:uniqueId val="{000000AD-5471-DF43-9658-F5DD7559DE4A}"/>
              </c:ext>
            </c:extLst>
          </c:dPt>
          <c:dPt>
            <c:idx val="2"/>
            <c:invertIfNegative val="0"/>
            <c:bubble3D val="0"/>
            <c:spPr>
              <a:solidFill>
                <a:srgbClr val="FFFFFF"/>
              </a:solidFill>
            </c:spPr>
            <c:extLst>
              <c:ext xmlns:c16="http://schemas.microsoft.com/office/drawing/2014/chart" uri="{C3380CC4-5D6E-409C-BE32-E72D297353CC}">
                <c16:uniqueId val="{000000AF-5471-DF43-9658-F5DD7559DE4A}"/>
              </c:ext>
            </c:extLst>
          </c:dPt>
          <c:dPt>
            <c:idx val="3"/>
            <c:invertIfNegative val="0"/>
            <c:bubble3D val="0"/>
            <c:spPr>
              <a:solidFill>
                <a:srgbClr val="FFFFFF"/>
              </a:solidFill>
            </c:spPr>
            <c:extLst>
              <c:ext xmlns:c16="http://schemas.microsoft.com/office/drawing/2014/chart" uri="{C3380CC4-5D6E-409C-BE32-E72D297353CC}">
                <c16:uniqueId val="{000000B1-5471-DF43-9658-F5DD7559DE4A}"/>
              </c:ext>
            </c:extLst>
          </c:dPt>
          <c:dPt>
            <c:idx val="4"/>
            <c:invertIfNegative val="0"/>
            <c:bubble3D val="0"/>
            <c:spPr>
              <a:solidFill>
                <a:srgbClr val="FFFFFF"/>
              </a:solidFill>
            </c:spPr>
            <c:extLst>
              <c:ext xmlns:c16="http://schemas.microsoft.com/office/drawing/2014/chart" uri="{C3380CC4-5D6E-409C-BE32-E72D297353CC}">
                <c16:uniqueId val="{000000B3-5471-DF43-9658-F5DD7559DE4A}"/>
              </c:ext>
            </c:extLst>
          </c:dPt>
          <c:cat>
            <c:strRef>
              <c:f>Trajectoires!$D$32:$H$32</c:f>
              <c:strCache>
                <c:ptCount val="5"/>
                <c:pt idx="0">
                  <c:v>2024</c:v>
                </c:pt>
                <c:pt idx="4">
                  <c:v>Horizon ++</c:v>
                </c:pt>
              </c:strCache>
            </c:strRef>
          </c:cat>
          <c:val>
            <c:numRef>
              <c:f>Trajectoires!$D$50:$H$50</c:f>
              <c:numCache>
                <c:formatCode>0.0</c:formatCode>
                <c:ptCount val="5"/>
                <c:pt idx="0">
                  <c:v>0</c:v>
                </c:pt>
                <c:pt idx="4">
                  <c:v>0.63</c:v>
                </c:pt>
              </c:numCache>
            </c:numRef>
          </c:val>
          <c:extLst>
            <c:ext xmlns:c16="http://schemas.microsoft.com/office/drawing/2014/chart" uri="{C3380CC4-5D6E-409C-BE32-E72D297353CC}">
              <c16:uniqueId val="{000001ED-45D9-9042-95FA-6414649D8B4A}"/>
            </c:ext>
          </c:extLst>
        </c:ser>
        <c:ser>
          <c:idx val="18"/>
          <c:order val="18"/>
          <c:tx>
            <c:strRef>
              <c:f>Trajectoires!$C$51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0B5-5471-DF43-9658-F5DD7559DE4A}"/>
              </c:ext>
            </c:extLst>
          </c:dPt>
          <c:dPt>
            <c:idx val="1"/>
            <c:invertIfNegative val="0"/>
            <c:bubble3D val="0"/>
            <c:spPr>
              <a:solidFill>
                <a:srgbClr val="747474"/>
              </a:solidFill>
            </c:spPr>
            <c:extLst>
              <c:ext xmlns:c16="http://schemas.microsoft.com/office/drawing/2014/chart" uri="{C3380CC4-5D6E-409C-BE32-E72D297353CC}">
                <c16:uniqueId val="{000000B7-5471-DF43-9658-F5DD7559DE4A}"/>
              </c:ext>
            </c:extLst>
          </c:dPt>
          <c:dPt>
            <c:idx val="2"/>
            <c:invertIfNegative val="0"/>
            <c:bubble3D val="0"/>
            <c:spPr>
              <a:solidFill>
                <a:srgbClr val="FFFFFF"/>
              </a:solidFill>
            </c:spPr>
            <c:extLst>
              <c:ext xmlns:c16="http://schemas.microsoft.com/office/drawing/2014/chart" uri="{C3380CC4-5D6E-409C-BE32-E72D297353CC}">
                <c16:uniqueId val="{000000B9-5471-DF43-9658-F5DD7559DE4A}"/>
              </c:ext>
            </c:extLst>
          </c:dPt>
          <c:dPt>
            <c:idx val="3"/>
            <c:invertIfNegative val="0"/>
            <c:bubble3D val="0"/>
            <c:spPr>
              <a:solidFill>
                <a:srgbClr val="FFFFFF"/>
              </a:solidFill>
            </c:spPr>
            <c:extLst>
              <c:ext xmlns:c16="http://schemas.microsoft.com/office/drawing/2014/chart" uri="{C3380CC4-5D6E-409C-BE32-E72D297353CC}">
                <c16:uniqueId val="{000000BB-5471-DF43-9658-F5DD7559DE4A}"/>
              </c:ext>
            </c:extLst>
          </c:dPt>
          <c:dPt>
            <c:idx val="4"/>
            <c:invertIfNegative val="0"/>
            <c:bubble3D val="0"/>
            <c:spPr>
              <a:solidFill>
                <a:srgbClr val="FFFFFF"/>
              </a:solidFill>
            </c:spPr>
            <c:extLst>
              <c:ext xmlns:c16="http://schemas.microsoft.com/office/drawing/2014/chart" uri="{C3380CC4-5D6E-409C-BE32-E72D297353CC}">
                <c16:uniqueId val="{000000BD-5471-DF43-9658-F5DD7559DE4A}"/>
              </c:ext>
            </c:extLst>
          </c:dPt>
          <c:cat>
            <c:strRef>
              <c:f>Trajectoires!$D$32:$H$32</c:f>
              <c:strCache>
                <c:ptCount val="5"/>
                <c:pt idx="0">
                  <c:v>2024</c:v>
                </c:pt>
                <c:pt idx="4">
                  <c:v>Horizon ++</c:v>
                </c:pt>
              </c:strCache>
            </c:strRef>
          </c:cat>
          <c:val>
            <c:numRef>
              <c:f>Trajectoires!$D$51:$H$51</c:f>
              <c:numCache>
                <c:formatCode>0.0</c:formatCode>
                <c:ptCount val="5"/>
                <c:pt idx="0">
                  <c:v>0</c:v>
                </c:pt>
                <c:pt idx="4">
                  <c:v>0.63</c:v>
                </c:pt>
              </c:numCache>
            </c:numRef>
          </c:val>
          <c:extLst>
            <c:ext xmlns:c16="http://schemas.microsoft.com/office/drawing/2014/chart" uri="{C3380CC4-5D6E-409C-BE32-E72D297353CC}">
              <c16:uniqueId val="{000001EE-45D9-9042-95FA-6414649D8B4A}"/>
            </c:ext>
          </c:extLst>
        </c:ser>
        <c:ser>
          <c:idx val="19"/>
          <c:order val="19"/>
          <c:tx>
            <c:strRef>
              <c:f>Trajectoires!$C$52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0BF-5471-DF43-9658-F5DD7559DE4A}"/>
              </c:ext>
            </c:extLst>
          </c:dPt>
          <c:dPt>
            <c:idx val="1"/>
            <c:invertIfNegative val="0"/>
            <c:bubble3D val="0"/>
            <c:spPr>
              <a:solidFill>
                <a:srgbClr val="161616"/>
              </a:solidFill>
            </c:spPr>
            <c:extLst>
              <c:ext xmlns:c16="http://schemas.microsoft.com/office/drawing/2014/chart" uri="{C3380CC4-5D6E-409C-BE32-E72D297353CC}">
                <c16:uniqueId val="{000000C1-5471-DF43-9658-F5DD7559DE4A}"/>
              </c:ext>
            </c:extLst>
          </c:dPt>
          <c:dPt>
            <c:idx val="2"/>
            <c:invertIfNegative val="0"/>
            <c:bubble3D val="0"/>
            <c:spPr>
              <a:solidFill>
                <a:srgbClr val="FFFFFF"/>
              </a:solidFill>
            </c:spPr>
            <c:extLst>
              <c:ext xmlns:c16="http://schemas.microsoft.com/office/drawing/2014/chart" uri="{C3380CC4-5D6E-409C-BE32-E72D297353CC}">
                <c16:uniqueId val="{000000C3-5471-DF43-9658-F5DD7559DE4A}"/>
              </c:ext>
            </c:extLst>
          </c:dPt>
          <c:dPt>
            <c:idx val="3"/>
            <c:invertIfNegative val="0"/>
            <c:bubble3D val="0"/>
            <c:spPr>
              <a:solidFill>
                <a:srgbClr val="FFFFFF"/>
              </a:solidFill>
            </c:spPr>
            <c:extLst>
              <c:ext xmlns:c16="http://schemas.microsoft.com/office/drawing/2014/chart" uri="{C3380CC4-5D6E-409C-BE32-E72D297353CC}">
                <c16:uniqueId val="{000000C5-5471-DF43-9658-F5DD7559DE4A}"/>
              </c:ext>
            </c:extLst>
          </c:dPt>
          <c:dPt>
            <c:idx val="4"/>
            <c:invertIfNegative val="0"/>
            <c:bubble3D val="0"/>
            <c:spPr>
              <a:solidFill>
                <a:srgbClr val="FFFFFF"/>
              </a:solidFill>
            </c:spPr>
            <c:extLst>
              <c:ext xmlns:c16="http://schemas.microsoft.com/office/drawing/2014/chart" uri="{C3380CC4-5D6E-409C-BE32-E72D297353CC}">
                <c16:uniqueId val="{000000C7-5471-DF43-9658-F5DD7559DE4A}"/>
              </c:ext>
            </c:extLst>
          </c:dPt>
          <c:cat>
            <c:strRef>
              <c:f>Trajectoires!$D$32:$H$32</c:f>
              <c:strCache>
                <c:ptCount val="5"/>
                <c:pt idx="0">
                  <c:v>2024</c:v>
                </c:pt>
                <c:pt idx="4">
                  <c:v>Horizon ++</c:v>
                </c:pt>
              </c:strCache>
            </c:strRef>
          </c:cat>
          <c:val>
            <c:numRef>
              <c:f>Trajectoires!$D$52:$H$52</c:f>
              <c:numCache>
                <c:formatCode>0.0</c:formatCode>
                <c:ptCount val="5"/>
                <c:pt idx="0">
                  <c:v>0</c:v>
                </c:pt>
                <c:pt idx="4">
                  <c:v>0.8819999999999999</c:v>
                </c:pt>
              </c:numCache>
            </c:numRef>
          </c:val>
          <c:extLst>
            <c:ext xmlns:c16="http://schemas.microsoft.com/office/drawing/2014/chart" uri="{C3380CC4-5D6E-409C-BE32-E72D297353CC}">
              <c16:uniqueId val="{000001EF-45D9-9042-95FA-6414649D8B4A}"/>
            </c:ext>
          </c:extLst>
        </c:ser>
        <c:ser>
          <c:idx val="20"/>
          <c:order val="20"/>
          <c:tx>
            <c:strRef>
              <c:f>Trajectoires!$C$53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0C9-5471-DF43-9658-F5DD7559DE4A}"/>
              </c:ext>
            </c:extLst>
          </c:dPt>
          <c:dPt>
            <c:idx val="1"/>
            <c:invertIfNegative val="0"/>
            <c:bubble3D val="0"/>
            <c:spPr>
              <a:solidFill>
                <a:srgbClr val="F2CEEF"/>
              </a:solidFill>
            </c:spPr>
            <c:extLst>
              <c:ext xmlns:c16="http://schemas.microsoft.com/office/drawing/2014/chart" uri="{C3380CC4-5D6E-409C-BE32-E72D297353CC}">
                <c16:uniqueId val="{000000CB-5471-DF43-9658-F5DD7559DE4A}"/>
              </c:ext>
            </c:extLst>
          </c:dPt>
          <c:dPt>
            <c:idx val="2"/>
            <c:invertIfNegative val="0"/>
            <c:bubble3D val="0"/>
            <c:spPr>
              <a:solidFill>
                <a:srgbClr val="FFFFFF"/>
              </a:solidFill>
            </c:spPr>
            <c:extLst>
              <c:ext xmlns:c16="http://schemas.microsoft.com/office/drawing/2014/chart" uri="{C3380CC4-5D6E-409C-BE32-E72D297353CC}">
                <c16:uniqueId val="{000000CD-5471-DF43-9658-F5DD7559DE4A}"/>
              </c:ext>
            </c:extLst>
          </c:dPt>
          <c:dPt>
            <c:idx val="3"/>
            <c:invertIfNegative val="0"/>
            <c:bubble3D val="0"/>
            <c:spPr>
              <a:solidFill>
                <a:srgbClr val="FFFFFF"/>
              </a:solidFill>
            </c:spPr>
            <c:extLst>
              <c:ext xmlns:c16="http://schemas.microsoft.com/office/drawing/2014/chart" uri="{C3380CC4-5D6E-409C-BE32-E72D297353CC}">
                <c16:uniqueId val="{000000CF-5471-DF43-9658-F5DD7559DE4A}"/>
              </c:ext>
            </c:extLst>
          </c:dPt>
          <c:dPt>
            <c:idx val="4"/>
            <c:invertIfNegative val="0"/>
            <c:bubble3D val="0"/>
            <c:spPr>
              <a:solidFill>
                <a:srgbClr val="FFFFFF"/>
              </a:solidFill>
            </c:spPr>
            <c:extLst>
              <c:ext xmlns:c16="http://schemas.microsoft.com/office/drawing/2014/chart" uri="{C3380CC4-5D6E-409C-BE32-E72D297353CC}">
                <c16:uniqueId val="{000000D1-5471-DF43-9658-F5DD7559DE4A}"/>
              </c:ext>
            </c:extLst>
          </c:dPt>
          <c:cat>
            <c:strRef>
              <c:f>Trajectoires!$D$32:$H$32</c:f>
              <c:strCache>
                <c:ptCount val="5"/>
                <c:pt idx="0">
                  <c:v>2024</c:v>
                </c:pt>
                <c:pt idx="4">
                  <c:v>Horizon ++</c:v>
                </c:pt>
              </c:strCache>
            </c:strRef>
          </c:cat>
          <c:val>
            <c:numRef>
              <c:f>Trajectoires!$D$53:$H$53</c:f>
              <c:numCache>
                <c:formatCode>0.0</c:formatCode>
                <c:ptCount val="5"/>
                <c:pt idx="0">
                  <c:v>0</c:v>
                </c:pt>
                <c:pt idx="4">
                  <c:v>0.315</c:v>
                </c:pt>
              </c:numCache>
            </c:numRef>
          </c:val>
          <c:extLst>
            <c:ext xmlns:c16="http://schemas.microsoft.com/office/drawing/2014/chart" uri="{C3380CC4-5D6E-409C-BE32-E72D297353CC}">
              <c16:uniqueId val="{000001F0-45D9-9042-95FA-6414649D8B4A}"/>
            </c:ext>
          </c:extLst>
        </c:ser>
        <c:ser>
          <c:idx val="21"/>
          <c:order val="21"/>
          <c:tx>
            <c:strRef>
              <c:f>Trajectoires!$C$54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0D3-5471-DF43-9658-F5DD7559DE4A}"/>
              </c:ext>
            </c:extLst>
          </c:dPt>
          <c:dPt>
            <c:idx val="1"/>
            <c:invertIfNegative val="0"/>
            <c:bubble3D val="0"/>
            <c:spPr>
              <a:solidFill>
                <a:srgbClr val="FFAFFF"/>
              </a:solidFill>
            </c:spPr>
            <c:extLst>
              <c:ext xmlns:c16="http://schemas.microsoft.com/office/drawing/2014/chart" uri="{C3380CC4-5D6E-409C-BE32-E72D297353CC}">
                <c16:uniqueId val="{000000D5-5471-DF43-9658-F5DD7559DE4A}"/>
              </c:ext>
            </c:extLst>
          </c:dPt>
          <c:dPt>
            <c:idx val="2"/>
            <c:invertIfNegative val="0"/>
            <c:bubble3D val="0"/>
            <c:spPr>
              <a:solidFill>
                <a:srgbClr val="FFFFFF"/>
              </a:solidFill>
            </c:spPr>
            <c:extLst>
              <c:ext xmlns:c16="http://schemas.microsoft.com/office/drawing/2014/chart" uri="{C3380CC4-5D6E-409C-BE32-E72D297353CC}">
                <c16:uniqueId val="{000000D7-5471-DF43-9658-F5DD7559DE4A}"/>
              </c:ext>
            </c:extLst>
          </c:dPt>
          <c:dPt>
            <c:idx val="3"/>
            <c:invertIfNegative val="0"/>
            <c:bubble3D val="0"/>
            <c:spPr>
              <a:solidFill>
                <a:srgbClr val="FFFFFF"/>
              </a:solidFill>
            </c:spPr>
            <c:extLst>
              <c:ext xmlns:c16="http://schemas.microsoft.com/office/drawing/2014/chart" uri="{C3380CC4-5D6E-409C-BE32-E72D297353CC}">
                <c16:uniqueId val="{000000D9-5471-DF43-9658-F5DD7559DE4A}"/>
              </c:ext>
            </c:extLst>
          </c:dPt>
          <c:dPt>
            <c:idx val="4"/>
            <c:invertIfNegative val="0"/>
            <c:bubble3D val="0"/>
            <c:spPr>
              <a:solidFill>
                <a:srgbClr val="FFFFFF"/>
              </a:solidFill>
            </c:spPr>
            <c:extLst>
              <c:ext xmlns:c16="http://schemas.microsoft.com/office/drawing/2014/chart" uri="{C3380CC4-5D6E-409C-BE32-E72D297353CC}">
                <c16:uniqueId val="{000000DB-5471-DF43-9658-F5DD7559DE4A}"/>
              </c:ext>
            </c:extLst>
          </c:dPt>
          <c:cat>
            <c:strRef>
              <c:f>Trajectoires!$D$32:$H$32</c:f>
              <c:strCache>
                <c:ptCount val="5"/>
                <c:pt idx="0">
                  <c:v>2024</c:v>
                </c:pt>
                <c:pt idx="4">
                  <c:v>Horizon ++</c:v>
                </c:pt>
              </c:strCache>
            </c:strRef>
          </c:cat>
          <c:val>
            <c:numRef>
              <c:f>Trajectoires!$D$54:$H$54</c:f>
              <c:numCache>
                <c:formatCode>0.0</c:formatCode>
                <c:ptCount val="5"/>
                <c:pt idx="0">
                  <c:v>0</c:v>
                </c:pt>
                <c:pt idx="4">
                  <c:v>0.52500000000000002</c:v>
                </c:pt>
              </c:numCache>
            </c:numRef>
          </c:val>
          <c:extLst>
            <c:ext xmlns:c16="http://schemas.microsoft.com/office/drawing/2014/chart" uri="{C3380CC4-5D6E-409C-BE32-E72D297353CC}">
              <c16:uniqueId val="{000001F1-45D9-9042-95FA-6414649D8B4A}"/>
            </c:ext>
          </c:extLst>
        </c:ser>
        <c:ser>
          <c:idx val="22"/>
          <c:order val="22"/>
          <c:tx>
            <c:strRef>
              <c:f>Trajectoires!$C$55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0DD-5471-DF43-9658-F5DD7559DE4A}"/>
              </c:ext>
            </c:extLst>
          </c:dPt>
          <c:dPt>
            <c:idx val="1"/>
            <c:invertIfNegative val="0"/>
            <c:bubble3D val="0"/>
            <c:spPr>
              <a:solidFill>
                <a:srgbClr val="FF3CF4"/>
              </a:solidFill>
            </c:spPr>
            <c:extLst>
              <c:ext xmlns:c16="http://schemas.microsoft.com/office/drawing/2014/chart" uri="{C3380CC4-5D6E-409C-BE32-E72D297353CC}">
                <c16:uniqueId val="{000000DF-5471-DF43-9658-F5DD7559DE4A}"/>
              </c:ext>
            </c:extLst>
          </c:dPt>
          <c:dPt>
            <c:idx val="2"/>
            <c:invertIfNegative val="0"/>
            <c:bubble3D val="0"/>
            <c:spPr>
              <a:solidFill>
                <a:srgbClr val="FFFFFF"/>
              </a:solidFill>
            </c:spPr>
            <c:extLst>
              <c:ext xmlns:c16="http://schemas.microsoft.com/office/drawing/2014/chart" uri="{C3380CC4-5D6E-409C-BE32-E72D297353CC}">
                <c16:uniqueId val="{000000E1-5471-DF43-9658-F5DD7559DE4A}"/>
              </c:ext>
            </c:extLst>
          </c:dPt>
          <c:dPt>
            <c:idx val="3"/>
            <c:invertIfNegative val="0"/>
            <c:bubble3D val="0"/>
            <c:spPr>
              <a:solidFill>
                <a:srgbClr val="FFFFFF"/>
              </a:solidFill>
            </c:spPr>
            <c:extLst>
              <c:ext xmlns:c16="http://schemas.microsoft.com/office/drawing/2014/chart" uri="{C3380CC4-5D6E-409C-BE32-E72D297353CC}">
                <c16:uniqueId val="{000000E3-5471-DF43-9658-F5DD7559DE4A}"/>
              </c:ext>
            </c:extLst>
          </c:dPt>
          <c:dPt>
            <c:idx val="4"/>
            <c:invertIfNegative val="0"/>
            <c:bubble3D val="0"/>
            <c:spPr>
              <a:solidFill>
                <a:srgbClr val="FFFFFF"/>
              </a:solidFill>
            </c:spPr>
            <c:extLst>
              <c:ext xmlns:c16="http://schemas.microsoft.com/office/drawing/2014/chart" uri="{C3380CC4-5D6E-409C-BE32-E72D297353CC}">
                <c16:uniqueId val="{000000E5-5471-DF43-9658-F5DD7559DE4A}"/>
              </c:ext>
            </c:extLst>
          </c:dPt>
          <c:cat>
            <c:strRef>
              <c:f>Trajectoires!$D$32:$H$32</c:f>
              <c:strCache>
                <c:ptCount val="5"/>
                <c:pt idx="0">
                  <c:v>2024</c:v>
                </c:pt>
                <c:pt idx="4">
                  <c:v>Horizon ++</c:v>
                </c:pt>
              </c:strCache>
            </c:strRef>
          </c:cat>
          <c:val>
            <c:numRef>
              <c:f>Trajectoires!$D$55:$H$55</c:f>
              <c:numCache>
                <c:formatCode>0.0</c:formatCode>
                <c:ptCount val="5"/>
                <c:pt idx="0">
                  <c:v>0</c:v>
                </c:pt>
                <c:pt idx="4">
                  <c:v>0.52500000000000002</c:v>
                </c:pt>
              </c:numCache>
            </c:numRef>
          </c:val>
          <c:extLst>
            <c:ext xmlns:c16="http://schemas.microsoft.com/office/drawing/2014/chart" uri="{C3380CC4-5D6E-409C-BE32-E72D297353CC}">
              <c16:uniqueId val="{000001F2-45D9-9042-95FA-6414649D8B4A}"/>
            </c:ext>
          </c:extLst>
        </c:ser>
        <c:ser>
          <c:idx val="23"/>
          <c:order val="23"/>
          <c:tx>
            <c:strRef>
              <c:f>Trajectoires!$C$56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0E7-5471-DF43-9658-F5DD7559DE4A}"/>
              </c:ext>
            </c:extLst>
          </c:dPt>
          <c:dPt>
            <c:idx val="1"/>
            <c:invertIfNegative val="0"/>
            <c:bubble3D val="0"/>
            <c:spPr>
              <a:solidFill>
                <a:srgbClr val="C800BD"/>
              </a:solidFill>
            </c:spPr>
            <c:extLst>
              <c:ext xmlns:c16="http://schemas.microsoft.com/office/drawing/2014/chart" uri="{C3380CC4-5D6E-409C-BE32-E72D297353CC}">
                <c16:uniqueId val="{000000E9-5471-DF43-9658-F5DD7559DE4A}"/>
              </c:ext>
            </c:extLst>
          </c:dPt>
          <c:dPt>
            <c:idx val="2"/>
            <c:invertIfNegative val="0"/>
            <c:bubble3D val="0"/>
            <c:spPr>
              <a:solidFill>
                <a:srgbClr val="FFFFFF"/>
              </a:solidFill>
            </c:spPr>
            <c:extLst>
              <c:ext xmlns:c16="http://schemas.microsoft.com/office/drawing/2014/chart" uri="{C3380CC4-5D6E-409C-BE32-E72D297353CC}">
                <c16:uniqueId val="{000000EB-5471-DF43-9658-F5DD7559DE4A}"/>
              </c:ext>
            </c:extLst>
          </c:dPt>
          <c:dPt>
            <c:idx val="3"/>
            <c:invertIfNegative val="0"/>
            <c:bubble3D val="0"/>
            <c:spPr>
              <a:solidFill>
                <a:srgbClr val="FFFFFF"/>
              </a:solidFill>
            </c:spPr>
            <c:extLst>
              <c:ext xmlns:c16="http://schemas.microsoft.com/office/drawing/2014/chart" uri="{C3380CC4-5D6E-409C-BE32-E72D297353CC}">
                <c16:uniqueId val="{000000ED-5471-DF43-9658-F5DD7559DE4A}"/>
              </c:ext>
            </c:extLst>
          </c:dPt>
          <c:dPt>
            <c:idx val="4"/>
            <c:invertIfNegative val="0"/>
            <c:bubble3D val="0"/>
            <c:spPr>
              <a:solidFill>
                <a:srgbClr val="FFFFFF"/>
              </a:solidFill>
            </c:spPr>
            <c:extLst>
              <c:ext xmlns:c16="http://schemas.microsoft.com/office/drawing/2014/chart" uri="{C3380CC4-5D6E-409C-BE32-E72D297353CC}">
                <c16:uniqueId val="{000000EF-5471-DF43-9658-F5DD7559DE4A}"/>
              </c:ext>
            </c:extLst>
          </c:dPt>
          <c:cat>
            <c:strRef>
              <c:f>Trajectoires!$D$32:$H$32</c:f>
              <c:strCache>
                <c:ptCount val="5"/>
                <c:pt idx="0">
                  <c:v>2024</c:v>
                </c:pt>
                <c:pt idx="4">
                  <c:v>Horizon ++</c:v>
                </c:pt>
              </c:strCache>
            </c:strRef>
          </c:cat>
          <c:val>
            <c:numRef>
              <c:f>Trajectoires!$D$56:$H$56</c:f>
              <c:numCache>
                <c:formatCode>0.0</c:formatCode>
                <c:ptCount val="5"/>
                <c:pt idx="0">
                  <c:v>0</c:v>
                </c:pt>
                <c:pt idx="4">
                  <c:v>0.73499999999999999</c:v>
                </c:pt>
              </c:numCache>
            </c:numRef>
          </c:val>
          <c:extLst>
            <c:ext xmlns:c16="http://schemas.microsoft.com/office/drawing/2014/chart" uri="{C3380CC4-5D6E-409C-BE32-E72D297353CC}">
              <c16:uniqueId val="{000001F3-45D9-9042-95FA-6414649D8B4A}"/>
            </c:ext>
          </c:extLst>
        </c:ser>
        <c:ser>
          <c:idx val="24"/>
          <c:order val="24"/>
          <c:tx>
            <c:strRef>
              <c:f>Trajectoires!$C$57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0F1-5471-DF43-9658-F5DD7559DE4A}"/>
              </c:ext>
            </c:extLst>
          </c:dPt>
          <c:dPt>
            <c:idx val="1"/>
            <c:invertIfNegative val="0"/>
            <c:bubble3D val="0"/>
            <c:spPr>
              <a:solidFill>
                <a:srgbClr val="D1FDFF"/>
              </a:solidFill>
            </c:spPr>
            <c:extLst>
              <c:ext xmlns:c16="http://schemas.microsoft.com/office/drawing/2014/chart" uri="{C3380CC4-5D6E-409C-BE32-E72D297353CC}">
                <c16:uniqueId val="{000000F3-5471-DF43-9658-F5DD7559DE4A}"/>
              </c:ext>
            </c:extLst>
          </c:dPt>
          <c:dPt>
            <c:idx val="2"/>
            <c:invertIfNegative val="0"/>
            <c:bubble3D val="0"/>
            <c:spPr>
              <a:solidFill>
                <a:srgbClr val="FFFFFF"/>
              </a:solidFill>
            </c:spPr>
            <c:extLst>
              <c:ext xmlns:c16="http://schemas.microsoft.com/office/drawing/2014/chart" uri="{C3380CC4-5D6E-409C-BE32-E72D297353CC}">
                <c16:uniqueId val="{000000F5-5471-DF43-9658-F5DD7559DE4A}"/>
              </c:ext>
            </c:extLst>
          </c:dPt>
          <c:dPt>
            <c:idx val="3"/>
            <c:invertIfNegative val="0"/>
            <c:bubble3D val="0"/>
            <c:spPr>
              <a:solidFill>
                <a:srgbClr val="FFFFFF"/>
              </a:solidFill>
            </c:spPr>
            <c:extLst>
              <c:ext xmlns:c16="http://schemas.microsoft.com/office/drawing/2014/chart" uri="{C3380CC4-5D6E-409C-BE32-E72D297353CC}">
                <c16:uniqueId val="{000000F7-5471-DF43-9658-F5DD7559DE4A}"/>
              </c:ext>
            </c:extLst>
          </c:dPt>
          <c:dPt>
            <c:idx val="4"/>
            <c:invertIfNegative val="0"/>
            <c:bubble3D val="0"/>
            <c:spPr>
              <a:solidFill>
                <a:srgbClr val="FFFFFF"/>
              </a:solidFill>
            </c:spPr>
            <c:extLst>
              <c:ext xmlns:c16="http://schemas.microsoft.com/office/drawing/2014/chart" uri="{C3380CC4-5D6E-409C-BE32-E72D297353CC}">
                <c16:uniqueId val="{000000F9-5471-DF43-9658-F5DD7559DE4A}"/>
              </c:ext>
            </c:extLst>
          </c:dPt>
          <c:cat>
            <c:strRef>
              <c:f>Trajectoires!$D$32:$H$32</c:f>
              <c:strCache>
                <c:ptCount val="5"/>
                <c:pt idx="0">
                  <c:v>2024</c:v>
                </c:pt>
                <c:pt idx="4">
                  <c:v>Horizon ++</c:v>
                </c:pt>
              </c:strCache>
            </c:strRef>
          </c:cat>
          <c:val>
            <c:numRef>
              <c:f>Trajectoires!$D$57:$H$57</c:f>
              <c:numCache>
                <c:formatCode>0.0</c:formatCode>
                <c:ptCount val="5"/>
                <c:pt idx="0">
                  <c:v>0</c:v>
                </c:pt>
                <c:pt idx="4">
                  <c:v>9.4500000000000001E-2</c:v>
                </c:pt>
              </c:numCache>
            </c:numRef>
          </c:val>
          <c:extLst>
            <c:ext xmlns:c16="http://schemas.microsoft.com/office/drawing/2014/chart" uri="{C3380CC4-5D6E-409C-BE32-E72D297353CC}">
              <c16:uniqueId val="{000001F4-45D9-9042-95FA-6414649D8B4A}"/>
            </c:ext>
          </c:extLst>
        </c:ser>
        <c:ser>
          <c:idx val="25"/>
          <c:order val="25"/>
          <c:tx>
            <c:strRef>
              <c:f>Trajectoires!$C$58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0FB-5471-DF43-9658-F5DD7559DE4A}"/>
              </c:ext>
            </c:extLst>
          </c:dPt>
          <c:dPt>
            <c:idx val="1"/>
            <c:invertIfNegative val="0"/>
            <c:bubble3D val="0"/>
            <c:spPr>
              <a:solidFill>
                <a:srgbClr val="7FFFFF"/>
              </a:solidFill>
            </c:spPr>
            <c:extLst>
              <c:ext xmlns:c16="http://schemas.microsoft.com/office/drawing/2014/chart" uri="{C3380CC4-5D6E-409C-BE32-E72D297353CC}">
                <c16:uniqueId val="{000000FD-5471-DF43-9658-F5DD7559DE4A}"/>
              </c:ext>
            </c:extLst>
          </c:dPt>
          <c:dPt>
            <c:idx val="2"/>
            <c:invertIfNegative val="0"/>
            <c:bubble3D val="0"/>
            <c:spPr>
              <a:solidFill>
                <a:srgbClr val="FFFFFF"/>
              </a:solidFill>
            </c:spPr>
            <c:extLst>
              <c:ext xmlns:c16="http://schemas.microsoft.com/office/drawing/2014/chart" uri="{C3380CC4-5D6E-409C-BE32-E72D297353CC}">
                <c16:uniqueId val="{000000FF-5471-DF43-9658-F5DD7559DE4A}"/>
              </c:ext>
            </c:extLst>
          </c:dPt>
          <c:dPt>
            <c:idx val="3"/>
            <c:invertIfNegative val="0"/>
            <c:bubble3D val="0"/>
            <c:spPr>
              <a:solidFill>
                <a:srgbClr val="FFFFFF"/>
              </a:solidFill>
            </c:spPr>
            <c:extLst>
              <c:ext xmlns:c16="http://schemas.microsoft.com/office/drawing/2014/chart" uri="{C3380CC4-5D6E-409C-BE32-E72D297353CC}">
                <c16:uniqueId val="{00000101-5471-DF43-9658-F5DD7559DE4A}"/>
              </c:ext>
            </c:extLst>
          </c:dPt>
          <c:dPt>
            <c:idx val="4"/>
            <c:invertIfNegative val="0"/>
            <c:bubble3D val="0"/>
            <c:spPr>
              <a:solidFill>
                <a:srgbClr val="FFFFFF"/>
              </a:solidFill>
            </c:spPr>
            <c:extLst>
              <c:ext xmlns:c16="http://schemas.microsoft.com/office/drawing/2014/chart" uri="{C3380CC4-5D6E-409C-BE32-E72D297353CC}">
                <c16:uniqueId val="{00000103-5471-DF43-9658-F5DD7559DE4A}"/>
              </c:ext>
            </c:extLst>
          </c:dPt>
          <c:cat>
            <c:strRef>
              <c:f>Trajectoires!$D$32:$H$32</c:f>
              <c:strCache>
                <c:ptCount val="5"/>
                <c:pt idx="0">
                  <c:v>2024</c:v>
                </c:pt>
                <c:pt idx="4">
                  <c:v>Horizon ++</c:v>
                </c:pt>
              </c:strCache>
            </c:strRef>
          </c:cat>
          <c:val>
            <c:numRef>
              <c:f>Trajectoires!$D$58:$H$58</c:f>
              <c:numCache>
                <c:formatCode>0.0</c:formatCode>
                <c:ptCount val="5"/>
                <c:pt idx="0">
                  <c:v>0</c:v>
                </c:pt>
                <c:pt idx="4">
                  <c:v>0.1575</c:v>
                </c:pt>
              </c:numCache>
            </c:numRef>
          </c:val>
          <c:extLst>
            <c:ext xmlns:c16="http://schemas.microsoft.com/office/drawing/2014/chart" uri="{C3380CC4-5D6E-409C-BE32-E72D297353CC}">
              <c16:uniqueId val="{000001F5-45D9-9042-95FA-6414649D8B4A}"/>
            </c:ext>
          </c:extLst>
        </c:ser>
        <c:ser>
          <c:idx val="26"/>
          <c:order val="26"/>
          <c:tx>
            <c:strRef>
              <c:f>Trajectoires!$C$59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105-5471-DF43-9658-F5DD7559DE4A}"/>
              </c:ext>
            </c:extLst>
          </c:dPt>
          <c:dPt>
            <c:idx val="1"/>
            <c:invertIfNegative val="0"/>
            <c:bubble3D val="0"/>
            <c:spPr>
              <a:solidFill>
                <a:srgbClr val="00FFF4"/>
              </a:solidFill>
            </c:spPr>
            <c:extLst>
              <c:ext xmlns:c16="http://schemas.microsoft.com/office/drawing/2014/chart" uri="{C3380CC4-5D6E-409C-BE32-E72D297353CC}">
                <c16:uniqueId val="{00000107-5471-DF43-9658-F5DD7559DE4A}"/>
              </c:ext>
            </c:extLst>
          </c:dPt>
          <c:dPt>
            <c:idx val="2"/>
            <c:invertIfNegative val="0"/>
            <c:bubble3D val="0"/>
            <c:spPr>
              <a:solidFill>
                <a:srgbClr val="FFFFFF"/>
              </a:solidFill>
            </c:spPr>
            <c:extLst>
              <c:ext xmlns:c16="http://schemas.microsoft.com/office/drawing/2014/chart" uri="{C3380CC4-5D6E-409C-BE32-E72D297353CC}">
                <c16:uniqueId val="{00000109-5471-DF43-9658-F5DD7559DE4A}"/>
              </c:ext>
            </c:extLst>
          </c:dPt>
          <c:dPt>
            <c:idx val="3"/>
            <c:invertIfNegative val="0"/>
            <c:bubble3D val="0"/>
            <c:spPr>
              <a:solidFill>
                <a:srgbClr val="FFFFFF"/>
              </a:solidFill>
            </c:spPr>
            <c:extLst>
              <c:ext xmlns:c16="http://schemas.microsoft.com/office/drawing/2014/chart" uri="{C3380CC4-5D6E-409C-BE32-E72D297353CC}">
                <c16:uniqueId val="{0000010B-5471-DF43-9658-F5DD7559DE4A}"/>
              </c:ext>
            </c:extLst>
          </c:dPt>
          <c:dPt>
            <c:idx val="4"/>
            <c:invertIfNegative val="0"/>
            <c:bubble3D val="0"/>
            <c:spPr>
              <a:solidFill>
                <a:srgbClr val="FFFFFF"/>
              </a:solidFill>
            </c:spPr>
            <c:extLst>
              <c:ext xmlns:c16="http://schemas.microsoft.com/office/drawing/2014/chart" uri="{C3380CC4-5D6E-409C-BE32-E72D297353CC}">
                <c16:uniqueId val="{0000010D-5471-DF43-9658-F5DD7559DE4A}"/>
              </c:ext>
            </c:extLst>
          </c:dPt>
          <c:cat>
            <c:strRef>
              <c:f>Trajectoires!$D$32:$H$32</c:f>
              <c:strCache>
                <c:ptCount val="5"/>
                <c:pt idx="0">
                  <c:v>2024</c:v>
                </c:pt>
                <c:pt idx="4">
                  <c:v>Horizon ++</c:v>
                </c:pt>
              </c:strCache>
            </c:strRef>
          </c:cat>
          <c:val>
            <c:numRef>
              <c:f>Trajectoires!$D$59:$H$59</c:f>
              <c:numCache>
                <c:formatCode>0.0</c:formatCode>
                <c:ptCount val="5"/>
                <c:pt idx="0">
                  <c:v>0</c:v>
                </c:pt>
                <c:pt idx="4">
                  <c:v>0.1575</c:v>
                </c:pt>
              </c:numCache>
            </c:numRef>
          </c:val>
          <c:extLst>
            <c:ext xmlns:c16="http://schemas.microsoft.com/office/drawing/2014/chart" uri="{C3380CC4-5D6E-409C-BE32-E72D297353CC}">
              <c16:uniqueId val="{000001F6-45D9-9042-95FA-6414649D8B4A}"/>
            </c:ext>
          </c:extLst>
        </c:ser>
        <c:ser>
          <c:idx val="27"/>
          <c:order val="27"/>
          <c:tx>
            <c:strRef>
              <c:f>Trajectoires!$C$60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10F-5471-DF43-9658-F5DD7559DE4A}"/>
              </c:ext>
            </c:extLst>
          </c:dPt>
          <c:dPt>
            <c:idx val="1"/>
            <c:invertIfNegative val="0"/>
            <c:bubble3D val="0"/>
            <c:spPr>
              <a:solidFill>
                <a:srgbClr val="00DADA"/>
              </a:solidFill>
            </c:spPr>
            <c:extLst>
              <c:ext xmlns:c16="http://schemas.microsoft.com/office/drawing/2014/chart" uri="{C3380CC4-5D6E-409C-BE32-E72D297353CC}">
                <c16:uniqueId val="{00000111-5471-DF43-9658-F5DD7559DE4A}"/>
              </c:ext>
            </c:extLst>
          </c:dPt>
          <c:dPt>
            <c:idx val="2"/>
            <c:invertIfNegative val="0"/>
            <c:bubble3D val="0"/>
            <c:spPr>
              <a:solidFill>
                <a:srgbClr val="FFFFFF"/>
              </a:solidFill>
            </c:spPr>
            <c:extLst>
              <c:ext xmlns:c16="http://schemas.microsoft.com/office/drawing/2014/chart" uri="{C3380CC4-5D6E-409C-BE32-E72D297353CC}">
                <c16:uniqueId val="{00000113-5471-DF43-9658-F5DD7559DE4A}"/>
              </c:ext>
            </c:extLst>
          </c:dPt>
          <c:dPt>
            <c:idx val="3"/>
            <c:invertIfNegative val="0"/>
            <c:bubble3D val="0"/>
            <c:spPr>
              <a:solidFill>
                <a:srgbClr val="FFFFFF"/>
              </a:solidFill>
            </c:spPr>
            <c:extLst>
              <c:ext xmlns:c16="http://schemas.microsoft.com/office/drawing/2014/chart" uri="{C3380CC4-5D6E-409C-BE32-E72D297353CC}">
                <c16:uniqueId val="{00000115-5471-DF43-9658-F5DD7559DE4A}"/>
              </c:ext>
            </c:extLst>
          </c:dPt>
          <c:dPt>
            <c:idx val="4"/>
            <c:invertIfNegative val="0"/>
            <c:bubble3D val="0"/>
            <c:spPr>
              <a:solidFill>
                <a:srgbClr val="FFFFFF"/>
              </a:solidFill>
            </c:spPr>
            <c:extLst>
              <c:ext xmlns:c16="http://schemas.microsoft.com/office/drawing/2014/chart" uri="{C3380CC4-5D6E-409C-BE32-E72D297353CC}">
                <c16:uniqueId val="{00000117-5471-DF43-9658-F5DD7559DE4A}"/>
              </c:ext>
            </c:extLst>
          </c:dPt>
          <c:cat>
            <c:strRef>
              <c:f>Trajectoires!$D$32:$H$32</c:f>
              <c:strCache>
                <c:ptCount val="5"/>
                <c:pt idx="0">
                  <c:v>2024</c:v>
                </c:pt>
                <c:pt idx="4">
                  <c:v>Horizon ++</c:v>
                </c:pt>
              </c:strCache>
            </c:strRef>
          </c:cat>
          <c:val>
            <c:numRef>
              <c:f>Trajectoires!$D$60:$H$60</c:f>
              <c:numCache>
                <c:formatCode>0.0</c:formatCode>
                <c:ptCount val="5"/>
                <c:pt idx="0">
                  <c:v>0</c:v>
                </c:pt>
                <c:pt idx="4">
                  <c:v>0.22049999999999997</c:v>
                </c:pt>
              </c:numCache>
            </c:numRef>
          </c:val>
          <c:extLst>
            <c:ext xmlns:c16="http://schemas.microsoft.com/office/drawing/2014/chart" uri="{C3380CC4-5D6E-409C-BE32-E72D297353CC}">
              <c16:uniqueId val="{000001F7-45D9-9042-95FA-6414649D8B4A}"/>
            </c:ext>
          </c:extLst>
        </c:ser>
        <c:ser>
          <c:idx val="28"/>
          <c:order val="28"/>
          <c:tx>
            <c:strRef>
              <c:f>Trajectoires!$C$61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119-5471-DF43-9658-F5DD7559DE4A}"/>
              </c:ext>
            </c:extLst>
          </c:dPt>
          <c:dPt>
            <c:idx val="1"/>
            <c:invertIfNegative val="0"/>
            <c:bubble3D val="0"/>
            <c:spPr>
              <a:solidFill>
                <a:srgbClr val="FBE2D5"/>
              </a:solidFill>
            </c:spPr>
            <c:extLst>
              <c:ext xmlns:c16="http://schemas.microsoft.com/office/drawing/2014/chart" uri="{C3380CC4-5D6E-409C-BE32-E72D297353CC}">
                <c16:uniqueId val="{0000011B-5471-DF43-9658-F5DD7559DE4A}"/>
              </c:ext>
            </c:extLst>
          </c:dPt>
          <c:dPt>
            <c:idx val="2"/>
            <c:invertIfNegative val="0"/>
            <c:bubble3D val="0"/>
            <c:spPr>
              <a:solidFill>
                <a:srgbClr val="FFFFFF"/>
              </a:solidFill>
            </c:spPr>
            <c:extLst>
              <c:ext xmlns:c16="http://schemas.microsoft.com/office/drawing/2014/chart" uri="{C3380CC4-5D6E-409C-BE32-E72D297353CC}">
                <c16:uniqueId val="{0000011D-5471-DF43-9658-F5DD7559DE4A}"/>
              </c:ext>
            </c:extLst>
          </c:dPt>
          <c:dPt>
            <c:idx val="3"/>
            <c:invertIfNegative val="0"/>
            <c:bubble3D val="0"/>
            <c:spPr>
              <a:solidFill>
                <a:srgbClr val="FFFFFF"/>
              </a:solidFill>
            </c:spPr>
            <c:extLst>
              <c:ext xmlns:c16="http://schemas.microsoft.com/office/drawing/2014/chart" uri="{C3380CC4-5D6E-409C-BE32-E72D297353CC}">
                <c16:uniqueId val="{0000011F-5471-DF43-9658-F5DD7559DE4A}"/>
              </c:ext>
            </c:extLst>
          </c:dPt>
          <c:dPt>
            <c:idx val="4"/>
            <c:invertIfNegative val="0"/>
            <c:bubble3D val="0"/>
            <c:spPr>
              <a:solidFill>
                <a:srgbClr val="FFFFFF"/>
              </a:solidFill>
            </c:spPr>
            <c:extLst>
              <c:ext xmlns:c16="http://schemas.microsoft.com/office/drawing/2014/chart" uri="{C3380CC4-5D6E-409C-BE32-E72D297353CC}">
                <c16:uniqueId val="{00000121-5471-DF43-9658-F5DD7559DE4A}"/>
              </c:ext>
            </c:extLst>
          </c:dPt>
          <c:cat>
            <c:strRef>
              <c:f>Trajectoires!$D$32:$H$32</c:f>
              <c:strCache>
                <c:ptCount val="5"/>
                <c:pt idx="0">
                  <c:v>2024</c:v>
                </c:pt>
                <c:pt idx="4">
                  <c:v>Horizon ++</c:v>
                </c:pt>
              </c:strCache>
            </c:strRef>
          </c:cat>
          <c:val>
            <c:numRef>
              <c:f>Trajectoires!$D$61:$H$61</c:f>
              <c:numCache>
                <c:formatCode>0.0</c:formatCode>
                <c:ptCount val="5"/>
                <c:pt idx="0">
                  <c:v>0</c:v>
                </c:pt>
                <c:pt idx="4">
                  <c:v>0.126</c:v>
                </c:pt>
              </c:numCache>
            </c:numRef>
          </c:val>
          <c:extLst>
            <c:ext xmlns:c16="http://schemas.microsoft.com/office/drawing/2014/chart" uri="{C3380CC4-5D6E-409C-BE32-E72D297353CC}">
              <c16:uniqueId val="{000001F8-45D9-9042-95FA-6414649D8B4A}"/>
            </c:ext>
          </c:extLst>
        </c:ser>
        <c:ser>
          <c:idx val="29"/>
          <c:order val="29"/>
          <c:tx>
            <c:strRef>
              <c:f>Trajectoires!$C$62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123-5471-DF43-9658-F5DD7559DE4A}"/>
              </c:ext>
            </c:extLst>
          </c:dPt>
          <c:dPt>
            <c:idx val="1"/>
            <c:invertIfNegative val="0"/>
            <c:bubble3D val="0"/>
            <c:spPr>
              <a:solidFill>
                <a:srgbClr val="F7C7AC"/>
              </a:solidFill>
            </c:spPr>
            <c:extLst>
              <c:ext xmlns:c16="http://schemas.microsoft.com/office/drawing/2014/chart" uri="{C3380CC4-5D6E-409C-BE32-E72D297353CC}">
                <c16:uniqueId val="{00000125-5471-DF43-9658-F5DD7559DE4A}"/>
              </c:ext>
            </c:extLst>
          </c:dPt>
          <c:dPt>
            <c:idx val="2"/>
            <c:invertIfNegative val="0"/>
            <c:bubble3D val="0"/>
            <c:spPr>
              <a:solidFill>
                <a:srgbClr val="FFFFFF"/>
              </a:solidFill>
            </c:spPr>
            <c:extLst>
              <c:ext xmlns:c16="http://schemas.microsoft.com/office/drawing/2014/chart" uri="{C3380CC4-5D6E-409C-BE32-E72D297353CC}">
                <c16:uniqueId val="{00000127-5471-DF43-9658-F5DD7559DE4A}"/>
              </c:ext>
            </c:extLst>
          </c:dPt>
          <c:dPt>
            <c:idx val="3"/>
            <c:invertIfNegative val="0"/>
            <c:bubble3D val="0"/>
            <c:spPr>
              <a:solidFill>
                <a:srgbClr val="FFFFFF"/>
              </a:solidFill>
            </c:spPr>
            <c:extLst>
              <c:ext xmlns:c16="http://schemas.microsoft.com/office/drawing/2014/chart" uri="{C3380CC4-5D6E-409C-BE32-E72D297353CC}">
                <c16:uniqueId val="{00000129-5471-DF43-9658-F5DD7559DE4A}"/>
              </c:ext>
            </c:extLst>
          </c:dPt>
          <c:dPt>
            <c:idx val="4"/>
            <c:invertIfNegative val="0"/>
            <c:bubble3D val="0"/>
            <c:spPr>
              <a:solidFill>
                <a:srgbClr val="FFFFFF"/>
              </a:solidFill>
            </c:spPr>
            <c:extLst>
              <c:ext xmlns:c16="http://schemas.microsoft.com/office/drawing/2014/chart" uri="{C3380CC4-5D6E-409C-BE32-E72D297353CC}">
                <c16:uniqueId val="{0000012B-5471-DF43-9658-F5DD7559DE4A}"/>
              </c:ext>
            </c:extLst>
          </c:dPt>
          <c:cat>
            <c:strRef>
              <c:f>Trajectoires!$D$32:$H$32</c:f>
              <c:strCache>
                <c:ptCount val="5"/>
                <c:pt idx="0">
                  <c:v>2024</c:v>
                </c:pt>
                <c:pt idx="4">
                  <c:v>Horizon ++</c:v>
                </c:pt>
              </c:strCache>
            </c:strRef>
          </c:cat>
          <c:val>
            <c:numRef>
              <c:f>Trajectoires!$D$62:$H$62</c:f>
              <c:numCache>
                <c:formatCode>0.0</c:formatCode>
                <c:ptCount val="5"/>
                <c:pt idx="0">
                  <c:v>0</c:v>
                </c:pt>
                <c:pt idx="4">
                  <c:v>0.21</c:v>
                </c:pt>
              </c:numCache>
            </c:numRef>
          </c:val>
          <c:extLst>
            <c:ext xmlns:c16="http://schemas.microsoft.com/office/drawing/2014/chart" uri="{C3380CC4-5D6E-409C-BE32-E72D297353CC}">
              <c16:uniqueId val="{000001F9-45D9-9042-95FA-6414649D8B4A}"/>
            </c:ext>
          </c:extLst>
        </c:ser>
        <c:ser>
          <c:idx val="30"/>
          <c:order val="30"/>
          <c:tx>
            <c:strRef>
              <c:f>Trajectoires!$C$63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12D-5471-DF43-9658-F5DD7559DE4A}"/>
              </c:ext>
            </c:extLst>
          </c:dPt>
          <c:dPt>
            <c:idx val="1"/>
            <c:invertIfNegative val="0"/>
            <c:bubble3D val="0"/>
            <c:spPr>
              <a:solidFill>
                <a:srgbClr val="FFC000"/>
              </a:solidFill>
            </c:spPr>
            <c:extLst>
              <c:ext xmlns:c16="http://schemas.microsoft.com/office/drawing/2014/chart" uri="{C3380CC4-5D6E-409C-BE32-E72D297353CC}">
                <c16:uniqueId val="{0000012F-5471-DF43-9658-F5DD7559DE4A}"/>
              </c:ext>
            </c:extLst>
          </c:dPt>
          <c:dPt>
            <c:idx val="2"/>
            <c:invertIfNegative val="0"/>
            <c:bubble3D val="0"/>
            <c:spPr>
              <a:solidFill>
                <a:srgbClr val="FFFFFF"/>
              </a:solidFill>
            </c:spPr>
            <c:extLst>
              <c:ext xmlns:c16="http://schemas.microsoft.com/office/drawing/2014/chart" uri="{C3380CC4-5D6E-409C-BE32-E72D297353CC}">
                <c16:uniqueId val="{00000131-5471-DF43-9658-F5DD7559DE4A}"/>
              </c:ext>
            </c:extLst>
          </c:dPt>
          <c:dPt>
            <c:idx val="3"/>
            <c:invertIfNegative val="0"/>
            <c:bubble3D val="0"/>
            <c:spPr>
              <a:solidFill>
                <a:srgbClr val="FFFFFF"/>
              </a:solidFill>
            </c:spPr>
            <c:extLst>
              <c:ext xmlns:c16="http://schemas.microsoft.com/office/drawing/2014/chart" uri="{C3380CC4-5D6E-409C-BE32-E72D297353CC}">
                <c16:uniqueId val="{00000133-5471-DF43-9658-F5DD7559DE4A}"/>
              </c:ext>
            </c:extLst>
          </c:dPt>
          <c:dPt>
            <c:idx val="4"/>
            <c:invertIfNegative val="0"/>
            <c:bubble3D val="0"/>
            <c:spPr>
              <a:solidFill>
                <a:srgbClr val="FFFFFF"/>
              </a:solidFill>
            </c:spPr>
            <c:extLst>
              <c:ext xmlns:c16="http://schemas.microsoft.com/office/drawing/2014/chart" uri="{C3380CC4-5D6E-409C-BE32-E72D297353CC}">
                <c16:uniqueId val="{00000135-5471-DF43-9658-F5DD7559DE4A}"/>
              </c:ext>
            </c:extLst>
          </c:dPt>
          <c:cat>
            <c:strRef>
              <c:f>Trajectoires!$D$32:$H$32</c:f>
              <c:strCache>
                <c:ptCount val="5"/>
                <c:pt idx="0">
                  <c:v>2024</c:v>
                </c:pt>
                <c:pt idx="4">
                  <c:v>Horizon ++</c:v>
                </c:pt>
              </c:strCache>
            </c:strRef>
          </c:cat>
          <c:val>
            <c:numRef>
              <c:f>Trajectoires!$D$63:$H$63</c:f>
              <c:numCache>
                <c:formatCode>0.0</c:formatCode>
                <c:ptCount val="5"/>
                <c:pt idx="0">
                  <c:v>0</c:v>
                </c:pt>
                <c:pt idx="4">
                  <c:v>0.21</c:v>
                </c:pt>
              </c:numCache>
            </c:numRef>
          </c:val>
          <c:extLst>
            <c:ext xmlns:c16="http://schemas.microsoft.com/office/drawing/2014/chart" uri="{C3380CC4-5D6E-409C-BE32-E72D297353CC}">
              <c16:uniqueId val="{000001FA-45D9-9042-95FA-6414649D8B4A}"/>
            </c:ext>
          </c:extLst>
        </c:ser>
        <c:ser>
          <c:idx val="31"/>
          <c:order val="31"/>
          <c:tx>
            <c:strRef>
              <c:f>Trajectoires!$C$64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137-5471-DF43-9658-F5DD7559DE4A}"/>
              </c:ext>
            </c:extLst>
          </c:dPt>
          <c:dPt>
            <c:idx val="1"/>
            <c:invertIfNegative val="0"/>
            <c:bubble3D val="0"/>
            <c:spPr>
              <a:solidFill>
                <a:srgbClr val="F08300"/>
              </a:solidFill>
            </c:spPr>
            <c:extLst>
              <c:ext xmlns:c16="http://schemas.microsoft.com/office/drawing/2014/chart" uri="{C3380CC4-5D6E-409C-BE32-E72D297353CC}">
                <c16:uniqueId val="{00000139-5471-DF43-9658-F5DD7559DE4A}"/>
              </c:ext>
            </c:extLst>
          </c:dPt>
          <c:dPt>
            <c:idx val="2"/>
            <c:invertIfNegative val="0"/>
            <c:bubble3D val="0"/>
            <c:spPr>
              <a:solidFill>
                <a:srgbClr val="FFFFFF"/>
              </a:solidFill>
            </c:spPr>
            <c:extLst>
              <c:ext xmlns:c16="http://schemas.microsoft.com/office/drawing/2014/chart" uri="{C3380CC4-5D6E-409C-BE32-E72D297353CC}">
                <c16:uniqueId val="{0000013B-5471-DF43-9658-F5DD7559DE4A}"/>
              </c:ext>
            </c:extLst>
          </c:dPt>
          <c:dPt>
            <c:idx val="3"/>
            <c:invertIfNegative val="0"/>
            <c:bubble3D val="0"/>
            <c:spPr>
              <a:solidFill>
                <a:srgbClr val="FFFFFF"/>
              </a:solidFill>
            </c:spPr>
            <c:extLst>
              <c:ext xmlns:c16="http://schemas.microsoft.com/office/drawing/2014/chart" uri="{C3380CC4-5D6E-409C-BE32-E72D297353CC}">
                <c16:uniqueId val="{0000013D-5471-DF43-9658-F5DD7559DE4A}"/>
              </c:ext>
            </c:extLst>
          </c:dPt>
          <c:dPt>
            <c:idx val="4"/>
            <c:invertIfNegative val="0"/>
            <c:bubble3D val="0"/>
            <c:spPr>
              <a:solidFill>
                <a:srgbClr val="FFFFFF"/>
              </a:solidFill>
            </c:spPr>
            <c:extLst>
              <c:ext xmlns:c16="http://schemas.microsoft.com/office/drawing/2014/chart" uri="{C3380CC4-5D6E-409C-BE32-E72D297353CC}">
                <c16:uniqueId val="{0000013F-5471-DF43-9658-F5DD7559DE4A}"/>
              </c:ext>
            </c:extLst>
          </c:dPt>
          <c:cat>
            <c:strRef>
              <c:f>Trajectoires!$D$32:$H$32</c:f>
              <c:strCache>
                <c:ptCount val="5"/>
                <c:pt idx="0">
                  <c:v>2024</c:v>
                </c:pt>
                <c:pt idx="4">
                  <c:v>Horizon ++</c:v>
                </c:pt>
              </c:strCache>
            </c:strRef>
          </c:cat>
          <c:val>
            <c:numRef>
              <c:f>Trajectoires!$D$64:$H$64</c:f>
              <c:numCache>
                <c:formatCode>0.0</c:formatCode>
                <c:ptCount val="5"/>
                <c:pt idx="0">
                  <c:v>0</c:v>
                </c:pt>
                <c:pt idx="4">
                  <c:v>0.29399999999999998</c:v>
                </c:pt>
              </c:numCache>
            </c:numRef>
          </c:val>
          <c:extLst>
            <c:ext xmlns:c16="http://schemas.microsoft.com/office/drawing/2014/chart" uri="{C3380CC4-5D6E-409C-BE32-E72D297353CC}">
              <c16:uniqueId val="{000001FB-45D9-9042-95FA-6414649D8B4A}"/>
            </c:ext>
          </c:extLst>
        </c:ser>
        <c:ser>
          <c:idx val="32"/>
          <c:order val="32"/>
          <c:tx>
            <c:strRef>
              <c:f>Trajectoires!$C$65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141-5471-DF43-9658-F5DD7559DE4A}"/>
              </c:ext>
            </c:extLst>
          </c:dPt>
          <c:dPt>
            <c:idx val="1"/>
            <c:invertIfNegative val="0"/>
            <c:bubble3D val="0"/>
            <c:spPr>
              <a:solidFill>
                <a:srgbClr val="EBC8FF"/>
              </a:solidFill>
            </c:spPr>
            <c:extLst>
              <c:ext xmlns:c16="http://schemas.microsoft.com/office/drawing/2014/chart" uri="{C3380CC4-5D6E-409C-BE32-E72D297353CC}">
                <c16:uniqueId val="{00000143-5471-DF43-9658-F5DD7559DE4A}"/>
              </c:ext>
            </c:extLst>
          </c:dPt>
          <c:dPt>
            <c:idx val="2"/>
            <c:invertIfNegative val="0"/>
            <c:bubble3D val="0"/>
            <c:spPr>
              <a:solidFill>
                <a:srgbClr val="FFFFFF"/>
              </a:solidFill>
            </c:spPr>
            <c:extLst>
              <c:ext xmlns:c16="http://schemas.microsoft.com/office/drawing/2014/chart" uri="{C3380CC4-5D6E-409C-BE32-E72D297353CC}">
                <c16:uniqueId val="{00000145-5471-DF43-9658-F5DD7559DE4A}"/>
              </c:ext>
            </c:extLst>
          </c:dPt>
          <c:dPt>
            <c:idx val="3"/>
            <c:invertIfNegative val="0"/>
            <c:bubble3D val="0"/>
            <c:spPr>
              <a:solidFill>
                <a:srgbClr val="FFFFFF"/>
              </a:solidFill>
            </c:spPr>
            <c:extLst>
              <c:ext xmlns:c16="http://schemas.microsoft.com/office/drawing/2014/chart" uri="{C3380CC4-5D6E-409C-BE32-E72D297353CC}">
                <c16:uniqueId val="{00000147-5471-DF43-9658-F5DD7559DE4A}"/>
              </c:ext>
            </c:extLst>
          </c:dPt>
          <c:dPt>
            <c:idx val="4"/>
            <c:invertIfNegative val="0"/>
            <c:bubble3D val="0"/>
            <c:spPr>
              <a:solidFill>
                <a:srgbClr val="FFFFFF"/>
              </a:solidFill>
            </c:spPr>
            <c:extLst>
              <c:ext xmlns:c16="http://schemas.microsoft.com/office/drawing/2014/chart" uri="{C3380CC4-5D6E-409C-BE32-E72D297353CC}">
                <c16:uniqueId val="{00000149-5471-DF43-9658-F5DD7559DE4A}"/>
              </c:ext>
            </c:extLst>
          </c:dPt>
          <c:cat>
            <c:strRef>
              <c:f>Trajectoires!$D$32:$H$32</c:f>
              <c:strCache>
                <c:ptCount val="5"/>
                <c:pt idx="0">
                  <c:v>2024</c:v>
                </c:pt>
                <c:pt idx="4">
                  <c:v>Horizon ++</c:v>
                </c:pt>
              </c:strCache>
            </c:strRef>
          </c:cat>
          <c:val>
            <c:numRef>
              <c:f>Trajectoires!$D$65:$H$65</c:f>
              <c:numCache>
                <c:formatCode>0.0</c:formatCode>
                <c:ptCount val="5"/>
                <c:pt idx="0">
                  <c:v>0</c:v>
                </c:pt>
                <c:pt idx="4">
                  <c:v>0</c:v>
                </c:pt>
              </c:numCache>
            </c:numRef>
          </c:val>
          <c:extLst>
            <c:ext xmlns:c16="http://schemas.microsoft.com/office/drawing/2014/chart" uri="{C3380CC4-5D6E-409C-BE32-E72D297353CC}">
              <c16:uniqueId val="{000001FC-45D9-9042-95FA-6414649D8B4A}"/>
            </c:ext>
          </c:extLst>
        </c:ser>
        <c:ser>
          <c:idx val="33"/>
          <c:order val="33"/>
          <c:tx>
            <c:strRef>
              <c:f>Trajectoires!$C$66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14B-5471-DF43-9658-F5DD7559DE4A}"/>
              </c:ext>
            </c:extLst>
          </c:dPt>
          <c:dPt>
            <c:idx val="1"/>
            <c:invertIfNegative val="0"/>
            <c:bubble3D val="0"/>
            <c:spPr>
              <a:solidFill>
                <a:srgbClr val="D98BFF"/>
              </a:solidFill>
            </c:spPr>
            <c:extLst>
              <c:ext xmlns:c16="http://schemas.microsoft.com/office/drawing/2014/chart" uri="{C3380CC4-5D6E-409C-BE32-E72D297353CC}">
                <c16:uniqueId val="{0000014D-5471-DF43-9658-F5DD7559DE4A}"/>
              </c:ext>
            </c:extLst>
          </c:dPt>
          <c:dPt>
            <c:idx val="2"/>
            <c:invertIfNegative val="0"/>
            <c:bubble3D val="0"/>
            <c:spPr>
              <a:solidFill>
                <a:srgbClr val="FFFFFF"/>
              </a:solidFill>
            </c:spPr>
            <c:extLst>
              <c:ext xmlns:c16="http://schemas.microsoft.com/office/drawing/2014/chart" uri="{C3380CC4-5D6E-409C-BE32-E72D297353CC}">
                <c16:uniqueId val="{0000014F-5471-DF43-9658-F5DD7559DE4A}"/>
              </c:ext>
            </c:extLst>
          </c:dPt>
          <c:dPt>
            <c:idx val="3"/>
            <c:invertIfNegative val="0"/>
            <c:bubble3D val="0"/>
            <c:spPr>
              <a:solidFill>
                <a:srgbClr val="FFFFFF"/>
              </a:solidFill>
            </c:spPr>
            <c:extLst>
              <c:ext xmlns:c16="http://schemas.microsoft.com/office/drawing/2014/chart" uri="{C3380CC4-5D6E-409C-BE32-E72D297353CC}">
                <c16:uniqueId val="{00000151-5471-DF43-9658-F5DD7559DE4A}"/>
              </c:ext>
            </c:extLst>
          </c:dPt>
          <c:dPt>
            <c:idx val="4"/>
            <c:invertIfNegative val="0"/>
            <c:bubble3D val="0"/>
            <c:spPr>
              <a:solidFill>
                <a:srgbClr val="FFFFFF"/>
              </a:solidFill>
            </c:spPr>
            <c:extLst>
              <c:ext xmlns:c16="http://schemas.microsoft.com/office/drawing/2014/chart" uri="{C3380CC4-5D6E-409C-BE32-E72D297353CC}">
                <c16:uniqueId val="{00000153-5471-DF43-9658-F5DD7559DE4A}"/>
              </c:ext>
            </c:extLst>
          </c:dPt>
          <c:cat>
            <c:strRef>
              <c:f>Trajectoires!$D$32:$H$32</c:f>
              <c:strCache>
                <c:ptCount val="5"/>
                <c:pt idx="0">
                  <c:v>2024</c:v>
                </c:pt>
                <c:pt idx="4">
                  <c:v>Horizon ++</c:v>
                </c:pt>
              </c:strCache>
            </c:strRef>
          </c:cat>
          <c:val>
            <c:numRef>
              <c:f>Trajectoires!$D$66:$H$66</c:f>
              <c:numCache>
                <c:formatCode>0.0</c:formatCode>
                <c:ptCount val="5"/>
                <c:pt idx="0">
                  <c:v>0</c:v>
                </c:pt>
                <c:pt idx="4">
                  <c:v>0</c:v>
                </c:pt>
              </c:numCache>
            </c:numRef>
          </c:val>
          <c:extLst>
            <c:ext xmlns:c16="http://schemas.microsoft.com/office/drawing/2014/chart" uri="{C3380CC4-5D6E-409C-BE32-E72D297353CC}">
              <c16:uniqueId val="{000001FD-45D9-9042-95FA-6414649D8B4A}"/>
            </c:ext>
          </c:extLst>
        </c:ser>
        <c:ser>
          <c:idx val="34"/>
          <c:order val="34"/>
          <c:tx>
            <c:strRef>
              <c:f>Trajectoires!$C$67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155-5471-DF43-9658-F5DD7559DE4A}"/>
              </c:ext>
            </c:extLst>
          </c:dPt>
          <c:dPt>
            <c:idx val="1"/>
            <c:invertIfNegative val="0"/>
            <c:bubble3D val="0"/>
            <c:spPr>
              <a:solidFill>
                <a:srgbClr val="BA00FF"/>
              </a:solidFill>
            </c:spPr>
            <c:extLst>
              <c:ext xmlns:c16="http://schemas.microsoft.com/office/drawing/2014/chart" uri="{C3380CC4-5D6E-409C-BE32-E72D297353CC}">
                <c16:uniqueId val="{00000157-5471-DF43-9658-F5DD7559DE4A}"/>
              </c:ext>
            </c:extLst>
          </c:dPt>
          <c:dPt>
            <c:idx val="2"/>
            <c:invertIfNegative val="0"/>
            <c:bubble3D val="0"/>
            <c:spPr>
              <a:solidFill>
                <a:srgbClr val="FFFFFF"/>
              </a:solidFill>
            </c:spPr>
            <c:extLst>
              <c:ext xmlns:c16="http://schemas.microsoft.com/office/drawing/2014/chart" uri="{C3380CC4-5D6E-409C-BE32-E72D297353CC}">
                <c16:uniqueId val="{00000159-5471-DF43-9658-F5DD7559DE4A}"/>
              </c:ext>
            </c:extLst>
          </c:dPt>
          <c:dPt>
            <c:idx val="3"/>
            <c:invertIfNegative val="0"/>
            <c:bubble3D val="0"/>
            <c:spPr>
              <a:solidFill>
                <a:srgbClr val="FFFFFF"/>
              </a:solidFill>
            </c:spPr>
            <c:extLst>
              <c:ext xmlns:c16="http://schemas.microsoft.com/office/drawing/2014/chart" uri="{C3380CC4-5D6E-409C-BE32-E72D297353CC}">
                <c16:uniqueId val="{0000015B-5471-DF43-9658-F5DD7559DE4A}"/>
              </c:ext>
            </c:extLst>
          </c:dPt>
          <c:dPt>
            <c:idx val="4"/>
            <c:invertIfNegative val="0"/>
            <c:bubble3D val="0"/>
            <c:spPr>
              <a:solidFill>
                <a:srgbClr val="FFFFFF"/>
              </a:solidFill>
            </c:spPr>
            <c:extLst>
              <c:ext xmlns:c16="http://schemas.microsoft.com/office/drawing/2014/chart" uri="{C3380CC4-5D6E-409C-BE32-E72D297353CC}">
                <c16:uniqueId val="{0000015D-5471-DF43-9658-F5DD7559DE4A}"/>
              </c:ext>
            </c:extLst>
          </c:dPt>
          <c:cat>
            <c:strRef>
              <c:f>Trajectoires!$D$32:$H$32</c:f>
              <c:strCache>
                <c:ptCount val="5"/>
                <c:pt idx="0">
                  <c:v>2024</c:v>
                </c:pt>
                <c:pt idx="4">
                  <c:v>Horizon ++</c:v>
                </c:pt>
              </c:strCache>
            </c:strRef>
          </c:cat>
          <c:val>
            <c:numRef>
              <c:f>Trajectoires!$D$67:$H$67</c:f>
              <c:numCache>
                <c:formatCode>0.0</c:formatCode>
                <c:ptCount val="5"/>
                <c:pt idx="0">
                  <c:v>0</c:v>
                </c:pt>
                <c:pt idx="4">
                  <c:v>0</c:v>
                </c:pt>
              </c:numCache>
            </c:numRef>
          </c:val>
          <c:extLst>
            <c:ext xmlns:c16="http://schemas.microsoft.com/office/drawing/2014/chart" uri="{C3380CC4-5D6E-409C-BE32-E72D297353CC}">
              <c16:uniqueId val="{000001FE-45D9-9042-95FA-6414649D8B4A}"/>
            </c:ext>
          </c:extLst>
        </c:ser>
        <c:ser>
          <c:idx val="35"/>
          <c:order val="35"/>
          <c:tx>
            <c:strRef>
              <c:f>Trajectoires!$C$68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15F-5471-DF43-9658-F5DD7559DE4A}"/>
              </c:ext>
            </c:extLst>
          </c:dPt>
          <c:dPt>
            <c:idx val="1"/>
            <c:invertIfNegative val="0"/>
            <c:bubble3D val="0"/>
            <c:spPr>
              <a:solidFill>
                <a:srgbClr val="7030A0"/>
              </a:solidFill>
            </c:spPr>
            <c:extLst>
              <c:ext xmlns:c16="http://schemas.microsoft.com/office/drawing/2014/chart" uri="{C3380CC4-5D6E-409C-BE32-E72D297353CC}">
                <c16:uniqueId val="{00000161-5471-DF43-9658-F5DD7559DE4A}"/>
              </c:ext>
            </c:extLst>
          </c:dPt>
          <c:dPt>
            <c:idx val="2"/>
            <c:invertIfNegative val="0"/>
            <c:bubble3D val="0"/>
            <c:spPr>
              <a:solidFill>
                <a:srgbClr val="FFFFFF"/>
              </a:solidFill>
            </c:spPr>
            <c:extLst>
              <c:ext xmlns:c16="http://schemas.microsoft.com/office/drawing/2014/chart" uri="{C3380CC4-5D6E-409C-BE32-E72D297353CC}">
                <c16:uniqueId val="{00000163-5471-DF43-9658-F5DD7559DE4A}"/>
              </c:ext>
            </c:extLst>
          </c:dPt>
          <c:dPt>
            <c:idx val="3"/>
            <c:invertIfNegative val="0"/>
            <c:bubble3D val="0"/>
            <c:spPr>
              <a:solidFill>
                <a:srgbClr val="FFFFFF"/>
              </a:solidFill>
            </c:spPr>
            <c:extLst>
              <c:ext xmlns:c16="http://schemas.microsoft.com/office/drawing/2014/chart" uri="{C3380CC4-5D6E-409C-BE32-E72D297353CC}">
                <c16:uniqueId val="{00000165-5471-DF43-9658-F5DD7559DE4A}"/>
              </c:ext>
            </c:extLst>
          </c:dPt>
          <c:dPt>
            <c:idx val="4"/>
            <c:invertIfNegative val="0"/>
            <c:bubble3D val="0"/>
            <c:spPr>
              <a:solidFill>
                <a:srgbClr val="FFFFFF"/>
              </a:solidFill>
            </c:spPr>
            <c:extLst>
              <c:ext xmlns:c16="http://schemas.microsoft.com/office/drawing/2014/chart" uri="{C3380CC4-5D6E-409C-BE32-E72D297353CC}">
                <c16:uniqueId val="{00000167-5471-DF43-9658-F5DD7559DE4A}"/>
              </c:ext>
            </c:extLst>
          </c:dPt>
          <c:cat>
            <c:strRef>
              <c:f>Trajectoires!$D$32:$H$32</c:f>
              <c:strCache>
                <c:ptCount val="5"/>
                <c:pt idx="0">
                  <c:v>2024</c:v>
                </c:pt>
                <c:pt idx="4">
                  <c:v>Horizon ++</c:v>
                </c:pt>
              </c:strCache>
            </c:strRef>
          </c:cat>
          <c:val>
            <c:numRef>
              <c:f>Trajectoires!$D$68:$H$68</c:f>
              <c:numCache>
                <c:formatCode>0.0</c:formatCode>
                <c:ptCount val="5"/>
                <c:pt idx="0">
                  <c:v>0</c:v>
                </c:pt>
                <c:pt idx="4">
                  <c:v>0</c:v>
                </c:pt>
              </c:numCache>
            </c:numRef>
          </c:val>
          <c:extLst>
            <c:ext xmlns:c16="http://schemas.microsoft.com/office/drawing/2014/chart" uri="{C3380CC4-5D6E-409C-BE32-E72D297353CC}">
              <c16:uniqueId val="{000001FF-45D9-9042-95FA-6414649D8B4A}"/>
            </c:ext>
          </c:extLst>
        </c:ser>
        <c:ser>
          <c:idx val="36"/>
          <c:order val="36"/>
          <c:tx>
            <c:strRef>
              <c:f>Trajectoires!$C$69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69-5471-DF43-9658-F5DD7559DE4A}"/>
              </c:ext>
            </c:extLst>
          </c:dPt>
          <c:dPt>
            <c:idx val="1"/>
            <c:invertIfNegative val="0"/>
            <c:bubble3D val="0"/>
            <c:spPr>
              <a:solidFill>
                <a:srgbClr val="FFFFFF"/>
              </a:solidFill>
            </c:spPr>
            <c:extLst>
              <c:ext xmlns:c16="http://schemas.microsoft.com/office/drawing/2014/chart" uri="{C3380CC4-5D6E-409C-BE32-E72D297353CC}">
                <c16:uniqueId val="{0000016B-5471-DF43-9658-F5DD7559DE4A}"/>
              </c:ext>
            </c:extLst>
          </c:dPt>
          <c:dPt>
            <c:idx val="2"/>
            <c:invertIfNegative val="0"/>
            <c:bubble3D val="0"/>
            <c:spPr>
              <a:solidFill>
                <a:srgbClr val="FFFFFF"/>
              </a:solidFill>
            </c:spPr>
            <c:extLst>
              <c:ext xmlns:c16="http://schemas.microsoft.com/office/drawing/2014/chart" uri="{C3380CC4-5D6E-409C-BE32-E72D297353CC}">
                <c16:uniqueId val="{0000016D-5471-DF43-9658-F5DD7559DE4A}"/>
              </c:ext>
            </c:extLst>
          </c:dPt>
          <c:dPt>
            <c:idx val="3"/>
            <c:invertIfNegative val="0"/>
            <c:bubble3D val="0"/>
            <c:spPr>
              <a:solidFill>
                <a:srgbClr val="FFFFFF"/>
              </a:solidFill>
            </c:spPr>
            <c:extLst>
              <c:ext xmlns:c16="http://schemas.microsoft.com/office/drawing/2014/chart" uri="{C3380CC4-5D6E-409C-BE32-E72D297353CC}">
                <c16:uniqueId val="{0000016F-5471-DF43-9658-F5DD7559DE4A}"/>
              </c:ext>
            </c:extLst>
          </c:dPt>
          <c:dPt>
            <c:idx val="4"/>
            <c:invertIfNegative val="0"/>
            <c:bubble3D val="0"/>
            <c:spPr>
              <a:solidFill>
                <a:srgbClr val="FFFFFF"/>
              </a:solidFill>
            </c:spPr>
            <c:extLst>
              <c:ext xmlns:c16="http://schemas.microsoft.com/office/drawing/2014/chart" uri="{C3380CC4-5D6E-409C-BE32-E72D297353CC}">
                <c16:uniqueId val="{00000171-5471-DF43-9658-F5DD7559DE4A}"/>
              </c:ext>
            </c:extLst>
          </c:dPt>
          <c:cat>
            <c:strRef>
              <c:f>Trajectoires!$D$32:$H$32</c:f>
              <c:strCache>
                <c:ptCount val="5"/>
                <c:pt idx="0">
                  <c:v>2024</c:v>
                </c:pt>
                <c:pt idx="4">
                  <c:v>Horizon ++</c:v>
                </c:pt>
              </c:strCache>
            </c:strRef>
          </c:cat>
          <c:val>
            <c:numRef>
              <c:f>Trajectoires!$D$69:$H$69</c:f>
              <c:numCache>
                <c:formatCode>0.0</c:formatCode>
                <c:ptCount val="5"/>
                <c:pt idx="0">
                  <c:v>0</c:v>
                </c:pt>
                <c:pt idx="4">
                  <c:v>0</c:v>
                </c:pt>
              </c:numCache>
            </c:numRef>
          </c:val>
          <c:extLst>
            <c:ext xmlns:c16="http://schemas.microsoft.com/office/drawing/2014/chart" uri="{C3380CC4-5D6E-409C-BE32-E72D297353CC}">
              <c16:uniqueId val="{00000200-45D9-9042-95FA-6414649D8B4A}"/>
            </c:ext>
          </c:extLst>
        </c:ser>
        <c:ser>
          <c:idx val="37"/>
          <c:order val="37"/>
          <c:tx>
            <c:strRef>
              <c:f>Trajectoires!$C$70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3-5471-DF43-9658-F5DD7559DE4A}"/>
              </c:ext>
            </c:extLst>
          </c:dPt>
          <c:dPt>
            <c:idx val="1"/>
            <c:invertIfNegative val="0"/>
            <c:bubble3D val="0"/>
            <c:spPr>
              <a:solidFill>
                <a:srgbClr val="FFFFFF"/>
              </a:solidFill>
            </c:spPr>
            <c:extLst>
              <c:ext xmlns:c16="http://schemas.microsoft.com/office/drawing/2014/chart" uri="{C3380CC4-5D6E-409C-BE32-E72D297353CC}">
                <c16:uniqueId val="{00000175-5471-DF43-9658-F5DD7559DE4A}"/>
              </c:ext>
            </c:extLst>
          </c:dPt>
          <c:dPt>
            <c:idx val="2"/>
            <c:invertIfNegative val="0"/>
            <c:bubble3D val="0"/>
            <c:spPr>
              <a:solidFill>
                <a:srgbClr val="FFFFFF"/>
              </a:solidFill>
            </c:spPr>
            <c:extLst>
              <c:ext xmlns:c16="http://schemas.microsoft.com/office/drawing/2014/chart" uri="{C3380CC4-5D6E-409C-BE32-E72D297353CC}">
                <c16:uniqueId val="{00000177-5471-DF43-9658-F5DD7559DE4A}"/>
              </c:ext>
            </c:extLst>
          </c:dPt>
          <c:dPt>
            <c:idx val="3"/>
            <c:invertIfNegative val="0"/>
            <c:bubble3D val="0"/>
            <c:spPr>
              <a:solidFill>
                <a:srgbClr val="FFFFFF"/>
              </a:solidFill>
            </c:spPr>
            <c:extLst>
              <c:ext xmlns:c16="http://schemas.microsoft.com/office/drawing/2014/chart" uri="{C3380CC4-5D6E-409C-BE32-E72D297353CC}">
                <c16:uniqueId val="{00000179-5471-DF43-9658-F5DD7559DE4A}"/>
              </c:ext>
            </c:extLst>
          </c:dPt>
          <c:dPt>
            <c:idx val="4"/>
            <c:invertIfNegative val="0"/>
            <c:bubble3D val="0"/>
            <c:spPr>
              <a:solidFill>
                <a:srgbClr val="FFFFFF"/>
              </a:solidFill>
            </c:spPr>
            <c:extLst>
              <c:ext xmlns:c16="http://schemas.microsoft.com/office/drawing/2014/chart" uri="{C3380CC4-5D6E-409C-BE32-E72D297353CC}">
                <c16:uniqueId val="{0000017B-5471-DF43-9658-F5DD7559DE4A}"/>
              </c:ext>
            </c:extLst>
          </c:dPt>
          <c:cat>
            <c:strRef>
              <c:f>Trajectoires!$D$32:$H$32</c:f>
              <c:strCache>
                <c:ptCount val="5"/>
                <c:pt idx="0">
                  <c:v>2024</c:v>
                </c:pt>
                <c:pt idx="4">
                  <c:v>Horizon ++</c:v>
                </c:pt>
              </c:strCache>
            </c:strRef>
          </c:cat>
          <c:val>
            <c:numRef>
              <c:f>Trajectoires!$D$70:$H$70</c:f>
              <c:numCache>
                <c:formatCode>0.0</c:formatCode>
                <c:ptCount val="5"/>
                <c:pt idx="0">
                  <c:v>0</c:v>
                </c:pt>
                <c:pt idx="4">
                  <c:v>0</c:v>
                </c:pt>
              </c:numCache>
            </c:numRef>
          </c:val>
          <c:extLst>
            <c:ext xmlns:c16="http://schemas.microsoft.com/office/drawing/2014/chart" uri="{C3380CC4-5D6E-409C-BE32-E72D297353CC}">
              <c16:uniqueId val="{00000201-45D9-9042-95FA-6414649D8B4A}"/>
            </c:ext>
          </c:extLst>
        </c:ser>
        <c:ser>
          <c:idx val="38"/>
          <c:order val="38"/>
          <c:tx>
            <c:strRef>
              <c:f>Trajectoires!$C$71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D-5471-DF43-9658-F5DD7559DE4A}"/>
              </c:ext>
            </c:extLst>
          </c:dPt>
          <c:dPt>
            <c:idx val="1"/>
            <c:invertIfNegative val="0"/>
            <c:bubble3D val="0"/>
            <c:spPr>
              <a:solidFill>
                <a:srgbClr val="FFFFFF"/>
              </a:solidFill>
            </c:spPr>
            <c:extLst>
              <c:ext xmlns:c16="http://schemas.microsoft.com/office/drawing/2014/chart" uri="{C3380CC4-5D6E-409C-BE32-E72D297353CC}">
                <c16:uniqueId val="{0000017F-5471-DF43-9658-F5DD7559DE4A}"/>
              </c:ext>
            </c:extLst>
          </c:dPt>
          <c:dPt>
            <c:idx val="2"/>
            <c:invertIfNegative val="0"/>
            <c:bubble3D val="0"/>
            <c:spPr>
              <a:solidFill>
                <a:srgbClr val="FFFFFF"/>
              </a:solidFill>
            </c:spPr>
            <c:extLst>
              <c:ext xmlns:c16="http://schemas.microsoft.com/office/drawing/2014/chart" uri="{C3380CC4-5D6E-409C-BE32-E72D297353CC}">
                <c16:uniqueId val="{00000181-5471-DF43-9658-F5DD7559DE4A}"/>
              </c:ext>
            </c:extLst>
          </c:dPt>
          <c:dPt>
            <c:idx val="3"/>
            <c:invertIfNegative val="0"/>
            <c:bubble3D val="0"/>
            <c:spPr>
              <a:solidFill>
                <a:srgbClr val="FFFFFF"/>
              </a:solidFill>
            </c:spPr>
            <c:extLst>
              <c:ext xmlns:c16="http://schemas.microsoft.com/office/drawing/2014/chart" uri="{C3380CC4-5D6E-409C-BE32-E72D297353CC}">
                <c16:uniqueId val="{00000183-5471-DF43-9658-F5DD7559DE4A}"/>
              </c:ext>
            </c:extLst>
          </c:dPt>
          <c:dPt>
            <c:idx val="4"/>
            <c:invertIfNegative val="0"/>
            <c:bubble3D val="0"/>
            <c:spPr>
              <a:solidFill>
                <a:srgbClr val="FFFFFF"/>
              </a:solidFill>
            </c:spPr>
            <c:extLst>
              <c:ext xmlns:c16="http://schemas.microsoft.com/office/drawing/2014/chart" uri="{C3380CC4-5D6E-409C-BE32-E72D297353CC}">
                <c16:uniqueId val="{00000185-5471-DF43-9658-F5DD7559DE4A}"/>
              </c:ext>
            </c:extLst>
          </c:dPt>
          <c:cat>
            <c:strRef>
              <c:f>Trajectoires!$D$32:$H$32</c:f>
              <c:strCache>
                <c:ptCount val="5"/>
                <c:pt idx="0">
                  <c:v>2024</c:v>
                </c:pt>
                <c:pt idx="4">
                  <c:v>Horizon ++</c:v>
                </c:pt>
              </c:strCache>
            </c:strRef>
          </c:cat>
          <c:val>
            <c:numRef>
              <c:f>Trajectoires!$D$71:$H$71</c:f>
              <c:numCache>
                <c:formatCode>0.0</c:formatCode>
                <c:ptCount val="5"/>
                <c:pt idx="0">
                  <c:v>0</c:v>
                </c:pt>
                <c:pt idx="4">
                  <c:v>0</c:v>
                </c:pt>
              </c:numCache>
            </c:numRef>
          </c:val>
          <c:extLst>
            <c:ext xmlns:c16="http://schemas.microsoft.com/office/drawing/2014/chart" uri="{C3380CC4-5D6E-409C-BE32-E72D297353CC}">
              <c16:uniqueId val="{00000202-45D9-9042-95FA-6414649D8B4A}"/>
            </c:ext>
          </c:extLst>
        </c:ser>
        <c:ser>
          <c:idx val="39"/>
          <c:order val="39"/>
          <c:tx>
            <c:strRef>
              <c:f>Trajectoires!$C$72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87-5471-DF43-9658-F5DD7559DE4A}"/>
              </c:ext>
            </c:extLst>
          </c:dPt>
          <c:dPt>
            <c:idx val="1"/>
            <c:invertIfNegative val="0"/>
            <c:bubble3D val="0"/>
            <c:spPr>
              <a:solidFill>
                <a:srgbClr val="FFFFFF"/>
              </a:solidFill>
            </c:spPr>
            <c:extLst>
              <c:ext xmlns:c16="http://schemas.microsoft.com/office/drawing/2014/chart" uri="{C3380CC4-5D6E-409C-BE32-E72D297353CC}">
                <c16:uniqueId val="{00000189-5471-DF43-9658-F5DD7559DE4A}"/>
              </c:ext>
            </c:extLst>
          </c:dPt>
          <c:dPt>
            <c:idx val="2"/>
            <c:invertIfNegative val="0"/>
            <c:bubble3D val="0"/>
            <c:spPr>
              <a:solidFill>
                <a:srgbClr val="FFFFFF"/>
              </a:solidFill>
            </c:spPr>
            <c:extLst>
              <c:ext xmlns:c16="http://schemas.microsoft.com/office/drawing/2014/chart" uri="{C3380CC4-5D6E-409C-BE32-E72D297353CC}">
                <c16:uniqueId val="{0000018B-5471-DF43-9658-F5DD7559DE4A}"/>
              </c:ext>
            </c:extLst>
          </c:dPt>
          <c:dPt>
            <c:idx val="3"/>
            <c:invertIfNegative val="0"/>
            <c:bubble3D val="0"/>
            <c:spPr>
              <a:solidFill>
                <a:srgbClr val="FFFFFF"/>
              </a:solidFill>
            </c:spPr>
            <c:extLst>
              <c:ext xmlns:c16="http://schemas.microsoft.com/office/drawing/2014/chart" uri="{C3380CC4-5D6E-409C-BE32-E72D297353CC}">
                <c16:uniqueId val="{0000018D-5471-DF43-9658-F5DD7559DE4A}"/>
              </c:ext>
            </c:extLst>
          </c:dPt>
          <c:dPt>
            <c:idx val="4"/>
            <c:invertIfNegative val="0"/>
            <c:bubble3D val="0"/>
            <c:spPr>
              <a:solidFill>
                <a:srgbClr val="FFFFFF"/>
              </a:solidFill>
            </c:spPr>
            <c:extLst>
              <c:ext xmlns:c16="http://schemas.microsoft.com/office/drawing/2014/chart" uri="{C3380CC4-5D6E-409C-BE32-E72D297353CC}">
                <c16:uniqueId val="{0000018F-5471-DF43-9658-F5DD7559DE4A}"/>
              </c:ext>
            </c:extLst>
          </c:dPt>
          <c:cat>
            <c:strRef>
              <c:f>Trajectoires!$D$32:$H$32</c:f>
              <c:strCache>
                <c:ptCount val="5"/>
                <c:pt idx="0">
                  <c:v>2024</c:v>
                </c:pt>
                <c:pt idx="4">
                  <c:v>Horizon ++</c:v>
                </c:pt>
              </c:strCache>
            </c:strRef>
          </c:cat>
          <c:val>
            <c:numRef>
              <c:f>Trajectoires!$D$72:$H$72</c:f>
              <c:numCache>
                <c:formatCode>0.0</c:formatCode>
                <c:ptCount val="5"/>
                <c:pt idx="0">
                  <c:v>0</c:v>
                </c:pt>
                <c:pt idx="4">
                  <c:v>0</c:v>
                </c:pt>
              </c:numCache>
            </c:numRef>
          </c:val>
          <c:extLst>
            <c:ext xmlns:c16="http://schemas.microsoft.com/office/drawing/2014/chart" uri="{C3380CC4-5D6E-409C-BE32-E72D297353CC}">
              <c16:uniqueId val="{00000203-45D9-9042-95FA-6414649D8B4A}"/>
            </c:ext>
          </c:extLst>
        </c:ser>
        <c:ser>
          <c:idx val="40"/>
          <c:order val="40"/>
          <c:tx>
            <c:strRef>
              <c:f>Trajectoires!$C$73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191-5471-DF43-9658-F5DD7559DE4A}"/>
              </c:ext>
            </c:extLst>
          </c:dPt>
          <c:dPt>
            <c:idx val="1"/>
            <c:invertIfNegative val="0"/>
            <c:bubble3D val="0"/>
            <c:spPr>
              <a:solidFill>
                <a:srgbClr val="C0E6F5"/>
              </a:solidFill>
            </c:spPr>
            <c:extLst>
              <c:ext xmlns:c16="http://schemas.microsoft.com/office/drawing/2014/chart" uri="{C3380CC4-5D6E-409C-BE32-E72D297353CC}">
                <c16:uniqueId val="{00000193-5471-DF43-9658-F5DD7559DE4A}"/>
              </c:ext>
            </c:extLst>
          </c:dPt>
          <c:dPt>
            <c:idx val="2"/>
            <c:invertIfNegative val="0"/>
            <c:bubble3D val="0"/>
            <c:spPr>
              <a:solidFill>
                <a:srgbClr val="FFFFFF"/>
              </a:solidFill>
            </c:spPr>
            <c:extLst>
              <c:ext xmlns:c16="http://schemas.microsoft.com/office/drawing/2014/chart" uri="{C3380CC4-5D6E-409C-BE32-E72D297353CC}">
                <c16:uniqueId val="{00000195-5471-DF43-9658-F5DD7559DE4A}"/>
              </c:ext>
            </c:extLst>
          </c:dPt>
          <c:dPt>
            <c:idx val="3"/>
            <c:invertIfNegative val="0"/>
            <c:bubble3D val="0"/>
            <c:spPr>
              <a:solidFill>
                <a:srgbClr val="FFFFFF"/>
              </a:solidFill>
            </c:spPr>
            <c:extLst>
              <c:ext xmlns:c16="http://schemas.microsoft.com/office/drawing/2014/chart" uri="{C3380CC4-5D6E-409C-BE32-E72D297353CC}">
                <c16:uniqueId val="{00000197-5471-DF43-9658-F5DD7559DE4A}"/>
              </c:ext>
            </c:extLst>
          </c:dPt>
          <c:dPt>
            <c:idx val="4"/>
            <c:invertIfNegative val="0"/>
            <c:bubble3D val="0"/>
            <c:spPr>
              <a:solidFill>
                <a:srgbClr val="FFFFFF"/>
              </a:solidFill>
            </c:spPr>
            <c:extLst>
              <c:ext xmlns:c16="http://schemas.microsoft.com/office/drawing/2014/chart" uri="{C3380CC4-5D6E-409C-BE32-E72D297353CC}">
                <c16:uniqueId val="{00000199-5471-DF43-9658-F5DD7559DE4A}"/>
              </c:ext>
            </c:extLst>
          </c:dPt>
          <c:cat>
            <c:strRef>
              <c:f>Trajectoires!$D$32:$H$32</c:f>
              <c:strCache>
                <c:ptCount val="5"/>
                <c:pt idx="0">
                  <c:v>2024</c:v>
                </c:pt>
                <c:pt idx="4">
                  <c:v>Horizon ++</c:v>
                </c:pt>
              </c:strCache>
            </c:strRef>
          </c:cat>
          <c:val>
            <c:numRef>
              <c:f>Trajectoires!$D$73:$H$73</c:f>
              <c:numCache>
                <c:formatCode>0.0</c:formatCode>
                <c:ptCount val="5"/>
                <c:pt idx="0">
                  <c:v>0</c:v>
                </c:pt>
                <c:pt idx="4">
                  <c:v>0</c:v>
                </c:pt>
              </c:numCache>
            </c:numRef>
          </c:val>
          <c:extLst>
            <c:ext xmlns:c16="http://schemas.microsoft.com/office/drawing/2014/chart" uri="{C3380CC4-5D6E-409C-BE32-E72D297353CC}">
              <c16:uniqueId val="{00000204-45D9-9042-95FA-6414649D8B4A}"/>
            </c:ext>
          </c:extLst>
        </c:ser>
        <c:ser>
          <c:idx val="41"/>
          <c:order val="41"/>
          <c:tx>
            <c:strRef>
              <c:f>Trajectoires!$C$74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19B-5471-DF43-9658-F5DD7559DE4A}"/>
              </c:ext>
            </c:extLst>
          </c:dPt>
          <c:dPt>
            <c:idx val="1"/>
            <c:invertIfNegative val="0"/>
            <c:bubble3D val="0"/>
            <c:spPr>
              <a:solidFill>
                <a:srgbClr val="83CCEB"/>
              </a:solidFill>
            </c:spPr>
            <c:extLst>
              <c:ext xmlns:c16="http://schemas.microsoft.com/office/drawing/2014/chart" uri="{C3380CC4-5D6E-409C-BE32-E72D297353CC}">
                <c16:uniqueId val="{0000019D-5471-DF43-9658-F5DD7559DE4A}"/>
              </c:ext>
            </c:extLst>
          </c:dPt>
          <c:dPt>
            <c:idx val="2"/>
            <c:invertIfNegative val="0"/>
            <c:bubble3D val="0"/>
            <c:spPr>
              <a:solidFill>
                <a:srgbClr val="FFFFFF"/>
              </a:solidFill>
            </c:spPr>
            <c:extLst>
              <c:ext xmlns:c16="http://schemas.microsoft.com/office/drawing/2014/chart" uri="{C3380CC4-5D6E-409C-BE32-E72D297353CC}">
                <c16:uniqueId val="{0000019F-5471-DF43-9658-F5DD7559DE4A}"/>
              </c:ext>
            </c:extLst>
          </c:dPt>
          <c:dPt>
            <c:idx val="3"/>
            <c:invertIfNegative val="0"/>
            <c:bubble3D val="0"/>
            <c:spPr>
              <a:solidFill>
                <a:srgbClr val="FFFFFF"/>
              </a:solidFill>
            </c:spPr>
            <c:extLst>
              <c:ext xmlns:c16="http://schemas.microsoft.com/office/drawing/2014/chart" uri="{C3380CC4-5D6E-409C-BE32-E72D297353CC}">
                <c16:uniqueId val="{000001A1-5471-DF43-9658-F5DD7559DE4A}"/>
              </c:ext>
            </c:extLst>
          </c:dPt>
          <c:dPt>
            <c:idx val="4"/>
            <c:invertIfNegative val="0"/>
            <c:bubble3D val="0"/>
            <c:spPr>
              <a:solidFill>
                <a:srgbClr val="FFFFFF"/>
              </a:solidFill>
            </c:spPr>
            <c:extLst>
              <c:ext xmlns:c16="http://schemas.microsoft.com/office/drawing/2014/chart" uri="{C3380CC4-5D6E-409C-BE32-E72D297353CC}">
                <c16:uniqueId val="{000001A3-5471-DF43-9658-F5DD7559DE4A}"/>
              </c:ext>
            </c:extLst>
          </c:dPt>
          <c:cat>
            <c:strRef>
              <c:f>Trajectoires!$D$32:$H$32</c:f>
              <c:strCache>
                <c:ptCount val="5"/>
                <c:pt idx="0">
                  <c:v>2024</c:v>
                </c:pt>
                <c:pt idx="4">
                  <c:v>Horizon ++</c:v>
                </c:pt>
              </c:strCache>
            </c:strRef>
          </c:cat>
          <c:val>
            <c:numRef>
              <c:f>Trajectoires!$D$74:$H$74</c:f>
              <c:numCache>
                <c:formatCode>0.0</c:formatCode>
                <c:ptCount val="5"/>
                <c:pt idx="0">
                  <c:v>0</c:v>
                </c:pt>
                <c:pt idx="4">
                  <c:v>0</c:v>
                </c:pt>
              </c:numCache>
            </c:numRef>
          </c:val>
          <c:extLst>
            <c:ext xmlns:c16="http://schemas.microsoft.com/office/drawing/2014/chart" uri="{C3380CC4-5D6E-409C-BE32-E72D297353CC}">
              <c16:uniqueId val="{00000205-45D9-9042-95FA-6414649D8B4A}"/>
            </c:ext>
          </c:extLst>
        </c:ser>
        <c:ser>
          <c:idx val="42"/>
          <c:order val="42"/>
          <c:tx>
            <c:strRef>
              <c:f>Trajectoires!$C$75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1A5-5471-DF43-9658-F5DD7559DE4A}"/>
              </c:ext>
            </c:extLst>
          </c:dPt>
          <c:dPt>
            <c:idx val="1"/>
            <c:invertIfNegative val="0"/>
            <c:bubble3D val="0"/>
            <c:spPr>
              <a:solidFill>
                <a:srgbClr val="0070C0"/>
              </a:solidFill>
            </c:spPr>
            <c:extLst>
              <c:ext xmlns:c16="http://schemas.microsoft.com/office/drawing/2014/chart" uri="{C3380CC4-5D6E-409C-BE32-E72D297353CC}">
                <c16:uniqueId val="{000001A7-5471-DF43-9658-F5DD7559DE4A}"/>
              </c:ext>
            </c:extLst>
          </c:dPt>
          <c:dPt>
            <c:idx val="2"/>
            <c:invertIfNegative val="0"/>
            <c:bubble3D val="0"/>
            <c:spPr>
              <a:solidFill>
                <a:srgbClr val="FFFFFF"/>
              </a:solidFill>
            </c:spPr>
            <c:extLst>
              <c:ext xmlns:c16="http://schemas.microsoft.com/office/drawing/2014/chart" uri="{C3380CC4-5D6E-409C-BE32-E72D297353CC}">
                <c16:uniqueId val="{000001A9-5471-DF43-9658-F5DD7559DE4A}"/>
              </c:ext>
            </c:extLst>
          </c:dPt>
          <c:dPt>
            <c:idx val="3"/>
            <c:invertIfNegative val="0"/>
            <c:bubble3D val="0"/>
            <c:spPr>
              <a:solidFill>
                <a:srgbClr val="FFFFFF"/>
              </a:solidFill>
            </c:spPr>
            <c:extLst>
              <c:ext xmlns:c16="http://schemas.microsoft.com/office/drawing/2014/chart" uri="{C3380CC4-5D6E-409C-BE32-E72D297353CC}">
                <c16:uniqueId val="{000001AB-5471-DF43-9658-F5DD7559DE4A}"/>
              </c:ext>
            </c:extLst>
          </c:dPt>
          <c:dPt>
            <c:idx val="4"/>
            <c:invertIfNegative val="0"/>
            <c:bubble3D val="0"/>
            <c:spPr>
              <a:solidFill>
                <a:srgbClr val="FFFFFF"/>
              </a:solidFill>
            </c:spPr>
            <c:extLst>
              <c:ext xmlns:c16="http://schemas.microsoft.com/office/drawing/2014/chart" uri="{C3380CC4-5D6E-409C-BE32-E72D297353CC}">
                <c16:uniqueId val="{000001AD-5471-DF43-9658-F5DD7559DE4A}"/>
              </c:ext>
            </c:extLst>
          </c:dPt>
          <c:cat>
            <c:strRef>
              <c:f>Trajectoires!$D$32:$H$32</c:f>
              <c:strCache>
                <c:ptCount val="5"/>
                <c:pt idx="0">
                  <c:v>2024</c:v>
                </c:pt>
                <c:pt idx="4">
                  <c:v>Horizon ++</c:v>
                </c:pt>
              </c:strCache>
            </c:strRef>
          </c:cat>
          <c:val>
            <c:numRef>
              <c:f>Trajectoires!$D$75:$H$75</c:f>
              <c:numCache>
                <c:formatCode>0.0</c:formatCode>
                <c:ptCount val="5"/>
                <c:pt idx="0">
                  <c:v>0</c:v>
                </c:pt>
                <c:pt idx="4">
                  <c:v>0</c:v>
                </c:pt>
              </c:numCache>
            </c:numRef>
          </c:val>
          <c:extLst>
            <c:ext xmlns:c16="http://schemas.microsoft.com/office/drawing/2014/chart" uri="{C3380CC4-5D6E-409C-BE32-E72D297353CC}">
              <c16:uniqueId val="{00000206-45D9-9042-95FA-6414649D8B4A}"/>
            </c:ext>
          </c:extLst>
        </c:ser>
        <c:ser>
          <c:idx val="43"/>
          <c:order val="43"/>
          <c:tx>
            <c:strRef>
              <c:f>Trajectoires!$C$76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1AF-5471-DF43-9658-F5DD7559DE4A}"/>
              </c:ext>
            </c:extLst>
          </c:dPt>
          <c:dPt>
            <c:idx val="1"/>
            <c:invertIfNegative val="0"/>
            <c:bubble3D val="0"/>
            <c:spPr>
              <a:solidFill>
                <a:srgbClr val="0B3040"/>
              </a:solidFill>
            </c:spPr>
            <c:extLst>
              <c:ext xmlns:c16="http://schemas.microsoft.com/office/drawing/2014/chart" uri="{C3380CC4-5D6E-409C-BE32-E72D297353CC}">
                <c16:uniqueId val="{000001B1-5471-DF43-9658-F5DD7559DE4A}"/>
              </c:ext>
            </c:extLst>
          </c:dPt>
          <c:dPt>
            <c:idx val="2"/>
            <c:invertIfNegative val="0"/>
            <c:bubble3D val="0"/>
            <c:spPr>
              <a:solidFill>
                <a:srgbClr val="FFFFFF"/>
              </a:solidFill>
            </c:spPr>
            <c:extLst>
              <c:ext xmlns:c16="http://schemas.microsoft.com/office/drawing/2014/chart" uri="{C3380CC4-5D6E-409C-BE32-E72D297353CC}">
                <c16:uniqueId val="{000001B3-5471-DF43-9658-F5DD7559DE4A}"/>
              </c:ext>
            </c:extLst>
          </c:dPt>
          <c:dPt>
            <c:idx val="3"/>
            <c:invertIfNegative val="0"/>
            <c:bubble3D val="0"/>
            <c:spPr>
              <a:solidFill>
                <a:srgbClr val="FFFFFF"/>
              </a:solidFill>
            </c:spPr>
            <c:extLst>
              <c:ext xmlns:c16="http://schemas.microsoft.com/office/drawing/2014/chart" uri="{C3380CC4-5D6E-409C-BE32-E72D297353CC}">
                <c16:uniqueId val="{000001B5-5471-DF43-9658-F5DD7559DE4A}"/>
              </c:ext>
            </c:extLst>
          </c:dPt>
          <c:dPt>
            <c:idx val="4"/>
            <c:invertIfNegative val="0"/>
            <c:bubble3D val="0"/>
            <c:spPr>
              <a:solidFill>
                <a:srgbClr val="FFFFFF"/>
              </a:solidFill>
            </c:spPr>
            <c:extLst>
              <c:ext xmlns:c16="http://schemas.microsoft.com/office/drawing/2014/chart" uri="{C3380CC4-5D6E-409C-BE32-E72D297353CC}">
                <c16:uniqueId val="{000001B7-5471-DF43-9658-F5DD7559DE4A}"/>
              </c:ext>
            </c:extLst>
          </c:dPt>
          <c:cat>
            <c:strRef>
              <c:f>Trajectoires!$D$32:$H$32</c:f>
              <c:strCache>
                <c:ptCount val="5"/>
                <c:pt idx="0">
                  <c:v>2024</c:v>
                </c:pt>
                <c:pt idx="4">
                  <c:v>Horizon ++</c:v>
                </c:pt>
              </c:strCache>
            </c:strRef>
          </c:cat>
          <c:val>
            <c:numRef>
              <c:f>Trajectoires!$D$76:$H$76</c:f>
              <c:numCache>
                <c:formatCode>0.0</c:formatCode>
                <c:ptCount val="5"/>
                <c:pt idx="0">
                  <c:v>0</c:v>
                </c:pt>
                <c:pt idx="4">
                  <c:v>0</c:v>
                </c:pt>
              </c:numCache>
            </c:numRef>
          </c:val>
          <c:extLst>
            <c:ext xmlns:c16="http://schemas.microsoft.com/office/drawing/2014/chart" uri="{C3380CC4-5D6E-409C-BE32-E72D297353CC}">
              <c16:uniqueId val="{00000207-45D9-9042-95FA-6414649D8B4A}"/>
            </c:ext>
          </c:extLst>
        </c:ser>
        <c:ser>
          <c:idx val="44"/>
          <c:order val="44"/>
          <c:tx>
            <c:strRef>
              <c:f>Trajectoires!$C$77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B9-5471-DF43-9658-F5DD7559DE4A}"/>
              </c:ext>
            </c:extLst>
          </c:dPt>
          <c:dPt>
            <c:idx val="1"/>
            <c:invertIfNegative val="0"/>
            <c:bubble3D val="0"/>
            <c:spPr>
              <a:solidFill>
                <a:srgbClr val="FCFFD1"/>
              </a:solidFill>
            </c:spPr>
            <c:extLst>
              <c:ext xmlns:c16="http://schemas.microsoft.com/office/drawing/2014/chart" uri="{C3380CC4-5D6E-409C-BE32-E72D297353CC}">
                <c16:uniqueId val="{000001BB-5471-DF43-9658-F5DD7559DE4A}"/>
              </c:ext>
            </c:extLst>
          </c:dPt>
          <c:dPt>
            <c:idx val="2"/>
            <c:invertIfNegative val="0"/>
            <c:bubble3D val="0"/>
            <c:spPr>
              <a:solidFill>
                <a:srgbClr val="FFFFFF"/>
              </a:solidFill>
            </c:spPr>
            <c:extLst>
              <c:ext xmlns:c16="http://schemas.microsoft.com/office/drawing/2014/chart" uri="{C3380CC4-5D6E-409C-BE32-E72D297353CC}">
                <c16:uniqueId val="{000001BD-5471-DF43-9658-F5DD7559DE4A}"/>
              </c:ext>
            </c:extLst>
          </c:dPt>
          <c:dPt>
            <c:idx val="3"/>
            <c:invertIfNegative val="0"/>
            <c:bubble3D val="0"/>
            <c:spPr>
              <a:solidFill>
                <a:srgbClr val="FFFFFF"/>
              </a:solidFill>
            </c:spPr>
            <c:extLst>
              <c:ext xmlns:c16="http://schemas.microsoft.com/office/drawing/2014/chart" uri="{C3380CC4-5D6E-409C-BE32-E72D297353CC}">
                <c16:uniqueId val="{000001BF-5471-DF43-9658-F5DD7559DE4A}"/>
              </c:ext>
            </c:extLst>
          </c:dPt>
          <c:dPt>
            <c:idx val="4"/>
            <c:invertIfNegative val="0"/>
            <c:bubble3D val="0"/>
            <c:spPr>
              <a:solidFill>
                <a:srgbClr val="FFFFFF"/>
              </a:solidFill>
            </c:spPr>
            <c:extLst>
              <c:ext xmlns:c16="http://schemas.microsoft.com/office/drawing/2014/chart" uri="{C3380CC4-5D6E-409C-BE32-E72D297353CC}">
                <c16:uniqueId val="{000001C1-5471-DF43-9658-F5DD7559DE4A}"/>
              </c:ext>
            </c:extLst>
          </c:dPt>
          <c:cat>
            <c:strRef>
              <c:f>Trajectoires!$D$32:$H$32</c:f>
              <c:strCache>
                <c:ptCount val="5"/>
                <c:pt idx="0">
                  <c:v>2024</c:v>
                </c:pt>
                <c:pt idx="4">
                  <c:v>Horizon ++</c:v>
                </c:pt>
              </c:strCache>
            </c:strRef>
          </c:cat>
          <c:val>
            <c:numRef>
              <c:f>Trajectoires!$D$77:$H$77</c:f>
              <c:numCache>
                <c:formatCode>0.0</c:formatCode>
                <c:ptCount val="5"/>
                <c:pt idx="0">
                  <c:v>0</c:v>
                </c:pt>
                <c:pt idx="4">
                  <c:v>0</c:v>
                </c:pt>
              </c:numCache>
            </c:numRef>
          </c:val>
          <c:extLst>
            <c:ext xmlns:c16="http://schemas.microsoft.com/office/drawing/2014/chart" uri="{C3380CC4-5D6E-409C-BE32-E72D297353CC}">
              <c16:uniqueId val="{00000208-45D9-9042-95FA-6414649D8B4A}"/>
            </c:ext>
          </c:extLst>
        </c:ser>
        <c:ser>
          <c:idx val="45"/>
          <c:order val="45"/>
          <c:tx>
            <c:strRef>
              <c:f>Trajectoires!$C$78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1C3-5471-DF43-9658-F5DD7559DE4A}"/>
              </c:ext>
            </c:extLst>
          </c:dPt>
          <c:dPt>
            <c:idx val="1"/>
            <c:invertIfNegative val="0"/>
            <c:bubble3D val="0"/>
            <c:spPr>
              <a:solidFill>
                <a:srgbClr val="FDFF72"/>
              </a:solidFill>
            </c:spPr>
            <c:extLst>
              <c:ext xmlns:c16="http://schemas.microsoft.com/office/drawing/2014/chart" uri="{C3380CC4-5D6E-409C-BE32-E72D297353CC}">
                <c16:uniqueId val="{000001C5-5471-DF43-9658-F5DD7559DE4A}"/>
              </c:ext>
            </c:extLst>
          </c:dPt>
          <c:dPt>
            <c:idx val="2"/>
            <c:invertIfNegative val="0"/>
            <c:bubble3D val="0"/>
            <c:spPr>
              <a:solidFill>
                <a:srgbClr val="FFFFFF"/>
              </a:solidFill>
            </c:spPr>
            <c:extLst>
              <c:ext xmlns:c16="http://schemas.microsoft.com/office/drawing/2014/chart" uri="{C3380CC4-5D6E-409C-BE32-E72D297353CC}">
                <c16:uniqueId val="{000001C7-5471-DF43-9658-F5DD7559DE4A}"/>
              </c:ext>
            </c:extLst>
          </c:dPt>
          <c:dPt>
            <c:idx val="3"/>
            <c:invertIfNegative val="0"/>
            <c:bubble3D val="0"/>
            <c:spPr>
              <a:solidFill>
                <a:srgbClr val="FFFFFF"/>
              </a:solidFill>
            </c:spPr>
            <c:extLst>
              <c:ext xmlns:c16="http://schemas.microsoft.com/office/drawing/2014/chart" uri="{C3380CC4-5D6E-409C-BE32-E72D297353CC}">
                <c16:uniqueId val="{000001C9-5471-DF43-9658-F5DD7559DE4A}"/>
              </c:ext>
            </c:extLst>
          </c:dPt>
          <c:dPt>
            <c:idx val="4"/>
            <c:invertIfNegative val="0"/>
            <c:bubble3D val="0"/>
            <c:spPr>
              <a:solidFill>
                <a:srgbClr val="FFFFFF"/>
              </a:solidFill>
            </c:spPr>
            <c:extLst>
              <c:ext xmlns:c16="http://schemas.microsoft.com/office/drawing/2014/chart" uri="{C3380CC4-5D6E-409C-BE32-E72D297353CC}">
                <c16:uniqueId val="{000001CB-5471-DF43-9658-F5DD7559DE4A}"/>
              </c:ext>
            </c:extLst>
          </c:dPt>
          <c:cat>
            <c:strRef>
              <c:f>Trajectoires!$D$32:$H$32</c:f>
              <c:strCache>
                <c:ptCount val="5"/>
                <c:pt idx="0">
                  <c:v>2024</c:v>
                </c:pt>
                <c:pt idx="4">
                  <c:v>Horizon ++</c:v>
                </c:pt>
              </c:strCache>
            </c:strRef>
          </c:cat>
          <c:val>
            <c:numRef>
              <c:f>Trajectoires!$D$78:$H$78</c:f>
              <c:numCache>
                <c:formatCode>0.0</c:formatCode>
                <c:ptCount val="5"/>
                <c:pt idx="0">
                  <c:v>0</c:v>
                </c:pt>
                <c:pt idx="4">
                  <c:v>0</c:v>
                </c:pt>
              </c:numCache>
            </c:numRef>
          </c:val>
          <c:extLst>
            <c:ext xmlns:c16="http://schemas.microsoft.com/office/drawing/2014/chart" uri="{C3380CC4-5D6E-409C-BE32-E72D297353CC}">
              <c16:uniqueId val="{00000209-45D9-9042-95FA-6414649D8B4A}"/>
            </c:ext>
          </c:extLst>
        </c:ser>
        <c:ser>
          <c:idx val="46"/>
          <c:order val="46"/>
          <c:tx>
            <c:strRef>
              <c:f>Trajectoires!$C$79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1CD-5471-DF43-9658-F5DD7559DE4A}"/>
              </c:ext>
            </c:extLst>
          </c:dPt>
          <c:dPt>
            <c:idx val="1"/>
            <c:invertIfNegative val="0"/>
            <c:bubble3D val="0"/>
            <c:spPr>
              <a:solidFill>
                <a:srgbClr val="FFFF00"/>
              </a:solidFill>
            </c:spPr>
            <c:extLst>
              <c:ext xmlns:c16="http://schemas.microsoft.com/office/drawing/2014/chart" uri="{C3380CC4-5D6E-409C-BE32-E72D297353CC}">
                <c16:uniqueId val="{000001CF-5471-DF43-9658-F5DD7559DE4A}"/>
              </c:ext>
            </c:extLst>
          </c:dPt>
          <c:dPt>
            <c:idx val="2"/>
            <c:invertIfNegative val="0"/>
            <c:bubble3D val="0"/>
            <c:spPr>
              <a:solidFill>
                <a:srgbClr val="FFFFFF"/>
              </a:solidFill>
            </c:spPr>
            <c:extLst>
              <c:ext xmlns:c16="http://schemas.microsoft.com/office/drawing/2014/chart" uri="{C3380CC4-5D6E-409C-BE32-E72D297353CC}">
                <c16:uniqueId val="{000001D1-5471-DF43-9658-F5DD7559DE4A}"/>
              </c:ext>
            </c:extLst>
          </c:dPt>
          <c:dPt>
            <c:idx val="3"/>
            <c:invertIfNegative val="0"/>
            <c:bubble3D val="0"/>
            <c:spPr>
              <a:solidFill>
                <a:srgbClr val="FFFFFF"/>
              </a:solidFill>
            </c:spPr>
            <c:extLst>
              <c:ext xmlns:c16="http://schemas.microsoft.com/office/drawing/2014/chart" uri="{C3380CC4-5D6E-409C-BE32-E72D297353CC}">
                <c16:uniqueId val="{000001D3-5471-DF43-9658-F5DD7559DE4A}"/>
              </c:ext>
            </c:extLst>
          </c:dPt>
          <c:dPt>
            <c:idx val="4"/>
            <c:invertIfNegative val="0"/>
            <c:bubble3D val="0"/>
            <c:spPr>
              <a:solidFill>
                <a:srgbClr val="FFFFFF"/>
              </a:solidFill>
            </c:spPr>
            <c:extLst>
              <c:ext xmlns:c16="http://schemas.microsoft.com/office/drawing/2014/chart" uri="{C3380CC4-5D6E-409C-BE32-E72D297353CC}">
                <c16:uniqueId val="{000001D5-5471-DF43-9658-F5DD7559DE4A}"/>
              </c:ext>
            </c:extLst>
          </c:dPt>
          <c:cat>
            <c:strRef>
              <c:f>Trajectoires!$D$32:$H$32</c:f>
              <c:strCache>
                <c:ptCount val="5"/>
                <c:pt idx="0">
                  <c:v>2024</c:v>
                </c:pt>
                <c:pt idx="4">
                  <c:v>Horizon ++</c:v>
                </c:pt>
              </c:strCache>
            </c:strRef>
          </c:cat>
          <c:val>
            <c:numRef>
              <c:f>Trajectoires!$D$79:$H$79</c:f>
              <c:numCache>
                <c:formatCode>0.0</c:formatCode>
                <c:ptCount val="5"/>
                <c:pt idx="0">
                  <c:v>0</c:v>
                </c:pt>
                <c:pt idx="4">
                  <c:v>0</c:v>
                </c:pt>
              </c:numCache>
            </c:numRef>
          </c:val>
          <c:extLst>
            <c:ext xmlns:c16="http://schemas.microsoft.com/office/drawing/2014/chart" uri="{C3380CC4-5D6E-409C-BE32-E72D297353CC}">
              <c16:uniqueId val="{0000020A-45D9-9042-95FA-6414649D8B4A}"/>
            </c:ext>
          </c:extLst>
        </c:ser>
        <c:ser>
          <c:idx val="47"/>
          <c:order val="47"/>
          <c:tx>
            <c:strRef>
              <c:f>Trajectoires!$C$80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1D7-5471-DF43-9658-F5DD7559DE4A}"/>
              </c:ext>
            </c:extLst>
          </c:dPt>
          <c:dPt>
            <c:idx val="1"/>
            <c:invertIfNegative val="0"/>
            <c:bubble3D val="0"/>
            <c:spPr>
              <a:solidFill>
                <a:srgbClr val="E8DE00"/>
              </a:solidFill>
            </c:spPr>
            <c:extLst>
              <c:ext xmlns:c16="http://schemas.microsoft.com/office/drawing/2014/chart" uri="{C3380CC4-5D6E-409C-BE32-E72D297353CC}">
                <c16:uniqueId val="{000001D9-5471-DF43-9658-F5DD7559DE4A}"/>
              </c:ext>
            </c:extLst>
          </c:dPt>
          <c:dPt>
            <c:idx val="2"/>
            <c:invertIfNegative val="0"/>
            <c:bubble3D val="0"/>
            <c:spPr>
              <a:solidFill>
                <a:srgbClr val="FFFFFF"/>
              </a:solidFill>
            </c:spPr>
            <c:extLst>
              <c:ext xmlns:c16="http://schemas.microsoft.com/office/drawing/2014/chart" uri="{C3380CC4-5D6E-409C-BE32-E72D297353CC}">
                <c16:uniqueId val="{000001DB-5471-DF43-9658-F5DD7559DE4A}"/>
              </c:ext>
            </c:extLst>
          </c:dPt>
          <c:dPt>
            <c:idx val="3"/>
            <c:invertIfNegative val="0"/>
            <c:bubble3D val="0"/>
            <c:spPr>
              <a:solidFill>
                <a:srgbClr val="FFFFFF"/>
              </a:solidFill>
            </c:spPr>
            <c:extLst>
              <c:ext xmlns:c16="http://schemas.microsoft.com/office/drawing/2014/chart" uri="{C3380CC4-5D6E-409C-BE32-E72D297353CC}">
                <c16:uniqueId val="{000001DD-5471-DF43-9658-F5DD7559DE4A}"/>
              </c:ext>
            </c:extLst>
          </c:dPt>
          <c:dPt>
            <c:idx val="4"/>
            <c:invertIfNegative val="0"/>
            <c:bubble3D val="0"/>
            <c:spPr>
              <a:solidFill>
                <a:srgbClr val="FFFFFF"/>
              </a:solidFill>
            </c:spPr>
            <c:extLst>
              <c:ext xmlns:c16="http://schemas.microsoft.com/office/drawing/2014/chart" uri="{C3380CC4-5D6E-409C-BE32-E72D297353CC}">
                <c16:uniqueId val="{000001DF-5471-DF43-9658-F5DD7559DE4A}"/>
              </c:ext>
            </c:extLst>
          </c:dPt>
          <c:cat>
            <c:strRef>
              <c:f>Trajectoires!$D$32:$H$32</c:f>
              <c:strCache>
                <c:ptCount val="5"/>
                <c:pt idx="0">
                  <c:v>2024</c:v>
                </c:pt>
                <c:pt idx="4">
                  <c:v>Horizon ++</c:v>
                </c:pt>
              </c:strCache>
            </c:strRef>
          </c:cat>
          <c:val>
            <c:numRef>
              <c:f>Trajectoires!$D$80:$H$80</c:f>
              <c:numCache>
                <c:formatCode>0.0</c:formatCode>
                <c:ptCount val="5"/>
                <c:pt idx="0">
                  <c:v>0</c:v>
                </c:pt>
                <c:pt idx="4">
                  <c:v>0</c:v>
                </c:pt>
              </c:numCache>
            </c:numRef>
          </c:val>
          <c:extLst>
            <c:ext xmlns:c16="http://schemas.microsoft.com/office/drawing/2014/chart" uri="{C3380CC4-5D6E-409C-BE32-E72D297353CC}">
              <c16:uniqueId val="{0000020B-45D9-9042-95FA-6414649D8B4A}"/>
            </c:ext>
          </c:extLst>
        </c:ser>
        <c:ser>
          <c:idx val="48"/>
          <c:order val="48"/>
          <c:tx>
            <c:strRef>
              <c:f>Trajectoires!$C$81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1E1-5471-DF43-9658-F5DD7559DE4A}"/>
              </c:ext>
            </c:extLst>
          </c:dPt>
          <c:dPt>
            <c:idx val="1"/>
            <c:invertIfNegative val="0"/>
            <c:bubble3D val="0"/>
            <c:spPr>
              <a:solidFill>
                <a:srgbClr val="DAF2D0"/>
              </a:solidFill>
            </c:spPr>
            <c:extLst>
              <c:ext xmlns:c16="http://schemas.microsoft.com/office/drawing/2014/chart" uri="{C3380CC4-5D6E-409C-BE32-E72D297353CC}">
                <c16:uniqueId val="{000001E3-5471-DF43-9658-F5DD7559DE4A}"/>
              </c:ext>
            </c:extLst>
          </c:dPt>
          <c:dPt>
            <c:idx val="2"/>
            <c:invertIfNegative val="0"/>
            <c:bubble3D val="0"/>
            <c:spPr>
              <a:solidFill>
                <a:srgbClr val="FFFFFF"/>
              </a:solidFill>
            </c:spPr>
            <c:extLst>
              <c:ext xmlns:c16="http://schemas.microsoft.com/office/drawing/2014/chart" uri="{C3380CC4-5D6E-409C-BE32-E72D297353CC}">
                <c16:uniqueId val="{000001E5-5471-DF43-9658-F5DD7559DE4A}"/>
              </c:ext>
            </c:extLst>
          </c:dPt>
          <c:dPt>
            <c:idx val="3"/>
            <c:invertIfNegative val="0"/>
            <c:bubble3D val="0"/>
            <c:spPr>
              <a:solidFill>
                <a:srgbClr val="FFFFFF"/>
              </a:solidFill>
            </c:spPr>
            <c:extLst>
              <c:ext xmlns:c16="http://schemas.microsoft.com/office/drawing/2014/chart" uri="{C3380CC4-5D6E-409C-BE32-E72D297353CC}">
                <c16:uniqueId val="{000001E7-5471-DF43-9658-F5DD7559DE4A}"/>
              </c:ext>
            </c:extLst>
          </c:dPt>
          <c:dPt>
            <c:idx val="4"/>
            <c:invertIfNegative val="0"/>
            <c:bubble3D val="0"/>
            <c:spPr>
              <a:solidFill>
                <a:srgbClr val="FFFFFF"/>
              </a:solidFill>
            </c:spPr>
            <c:extLst>
              <c:ext xmlns:c16="http://schemas.microsoft.com/office/drawing/2014/chart" uri="{C3380CC4-5D6E-409C-BE32-E72D297353CC}">
                <c16:uniqueId val="{000001E9-5471-DF43-9658-F5DD7559DE4A}"/>
              </c:ext>
            </c:extLst>
          </c:dPt>
          <c:cat>
            <c:strRef>
              <c:f>Trajectoires!$D$32:$H$32</c:f>
              <c:strCache>
                <c:ptCount val="5"/>
                <c:pt idx="0">
                  <c:v>2024</c:v>
                </c:pt>
                <c:pt idx="4">
                  <c:v>Horizon ++</c:v>
                </c:pt>
              </c:strCache>
            </c:strRef>
          </c:cat>
          <c:val>
            <c:numRef>
              <c:f>Trajectoires!$D$81:$H$81</c:f>
              <c:numCache>
                <c:formatCode>0.0</c:formatCode>
                <c:ptCount val="5"/>
                <c:pt idx="0">
                  <c:v>0</c:v>
                </c:pt>
                <c:pt idx="4">
                  <c:v>0</c:v>
                </c:pt>
              </c:numCache>
            </c:numRef>
          </c:val>
          <c:extLst>
            <c:ext xmlns:c16="http://schemas.microsoft.com/office/drawing/2014/chart" uri="{C3380CC4-5D6E-409C-BE32-E72D297353CC}">
              <c16:uniqueId val="{0000020C-45D9-9042-95FA-6414649D8B4A}"/>
            </c:ext>
          </c:extLst>
        </c:ser>
        <c:ser>
          <c:idx val="49"/>
          <c:order val="49"/>
          <c:tx>
            <c:strRef>
              <c:f>Trajectoires!$C$82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1EB-5471-DF43-9658-F5DD7559DE4A}"/>
              </c:ext>
            </c:extLst>
          </c:dPt>
          <c:dPt>
            <c:idx val="1"/>
            <c:invertIfNegative val="0"/>
            <c:bubble3D val="0"/>
            <c:spPr>
              <a:solidFill>
                <a:srgbClr val="8ED973"/>
              </a:solidFill>
            </c:spPr>
            <c:extLst>
              <c:ext xmlns:c16="http://schemas.microsoft.com/office/drawing/2014/chart" uri="{C3380CC4-5D6E-409C-BE32-E72D297353CC}">
                <c16:uniqueId val="{000001ED-5471-DF43-9658-F5DD7559DE4A}"/>
              </c:ext>
            </c:extLst>
          </c:dPt>
          <c:dPt>
            <c:idx val="2"/>
            <c:invertIfNegative val="0"/>
            <c:bubble3D val="0"/>
            <c:spPr>
              <a:solidFill>
                <a:srgbClr val="FFFFFF"/>
              </a:solidFill>
            </c:spPr>
            <c:extLst>
              <c:ext xmlns:c16="http://schemas.microsoft.com/office/drawing/2014/chart" uri="{C3380CC4-5D6E-409C-BE32-E72D297353CC}">
                <c16:uniqueId val="{000001EF-5471-DF43-9658-F5DD7559DE4A}"/>
              </c:ext>
            </c:extLst>
          </c:dPt>
          <c:dPt>
            <c:idx val="3"/>
            <c:invertIfNegative val="0"/>
            <c:bubble3D val="0"/>
            <c:spPr>
              <a:solidFill>
                <a:srgbClr val="FFFFFF"/>
              </a:solidFill>
            </c:spPr>
            <c:extLst>
              <c:ext xmlns:c16="http://schemas.microsoft.com/office/drawing/2014/chart" uri="{C3380CC4-5D6E-409C-BE32-E72D297353CC}">
                <c16:uniqueId val="{000001F1-5471-DF43-9658-F5DD7559DE4A}"/>
              </c:ext>
            </c:extLst>
          </c:dPt>
          <c:dPt>
            <c:idx val="4"/>
            <c:invertIfNegative val="0"/>
            <c:bubble3D val="0"/>
            <c:spPr>
              <a:solidFill>
                <a:srgbClr val="FFFFFF"/>
              </a:solidFill>
            </c:spPr>
            <c:extLst>
              <c:ext xmlns:c16="http://schemas.microsoft.com/office/drawing/2014/chart" uri="{C3380CC4-5D6E-409C-BE32-E72D297353CC}">
                <c16:uniqueId val="{000001F3-5471-DF43-9658-F5DD7559DE4A}"/>
              </c:ext>
            </c:extLst>
          </c:dPt>
          <c:cat>
            <c:strRef>
              <c:f>Trajectoires!$D$32:$H$32</c:f>
              <c:strCache>
                <c:ptCount val="5"/>
                <c:pt idx="0">
                  <c:v>2024</c:v>
                </c:pt>
                <c:pt idx="4">
                  <c:v>Horizon ++</c:v>
                </c:pt>
              </c:strCache>
            </c:strRef>
          </c:cat>
          <c:val>
            <c:numRef>
              <c:f>Trajectoires!$D$82:$H$82</c:f>
              <c:numCache>
                <c:formatCode>0.0</c:formatCode>
                <c:ptCount val="5"/>
                <c:pt idx="0">
                  <c:v>0</c:v>
                </c:pt>
                <c:pt idx="4">
                  <c:v>0</c:v>
                </c:pt>
              </c:numCache>
            </c:numRef>
          </c:val>
          <c:extLst>
            <c:ext xmlns:c16="http://schemas.microsoft.com/office/drawing/2014/chart" uri="{C3380CC4-5D6E-409C-BE32-E72D297353CC}">
              <c16:uniqueId val="{0000020D-45D9-9042-95FA-6414649D8B4A}"/>
            </c:ext>
          </c:extLst>
        </c:ser>
        <c:ser>
          <c:idx val="50"/>
          <c:order val="50"/>
          <c:tx>
            <c:strRef>
              <c:f>Trajectoires!$C$83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1F5-5471-DF43-9658-F5DD7559DE4A}"/>
              </c:ext>
            </c:extLst>
          </c:dPt>
          <c:dPt>
            <c:idx val="1"/>
            <c:invertIfNegative val="0"/>
            <c:bubble3D val="0"/>
            <c:spPr>
              <a:solidFill>
                <a:srgbClr val="00B050"/>
              </a:solidFill>
            </c:spPr>
            <c:extLst>
              <c:ext xmlns:c16="http://schemas.microsoft.com/office/drawing/2014/chart" uri="{C3380CC4-5D6E-409C-BE32-E72D297353CC}">
                <c16:uniqueId val="{000001F7-5471-DF43-9658-F5DD7559DE4A}"/>
              </c:ext>
            </c:extLst>
          </c:dPt>
          <c:dPt>
            <c:idx val="2"/>
            <c:invertIfNegative val="0"/>
            <c:bubble3D val="0"/>
            <c:spPr>
              <a:solidFill>
                <a:srgbClr val="FFFFFF"/>
              </a:solidFill>
            </c:spPr>
            <c:extLst>
              <c:ext xmlns:c16="http://schemas.microsoft.com/office/drawing/2014/chart" uri="{C3380CC4-5D6E-409C-BE32-E72D297353CC}">
                <c16:uniqueId val="{000001F9-5471-DF43-9658-F5DD7559DE4A}"/>
              </c:ext>
            </c:extLst>
          </c:dPt>
          <c:dPt>
            <c:idx val="3"/>
            <c:invertIfNegative val="0"/>
            <c:bubble3D val="0"/>
            <c:spPr>
              <a:solidFill>
                <a:srgbClr val="FFFFFF"/>
              </a:solidFill>
            </c:spPr>
            <c:extLst>
              <c:ext xmlns:c16="http://schemas.microsoft.com/office/drawing/2014/chart" uri="{C3380CC4-5D6E-409C-BE32-E72D297353CC}">
                <c16:uniqueId val="{000001FB-5471-DF43-9658-F5DD7559DE4A}"/>
              </c:ext>
            </c:extLst>
          </c:dPt>
          <c:dPt>
            <c:idx val="4"/>
            <c:invertIfNegative val="0"/>
            <c:bubble3D val="0"/>
            <c:spPr>
              <a:solidFill>
                <a:srgbClr val="FFFFFF"/>
              </a:solidFill>
            </c:spPr>
            <c:extLst>
              <c:ext xmlns:c16="http://schemas.microsoft.com/office/drawing/2014/chart" uri="{C3380CC4-5D6E-409C-BE32-E72D297353CC}">
                <c16:uniqueId val="{000001FD-5471-DF43-9658-F5DD7559DE4A}"/>
              </c:ext>
            </c:extLst>
          </c:dPt>
          <c:cat>
            <c:strRef>
              <c:f>Trajectoires!$D$32:$H$32</c:f>
              <c:strCache>
                <c:ptCount val="5"/>
                <c:pt idx="0">
                  <c:v>2024</c:v>
                </c:pt>
                <c:pt idx="4">
                  <c:v>Horizon ++</c:v>
                </c:pt>
              </c:strCache>
            </c:strRef>
          </c:cat>
          <c:val>
            <c:numRef>
              <c:f>Trajectoires!$D$83:$H$83</c:f>
              <c:numCache>
                <c:formatCode>0.0</c:formatCode>
                <c:ptCount val="5"/>
                <c:pt idx="0">
                  <c:v>0</c:v>
                </c:pt>
                <c:pt idx="4">
                  <c:v>0</c:v>
                </c:pt>
              </c:numCache>
            </c:numRef>
          </c:val>
          <c:extLst>
            <c:ext xmlns:c16="http://schemas.microsoft.com/office/drawing/2014/chart" uri="{C3380CC4-5D6E-409C-BE32-E72D297353CC}">
              <c16:uniqueId val="{0000020E-45D9-9042-95FA-6414649D8B4A}"/>
            </c:ext>
          </c:extLst>
        </c:ser>
        <c:ser>
          <c:idx val="51"/>
          <c:order val="51"/>
          <c:tx>
            <c:strRef>
              <c:f>Trajectoires!$C$84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1FF-5471-DF43-9658-F5DD7559DE4A}"/>
              </c:ext>
            </c:extLst>
          </c:dPt>
          <c:dPt>
            <c:idx val="1"/>
            <c:invertIfNegative val="0"/>
            <c:bubble3D val="0"/>
            <c:spPr>
              <a:solidFill>
                <a:srgbClr val="275317"/>
              </a:solidFill>
            </c:spPr>
            <c:extLst>
              <c:ext xmlns:c16="http://schemas.microsoft.com/office/drawing/2014/chart" uri="{C3380CC4-5D6E-409C-BE32-E72D297353CC}">
                <c16:uniqueId val="{00000201-5471-DF43-9658-F5DD7559DE4A}"/>
              </c:ext>
            </c:extLst>
          </c:dPt>
          <c:dPt>
            <c:idx val="2"/>
            <c:invertIfNegative val="0"/>
            <c:bubble3D val="0"/>
            <c:spPr>
              <a:solidFill>
                <a:srgbClr val="FFFFFF"/>
              </a:solidFill>
            </c:spPr>
            <c:extLst>
              <c:ext xmlns:c16="http://schemas.microsoft.com/office/drawing/2014/chart" uri="{C3380CC4-5D6E-409C-BE32-E72D297353CC}">
                <c16:uniqueId val="{00000203-5471-DF43-9658-F5DD7559DE4A}"/>
              </c:ext>
            </c:extLst>
          </c:dPt>
          <c:dPt>
            <c:idx val="3"/>
            <c:invertIfNegative val="0"/>
            <c:bubble3D val="0"/>
            <c:spPr>
              <a:solidFill>
                <a:srgbClr val="FFFFFF"/>
              </a:solidFill>
            </c:spPr>
            <c:extLst>
              <c:ext xmlns:c16="http://schemas.microsoft.com/office/drawing/2014/chart" uri="{C3380CC4-5D6E-409C-BE32-E72D297353CC}">
                <c16:uniqueId val="{00000205-5471-DF43-9658-F5DD7559DE4A}"/>
              </c:ext>
            </c:extLst>
          </c:dPt>
          <c:dPt>
            <c:idx val="4"/>
            <c:invertIfNegative val="0"/>
            <c:bubble3D val="0"/>
            <c:spPr>
              <a:solidFill>
                <a:srgbClr val="FFFFFF"/>
              </a:solidFill>
            </c:spPr>
            <c:extLst>
              <c:ext xmlns:c16="http://schemas.microsoft.com/office/drawing/2014/chart" uri="{C3380CC4-5D6E-409C-BE32-E72D297353CC}">
                <c16:uniqueId val="{00000207-5471-DF43-9658-F5DD7559DE4A}"/>
              </c:ext>
            </c:extLst>
          </c:dPt>
          <c:cat>
            <c:strRef>
              <c:f>Trajectoires!$D$32:$H$32</c:f>
              <c:strCache>
                <c:ptCount val="5"/>
                <c:pt idx="0">
                  <c:v>2024</c:v>
                </c:pt>
                <c:pt idx="4">
                  <c:v>Horizon ++</c:v>
                </c:pt>
              </c:strCache>
            </c:strRef>
          </c:cat>
          <c:val>
            <c:numRef>
              <c:f>Trajectoires!$D$84:$H$84</c:f>
              <c:numCache>
                <c:formatCode>0.0</c:formatCode>
                <c:ptCount val="5"/>
                <c:pt idx="0">
                  <c:v>0</c:v>
                </c:pt>
                <c:pt idx="4">
                  <c:v>0</c:v>
                </c:pt>
              </c:numCache>
            </c:numRef>
          </c:val>
          <c:extLst>
            <c:ext xmlns:c16="http://schemas.microsoft.com/office/drawing/2014/chart" uri="{C3380CC4-5D6E-409C-BE32-E72D297353CC}">
              <c16:uniqueId val="{0000020F-45D9-9042-95FA-6414649D8B4A}"/>
            </c:ext>
          </c:extLst>
        </c:ser>
        <c:ser>
          <c:idx val="52"/>
          <c:order val="52"/>
          <c:tx>
            <c:strRef>
              <c:f>Trajectoires!$C$85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209-5471-DF43-9658-F5DD7559DE4A}"/>
              </c:ext>
            </c:extLst>
          </c:dPt>
          <c:dPt>
            <c:idx val="1"/>
            <c:invertIfNegative val="0"/>
            <c:bubble3D val="0"/>
            <c:spPr>
              <a:solidFill>
                <a:srgbClr val="FFBCB7"/>
              </a:solidFill>
            </c:spPr>
            <c:extLst>
              <c:ext xmlns:c16="http://schemas.microsoft.com/office/drawing/2014/chart" uri="{C3380CC4-5D6E-409C-BE32-E72D297353CC}">
                <c16:uniqueId val="{0000020B-5471-DF43-9658-F5DD7559DE4A}"/>
              </c:ext>
            </c:extLst>
          </c:dPt>
          <c:dPt>
            <c:idx val="2"/>
            <c:invertIfNegative val="0"/>
            <c:bubble3D val="0"/>
            <c:spPr>
              <a:solidFill>
                <a:srgbClr val="FFFFFF"/>
              </a:solidFill>
            </c:spPr>
            <c:extLst>
              <c:ext xmlns:c16="http://schemas.microsoft.com/office/drawing/2014/chart" uri="{C3380CC4-5D6E-409C-BE32-E72D297353CC}">
                <c16:uniqueId val="{0000020D-5471-DF43-9658-F5DD7559DE4A}"/>
              </c:ext>
            </c:extLst>
          </c:dPt>
          <c:dPt>
            <c:idx val="3"/>
            <c:invertIfNegative val="0"/>
            <c:bubble3D val="0"/>
            <c:spPr>
              <a:solidFill>
                <a:srgbClr val="FFFFFF"/>
              </a:solidFill>
            </c:spPr>
            <c:extLst>
              <c:ext xmlns:c16="http://schemas.microsoft.com/office/drawing/2014/chart" uri="{C3380CC4-5D6E-409C-BE32-E72D297353CC}">
                <c16:uniqueId val="{0000020F-5471-DF43-9658-F5DD7559DE4A}"/>
              </c:ext>
            </c:extLst>
          </c:dPt>
          <c:dPt>
            <c:idx val="4"/>
            <c:invertIfNegative val="0"/>
            <c:bubble3D val="0"/>
            <c:spPr>
              <a:solidFill>
                <a:srgbClr val="FFFFFF"/>
              </a:solidFill>
            </c:spPr>
            <c:extLst>
              <c:ext xmlns:c16="http://schemas.microsoft.com/office/drawing/2014/chart" uri="{C3380CC4-5D6E-409C-BE32-E72D297353CC}">
                <c16:uniqueId val="{00000211-5471-DF43-9658-F5DD7559DE4A}"/>
              </c:ext>
            </c:extLst>
          </c:dPt>
          <c:cat>
            <c:strRef>
              <c:f>Trajectoires!$D$32:$H$32</c:f>
              <c:strCache>
                <c:ptCount val="5"/>
                <c:pt idx="0">
                  <c:v>2024</c:v>
                </c:pt>
                <c:pt idx="4">
                  <c:v>Horizon ++</c:v>
                </c:pt>
              </c:strCache>
            </c:strRef>
          </c:cat>
          <c:val>
            <c:numRef>
              <c:f>Trajectoires!$D$85:$H$85</c:f>
              <c:numCache>
                <c:formatCode>0.0</c:formatCode>
                <c:ptCount val="5"/>
                <c:pt idx="0">
                  <c:v>0</c:v>
                </c:pt>
                <c:pt idx="4">
                  <c:v>0</c:v>
                </c:pt>
              </c:numCache>
            </c:numRef>
          </c:val>
          <c:extLst>
            <c:ext xmlns:c16="http://schemas.microsoft.com/office/drawing/2014/chart" uri="{C3380CC4-5D6E-409C-BE32-E72D297353CC}">
              <c16:uniqueId val="{00000210-45D9-9042-95FA-6414649D8B4A}"/>
            </c:ext>
          </c:extLst>
        </c:ser>
        <c:ser>
          <c:idx val="53"/>
          <c:order val="53"/>
          <c:tx>
            <c:strRef>
              <c:f>Trajectoires!$C$86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213-5471-DF43-9658-F5DD7559DE4A}"/>
              </c:ext>
            </c:extLst>
          </c:dPt>
          <c:dPt>
            <c:idx val="1"/>
            <c:invertIfNegative val="0"/>
            <c:bubble3D val="0"/>
            <c:spPr>
              <a:solidFill>
                <a:srgbClr val="FF908F"/>
              </a:solidFill>
            </c:spPr>
            <c:extLst>
              <c:ext xmlns:c16="http://schemas.microsoft.com/office/drawing/2014/chart" uri="{C3380CC4-5D6E-409C-BE32-E72D297353CC}">
                <c16:uniqueId val="{00000215-5471-DF43-9658-F5DD7559DE4A}"/>
              </c:ext>
            </c:extLst>
          </c:dPt>
          <c:dPt>
            <c:idx val="2"/>
            <c:invertIfNegative val="0"/>
            <c:bubble3D val="0"/>
            <c:spPr>
              <a:solidFill>
                <a:srgbClr val="FFFFFF"/>
              </a:solidFill>
            </c:spPr>
            <c:extLst>
              <c:ext xmlns:c16="http://schemas.microsoft.com/office/drawing/2014/chart" uri="{C3380CC4-5D6E-409C-BE32-E72D297353CC}">
                <c16:uniqueId val="{00000217-5471-DF43-9658-F5DD7559DE4A}"/>
              </c:ext>
            </c:extLst>
          </c:dPt>
          <c:dPt>
            <c:idx val="3"/>
            <c:invertIfNegative val="0"/>
            <c:bubble3D val="0"/>
            <c:spPr>
              <a:solidFill>
                <a:srgbClr val="FFFFFF"/>
              </a:solidFill>
            </c:spPr>
            <c:extLst>
              <c:ext xmlns:c16="http://schemas.microsoft.com/office/drawing/2014/chart" uri="{C3380CC4-5D6E-409C-BE32-E72D297353CC}">
                <c16:uniqueId val="{00000219-5471-DF43-9658-F5DD7559DE4A}"/>
              </c:ext>
            </c:extLst>
          </c:dPt>
          <c:dPt>
            <c:idx val="4"/>
            <c:invertIfNegative val="0"/>
            <c:bubble3D val="0"/>
            <c:spPr>
              <a:solidFill>
                <a:srgbClr val="FFFFFF"/>
              </a:solidFill>
            </c:spPr>
            <c:extLst>
              <c:ext xmlns:c16="http://schemas.microsoft.com/office/drawing/2014/chart" uri="{C3380CC4-5D6E-409C-BE32-E72D297353CC}">
                <c16:uniqueId val="{0000021B-5471-DF43-9658-F5DD7559DE4A}"/>
              </c:ext>
            </c:extLst>
          </c:dPt>
          <c:cat>
            <c:strRef>
              <c:f>Trajectoires!$D$32:$H$32</c:f>
              <c:strCache>
                <c:ptCount val="5"/>
                <c:pt idx="0">
                  <c:v>2024</c:v>
                </c:pt>
                <c:pt idx="4">
                  <c:v>Horizon ++</c:v>
                </c:pt>
              </c:strCache>
            </c:strRef>
          </c:cat>
          <c:val>
            <c:numRef>
              <c:f>Trajectoires!$D$86:$H$86</c:f>
              <c:numCache>
                <c:formatCode>0.0</c:formatCode>
                <c:ptCount val="5"/>
                <c:pt idx="0">
                  <c:v>0</c:v>
                </c:pt>
                <c:pt idx="4">
                  <c:v>0</c:v>
                </c:pt>
              </c:numCache>
            </c:numRef>
          </c:val>
          <c:extLst>
            <c:ext xmlns:c16="http://schemas.microsoft.com/office/drawing/2014/chart" uri="{C3380CC4-5D6E-409C-BE32-E72D297353CC}">
              <c16:uniqueId val="{00000211-45D9-9042-95FA-6414649D8B4A}"/>
            </c:ext>
          </c:extLst>
        </c:ser>
        <c:ser>
          <c:idx val="54"/>
          <c:order val="54"/>
          <c:tx>
            <c:strRef>
              <c:f>Trajectoires!$C$87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21D-5471-DF43-9658-F5DD7559DE4A}"/>
              </c:ext>
            </c:extLst>
          </c:dPt>
          <c:dPt>
            <c:idx val="1"/>
            <c:invertIfNegative val="0"/>
            <c:bubble3D val="0"/>
            <c:spPr>
              <a:solidFill>
                <a:srgbClr val="FF0000"/>
              </a:solidFill>
            </c:spPr>
            <c:extLst>
              <c:ext xmlns:c16="http://schemas.microsoft.com/office/drawing/2014/chart" uri="{C3380CC4-5D6E-409C-BE32-E72D297353CC}">
                <c16:uniqueId val="{0000021F-5471-DF43-9658-F5DD7559DE4A}"/>
              </c:ext>
            </c:extLst>
          </c:dPt>
          <c:dPt>
            <c:idx val="2"/>
            <c:invertIfNegative val="0"/>
            <c:bubble3D val="0"/>
            <c:spPr>
              <a:solidFill>
                <a:srgbClr val="FFFFFF"/>
              </a:solidFill>
            </c:spPr>
            <c:extLst>
              <c:ext xmlns:c16="http://schemas.microsoft.com/office/drawing/2014/chart" uri="{C3380CC4-5D6E-409C-BE32-E72D297353CC}">
                <c16:uniqueId val="{00000221-5471-DF43-9658-F5DD7559DE4A}"/>
              </c:ext>
            </c:extLst>
          </c:dPt>
          <c:dPt>
            <c:idx val="3"/>
            <c:invertIfNegative val="0"/>
            <c:bubble3D val="0"/>
            <c:spPr>
              <a:solidFill>
                <a:srgbClr val="FFFFFF"/>
              </a:solidFill>
            </c:spPr>
            <c:extLst>
              <c:ext xmlns:c16="http://schemas.microsoft.com/office/drawing/2014/chart" uri="{C3380CC4-5D6E-409C-BE32-E72D297353CC}">
                <c16:uniqueId val="{00000223-5471-DF43-9658-F5DD7559DE4A}"/>
              </c:ext>
            </c:extLst>
          </c:dPt>
          <c:dPt>
            <c:idx val="4"/>
            <c:invertIfNegative val="0"/>
            <c:bubble3D val="0"/>
            <c:spPr>
              <a:solidFill>
                <a:srgbClr val="FFFFFF"/>
              </a:solidFill>
            </c:spPr>
            <c:extLst>
              <c:ext xmlns:c16="http://schemas.microsoft.com/office/drawing/2014/chart" uri="{C3380CC4-5D6E-409C-BE32-E72D297353CC}">
                <c16:uniqueId val="{00000225-5471-DF43-9658-F5DD7559DE4A}"/>
              </c:ext>
            </c:extLst>
          </c:dPt>
          <c:cat>
            <c:strRef>
              <c:f>Trajectoires!$D$32:$H$32</c:f>
              <c:strCache>
                <c:ptCount val="5"/>
                <c:pt idx="0">
                  <c:v>2024</c:v>
                </c:pt>
                <c:pt idx="4">
                  <c:v>Horizon ++</c:v>
                </c:pt>
              </c:strCache>
            </c:strRef>
          </c:cat>
          <c:val>
            <c:numRef>
              <c:f>Trajectoires!$D$87:$H$87</c:f>
              <c:numCache>
                <c:formatCode>0.0</c:formatCode>
                <c:ptCount val="5"/>
                <c:pt idx="0">
                  <c:v>0</c:v>
                </c:pt>
                <c:pt idx="4">
                  <c:v>0</c:v>
                </c:pt>
              </c:numCache>
            </c:numRef>
          </c:val>
          <c:extLst>
            <c:ext xmlns:c16="http://schemas.microsoft.com/office/drawing/2014/chart" uri="{C3380CC4-5D6E-409C-BE32-E72D297353CC}">
              <c16:uniqueId val="{00000212-45D9-9042-95FA-6414649D8B4A}"/>
            </c:ext>
          </c:extLst>
        </c:ser>
        <c:ser>
          <c:idx val="55"/>
          <c:order val="55"/>
          <c:tx>
            <c:strRef>
              <c:f>Trajectoires!$C$88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227-5471-DF43-9658-F5DD7559DE4A}"/>
              </c:ext>
            </c:extLst>
          </c:dPt>
          <c:dPt>
            <c:idx val="1"/>
            <c:invertIfNegative val="0"/>
            <c:bubble3D val="0"/>
            <c:spPr>
              <a:solidFill>
                <a:srgbClr val="C00000"/>
              </a:solidFill>
            </c:spPr>
            <c:extLst>
              <c:ext xmlns:c16="http://schemas.microsoft.com/office/drawing/2014/chart" uri="{C3380CC4-5D6E-409C-BE32-E72D297353CC}">
                <c16:uniqueId val="{00000229-5471-DF43-9658-F5DD7559DE4A}"/>
              </c:ext>
            </c:extLst>
          </c:dPt>
          <c:dPt>
            <c:idx val="2"/>
            <c:invertIfNegative val="0"/>
            <c:bubble3D val="0"/>
            <c:spPr>
              <a:solidFill>
                <a:srgbClr val="FFFFFF"/>
              </a:solidFill>
            </c:spPr>
            <c:extLst>
              <c:ext xmlns:c16="http://schemas.microsoft.com/office/drawing/2014/chart" uri="{C3380CC4-5D6E-409C-BE32-E72D297353CC}">
                <c16:uniqueId val="{0000022B-5471-DF43-9658-F5DD7559DE4A}"/>
              </c:ext>
            </c:extLst>
          </c:dPt>
          <c:dPt>
            <c:idx val="3"/>
            <c:invertIfNegative val="0"/>
            <c:bubble3D val="0"/>
            <c:spPr>
              <a:solidFill>
                <a:srgbClr val="FFFFFF"/>
              </a:solidFill>
            </c:spPr>
            <c:extLst>
              <c:ext xmlns:c16="http://schemas.microsoft.com/office/drawing/2014/chart" uri="{C3380CC4-5D6E-409C-BE32-E72D297353CC}">
                <c16:uniqueId val="{0000022D-5471-DF43-9658-F5DD7559DE4A}"/>
              </c:ext>
            </c:extLst>
          </c:dPt>
          <c:dPt>
            <c:idx val="4"/>
            <c:invertIfNegative val="0"/>
            <c:bubble3D val="0"/>
            <c:spPr>
              <a:solidFill>
                <a:srgbClr val="FFFFFF"/>
              </a:solidFill>
            </c:spPr>
            <c:extLst>
              <c:ext xmlns:c16="http://schemas.microsoft.com/office/drawing/2014/chart" uri="{C3380CC4-5D6E-409C-BE32-E72D297353CC}">
                <c16:uniqueId val="{0000022F-5471-DF43-9658-F5DD7559DE4A}"/>
              </c:ext>
            </c:extLst>
          </c:dPt>
          <c:cat>
            <c:strRef>
              <c:f>Trajectoires!$D$32:$H$32</c:f>
              <c:strCache>
                <c:ptCount val="5"/>
                <c:pt idx="0">
                  <c:v>2024</c:v>
                </c:pt>
                <c:pt idx="4">
                  <c:v>Horizon ++</c:v>
                </c:pt>
              </c:strCache>
            </c:strRef>
          </c:cat>
          <c:val>
            <c:numRef>
              <c:f>Trajectoires!$D$88:$H$88</c:f>
              <c:numCache>
                <c:formatCode>0.0</c:formatCode>
                <c:ptCount val="5"/>
                <c:pt idx="0">
                  <c:v>0</c:v>
                </c:pt>
                <c:pt idx="4">
                  <c:v>0</c:v>
                </c:pt>
              </c:numCache>
            </c:numRef>
          </c:val>
          <c:extLst>
            <c:ext xmlns:c16="http://schemas.microsoft.com/office/drawing/2014/chart" uri="{C3380CC4-5D6E-409C-BE32-E72D297353CC}">
              <c16:uniqueId val="{00000213-45D9-9042-95FA-6414649D8B4A}"/>
            </c:ext>
          </c:extLst>
        </c:ser>
        <c:ser>
          <c:idx val="56"/>
          <c:order val="56"/>
          <c:tx>
            <c:strRef>
              <c:f>Trajectoires!$C$89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231-5471-DF43-9658-F5DD7559DE4A}"/>
              </c:ext>
            </c:extLst>
          </c:dPt>
          <c:dPt>
            <c:idx val="1"/>
            <c:invertIfNegative val="0"/>
            <c:bubble3D val="0"/>
            <c:spPr>
              <a:solidFill>
                <a:srgbClr val="D0D0D0"/>
              </a:solidFill>
            </c:spPr>
            <c:extLst>
              <c:ext xmlns:c16="http://schemas.microsoft.com/office/drawing/2014/chart" uri="{C3380CC4-5D6E-409C-BE32-E72D297353CC}">
                <c16:uniqueId val="{00000233-5471-DF43-9658-F5DD7559DE4A}"/>
              </c:ext>
            </c:extLst>
          </c:dPt>
          <c:dPt>
            <c:idx val="2"/>
            <c:invertIfNegative val="0"/>
            <c:bubble3D val="0"/>
            <c:spPr>
              <a:solidFill>
                <a:srgbClr val="FFFFFF"/>
              </a:solidFill>
            </c:spPr>
            <c:extLst>
              <c:ext xmlns:c16="http://schemas.microsoft.com/office/drawing/2014/chart" uri="{C3380CC4-5D6E-409C-BE32-E72D297353CC}">
                <c16:uniqueId val="{00000235-5471-DF43-9658-F5DD7559DE4A}"/>
              </c:ext>
            </c:extLst>
          </c:dPt>
          <c:dPt>
            <c:idx val="3"/>
            <c:invertIfNegative val="0"/>
            <c:bubble3D val="0"/>
            <c:spPr>
              <a:solidFill>
                <a:srgbClr val="FFFFFF"/>
              </a:solidFill>
            </c:spPr>
            <c:extLst>
              <c:ext xmlns:c16="http://schemas.microsoft.com/office/drawing/2014/chart" uri="{C3380CC4-5D6E-409C-BE32-E72D297353CC}">
                <c16:uniqueId val="{00000237-5471-DF43-9658-F5DD7559DE4A}"/>
              </c:ext>
            </c:extLst>
          </c:dPt>
          <c:dPt>
            <c:idx val="4"/>
            <c:invertIfNegative val="0"/>
            <c:bubble3D val="0"/>
            <c:spPr>
              <a:solidFill>
                <a:srgbClr val="FFFFFF"/>
              </a:solidFill>
            </c:spPr>
            <c:extLst>
              <c:ext xmlns:c16="http://schemas.microsoft.com/office/drawing/2014/chart" uri="{C3380CC4-5D6E-409C-BE32-E72D297353CC}">
                <c16:uniqueId val="{00000239-5471-DF43-9658-F5DD7559DE4A}"/>
              </c:ext>
            </c:extLst>
          </c:dPt>
          <c:cat>
            <c:strRef>
              <c:f>Trajectoires!$D$32:$H$32</c:f>
              <c:strCache>
                <c:ptCount val="5"/>
                <c:pt idx="0">
                  <c:v>2024</c:v>
                </c:pt>
                <c:pt idx="4">
                  <c:v>Horizon ++</c:v>
                </c:pt>
              </c:strCache>
            </c:strRef>
          </c:cat>
          <c:val>
            <c:numRef>
              <c:f>Trajectoires!$D$89:$H$89</c:f>
              <c:numCache>
                <c:formatCode>0.0</c:formatCode>
                <c:ptCount val="5"/>
                <c:pt idx="0">
                  <c:v>0</c:v>
                </c:pt>
                <c:pt idx="4">
                  <c:v>0</c:v>
                </c:pt>
              </c:numCache>
            </c:numRef>
          </c:val>
          <c:extLst>
            <c:ext xmlns:c16="http://schemas.microsoft.com/office/drawing/2014/chart" uri="{C3380CC4-5D6E-409C-BE32-E72D297353CC}">
              <c16:uniqueId val="{00000214-45D9-9042-95FA-6414649D8B4A}"/>
            </c:ext>
          </c:extLst>
        </c:ser>
        <c:ser>
          <c:idx val="57"/>
          <c:order val="57"/>
          <c:tx>
            <c:strRef>
              <c:f>Trajectoires!$C$90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23B-5471-DF43-9658-F5DD7559DE4A}"/>
              </c:ext>
            </c:extLst>
          </c:dPt>
          <c:dPt>
            <c:idx val="1"/>
            <c:invertIfNegative val="0"/>
            <c:bubble3D val="0"/>
            <c:spPr>
              <a:solidFill>
                <a:srgbClr val="A6A6A6"/>
              </a:solidFill>
            </c:spPr>
            <c:extLst>
              <c:ext xmlns:c16="http://schemas.microsoft.com/office/drawing/2014/chart" uri="{C3380CC4-5D6E-409C-BE32-E72D297353CC}">
                <c16:uniqueId val="{0000023D-5471-DF43-9658-F5DD7559DE4A}"/>
              </c:ext>
            </c:extLst>
          </c:dPt>
          <c:dPt>
            <c:idx val="2"/>
            <c:invertIfNegative val="0"/>
            <c:bubble3D val="0"/>
            <c:spPr>
              <a:solidFill>
                <a:srgbClr val="FFFFFF"/>
              </a:solidFill>
            </c:spPr>
            <c:extLst>
              <c:ext xmlns:c16="http://schemas.microsoft.com/office/drawing/2014/chart" uri="{C3380CC4-5D6E-409C-BE32-E72D297353CC}">
                <c16:uniqueId val="{0000023F-5471-DF43-9658-F5DD7559DE4A}"/>
              </c:ext>
            </c:extLst>
          </c:dPt>
          <c:dPt>
            <c:idx val="3"/>
            <c:invertIfNegative val="0"/>
            <c:bubble3D val="0"/>
            <c:spPr>
              <a:solidFill>
                <a:srgbClr val="FFFFFF"/>
              </a:solidFill>
            </c:spPr>
            <c:extLst>
              <c:ext xmlns:c16="http://schemas.microsoft.com/office/drawing/2014/chart" uri="{C3380CC4-5D6E-409C-BE32-E72D297353CC}">
                <c16:uniqueId val="{00000241-5471-DF43-9658-F5DD7559DE4A}"/>
              </c:ext>
            </c:extLst>
          </c:dPt>
          <c:dPt>
            <c:idx val="4"/>
            <c:invertIfNegative val="0"/>
            <c:bubble3D val="0"/>
            <c:spPr>
              <a:solidFill>
                <a:srgbClr val="FFFFFF"/>
              </a:solidFill>
            </c:spPr>
            <c:extLst>
              <c:ext xmlns:c16="http://schemas.microsoft.com/office/drawing/2014/chart" uri="{C3380CC4-5D6E-409C-BE32-E72D297353CC}">
                <c16:uniqueId val="{00000243-5471-DF43-9658-F5DD7559DE4A}"/>
              </c:ext>
            </c:extLst>
          </c:dPt>
          <c:cat>
            <c:strRef>
              <c:f>Trajectoires!$D$32:$H$32</c:f>
              <c:strCache>
                <c:ptCount val="5"/>
                <c:pt idx="0">
                  <c:v>2024</c:v>
                </c:pt>
                <c:pt idx="4">
                  <c:v>Horizon ++</c:v>
                </c:pt>
              </c:strCache>
            </c:strRef>
          </c:cat>
          <c:val>
            <c:numRef>
              <c:f>Trajectoires!$D$90:$H$90</c:f>
              <c:numCache>
                <c:formatCode>0.0</c:formatCode>
                <c:ptCount val="5"/>
                <c:pt idx="0">
                  <c:v>0</c:v>
                </c:pt>
                <c:pt idx="4">
                  <c:v>0</c:v>
                </c:pt>
              </c:numCache>
            </c:numRef>
          </c:val>
          <c:extLst>
            <c:ext xmlns:c16="http://schemas.microsoft.com/office/drawing/2014/chart" uri="{C3380CC4-5D6E-409C-BE32-E72D297353CC}">
              <c16:uniqueId val="{00000215-45D9-9042-95FA-6414649D8B4A}"/>
            </c:ext>
          </c:extLst>
        </c:ser>
        <c:ser>
          <c:idx val="58"/>
          <c:order val="58"/>
          <c:tx>
            <c:strRef>
              <c:f>Trajectoires!$C$91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245-5471-DF43-9658-F5DD7559DE4A}"/>
              </c:ext>
            </c:extLst>
          </c:dPt>
          <c:dPt>
            <c:idx val="1"/>
            <c:invertIfNegative val="0"/>
            <c:bubble3D val="0"/>
            <c:spPr>
              <a:solidFill>
                <a:srgbClr val="747474"/>
              </a:solidFill>
            </c:spPr>
            <c:extLst>
              <c:ext xmlns:c16="http://schemas.microsoft.com/office/drawing/2014/chart" uri="{C3380CC4-5D6E-409C-BE32-E72D297353CC}">
                <c16:uniqueId val="{00000247-5471-DF43-9658-F5DD7559DE4A}"/>
              </c:ext>
            </c:extLst>
          </c:dPt>
          <c:dPt>
            <c:idx val="2"/>
            <c:invertIfNegative val="0"/>
            <c:bubble3D val="0"/>
            <c:spPr>
              <a:solidFill>
                <a:srgbClr val="FFFFFF"/>
              </a:solidFill>
            </c:spPr>
            <c:extLst>
              <c:ext xmlns:c16="http://schemas.microsoft.com/office/drawing/2014/chart" uri="{C3380CC4-5D6E-409C-BE32-E72D297353CC}">
                <c16:uniqueId val="{00000249-5471-DF43-9658-F5DD7559DE4A}"/>
              </c:ext>
            </c:extLst>
          </c:dPt>
          <c:dPt>
            <c:idx val="3"/>
            <c:invertIfNegative val="0"/>
            <c:bubble3D val="0"/>
            <c:spPr>
              <a:solidFill>
                <a:srgbClr val="FFFFFF"/>
              </a:solidFill>
            </c:spPr>
            <c:extLst>
              <c:ext xmlns:c16="http://schemas.microsoft.com/office/drawing/2014/chart" uri="{C3380CC4-5D6E-409C-BE32-E72D297353CC}">
                <c16:uniqueId val="{0000024B-5471-DF43-9658-F5DD7559DE4A}"/>
              </c:ext>
            </c:extLst>
          </c:dPt>
          <c:dPt>
            <c:idx val="4"/>
            <c:invertIfNegative val="0"/>
            <c:bubble3D val="0"/>
            <c:spPr>
              <a:solidFill>
                <a:srgbClr val="FFFFFF"/>
              </a:solidFill>
            </c:spPr>
            <c:extLst>
              <c:ext xmlns:c16="http://schemas.microsoft.com/office/drawing/2014/chart" uri="{C3380CC4-5D6E-409C-BE32-E72D297353CC}">
                <c16:uniqueId val="{0000024D-5471-DF43-9658-F5DD7559DE4A}"/>
              </c:ext>
            </c:extLst>
          </c:dPt>
          <c:cat>
            <c:strRef>
              <c:f>Trajectoires!$D$32:$H$32</c:f>
              <c:strCache>
                <c:ptCount val="5"/>
                <c:pt idx="0">
                  <c:v>2024</c:v>
                </c:pt>
                <c:pt idx="4">
                  <c:v>Horizon ++</c:v>
                </c:pt>
              </c:strCache>
            </c:strRef>
          </c:cat>
          <c:val>
            <c:numRef>
              <c:f>Trajectoires!$D$91:$H$91</c:f>
              <c:numCache>
                <c:formatCode>0.0</c:formatCode>
                <c:ptCount val="5"/>
                <c:pt idx="0">
                  <c:v>0</c:v>
                </c:pt>
                <c:pt idx="4">
                  <c:v>0</c:v>
                </c:pt>
              </c:numCache>
            </c:numRef>
          </c:val>
          <c:extLst>
            <c:ext xmlns:c16="http://schemas.microsoft.com/office/drawing/2014/chart" uri="{C3380CC4-5D6E-409C-BE32-E72D297353CC}">
              <c16:uniqueId val="{00000216-45D9-9042-95FA-6414649D8B4A}"/>
            </c:ext>
          </c:extLst>
        </c:ser>
        <c:ser>
          <c:idx val="59"/>
          <c:order val="59"/>
          <c:tx>
            <c:strRef>
              <c:f>Trajectoires!$C$92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24F-5471-DF43-9658-F5DD7559DE4A}"/>
              </c:ext>
            </c:extLst>
          </c:dPt>
          <c:dPt>
            <c:idx val="1"/>
            <c:invertIfNegative val="0"/>
            <c:bubble3D val="0"/>
            <c:spPr>
              <a:solidFill>
                <a:srgbClr val="161616"/>
              </a:solidFill>
            </c:spPr>
            <c:extLst>
              <c:ext xmlns:c16="http://schemas.microsoft.com/office/drawing/2014/chart" uri="{C3380CC4-5D6E-409C-BE32-E72D297353CC}">
                <c16:uniqueId val="{00000251-5471-DF43-9658-F5DD7559DE4A}"/>
              </c:ext>
            </c:extLst>
          </c:dPt>
          <c:dPt>
            <c:idx val="2"/>
            <c:invertIfNegative val="0"/>
            <c:bubble3D val="0"/>
            <c:spPr>
              <a:solidFill>
                <a:srgbClr val="FFFFFF"/>
              </a:solidFill>
            </c:spPr>
            <c:extLst>
              <c:ext xmlns:c16="http://schemas.microsoft.com/office/drawing/2014/chart" uri="{C3380CC4-5D6E-409C-BE32-E72D297353CC}">
                <c16:uniqueId val="{00000253-5471-DF43-9658-F5DD7559DE4A}"/>
              </c:ext>
            </c:extLst>
          </c:dPt>
          <c:dPt>
            <c:idx val="3"/>
            <c:invertIfNegative val="0"/>
            <c:bubble3D val="0"/>
            <c:spPr>
              <a:solidFill>
                <a:srgbClr val="FFFFFF"/>
              </a:solidFill>
            </c:spPr>
            <c:extLst>
              <c:ext xmlns:c16="http://schemas.microsoft.com/office/drawing/2014/chart" uri="{C3380CC4-5D6E-409C-BE32-E72D297353CC}">
                <c16:uniqueId val="{00000255-5471-DF43-9658-F5DD7559DE4A}"/>
              </c:ext>
            </c:extLst>
          </c:dPt>
          <c:dPt>
            <c:idx val="4"/>
            <c:invertIfNegative val="0"/>
            <c:bubble3D val="0"/>
            <c:spPr>
              <a:solidFill>
                <a:srgbClr val="FFFFFF"/>
              </a:solidFill>
            </c:spPr>
            <c:extLst>
              <c:ext xmlns:c16="http://schemas.microsoft.com/office/drawing/2014/chart" uri="{C3380CC4-5D6E-409C-BE32-E72D297353CC}">
                <c16:uniqueId val="{00000257-5471-DF43-9658-F5DD7559DE4A}"/>
              </c:ext>
            </c:extLst>
          </c:dPt>
          <c:cat>
            <c:strRef>
              <c:f>Trajectoires!$D$32:$H$32</c:f>
              <c:strCache>
                <c:ptCount val="5"/>
                <c:pt idx="0">
                  <c:v>2024</c:v>
                </c:pt>
                <c:pt idx="4">
                  <c:v>Horizon ++</c:v>
                </c:pt>
              </c:strCache>
            </c:strRef>
          </c:cat>
          <c:val>
            <c:numRef>
              <c:f>Trajectoires!$D$92:$H$92</c:f>
              <c:numCache>
                <c:formatCode>0.0</c:formatCode>
                <c:ptCount val="5"/>
                <c:pt idx="0">
                  <c:v>0</c:v>
                </c:pt>
                <c:pt idx="4">
                  <c:v>0</c:v>
                </c:pt>
              </c:numCache>
            </c:numRef>
          </c:val>
          <c:extLst>
            <c:ext xmlns:c16="http://schemas.microsoft.com/office/drawing/2014/chart" uri="{C3380CC4-5D6E-409C-BE32-E72D297353CC}">
              <c16:uniqueId val="{00000217-45D9-9042-95FA-6414649D8B4A}"/>
            </c:ext>
          </c:extLst>
        </c:ser>
        <c:ser>
          <c:idx val="60"/>
          <c:order val="60"/>
          <c:tx>
            <c:strRef>
              <c:f>Trajectoires!$C$93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259-5471-DF43-9658-F5DD7559DE4A}"/>
              </c:ext>
            </c:extLst>
          </c:dPt>
          <c:dPt>
            <c:idx val="1"/>
            <c:invertIfNegative val="0"/>
            <c:bubble3D val="0"/>
            <c:spPr>
              <a:solidFill>
                <a:srgbClr val="F2CEEF"/>
              </a:solidFill>
            </c:spPr>
            <c:extLst>
              <c:ext xmlns:c16="http://schemas.microsoft.com/office/drawing/2014/chart" uri="{C3380CC4-5D6E-409C-BE32-E72D297353CC}">
                <c16:uniqueId val="{0000025B-5471-DF43-9658-F5DD7559DE4A}"/>
              </c:ext>
            </c:extLst>
          </c:dPt>
          <c:dPt>
            <c:idx val="2"/>
            <c:invertIfNegative val="0"/>
            <c:bubble3D val="0"/>
            <c:spPr>
              <a:solidFill>
                <a:srgbClr val="FFFFFF"/>
              </a:solidFill>
            </c:spPr>
            <c:extLst>
              <c:ext xmlns:c16="http://schemas.microsoft.com/office/drawing/2014/chart" uri="{C3380CC4-5D6E-409C-BE32-E72D297353CC}">
                <c16:uniqueId val="{0000025D-5471-DF43-9658-F5DD7559DE4A}"/>
              </c:ext>
            </c:extLst>
          </c:dPt>
          <c:dPt>
            <c:idx val="3"/>
            <c:invertIfNegative val="0"/>
            <c:bubble3D val="0"/>
            <c:spPr>
              <a:solidFill>
                <a:srgbClr val="FFFFFF"/>
              </a:solidFill>
            </c:spPr>
            <c:extLst>
              <c:ext xmlns:c16="http://schemas.microsoft.com/office/drawing/2014/chart" uri="{C3380CC4-5D6E-409C-BE32-E72D297353CC}">
                <c16:uniqueId val="{0000025F-5471-DF43-9658-F5DD7559DE4A}"/>
              </c:ext>
            </c:extLst>
          </c:dPt>
          <c:dPt>
            <c:idx val="4"/>
            <c:invertIfNegative val="0"/>
            <c:bubble3D val="0"/>
            <c:spPr>
              <a:solidFill>
                <a:srgbClr val="FFFFFF"/>
              </a:solidFill>
            </c:spPr>
            <c:extLst>
              <c:ext xmlns:c16="http://schemas.microsoft.com/office/drawing/2014/chart" uri="{C3380CC4-5D6E-409C-BE32-E72D297353CC}">
                <c16:uniqueId val="{00000261-5471-DF43-9658-F5DD7559DE4A}"/>
              </c:ext>
            </c:extLst>
          </c:dPt>
          <c:cat>
            <c:strRef>
              <c:f>Trajectoires!$D$32:$H$32</c:f>
              <c:strCache>
                <c:ptCount val="5"/>
                <c:pt idx="0">
                  <c:v>2024</c:v>
                </c:pt>
                <c:pt idx="4">
                  <c:v>Horizon ++</c:v>
                </c:pt>
              </c:strCache>
            </c:strRef>
          </c:cat>
          <c:val>
            <c:numRef>
              <c:f>Trajectoires!$D$93:$H$93</c:f>
              <c:numCache>
                <c:formatCode>0.0</c:formatCode>
                <c:ptCount val="5"/>
                <c:pt idx="0">
                  <c:v>0</c:v>
                </c:pt>
                <c:pt idx="4">
                  <c:v>0</c:v>
                </c:pt>
              </c:numCache>
            </c:numRef>
          </c:val>
          <c:extLst>
            <c:ext xmlns:c16="http://schemas.microsoft.com/office/drawing/2014/chart" uri="{C3380CC4-5D6E-409C-BE32-E72D297353CC}">
              <c16:uniqueId val="{00000218-45D9-9042-95FA-6414649D8B4A}"/>
            </c:ext>
          </c:extLst>
        </c:ser>
        <c:ser>
          <c:idx val="61"/>
          <c:order val="61"/>
          <c:tx>
            <c:strRef>
              <c:f>Trajectoires!$C$94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263-5471-DF43-9658-F5DD7559DE4A}"/>
              </c:ext>
            </c:extLst>
          </c:dPt>
          <c:dPt>
            <c:idx val="1"/>
            <c:invertIfNegative val="0"/>
            <c:bubble3D val="0"/>
            <c:spPr>
              <a:solidFill>
                <a:srgbClr val="FFAFFF"/>
              </a:solidFill>
            </c:spPr>
            <c:extLst>
              <c:ext xmlns:c16="http://schemas.microsoft.com/office/drawing/2014/chart" uri="{C3380CC4-5D6E-409C-BE32-E72D297353CC}">
                <c16:uniqueId val="{00000265-5471-DF43-9658-F5DD7559DE4A}"/>
              </c:ext>
            </c:extLst>
          </c:dPt>
          <c:dPt>
            <c:idx val="2"/>
            <c:invertIfNegative val="0"/>
            <c:bubble3D val="0"/>
            <c:spPr>
              <a:solidFill>
                <a:srgbClr val="FFFFFF"/>
              </a:solidFill>
            </c:spPr>
            <c:extLst>
              <c:ext xmlns:c16="http://schemas.microsoft.com/office/drawing/2014/chart" uri="{C3380CC4-5D6E-409C-BE32-E72D297353CC}">
                <c16:uniqueId val="{00000267-5471-DF43-9658-F5DD7559DE4A}"/>
              </c:ext>
            </c:extLst>
          </c:dPt>
          <c:dPt>
            <c:idx val="3"/>
            <c:invertIfNegative val="0"/>
            <c:bubble3D val="0"/>
            <c:spPr>
              <a:solidFill>
                <a:srgbClr val="FFFFFF"/>
              </a:solidFill>
            </c:spPr>
            <c:extLst>
              <c:ext xmlns:c16="http://schemas.microsoft.com/office/drawing/2014/chart" uri="{C3380CC4-5D6E-409C-BE32-E72D297353CC}">
                <c16:uniqueId val="{00000269-5471-DF43-9658-F5DD7559DE4A}"/>
              </c:ext>
            </c:extLst>
          </c:dPt>
          <c:dPt>
            <c:idx val="4"/>
            <c:invertIfNegative val="0"/>
            <c:bubble3D val="0"/>
            <c:spPr>
              <a:solidFill>
                <a:srgbClr val="FFFFFF"/>
              </a:solidFill>
            </c:spPr>
            <c:extLst>
              <c:ext xmlns:c16="http://schemas.microsoft.com/office/drawing/2014/chart" uri="{C3380CC4-5D6E-409C-BE32-E72D297353CC}">
                <c16:uniqueId val="{0000026B-5471-DF43-9658-F5DD7559DE4A}"/>
              </c:ext>
            </c:extLst>
          </c:dPt>
          <c:cat>
            <c:strRef>
              <c:f>Trajectoires!$D$32:$H$32</c:f>
              <c:strCache>
                <c:ptCount val="5"/>
                <c:pt idx="0">
                  <c:v>2024</c:v>
                </c:pt>
                <c:pt idx="4">
                  <c:v>Horizon ++</c:v>
                </c:pt>
              </c:strCache>
            </c:strRef>
          </c:cat>
          <c:val>
            <c:numRef>
              <c:f>Trajectoires!$D$94:$H$94</c:f>
              <c:numCache>
                <c:formatCode>0.0</c:formatCode>
                <c:ptCount val="5"/>
                <c:pt idx="0">
                  <c:v>0</c:v>
                </c:pt>
                <c:pt idx="4">
                  <c:v>0</c:v>
                </c:pt>
              </c:numCache>
            </c:numRef>
          </c:val>
          <c:extLst>
            <c:ext xmlns:c16="http://schemas.microsoft.com/office/drawing/2014/chart" uri="{C3380CC4-5D6E-409C-BE32-E72D297353CC}">
              <c16:uniqueId val="{00000219-45D9-9042-95FA-6414649D8B4A}"/>
            </c:ext>
          </c:extLst>
        </c:ser>
        <c:ser>
          <c:idx val="62"/>
          <c:order val="62"/>
          <c:tx>
            <c:strRef>
              <c:f>Trajectoires!$C$95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26D-5471-DF43-9658-F5DD7559DE4A}"/>
              </c:ext>
            </c:extLst>
          </c:dPt>
          <c:dPt>
            <c:idx val="1"/>
            <c:invertIfNegative val="0"/>
            <c:bubble3D val="0"/>
            <c:spPr>
              <a:solidFill>
                <a:srgbClr val="FF3CF4"/>
              </a:solidFill>
            </c:spPr>
            <c:extLst>
              <c:ext xmlns:c16="http://schemas.microsoft.com/office/drawing/2014/chart" uri="{C3380CC4-5D6E-409C-BE32-E72D297353CC}">
                <c16:uniqueId val="{0000026F-5471-DF43-9658-F5DD7559DE4A}"/>
              </c:ext>
            </c:extLst>
          </c:dPt>
          <c:dPt>
            <c:idx val="2"/>
            <c:invertIfNegative val="0"/>
            <c:bubble3D val="0"/>
            <c:spPr>
              <a:solidFill>
                <a:srgbClr val="FFFFFF"/>
              </a:solidFill>
            </c:spPr>
            <c:extLst>
              <c:ext xmlns:c16="http://schemas.microsoft.com/office/drawing/2014/chart" uri="{C3380CC4-5D6E-409C-BE32-E72D297353CC}">
                <c16:uniqueId val="{00000271-5471-DF43-9658-F5DD7559DE4A}"/>
              </c:ext>
            </c:extLst>
          </c:dPt>
          <c:dPt>
            <c:idx val="3"/>
            <c:invertIfNegative val="0"/>
            <c:bubble3D val="0"/>
            <c:spPr>
              <a:solidFill>
                <a:srgbClr val="FFFFFF"/>
              </a:solidFill>
            </c:spPr>
            <c:extLst>
              <c:ext xmlns:c16="http://schemas.microsoft.com/office/drawing/2014/chart" uri="{C3380CC4-5D6E-409C-BE32-E72D297353CC}">
                <c16:uniqueId val="{00000273-5471-DF43-9658-F5DD7559DE4A}"/>
              </c:ext>
            </c:extLst>
          </c:dPt>
          <c:dPt>
            <c:idx val="4"/>
            <c:invertIfNegative val="0"/>
            <c:bubble3D val="0"/>
            <c:spPr>
              <a:solidFill>
                <a:srgbClr val="FFFFFF"/>
              </a:solidFill>
            </c:spPr>
            <c:extLst>
              <c:ext xmlns:c16="http://schemas.microsoft.com/office/drawing/2014/chart" uri="{C3380CC4-5D6E-409C-BE32-E72D297353CC}">
                <c16:uniqueId val="{00000275-5471-DF43-9658-F5DD7559DE4A}"/>
              </c:ext>
            </c:extLst>
          </c:dPt>
          <c:cat>
            <c:strRef>
              <c:f>Trajectoires!$D$32:$H$32</c:f>
              <c:strCache>
                <c:ptCount val="5"/>
                <c:pt idx="0">
                  <c:v>2024</c:v>
                </c:pt>
                <c:pt idx="4">
                  <c:v>Horizon ++</c:v>
                </c:pt>
              </c:strCache>
            </c:strRef>
          </c:cat>
          <c:val>
            <c:numRef>
              <c:f>Trajectoires!$D$95:$H$95</c:f>
              <c:numCache>
                <c:formatCode>0.0</c:formatCode>
                <c:ptCount val="5"/>
                <c:pt idx="0">
                  <c:v>0</c:v>
                </c:pt>
                <c:pt idx="4">
                  <c:v>0</c:v>
                </c:pt>
              </c:numCache>
            </c:numRef>
          </c:val>
          <c:extLst>
            <c:ext xmlns:c16="http://schemas.microsoft.com/office/drawing/2014/chart" uri="{C3380CC4-5D6E-409C-BE32-E72D297353CC}">
              <c16:uniqueId val="{0000021A-45D9-9042-95FA-6414649D8B4A}"/>
            </c:ext>
          </c:extLst>
        </c:ser>
        <c:ser>
          <c:idx val="63"/>
          <c:order val="63"/>
          <c:tx>
            <c:strRef>
              <c:f>Trajectoires!$C$96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277-5471-DF43-9658-F5DD7559DE4A}"/>
              </c:ext>
            </c:extLst>
          </c:dPt>
          <c:dPt>
            <c:idx val="1"/>
            <c:invertIfNegative val="0"/>
            <c:bubble3D val="0"/>
            <c:spPr>
              <a:solidFill>
                <a:srgbClr val="C800BD"/>
              </a:solidFill>
            </c:spPr>
            <c:extLst>
              <c:ext xmlns:c16="http://schemas.microsoft.com/office/drawing/2014/chart" uri="{C3380CC4-5D6E-409C-BE32-E72D297353CC}">
                <c16:uniqueId val="{00000279-5471-DF43-9658-F5DD7559DE4A}"/>
              </c:ext>
            </c:extLst>
          </c:dPt>
          <c:dPt>
            <c:idx val="2"/>
            <c:invertIfNegative val="0"/>
            <c:bubble3D val="0"/>
            <c:spPr>
              <a:solidFill>
                <a:srgbClr val="FFFFFF"/>
              </a:solidFill>
            </c:spPr>
            <c:extLst>
              <c:ext xmlns:c16="http://schemas.microsoft.com/office/drawing/2014/chart" uri="{C3380CC4-5D6E-409C-BE32-E72D297353CC}">
                <c16:uniqueId val="{0000027B-5471-DF43-9658-F5DD7559DE4A}"/>
              </c:ext>
            </c:extLst>
          </c:dPt>
          <c:dPt>
            <c:idx val="3"/>
            <c:invertIfNegative val="0"/>
            <c:bubble3D val="0"/>
            <c:spPr>
              <a:solidFill>
                <a:srgbClr val="FFFFFF"/>
              </a:solidFill>
            </c:spPr>
            <c:extLst>
              <c:ext xmlns:c16="http://schemas.microsoft.com/office/drawing/2014/chart" uri="{C3380CC4-5D6E-409C-BE32-E72D297353CC}">
                <c16:uniqueId val="{0000027D-5471-DF43-9658-F5DD7559DE4A}"/>
              </c:ext>
            </c:extLst>
          </c:dPt>
          <c:dPt>
            <c:idx val="4"/>
            <c:invertIfNegative val="0"/>
            <c:bubble3D val="0"/>
            <c:spPr>
              <a:solidFill>
                <a:srgbClr val="FFFFFF"/>
              </a:solidFill>
            </c:spPr>
            <c:extLst>
              <c:ext xmlns:c16="http://schemas.microsoft.com/office/drawing/2014/chart" uri="{C3380CC4-5D6E-409C-BE32-E72D297353CC}">
                <c16:uniqueId val="{0000027F-5471-DF43-9658-F5DD7559DE4A}"/>
              </c:ext>
            </c:extLst>
          </c:dPt>
          <c:cat>
            <c:strRef>
              <c:f>Trajectoires!$D$32:$H$32</c:f>
              <c:strCache>
                <c:ptCount val="5"/>
                <c:pt idx="0">
                  <c:v>2024</c:v>
                </c:pt>
                <c:pt idx="4">
                  <c:v>Horizon ++</c:v>
                </c:pt>
              </c:strCache>
            </c:strRef>
          </c:cat>
          <c:val>
            <c:numRef>
              <c:f>Trajectoires!$D$96:$H$96</c:f>
              <c:numCache>
                <c:formatCode>0.0</c:formatCode>
                <c:ptCount val="5"/>
                <c:pt idx="0">
                  <c:v>0</c:v>
                </c:pt>
                <c:pt idx="4">
                  <c:v>0</c:v>
                </c:pt>
              </c:numCache>
            </c:numRef>
          </c:val>
          <c:extLst>
            <c:ext xmlns:c16="http://schemas.microsoft.com/office/drawing/2014/chart" uri="{C3380CC4-5D6E-409C-BE32-E72D297353CC}">
              <c16:uniqueId val="{0000021B-45D9-9042-95FA-6414649D8B4A}"/>
            </c:ext>
          </c:extLst>
        </c:ser>
        <c:ser>
          <c:idx val="64"/>
          <c:order val="64"/>
          <c:tx>
            <c:strRef>
              <c:f>Trajectoires!$C$97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281-5471-DF43-9658-F5DD7559DE4A}"/>
              </c:ext>
            </c:extLst>
          </c:dPt>
          <c:dPt>
            <c:idx val="1"/>
            <c:invertIfNegative val="0"/>
            <c:bubble3D val="0"/>
            <c:spPr>
              <a:solidFill>
                <a:srgbClr val="D1FDFF"/>
              </a:solidFill>
            </c:spPr>
            <c:extLst>
              <c:ext xmlns:c16="http://schemas.microsoft.com/office/drawing/2014/chart" uri="{C3380CC4-5D6E-409C-BE32-E72D297353CC}">
                <c16:uniqueId val="{00000283-5471-DF43-9658-F5DD7559DE4A}"/>
              </c:ext>
            </c:extLst>
          </c:dPt>
          <c:dPt>
            <c:idx val="2"/>
            <c:invertIfNegative val="0"/>
            <c:bubble3D val="0"/>
            <c:spPr>
              <a:solidFill>
                <a:srgbClr val="FFFFFF"/>
              </a:solidFill>
            </c:spPr>
            <c:extLst>
              <c:ext xmlns:c16="http://schemas.microsoft.com/office/drawing/2014/chart" uri="{C3380CC4-5D6E-409C-BE32-E72D297353CC}">
                <c16:uniqueId val="{00000285-5471-DF43-9658-F5DD7559DE4A}"/>
              </c:ext>
            </c:extLst>
          </c:dPt>
          <c:dPt>
            <c:idx val="3"/>
            <c:invertIfNegative val="0"/>
            <c:bubble3D val="0"/>
            <c:spPr>
              <a:solidFill>
                <a:srgbClr val="FFFFFF"/>
              </a:solidFill>
            </c:spPr>
            <c:extLst>
              <c:ext xmlns:c16="http://schemas.microsoft.com/office/drawing/2014/chart" uri="{C3380CC4-5D6E-409C-BE32-E72D297353CC}">
                <c16:uniqueId val="{00000287-5471-DF43-9658-F5DD7559DE4A}"/>
              </c:ext>
            </c:extLst>
          </c:dPt>
          <c:dPt>
            <c:idx val="4"/>
            <c:invertIfNegative val="0"/>
            <c:bubble3D val="0"/>
            <c:spPr>
              <a:solidFill>
                <a:srgbClr val="FFFFFF"/>
              </a:solidFill>
            </c:spPr>
            <c:extLst>
              <c:ext xmlns:c16="http://schemas.microsoft.com/office/drawing/2014/chart" uri="{C3380CC4-5D6E-409C-BE32-E72D297353CC}">
                <c16:uniqueId val="{00000289-5471-DF43-9658-F5DD7559DE4A}"/>
              </c:ext>
            </c:extLst>
          </c:dPt>
          <c:cat>
            <c:strRef>
              <c:f>Trajectoires!$D$32:$H$32</c:f>
              <c:strCache>
                <c:ptCount val="5"/>
                <c:pt idx="0">
                  <c:v>2024</c:v>
                </c:pt>
                <c:pt idx="4">
                  <c:v>Horizon ++</c:v>
                </c:pt>
              </c:strCache>
            </c:strRef>
          </c:cat>
          <c:val>
            <c:numRef>
              <c:f>Trajectoires!$D$97:$H$97</c:f>
              <c:numCache>
                <c:formatCode>0.0</c:formatCode>
                <c:ptCount val="5"/>
                <c:pt idx="0">
                  <c:v>0</c:v>
                </c:pt>
                <c:pt idx="4">
                  <c:v>0</c:v>
                </c:pt>
              </c:numCache>
            </c:numRef>
          </c:val>
          <c:extLst>
            <c:ext xmlns:c16="http://schemas.microsoft.com/office/drawing/2014/chart" uri="{C3380CC4-5D6E-409C-BE32-E72D297353CC}">
              <c16:uniqueId val="{0000021C-45D9-9042-95FA-6414649D8B4A}"/>
            </c:ext>
          </c:extLst>
        </c:ser>
        <c:ser>
          <c:idx val="65"/>
          <c:order val="65"/>
          <c:tx>
            <c:strRef>
              <c:f>Trajectoires!$C$98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28B-5471-DF43-9658-F5DD7559DE4A}"/>
              </c:ext>
            </c:extLst>
          </c:dPt>
          <c:dPt>
            <c:idx val="1"/>
            <c:invertIfNegative val="0"/>
            <c:bubble3D val="0"/>
            <c:spPr>
              <a:solidFill>
                <a:srgbClr val="7FFFFF"/>
              </a:solidFill>
            </c:spPr>
            <c:extLst>
              <c:ext xmlns:c16="http://schemas.microsoft.com/office/drawing/2014/chart" uri="{C3380CC4-5D6E-409C-BE32-E72D297353CC}">
                <c16:uniqueId val="{0000028D-5471-DF43-9658-F5DD7559DE4A}"/>
              </c:ext>
            </c:extLst>
          </c:dPt>
          <c:dPt>
            <c:idx val="2"/>
            <c:invertIfNegative val="0"/>
            <c:bubble3D val="0"/>
            <c:spPr>
              <a:solidFill>
                <a:srgbClr val="FFFFFF"/>
              </a:solidFill>
            </c:spPr>
            <c:extLst>
              <c:ext xmlns:c16="http://schemas.microsoft.com/office/drawing/2014/chart" uri="{C3380CC4-5D6E-409C-BE32-E72D297353CC}">
                <c16:uniqueId val="{0000028F-5471-DF43-9658-F5DD7559DE4A}"/>
              </c:ext>
            </c:extLst>
          </c:dPt>
          <c:dPt>
            <c:idx val="3"/>
            <c:invertIfNegative val="0"/>
            <c:bubble3D val="0"/>
            <c:spPr>
              <a:solidFill>
                <a:srgbClr val="FFFFFF"/>
              </a:solidFill>
            </c:spPr>
            <c:extLst>
              <c:ext xmlns:c16="http://schemas.microsoft.com/office/drawing/2014/chart" uri="{C3380CC4-5D6E-409C-BE32-E72D297353CC}">
                <c16:uniqueId val="{00000291-5471-DF43-9658-F5DD7559DE4A}"/>
              </c:ext>
            </c:extLst>
          </c:dPt>
          <c:dPt>
            <c:idx val="4"/>
            <c:invertIfNegative val="0"/>
            <c:bubble3D val="0"/>
            <c:spPr>
              <a:solidFill>
                <a:srgbClr val="FFFFFF"/>
              </a:solidFill>
            </c:spPr>
            <c:extLst>
              <c:ext xmlns:c16="http://schemas.microsoft.com/office/drawing/2014/chart" uri="{C3380CC4-5D6E-409C-BE32-E72D297353CC}">
                <c16:uniqueId val="{00000293-5471-DF43-9658-F5DD7559DE4A}"/>
              </c:ext>
            </c:extLst>
          </c:dPt>
          <c:cat>
            <c:strRef>
              <c:f>Trajectoires!$D$32:$H$32</c:f>
              <c:strCache>
                <c:ptCount val="5"/>
                <c:pt idx="0">
                  <c:v>2024</c:v>
                </c:pt>
                <c:pt idx="4">
                  <c:v>Horizon ++</c:v>
                </c:pt>
              </c:strCache>
            </c:strRef>
          </c:cat>
          <c:val>
            <c:numRef>
              <c:f>Trajectoires!$D$98:$H$98</c:f>
              <c:numCache>
                <c:formatCode>0.0</c:formatCode>
                <c:ptCount val="5"/>
                <c:pt idx="0">
                  <c:v>0</c:v>
                </c:pt>
                <c:pt idx="4">
                  <c:v>0</c:v>
                </c:pt>
              </c:numCache>
            </c:numRef>
          </c:val>
          <c:extLst>
            <c:ext xmlns:c16="http://schemas.microsoft.com/office/drawing/2014/chart" uri="{C3380CC4-5D6E-409C-BE32-E72D297353CC}">
              <c16:uniqueId val="{0000021D-45D9-9042-95FA-6414649D8B4A}"/>
            </c:ext>
          </c:extLst>
        </c:ser>
        <c:ser>
          <c:idx val="66"/>
          <c:order val="66"/>
          <c:tx>
            <c:strRef>
              <c:f>Trajectoires!$C$99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295-5471-DF43-9658-F5DD7559DE4A}"/>
              </c:ext>
            </c:extLst>
          </c:dPt>
          <c:dPt>
            <c:idx val="1"/>
            <c:invertIfNegative val="0"/>
            <c:bubble3D val="0"/>
            <c:spPr>
              <a:solidFill>
                <a:srgbClr val="00FFF4"/>
              </a:solidFill>
            </c:spPr>
            <c:extLst>
              <c:ext xmlns:c16="http://schemas.microsoft.com/office/drawing/2014/chart" uri="{C3380CC4-5D6E-409C-BE32-E72D297353CC}">
                <c16:uniqueId val="{00000297-5471-DF43-9658-F5DD7559DE4A}"/>
              </c:ext>
            </c:extLst>
          </c:dPt>
          <c:dPt>
            <c:idx val="2"/>
            <c:invertIfNegative val="0"/>
            <c:bubble3D val="0"/>
            <c:spPr>
              <a:solidFill>
                <a:srgbClr val="FFFFFF"/>
              </a:solidFill>
            </c:spPr>
            <c:extLst>
              <c:ext xmlns:c16="http://schemas.microsoft.com/office/drawing/2014/chart" uri="{C3380CC4-5D6E-409C-BE32-E72D297353CC}">
                <c16:uniqueId val="{00000299-5471-DF43-9658-F5DD7559DE4A}"/>
              </c:ext>
            </c:extLst>
          </c:dPt>
          <c:dPt>
            <c:idx val="3"/>
            <c:invertIfNegative val="0"/>
            <c:bubble3D val="0"/>
            <c:spPr>
              <a:solidFill>
                <a:srgbClr val="FFFFFF"/>
              </a:solidFill>
            </c:spPr>
            <c:extLst>
              <c:ext xmlns:c16="http://schemas.microsoft.com/office/drawing/2014/chart" uri="{C3380CC4-5D6E-409C-BE32-E72D297353CC}">
                <c16:uniqueId val="{0000029B-5471-DF43-9658-F5DD7559DE4A}"/>
              </c:ext>
            </c:extLst>
          </c:dPt>
          <c:dPt>
            <c:idx val="4"/>
            <c:invertIfNegative val="0"/>
            <c:bubble3D val="0"/>
            <c:spPr>
              <a:solidFill>
                <a:srgbClr val="FFFFFF"/>
              </a:solidFill>
            </c:spPr>
            <c:extLst>
              <c:ext xmlns:c16="http://schemas.microsoft.com/office/drawing/2014/chart" uri="{C3380CC4-5D6E-409C-BE32-E72D297353CC}">
                <c16:uniqueId val="{0000029D-5471-DF43-9658-F5DD7559DE4A}"/>
              </c:ext>
            </c:extLst>
          </c:dPt>
          <c:cat>
            <c:strRef>
              <c:f>Trajectoires!$D$32:$H$32</c:f>
              <c:strCache>
                <c:ptCount val="5"/>
                <c:pt idx="0">
                  <c:v>2024</c:v>
                </c:pt>
                <c:pt idx="4">
                  <c:v>Horizon ++</c:v>
                </c:pt>
              </c:strCache>
            </c:strRef>
          </c:cat>
          <c:val>
            <c:numRef>
              <c:f>Trajectoires!$D$99:$H$99</c:f>
              <c:numCache>
                <c:formatCode>0.0</c:formatCode>
                <c:ptCount val="5"/>
                <c:pt idx="0">
                  <c:v>0</c:v>
                </c:pt>
                <c:pt idx="4">
                  <c:v>0</c:v>
                </c:pt>
              </c:numCache>
            </c:numRef>
          </c:val>
          <c:extLst>
            <c:ext xmlns:c16="http://schemas.microsoft.com/office/drawing/2014/chart" uri="{C3380CC4-5D6E-409C-BE32-E72D297353CC}">
              <c16:uniqueId val="{0000021E-45D9-9042-95FA-6414649D8B4A}"/>
            </c:ext>
          </c:extLst>
        </c:ser>
        <c:ser>
          <c:idx val="67"/>
          <c:order val="67"/>
          <c:tx>
            <c:strRef>
              <c:f>Trajectoires!$C$100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29F-5471-DF43-9658-F5DD7559DE4A}"/>
              </c:ext>
            </c:extLst>
          </c:dPt>
          <c:dPt>
            <c:idx val="1"/>
            <c:invertIfNegative val="0"/>
            <c:bubble3D val="0"/>
            <c:spPr>
              <a:solidFill>
                <a:srgbClr val="00DADA"/>
              </a:solidFill>
            </c:spPr>
            <c:extLst>
              <c:ext xmlns:c16="http://schemas.microsoft.com/office/drawing/2014/chart" uri="{C3380CC4-5D6E-409C-BE32-E72D297353CC}">
                <c16:uniqueId val="{000002A1-5471-DF43-9658-F5DD7559DE4A}"/>
              </c:ext>
            </c:extLst>
          </c:dPt>
          <c:dPt>
            <c:idx val="2"/>
            <c:invertIfNegative val="0"/>
            <c:bubble3D val="0"/>
            <c:spPr>
              <a:solidFill>
                <a:srgbClr val="FFFFFF"/>
              </a:solidFill>
            </c:spPr>
            <c:extLst>
              <c:ext xmlns:c16="http://schemas.microsoft.com/office/drawing/2014/chart" uri="{C3380CC4-5D6E-409C-BE32-E72D297353CC}">
                <c16:uniqueId val="{000002A3-5471-DF43-9658-F5DD7559DE4A}"/>
              </c:ext>
            </c:extLst>
          </c:dPt>
          <c:dPt>
            <c:idx val="3"/>
            <c:invertIfNegative val="0"/>
            <c:bubble3D val="0"/>
            <c:spPr>
              <a:solidFill>
                <a:srgbClr val="FFFFFF"/>
              </a:solidFill>
            </c:spPr>
            <c:extLst>
              <c:ext xmlns:c16="http://schemas.microsoft.com/office/drawing/2014/chart" uri="{C3380CC4-5D6E-409C-BE32-E72D297353CC}">
                <c16:uniqueId val="{000002A5-5471-DF43-9658-F5DD7559DE4A}"/>
              </c:ext>
            </c:extLst>
          </c:dPt>
          <c:dPt>
            <c:idx val="4"/>
            <c:invertIfNegative val="0"/>
            <c:bubble3D val="0"/>
            <c:spPr>
              <a:solidFill>
                <a:srgbClr val="FFFFFF"/>
              </a:solidFill>
            </c:spPr>
            <c:extLst>
              <c:ext xmlns:c16="http://schemas.microsoft.com/office/drawing/2014/chart" uri="{C3380CC4-5D6E-409C-BE32-E72D297353CC}">
                <c16:uniqueId val="{000002A7-5471-DF43-9658-F5DD7559DE4A}"/>
              </c:ext>
            </c:extLst>
          </c:dPt>
          <c:cat>
            <c:strRef>
              <c:f>Trajectoires!$D$32:$H$32</c:f>
              <c:strCache>
                <c:ptCount val="5"/>
                <c:pt idx="0">
                  <c:v>2024</c:v>
                </c:pt>
                <c:pt idx="4">
                  <c:v>Horizon ++</c:v>
                </c:pt>
              </c:strCache>
            </c:strRef>
          </c:cat>
          <c:val>
            <c:numRef>
              <c:f>Trajectoires!$D$100:$H$100</c:f>
              <c:numCache>
                <c:formatCode>0.0</c:formatCode>
                <c:ptCount val="5"/>
                <c:pt idx="0">
                  <c:v>0</c:v>
                </c:pt>
                <c:pt idx="4">
                  <c:v>0</c:v>
                </c:pt>
              </c:numCache>
            </c:numRef>
          </c:val>
          <c:extLst>
            <c:ext xmlns:c16="http://schemas.microsoft.com/office/drawing/2014/chart" uri="{C3380CC4-5D6E-409C-BE32-E72D297353CC}">
              <c16:uniqueId val="{0000021F-45D9-9042-95FA-6414649D8B4A}"/>
            </c:ext>
          </c:extLst>
        </c:ser>
        <c:ser>
          <c:idx val="68"/>
          <c:order val="68"/>
          <c:tx>
            <c:strRef>
              <c:f>Trajectoires!$C$101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2A9-5471-DF43-9658-F5DD7559DE4A}"/>
              </c:ext>
            </c:extLst>
          </c:dPt>
          <c:dPt>
            <c:idx val="1"/>
            <c:invertIfNegative val="0"/>
            <c:bubble3D val="0"/>
            <c:spPr>
              <a:solidFill>
                <a:srgbClr val="FBE2D5"/>
              </a:solidFill>
            </c:spPr>
            <c:extLst>
              <c:ext xmlns:c16="http://schemas.microsoft.com/office/drawing/2014/chart" uri="{C3380CC4-5D6E-409C-BE32-E72D297353CC}">
                <c16:uniqueId val="{000002AB-5471-DF43-9658-F5DD7559DE4A}"/>
              </c:ext>
            </c:extLst>
          </c:dPt>
          <c:dPt>
            <c:idx val="2"/>
            <c:invertIfNegative val="0"/>
            <c:bubble3D val="0"/>
            <c:spPr>
              <a:solidFill>
                <a:srgbClr val="FFFFFF"/>
              </a:solidFill>
            </c:spPr>
            <c:extLst>
              <c:ext xmlns:c16="http://schemas.microsoft.com/office/drawing/2014/chart" uri="{C3380CC4-5D6E-409C-BE32-E72D297353CC}">
                <c16:uniqueId val="{000002AD-5471-DF43-9658-F5DD7559DE4A}"/>
              </c:ext>
            </c:extLst>
          </c:dPt>
          <c:dPt>
            <c:idx val="3"/>
            <c:invertIfNegative val="0"/>
            <c:bubble3D val="0"/>
            <c:spPr>
              <a:solidFill>
                <a:srgbClr val="FFFFFF"/>
              </a:solidFill>
            </c:spPr>
            <c:extLst>
              <c:ext xmlns:c16="http://schemas.microsoft.com/office/drawing/2014/chart" uri="{C3380CC4-5D6E-409C-BE32-E72D297353CC}">
                <c16:uniqueId val="{000002AF-5471-DF43-9658-F5DD7559DE4A}"/>
              </c:ext>
            </c:extLst>
          </c:dPt>
          <c:dPt>
            <c:idx val="4"/>
            <c:invertIfNegative val="0"/>
            <c:bubble3D val="0"/>
            <c:spPr>
              <a:solidFill>
                <a:srgbClr val="FFFFFF"/>
              </a:solidFill>
            </c:spPr>
            <c:extLst>
              <c:ext xmlns:c16="http://schemas.microsoft.com/office/drawing/2014/chart" uri="{C3380CC4-5D6E-409C-BE32-E72D297353CC}">
                <c16:uniqueId val="{000002B1-5471-DF43-9658-F5DD7559DE4A}"/>
              </c:ext>
            </c:extLst>
          </c:dPt>
          <c:cat>
            <c:strRef>
              <c:f>Trajectoires!$D$32:$H$32</c:f>
              <c:strCache>
                <c:ptCount val="5"/>
                <c:pt idx="0">
                  <c:v>2024</c:v>
                </c:pt>
                <c:pt idx="4">
                  <c:v>Horizon ++</c:v>
                </c:pt>
              </c:strCache>
            </c:strRef>
          </c:cat>
          <c:val>
            <c:numRef>
              <c:f>Trajectoires!$D$101:$H$101</c:f>
              <c:numCache>
                <c:formatCode>0.0</c:formatCode>
                <c:ptCount val="5"/>
                <c:pt idx="0">
                  <c:v>0</c:v>
                </c:pt>
                <c:pt idx="4">
                  <c:v>0</c:v>
                </c:pt>
              </c:numCache>
            </c:numRef>
          </c:val>
          <c:extLst>
            <c:ext xmlns:c16="http://schemas.microsoft.com/office/drawing/2014/chart" uri="{C3380CC4-5D6E-409C-BE32-E72D297353CC}">
              <c16:uniqueId val="{00000220-45D9-9042-95FA-6414649D8B4A}"/>
            </c:ext>
          </c:extLst>
        </c:ser>
        <c:ser>
          <c:idx val="69"/>
          <c:order val="69"/>
          <c:tx>
            <c:strRef>
              <c:f>Trajectoires!$C$102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2B3-5471-DF43-9658-F5DD7559DE4A}"/>
              </c:ext>
            </c:extLst>
          </c:dPt>
          <c:dPt>
            <c:idx val="1"/>
            <c:invertIfNegative val="0"/>
            <c:bubble3D val="0"/>
            <c:spPr>
              <a:solidFill>
                <a:srgbClr val="F7C7AC"/>
              </a:solidFill>
            </c:spPr>
            <c:extLst>
              <c:ext xmlns:c16="http://schemas.microsoft.com/office/drawing/2014/chart" uri="{C3380CC4-5D6E-409C-BE32-E72D297353CC}">
                <c16:uniqueId val="{000002B5-5471-DF43-9658-F5DD7559DE4A}"/>
              </c:ext>
            </c:extLst>
          </c:dPt>
          <c:dPt>
            <c:idx val="2"/>
            <c:invertIfNegative val="0"/>
            <c:bubble3D val="0"/>
            <c:spPr>
              <a:solidFill>
                <a:srgbClr val="FFFFFF"/>
              </a:solidFill>
            </c:spPr>
            <c:extLst>
              <c:ext xmlns:c16="http://schemas.microsoft.com/office/drawing/2014/chart" uri="{C3380CC4-5D6E-409C-BE32-E72D297353CC}">
                <c16:uniqueId val="{000002B7-5471-DF43-9658-F5DD7559DE4A}"/>
              </c:ext>
            </c:extLst>
          </c:dPt>
          <c:dPt>
            <c:idx val="3"/>
            <c:invertIfNegative val="0"/>
            <c:bubble3D val="0"/>
            <c:spPr>
              <a:solidFill>
                <a:srgbClr val="FFFFFF"/>
              </a:solidFill>
            </c:spPr>
            <c:extLst>
              <c:ext xmlns:c16="http://schemas.microsoft.com/office/drawing/2014/chart" uri="{C3380CC4-5D6E-409C-BE32-E72D297353CC}">
                <c16:uniqueId val="{000002B9-5471-DF43-9658-F5DD7559DE4A}"/>
              </c:ext>
            </c:extLst>
          </c:dPt>
          <c:dPt>
            <c:idx val="4"/>
            <c:invertIfNegative val="0"/>
            <c:bubble3D val="0"/>
            <c:spPr>
              <a:solidFill>
                <a:srgbClr val="FFFFFF"/>
              </a:solidFill>
            </c:spPr>
            <c:extLst>
              <c:ext xmlns:c16="http://schemas.microsoft.com/office/drawing/2014/chart" uri="{C3380CC4-5D6E-409C-BE32-E72D297353CC}">
                <c16:uniqueId val="{000002BB-5471-DF43-9658-F5DD7559DE4A}"/>
              </c:ext>
            </c:extLst>
          </c:dPt>
          <c:cat>
            <c:strRef>
              <c:f>Trajectoires!$D$32:$H$32</c:f>
              <c:strCache>
                <c:ptCount val="5"/>
                <c:pt idx="0">
                  <c:v>2024</c:v>
                </c:pt>
                <c:pt idx="4">
                  <c:v>Horizon ++</c:v>
                </c:pt>
              </c:strCache>
            </c:strRef>
          </c:cat>
          <c:val>
            <c:numRef>
              <c:f>Trajectoires!$D$102:$H$102</c:f>
              <c:numCache>
                <c:formatCode>0.0</c:formatCode>
                <c:ptCount val="5"/>
                <c:pt idx="0">
                  <c:v>0</c:v>
                </c:pt>
                <c:pt idx="4">
                  <c:v>0</c:v>
                </c:pt>
              </c:numCache>
            </c:numRef>
          </c:val>
          <c:extLst>
            <c:ext xmlns:c16="http://schemas.microsoft.com/office/drawing/2014/chart" uri="{C3380CC4-5D6E-409C-BE32-E72D297353CC}">
              <c16:uniqueId val="{00000221-45D9-9042-95FA-6414649D8B4A}"/>
            </c:ext>
          </c:extLst>
        </c:ser>
        <c:ser>
          <c:idx val="70"/>
          <c:order val="70"/>
          <c:tx>
            <c:strRef>
              <c:f>Trajectoires!$C$103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2BD-5471-DF43-9658-F5DD7559DE4A}"/>
              </c:ext>
            </c:extLst>
          </c:dPt>
          <c:dPt>
            <c:idx val="1"/>
            <c:invertIfNegative val="0"/>
            <c:bubble3D val="0"/>
            <c:spPr>
              <a:solidFill>
                <a:srgbClr val="FFC000"/>
              </a:solidFill>
            </c:spPr>
            <c:extLst>
              <c:ext xmlns:c16="http://schemas.microsoft.com/office/drawing/2014/chart" uri="{C3380CC4-5D6E-409C-BE32-E72D297353CC}">
                <c16:uniqueId val="{000002BF-5471-DF43-9658-F5DD7559DE4A}"/>
              </c:ext>
            </c:extLst>
          </c:dPt>
          <c:dPt>
            <c:idx val="2"/>
            <c:invertIfNegative val="0"/>
            <c:bubble3D val="0"/>
            <c:spPr>
              <a:solidFill>
                <a:srgbClr val="FFFFFF"/>
              </a:solidFill>
            </c:spPr>
            <c:extLst>
              <c:ext xmlns:c16="http://schemas.microsoft.com/office/drawing/2014/chart" uri="{C3380CC4-5D6E-409C-BE32-E72D297353CC}">
                <c16:uniqueId val="{000002C1-5471-DF43-9658-F5DD7559DE4A}"/>
              </c:ext>
            </c:extLst>
          </c:dPt>
          <c:dPt>
            <c:idx val="3"/>
            <c:invertIfNegative val="0"/>
            <c:bubble3D val="0"/>
            <c:spPr>
              <a:solidFill>
                <a:srgbClr val="FFFFFF"/>
              </a:solidFill>
            </c:spPr>
            <c:extLst>
              <c:ext xmlns:c16="http://schemas.microsoft.com/office/drawing/2014/chart" uri="{C3380CC4-5D6E-409C-BE32-E72D297353CC}">
                <c16:uniqueId val="{000002C3-5471-DF43-9658-F5DD7559DE4A}"/>
              </c:ext>
            </c:extLst>
          </c:dPt>
          <c:dPt>
            <c:idx val="4"/>
            <c:invertIfNegative val="0"/>
            <c:bubble3D val="0"/>
            <c:spPr>
              <a:solidFill>
                <a:srgbClr val="FFFFFF"/>
              </a:solidFill>
            </c:spPr>
            <c:extLst>
              <c:ext xmlns:c16="http://schemas.microsoft.com/office/drawing/2014/chart" uri="{C3380CC4-5D6E-409C-BE32-E72D297353CC}">
                <c16:uniqueId val="{000002C5-5471-DF43-9658-F5DD7559DE4A}"/>
              </c:ext>
            </c:extLst>
          </c:dPt>
          <c:cat>
            <c:strRef>
              <c:f>Trajectoires!$D$32:$H$32</c:f>
              <c:strCache>
                <c:ptCount val="5"/>
                <c:pt idx="0">
                  <c:v>2024</c:v>
                </c:pt>
                <c:pt idx="4">
                  <c:v>Horizon ++</c:v>
                </c:pt>
              </c:strCache>
            </c:strRef>
          </c:cat>
          <c:val>
            <c:numRef>
              <c:f>Trajectoires!$D$103:$H$103</c:f>
              <c:numCache>
                <c:formatCode>0.0</c:formatCode>
                <c:ptCount val="5"/>
                <c:pt idx="0">
                  <c:v>0</c:v>
                </c:pt>
                <c:pt idx="4">
                  <c:v>0</c:v>
                </c:pt>
              </c:numCache>
            </c:numRef>
          </c:val>
          <c:extLst>
            <c:ext xmlns:c16="http://schemas.microsoft.com/office/drawing/2014/chart" uri="{C3380CC4-5D6E-409C-BE32-E72D297353CC}">
              <c16:uniqueId val="{00000222-45D9-9042-95FA-6414649D8B4A}"/>
            </c:ext>
          </c:extLst>
        </c:ser>
        <c:ser>
          <c:idx val="71"/>
          <c:order val="71"/>
          <c:tx>
            <c:strRef>
              <c:f>Trajectoires!$C$104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2C7-5471-DF43-9658-F5DD7559DE4A}"/>
              </c:ext>
            </c:extLst>
          </c:dPt>
          <c:dPt>
            <c:idx val="1"/>
            <c:invertIfNegative val="0"/>
            <c:bubble3D val="0"/>
            <c:spPr>
              <a:solidFill>
                <a:srgbClr val="F08300"/>
              </a:solidFill>
            </c:spPr>
            <c:extLst>
              <c:ext xmlns:c16="http://schemas.microsoft.com/office/drawing/2014/chart" uri="{C3380CC4-5D6E-409C-BE32-E72D297353CC}">
                <c16:uniqueId val="{000002C9-5471-DF43-9658-F5DD7559DE4A}"/>
              </c:ext>
            </c:extLst>
          </c:dPt>
          <c:dPt>
            <c:idx val="2"/>
            <c:invertIfNegative val="0"/>
            <c:bubble3D val="0"/>
            <c:spPr>
              <a:solidFill>
                <a:srgbClr val="FFFFFF"/>
              </a:solidFill>
            </c:spPr>
            <c:extLst>
              <c:ext xmlns:c16="http://schemas.microsoft.com/office/drawing/2014/chart" uri="{C3380CC4-5D6E-409C-BE32-E72D297353CC}">
                <c16:uniqueId val="{000002CB-5471-DF43-9658-F5DD7559DE4A}"/>
              </c:ext>
            </c:extLst>
          </c:dPt>
          <c:dPt>
            <c:idx val="3"/>
            <c:invertIfNegative val="0"/>
            <c:bubble3D val="0"/>
            <c:spPr>
              <a:solidFill>
                <a:srgbClr val="FFFFFF"/>
              </a:solidFill>
            </c:spPr>
            <c:extLst>
              <c:ext xmlns:c16="http://schemas.microsoft.com/office/drawing/2014/chart" uri="{C3380CC4-5D6E-409C-BE32-E72D297353CC}">
                <c16:uniqueId val="{000002CD-5471-DF43-9658-F5DD7559DE4A}"/>
              </c:ext>
            </c:extLst>
          </c:dPt>
          <c:dPt>
            <c:idx val="4"/>
            <c:invertIfNegative val="0"/>
            <c:bubble3D val="0"/>
            <c:spPr>
              <a:solidFill>
                <a:srgbClr val="FFFFFF"/>
              </a:solidFill>
            </c:spPr>
            <c:extLst>
              <c:ext xmlns:c16="http://schemas.microsoft.com/office/drawing/2014/chart" uri="{C3380CC4-5D6E-409C-BE32-E72D297353CC}">
                <c16:uniqueId val="{000002CF-5471-DF43-9658-F5DD7559DE4A}"/>
              </c:ext>
            </c:extLst>
          </c:dPt>
          <c:cat>
            <c:strRef>
              <c:f>Trajectoires!$D$32:$H$32</c:f>
              <c:strCache>
                <c:ptCount val="5"/>
                <c:pt idx="0">
                  <c:v>2024</c:v>
                </c:pt>
                <c:pt idx="4">
                  <c:v>Horizon ++</c:v>
                </c:pt>
              </c:strCache>
            </c:strRef>
          </c:cat>
          <c:val>
            <c:numRef>
              <c:f>Trajectoires!$D$104:$H$104</c:f>
              <c:numCache>
                <c:formatCode>0.0</c:formatCode>
                <c:ptCount val="5"/>
                <c:pt idx="0">
                  <c:v>0</c:v>
                </c:pt>
                <c:pt idx="4">
                  <c:v>0</c:v>
                </c:pt>
              </c:numCache>
            </c:numRef>
          </c:val>
          <c:extLst>
            <c:ext xmlns:c16="http://schemas.microsoft.com/office/drawing/2014/chart" uri="{C3380CC4-5D6E-409C-BE32-E72D297353CC}">
              <c16:uniqueId val="{00000223-45D9-9042-95FA-6414649D8B4A}"/>
            </c:ext>
          </c:extLst>
        </c:ser>
        <c:ser>
          <c:idx val="72"/>
          <c:order val="72"/>
          <c:tx>
            <c:strRef>
              <c:f>Trajectoires!$C$105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2D1-5471-DF43-9658-F5DD7559DE4A}"/>
              </c:ext>
            </c:extLst>
          </c:dPt>
          <c:dPt>
            <c:idx val="1"/>
            <c:invertIfNegative val="0"/>
            <c:bubble3D val="0"/>
            <c:spPr>
              <a:solidFill>
                <a:srgbClr val="EBC8FF"/>
              </a:solidFill>
            </c:spPr>
            <c:extLst>
              <c:ext xmlns:c16="http://schemas.microsoft.com/office/drawing/2014/chart" uri="{C3380CC4-5D6E-409C-BE32-E72D297353CC}">
                <c16:uniqueId val="{000002D3-5471-DF43-9658-F5DD7559DE4A}"/>
              </c:ext>
            </c:extLst>
          </c:dPt>
          <c:dPt>
            <c:idx val="2"/>
            <c:invertIfNegative val="0"/>
            <c:bubble3D val="0"/>
            <c:spPr>
              <a:solidFill>
                <a:srgbClr val="FFFFFF"/>
              </a:solidFill>
            </c:spPr>
            <c:extLst>
              <c:ext xmlns:c16="http://schemas.microsoft.com/office/drawing/2014/chart" uri="{C3380CC4-5D6E-409C-BE32-E72D297353CC}">
                <c16:uniqueId val="{000002D5-5471-DF43-9658-F5DD7559DE4A}"/>
              </c:ext>
            </c:extLst>
          </c:dPt>
          <c:dPt>
            <c:idx val="3"/>
            <c:invertIfNegative val="0"/>
            <c:bubble3D val="0"/>
            <c:spPr>
              <a:solidFill>
                <a:srgbClr val="FFFFFF"/>
              </a:solidFill>
            </c:spPr>
            <c:extLst>
              <c:ext xmlns:c16="http://schemas.microsoft.com/office/drawing/2014/chart" uri="{C3380CC4-5D6E-409C-BE32-E72D297353CC}">
                <c16:uniqueId val="{000002D7-5471-DF43-9658-F5DD7559DE4A}"/>
              </c:ext>
            </c:extLst>
          </c:dPt>
          <c:dPt>
            <c:idx val="4"/>
            <c:invertIfNegative val="0"/>
            <c:bubble3D val="0"/>
            <c:spPr>
              <a:solidFill>
                <a:srgbClr val="FFFFFF"/>
              </a:solidFill>
            </c:spPr>
            <c:extLst>
              <c:ext xmlns:c16="http://schemas.microsoft.com/office/drawing/2014/chart" uri="{C3380CC4-5D6E-409C-BE32-E72D297353CC}">
                <c16:uniqueId val="{000002D9-5471-DF43-9658-F5DD7559DE4A}"/>
              </c:ext>
            </c:extLst>
          </c:dPt>
          <c:cat>
            <c:strRef>
              <c:f>Trajectoires!$D$32:$H$32</c:f>
              <c:strCache>
                <c:ptCount val="5"/>
                <c:pt idx="0">
                  <c:v>2024</c:v>
                </c:pt>
                <c:pt idx="4">
                  <c:v>Horizon ++</c:v>
                </c:pt>
              </c:strCache>
            </c:strRef>
          </c:cat>
          <c:val>
            <c:numRef>
              <c:f>Trajectoires!$D$105:$H$105</c:f>
              <c:numCache>
                <c:formatCode>0.0</c:formatCode>
                <c:ptCount val="5"/>
                <c:pt idx="0">
                  <c:v>0</c:v>
                </c:pt>
                <c:pt idx="4">
                  <c:v>0</c:v>
                </c:pt>
              </c:numCache>
            </c:numRef>
          </c:val>
          <c:extLst>
            <c:ext xmlns:c16="http://schemas.microsoft.com/office/drawing/2014/chart" uri="{C3380CC4-5D6E-409C-BE32-E72D297353CC}">
              <c16:uniqueId val="{00000224-45D9-9042-95FA-6414649D8B4A}"/>
            </c:ext>
          </c:extLst>
        </c:ser>
        <c:ser>
          <c:idx val="73"/>
          <c:order val="73"/>
          <c:tx>
            <c:strRef>
              <c:f>Trajectoires!$C$106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2DB-5471-DF43-9658-F5DD7559DE4A}"/>
              </c:ext>
            </c:extLst>
          </c:dPt>
          <c:dPt>
            <c:idx val="1"/>
            <c:invertIfNegative val="0"/>
            <c:bubble3D val="0"/>
            <c:spPr>
              <a:solidFill>
                <a:srgbClr val="D98BFF"/>
              </a:solidFill>
            </c:spPr>
            <c:extLst>
              <c:ext xmlns:c16="http://schemas.microsoft.com/office/drawing/2014/chart" uri="{C3380CC4-5D6E-409C-BE32-E72D297353CC}">
                <c16:uniqueId val="{000002DD-5471-DF43-9658-F5DD7559DE4A}"/>
              </c:ext>
            </c:extLst>
          </c:dPt>
          <c:dPt>
            <c:idx val="2"/>
            <c:invertIfNegative val="0"/>
            <c:bubble3D val="0"/>
            <c:spPr>
              <a:solidFill>
                <a:srgbClr val="FFFFFF"/>
              </a:solidFill>
            </c:spPr>
            <c:extLst>
              <c:ext xmlns:c16="http://schemas.microsoft.com/office/drawing/2014/chart" uri="{C3380CC4-5D6E-409C-BE32-E72D297353CC}">
                <c16:uniqueId val="{000002DF-5471-DF43-9658-F5DD7559DE4A}"/>
              </c:ext>
            </c:extLst>
          </c:dPt>
          <c:dPt>
            <c:idx val="3"/>
            <c:invertIfNegative val="0"/>
            <c:bubble3D val="0"/>
            <c:spPr>
              <a:solidFill>
                <a:srgbClr val="FFFFFF"/>
              </a:solidFill>
            </c:spPr>
            <c:extLst>
              <c:ext xmlns:c16="http://schemas.microsoft.com/office/drawing/2014/chart" uri="{C3380CC4-5D6E-409C-BE32-E72D297353CC}">
                <c16:uniqueId val="{000002E1-5471-DF43-9658-F5DD7559DE4A}"/>
              </c:ext>
            </c:extLst>
          </c:dPt>
          <c:dPt>
            <c:idx val="4"/>
            <c:invertIfNegative val="0"/>
            <c:bubble3D val="0"/>
            <c:spPr>
              <a:solidFill>
                <a:srgbClr val="FFFFFF"/>
              </a:solidFill>
            </c:spPr>
            <c:extLst>
              <c:ext xmlns:c16="http://schemas.microsoft.com/office/drawing/2014/chart" uri="{C3380CC4-5D6E-409C-BE32-E72D297353CC}">
                <c16:uniqueId val="{000002E3-5471-DF43-9658-F5DD7559DE4A}"/>
              </c:ext>
            </c:extLst>
          </c:dPt>
          <c:cat>
            <c:strRef>
              <c:f>Trajectoires!$D$32:$H$32</c:f>
              <c:strCache>
                <c:ptCount val="5"/>
                <c:pt idx="0">
                  <c:v>2024</c:v>
                </c:pt>
                <c:pt idx="4">
                  <c:v>Horizon ++</c:v>
                </c:pt>
              </c:strCache>
            </c:strRef>
          </c:cat>
          <c:val>
            <c:numRef>
              <c:f>Trajectoires!$D$106:$H$106</c:f>
              <c:numCache>
                <c:formatCode>0.0</c:formatCode>
                <c:ptCount val="5"/>
                <c:pt idx="0">
                  <c:v>0</c:v>
                </c:pt>
                <c:pt idx="4">
                  <c:v>0</c:v>
                </c:pt>
              </c:numCache>
            </c:numRef>
          </c:val>
          <c:extLst>
            <c:ext xmlns:c16="http://schemas.microsoft.com/office/drawing/2014/chart" uri="{C3380CC4-5D6E-409C-BE32-E72D297353CC}">
              <c16:uniqueId val="{00000225-45D9-9042-95FA-6414649D8B4A}"/>
            </c:ext>
          </c:extLst>
        </c:ser>
        <c:ser>
          <c:idx val="74"/>
          <c:order val="74"/>
          <c:tx>
            <c:strRef>
              <c:f>Trajectoires!$C$107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2E5-5471-DF43-9658-F5DD7559DE4A}"/>
              </c:ext>
            </c:extLst>
          </c:dPt>
          <c:dPt>
            <c:idx val="1"/>
            <c:invertIfNegative val="0"/>
            <c:bubble3D val="0"/>
            <c:spPr>
              <a:solidFill>
                <a:srgbClr val="BA00FF"/>
              </a:solidFill>
            </c:spPr>
            <c:extLst>
              <c:ext xmlns:c16="http://schemas.microsoft.com/office/drawing/2014/chart" uri="{C3380CC4-5D6E-409C-BE32-E72D297353CC}">
                <c16:uniqueId val="{000002E7-5471-DF43-9658-F5DD7559DE4A}"/>
              </c:ext>
            </c:extLst>
          </c:dPt>
          <c:dPt>
            <c:idx val="2"/>
            <c:invertIfNegative val="0"/>
            <c:bubble3D val="0"/>
            <c:spPr>
              <a:solidFill>
                <a:srgbClr val="FFFFFF"/>
              </a:solidFill>
            </c:spPr>
            <c:extLst>
              <c:ext xmlns:c16="http://schemas.microsoft.com/office/drawing/2014/chart" uri="{C3380CC4-5D6E-409C-BE32-E72D297353CC}">
                <c16:uniqueId val="{000002E9-5471-DF43-9658-F5DD7559DE4A}"/>
              </c:ext>
            </c:extLst>
          </c:dPt>
          <c:dPt>
            <c:idx val="3"/>
            <c:invertIfNegative val="0"/>
            <c:bubble3D val="0"/>
            <c:spPr>
              <a:solidFill>
                <a:srgbClr val="FFFFFF"/>
              </a:solidFill>
            </c:spPr>
            <c:extLst>
              <c:ext xmlns:c16="http://schemas.microsoft.com/office/drawing/2014/chart" uri="{C3380CC4-5D6E-409C-BE32-E72D297353CC}">
                <c16:uniqueId val="{000002EB-5471-DF43-9658-F5DD7559DE4A}"/>
              </c:ext>
            </c:extLst>
          </c:dPt>
          <c:dPt>
            <c:idx val="4"/>
            <c:invertIfNegative val="0"/>
            <c:bubble3D val="0"/>
            <c:spPr>
              <a:solidFill>
                <a:srgbClr val="FFFFFF"/>
              </a:solidFill>
            </c:spPr>
            <c:extLst>
              <c:ext xmlns:c16="http://schemas.microsoft.com/office/drawing/2014/chart" uri="{C3380CC4-5D6E-409C-BE32-E72D297353CC}">
                <c16:uniqueId val="{000002ED-5471-DF43-9658-F5DD7559DE4A}"/>
              </c:ext>
            </c:extLst>
          </c:dPt>
          <c:cat>
            <c:strRef>
              <c:f>Trajectoires!$D$32:$H$32</c:f>
              <c:strCache>
                <c:ptCount val="5"/>
                <c:pt idx="0">
                  <c:v>2024</c:v>
                </c:pt>
                <c:pt idx="4">
                  <c:v>Horizon ++</c:v>
                </c:pt>
              </c:strCache>
            </c:strRef>
          </c:cat>
          <c:val>
            <c:numRef>
              <c:f>Trajectoires!$D$107:$H$107</c:f>
              <c:numCache>
                <c:formatCode>0.0</c:formatCode>
                <c:ptCount val="5"/>
                <c:pt idx="0">
                  <c:v>0</c:v>
                </c:pt>
                <c:pt idx="4">
                  <c:v>0</c:v>
                </c:pt>
              </c:numCache>
            </c:numRef>
          </c:val>
          <c:extLst>
            <c:ext xmlns:c16="http://schemas.microsoft.com/office/drawing/2014/chart" uri="{C3380CC4-5D6E-409C-BE32-E72D297353CC}">
              <c16:uniqueId val="{00000226-45D9-9042-95FA-6414649D8B4A}"/>
            </c:ext>
          </c:extLst>
        </c:ser>
        <c:ser>
          <c:idx val="75"/>
          <c:order val="75"/>
          <c:tx>
            <c:strRef>
              <c:f>Trajectoires!$C$108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2EF-5471-DF43-9658-F5DD7559DE4A}"/>
              </c:ext>
            </c:extLst>
          </c:dPt>
          <c:dPt>
            <c:idx val="1"/>
            <c:invertIfNegative val="0"/>
            <c:bubble3D val="0"/>
            <c:spPr>
              <a:solidFill>
                <a:srgbClr val="7030A0"/>
              </a:solidFill>
            </c:spPr>
            <c:extLst>
              <c:ext xmlns:c16="http://schemas.microsoft.com/office/drawing/2014/chart" uri="{C3380CC4-5D6E-409C-BE32-E72D297353CC}">
                <c16:uniqueId val="{000002F1-5471-DF43-9658-F5DD7559DE4A}"/>
              </c:ext>
            </c:extLst>
          </c:dPt>
          <c:dPt>
            <c:idx val="2"/>
            <c:invertIfNegative val="0"/>
            <c:bubble3D val="0"/>
            <c:spPr>
              <a:solidFill>
                <a:srgbClr val="FFFFFF"/>
              </a:solidFill>
            </c:spPr>
            <c:extLst>
              <c:ext xmlns:c16="http://schemas.microsoft.com/office/drawing/2014/chart" uri="{C3380CC4-5D6E-409C-BE32-E72D297353CC}">
                <c16:uniqueId val="{000002F3-5471-DF43-9658-F5DD7559DE4A}"/>
              </c:ext>
            </c:extLst>
          </c:dPt>
          <c:dPt>
            <c:idx val="3"/>
            <c:invertIfNegative val="0"/>
            <c:bubble3D val="0"/>
            <c:spPr>
              <a:solidFill>
                <a:srgbClr val="FFFFFF"/>
              </a:solidFill>
            </c:spPr>
            <c:extLst>
              <c:ext xmlns:c16="http://schemas.microsoft.com/office/drawing/2014/chart" uri="{C3380CC4-5D6E-409C-BE32-E72D297353CC}">
                <c16:uniqueId val="{000002F5-5471-DF43-9658-F5DD7559DE4A}"/>
              </c:ext>
            </c:extLst>
          </c:dPt>
          <c:dPt>
            <c:idx val="4"/>
            <c:invertIfNegative val="0"/>
            <c:bubble3D val="0"/>
            <c:spPr>
              <a:solidFill>
                <a:srgbClr val="FFFFFF"/>
              </a:solidFill>
            </c:spPr>
            <c:extLst>
              <c:ext xmlns:c16="http://schemas.microsoft.com/office/drawing/2014/chart" uri="{C3380CC4-5D6E-409C-BE32-E72D297353CC}">
                <c16:uniqueId val="{000002F7-5471-DF43-9658-F5DD7559DE4A}"/>
              </c:ext>
            </c:extLst>
          </c:dPt>
          <c:cat>
            <c:strRef>
              <c:f>Trajectoires!$D$32:$H$32</c:f>
              <c:strCache>
                <c:ptCount val="5"/>
                <c:pt idx="0">
                  <c:v>2024</c:v>
                </c:pt>
                <c:pt idx="4">
                  <c:v>Horizon ++</c:v>
                </c:pt>
              </c:strCache>
            </c:strRef>
          </c:cat>
          <c:val>
            <c:numRef>
              <c:f>Trajectoires!$D$108:$H$108</c:f>
              <c:numCache>
                <c:formatCode>0.0</c:formatCode>
                <c:ptCount val="5"/>
                <c:pt idx="0">
                  <c:v>0</c:v>
                </c:pt>
                <c:pt idx="4">
                  <c:v>0</c:v>
                </c:pt>
              </c:numCache>
            </c:numRef>
          </c:val>
          <c:extLst>
            <c:ext xmlns:c16="http://schemas.microsoft.com/office/drawing/2014/chart" uri="{C3380CC4-5D6E-409C-BE32-E72D297353CC}">
              <c16:uniqueId val="{00000227-45D9-9042-95FA-6414649D8B4A}"/>
            </c:ext>
          </c:extLst>
        </c:ser>
        <c:ser>
          <c:idx val="76"/>
          <c:order val="76"/>
          <c:tx>
            <c:strRef>
              <c:f>Trajectoires!$C$109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2F9-5471-DF43-9658-F5DD7559DE4A}"/>
              </c:ext>
            </c:extLst>
          </c:dPt>
          <c:dPt>
            <c:idx val="1"/>
            <c:invertIfNegative val="0"/>
            <c:bubble3D val="0"/>
            <c:spPr>
              <a:solidFill>
                <a:srgbClr val="FFFFFF"/>
              </a:solidFill>
            </c:spPr>
            <c:extLst>
              <c:ext xmlns:c16="http://schemas.microsoft.com/office/drawing/2014/chart" uri="{C3380CC4-5D6E-409C-BE32-E72D297353CC}">
                <c16:uniqueId val="{000002FB-5471-DF43-9658-F5DD7559DE4A}"/>
              </c:ext>
            </c:extLst>
          </c:dPt>
          <c:dPt>
            <c:idx val="2"/>
            <c:invertIfNegative val="0"/>
            <c:bubble3D val="0"/>
            <c:spPr>
              <a:solidFill>
                <a:srgbClr val="FFFFFF"/>
              </a:solidFill>
            </c:spPr>
            <c:extLst>
              <c:ext xmlns:c16="http://schemas.microsoft.com/office/drawing/2014/chart" uri="{C3380CC4-5D6E-409C-BE32-E72D297353CC}">
                <c16:uniqueId val="{000002FD-5471-DF43-9658-F5DD7559DE4A}"/>
              </c:ext>
            </c:extLst>
          </c:dPt>
          <c:dPt>
            <c:idx val="3"/>
            <c:invertIfNegative val="0"/>
            <c:bubble3D val="0"/>
            <c:spPr>
              <a:solidFill>
                <a:srgbClr val="FFFFFF"/>
              </a:solidFill>
            </c:spPr>
            <c:extLst>
              <c:ext xmlns:c16="http://schemas.microsoft.com/office/drawing/2014/chart" uri="{C3380CC4-5D6E-409C-BE32-E72D297353CC}">
                <c16:uniqueId val="{000002FF-5471-DF43-9658-F5DD7559DE4A}"/>
              </c:ext>
            </c:extLst>
          </c:dPt>
          <c:dPt>
            <c:idx val="4"/>
            <c:invertIfNegative val="0"/>
            <c:bubble3D val="0"/>
            <c:spPr>
              <a:solidFill>
                <a:srgbClr val="FFFFFF"/>
              </a:solidFill>
            </c:spPr>
            <c:extLst>
              <c:ext xmlns:c16="http://schemas.microsoft.com/office/drawing/2014/chart" uri="{C3380CC4-5D6E-409C-BE32-E72D297353CC}">
                <c16:uniqueId val="{00000301-5471-DF43-9658-F5DD7559DE4A}"/>
              </c:ext>
            </c:extLst>
          </c:dPt>
          <c:cat>
            <c:strRef>
              <c:f>Trajectoires!$D$32:$H$32</c:f>
              <c:strCache>
                <c:ptCount val="5"/>
                <c:pt idx="0">
                  <c:v>2024</c:v>
                </c:pt>
                <c:pt idx="4">
                  <c:v>Horizon ++</c:v>
                </c:pt>
              </c:strCache>
            </c:strRef>
          </c:cat>
          <c:val>
            <c:numRef>
              <c:f>Trajectoires!$D$109:$H$109</c:f>
              <c:numCache>
                <c:formatCode>0.0</c:formatCode>
                <c:ptCount val="5"/>
                <c:pt idx="0">
                  <c:v>0</c:v>
                </c:pt>
                <c:pt idx="4">
                  <c:v>0</c:v>
                </c:pt>
              </c:numCache>
            </c:numRef>
          </c:val>
          <c:extLst>
            <c:ext xmlns:c16="http://schemas.microsoft.com/office/drawing/2014/chart" uri="{C3380CC4-5D6E-409C-BE32-E72D297353CC}">
              <c16:uniqueId val="{00000228-45D9-9042-95FA-6414649D8B4A}"/>
            </c:ext>
          </c:extLst>
        </c:ser>
        <c:ser>
          <c:idx val="77"/>
          <c:order val="77"/>
          <c:tx>
            <c:strRef>
              <c:f>Trajectoires!$C$110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3-5471-DF43-9658-F5DD7559DE4A}"/>
              </c:ext>
            </c:extLst>
          </c:dPt>
          <c:dPt>
            <c:idx val="1"/>
            <c:invertIfNegative val="0"/>
            <c:bubble3D val="0"/>
            <c:spPr>
              <a:solidFill>
                <a:srgbClr val="FFFFFF"/>
              </a:solidFill>
            </c:spPr>
            <c:extLst>
              <c:ext xmlns:c16="http://schemas.microsoft.com/office/drawing/2014/chart" uri="{C3380CC4-5D6E-409C-BE32-E72D297353CC}">
                <c16:uniqueId val="{00000305-5471-DF43-9658-F5DD7559DE4A}"/>
              </c:ext>
            </c:extLst>
          </c:dPt>
          <c:dPt>
            <c:idx val="2"/>
            <c:invertIfNegative val="0"/>
            <c:bubble3D val="0"/>
            <c:spPr>
              <a:solidFill>
                <a:srgbClr val="FFFFFF"/>
              </a:solidFill>
            </c:spPr>
            <c:extLst>
              <c:ext xmlns:c16="http://schemas.microsoft.com/office/drawing/2014/chart" uri="{C3380CC4-5D6E-409C-BE32-E72D297353CC}">
                <c16:uniqueId val="{00000307-5471-DF43-9658-F5DD7559DE4A}"/>
              </c:ext>
            </c:extLst>
          </c:dPt>
          <c:dPt>
            <c:idx val="3"/>
            <c:invertIfNegative val="0"/>
            <c:bubble3D val="0"/>
            <c:spPr>
              <a:solidFill>
                <a:srgbClr val="FFFFFF"/>
              </a:solidFill>
            </c:spPr>
            <c:extLst>
              <c:ext xmlns:c16="http://schemas.microsoft.com/office/drawing/2014/chart" uri="{C3380CC4-5D6E-409C-BE32-E72D297353CC}">
                <c16:uniqueId val="{00000309-5471-DF43-9658-F5DD7559DE4A}"/>
              </c:ext>
            </c:extLst>
          </c:dPt>
          <c:dPt>
            <c:idx val="4"/>
            <c:invertIfNegative val="0"/>
            <c:bubble3D val="0"/>
            <c:spPr>
              <a:solidFill>
                <a:srgbClr val="FFFFFF"/>
              </a:solidFill>
            </c:spPr>
            <c:extLst>
              <c:ext xmlns:c16="http://schemas.microsoft.com/office/drawing/2014/chart" uri="{C3380CC4-5D6E-409C-BE32-E72D297353CC}">
                <c16:uniqueId val="{0000030B-5471-DF43-9658-F5DD7559DE4A}"/>
              </c:ext>
            </c:extLst>
          </c:dPt>
          <c:cat>
            <c:strRef>
              <c:f>Trajectoires!$D$32:$H$32</c:f>
              <c:strCache>
                <c:ptCount val="5"/>
                <c:pt idx="0">
                  <c:v>2024</c:v>
                </c:pt>
                <c:pt idx="4">
                  <c:v>Horizon ++</c:v>
                </c:pt>
              </c:strCache>
            </c:strRef>
          </c:cat>
          <c:val>
            <c:numRef>
              <c:f>Trajectoires!$D$110:$H$110</c:f>
              <c:numCache>
                <c:formatCode>0.0</c:formatCode>
                <c:ptCount val="5"/>
                <c:pt idx="0">
                  <c:v>0</c:v>
                </c:pt>
                <c:pt idx="4">
                  <c:v>0</c:v>
                </c:pt>
              </c:numCache>
            </c:numRef>
          </c:val>
          <c:extLst>
            <c:ext xmlns:c16="http://schemas.microsoft.com/office/drawing/2014/chart" uri="{C3380CC4-5D6E-409C-BE32-E72D297353CC}">
              <c16:uniqueId val="{00000229-45D9-9042-95FA-6414649D8B4A}"/>
            </c:ext>
          </c:extLst>
        </c:ser>
        <c:ser>
          <c:idx val="78"/>
          <c:order val="78"/>
          <c:tx>
            <c:strRef>
              <c:f>Trajectoires!$C$111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D-5471-DF43-9658-F5DD7559DE4A}"/>
              </c:ext>
            </c:extLst>
          </c:dPt>
          <c:dPt>
            <c:idx val="1"/>
            <c:invertIfNegative val="0"/>
            <c:bubble3D val="0"/>
            <c:spPr>
              <a:solidFill>
                <a:srgbClr val="FFFFFF"/>
              </a:solidFill>
            </c:spPr>
            <c:extLst>
              <c:ext xmlns:c16="http://schemas.microsoft.com/office/drawing/2014/chart" uri="{C3380CC4-5D6E-409C-BE32-E72D297353CC}">
                <c16:uniqueId val="{0000030F-5471-DF43-9658-F5DD7559DE4A}"/>
              </c:ext>
            </c:extLst>
          </c:dPt>
          <c:dPt>
            <c:idx val="2"/>
            <c:invertIfNegative val="0"/>
            <c:bubble3D val="0"/>
            <c:spPr>
              <a:solidFill>
                <a:srgbClr val="FFFFFF"/>
              </a:solidFill>
            </c:spPr>
            <c:extLst>
              <c:ext xmlns:c16="http://schemas.microsoft.com/office/drawing/2014/chart" uri="{C3380CC4-5D6E-409C-BE32-E72D297353CC}">
                <c16:uniqueId val="{00000311-5471-DF43-9658-F5DD7559DE4A}"/>
              </c:ext>
            </c:extLst>
          </c:dPt>
          <c:dPt>
            <c:idx val="3"/>
            <c:invertIfNegative val="0"/>
            <c:bubble3D val="0"/>
            <c:spPr>
              <a:solidFill>
                <a:srgbClr val="FFFFFF"/>
              </a:solidFill>
            </c:spPr>
            <c:extLst>
              <c:ext xmlns:c16="http://schemas.microsoft.com/office/drawing/2014/chart" uri="{C3380CC4-5D6E-409C-BE32-E72D297353CC}">
                <c16:uniqueId val="{00000313-5471-DF43-9658-F5DD7559DE4A}"/>
              </c:ext>
            </c:extLst>
          </c:dPt>
          <c:dPt>
            <c:idx val="4"/>
            <c:invertIfNegative val="0"/>
            <c:bubble3D val="0"/>
            <c:spPr>
              <a:solidFill>
                <a:srgbClr val="FFFFFF"/>
              </a:solidFill>
            </c:spPr>
            <c:extLst>
              <c:ext xmlns:c16="http://schemas.microsoft.com/office/drawing/2014/chart" uri="{C3380CC4-5D6E-409C-BE32-E72D297353CC}">
                <c16:uniqueId val="{00000315-5471-DF43-9658-F5DD7559DE4A}"/>
              </c:ext>
            </c:extLst>
          </c:dPt>
          <c:cat>
            <c:strRef>
              <c:f>Trajectoires!$D$32:$H$32</c:f>
              <c:strCache>
                <c:ptCount val="5"/>
                <c:pt idx="0">
                  <c:v>2024</c:v>
                </c:pt>
                <c:pt idx="4">
                  <c:v>Horizon ++</c:v>
                </c:pt>
              </c:strCache>
            </c:strRef>
          </c:cat>
          <c:val>
            <c:numRef>
              <c:f>Trajectoires!$D$111:$H$111</c:f>
              <c:numCache>
                <c:formatCode>0.0</c:formatCode>
                <c:ptCount val="5"/>
                <c:pt idx="0">
                  <c:v>0</c:v>
                </c:pt>
                <c:pt idx="4">
                  <c:v>0</c:v>
                </c:pt>
              </c:numCache>
            </c:numRef>
          </c:val>
          <c:extLst>
            <c:ext xmlns:c16="http://schemas.microsoft.com/office/drawing/2014/chart" uri="{C3380CC4-5D6E-409C-BE32-E72D297353CC}">
              <c16:uniqueId val="{0000022A-45D9-9042-95FA-6414649D8B4A}"/>
            </c:ext>
          </c:extLst>
        </c:ser>
        <c:ser>
          <c:idx val="79"/>
          <c:order val="79"/>
          <c:tx>
            <c:strRef>
              <c:f>Trajectoires!$C$112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17-5471-DF43-9658-F5DD7559DE4A}"/>
              </c:ext>
            </c:extLst>
          </c:dPt>
          <c:dPt>
            <c:idx val="1"/>
            <c:invertIfNegative val="0"/>
            <c:bubble3D val="0"/>
            <c:spPr>
              <a:solidFill>
                <a:srgbClr val="FFFFFF"/>
              </a:solidFill>
            </c:spPr>
            <c:extLst>
              <c:ext xmlns:c16="http://schemas.microsoft.com/office/drawing/2014/chart" uri="{C3380CC4-5D6E-409C-BE32-E72D297353CC}">
                <c16:uniqueId val="{00000319-5471-DF43-9658-F5DD7559DE4A}"/>
              </c:ext>
            </c:extLst>
          </c:dPt>
          <c:dPt>
            <c:idx val="2"/>
            <c:invertIfNegative val="0"/>
            <c:bubble3D val="0"/>
            <c:spPr>
              <a:solidFill>
                <a:srgbClr val="FFFFFF"/>
              </a:solidFill>
            </c:spPr>
            <c:extLst>
              <c:ext xmlns:c16="http://schemas.microsoft.com/office/drawing/2014/chart" uri="{C3380CC4-5D6E-409C-BE32-E72D297353CC}">
                <c16:uniqueId val="{0000031B-5471-DF43-9658-F5DD7559DE4A}"/>
              </c:ext>
            </c:extLst>
          </c:dPt>
          <c:dPt>
            <c:idx val="3"/>
            <c:invertIfNegative val="0"/>
            <c:bubble3D val="0"/>
            <c:spPr>
              <a:solidFill>
                <a:srgbClr val="FFFFFF"/>
              </a:solidFill>
            </c:spPr>
            <c:extLst>
              <c:ext xmlns:c16="http://schemas.microsoft.com/office/drawing/2014/chart" uri="{C3380CC4-5D6E-409C-BE32-E72D297353CC}">
                <c16:uniqueId val="{0000031D-5471-DF43-9658-F5DD7559DE4A}"/>
              </c:ext>
            </c:extLst>
          </c:dPt>
          <c:dPt>
            <c:idx val="4"/>
            <c:invertIfNegative val="0"/>
            <c:bubble3D val="0"/>
            <c:spPr>
              <a:solidFill>
                <a:srgbClr val="FFFFFF"/>
              </a:solidFill>
            </c:spPr>
            <c:extLst>
              <c:ext xmlns:c16="http://schemas.microsoft.com/office/drawing/2014/chart" uri="{C3380CC4-5D6E-409C-BE32-E72D297353CC}">
                <c16:uniqueId val="{0000031F-5471-DF43-9658-F5DD7559DE4A}"/>
              </c:ext>
            </c:extLst>
          </c:dPt>
          <c:cat>
            <c:strRef>
              <c:f>Trajectoires!$D$32:$H$32</c:f>
              <c:strCache>
                <c:ptCount val="5"/>
                <c:pt idx="0">
                  <c:v>2024</c:v>
                </c:pt>
                <c:pt idx="4">
                  <c:v>Horizon ++</c:v>
                </c:pt>
              </c:strCache>
            </c:strRef>
          </c:cat>
          <c:val>
            <c:numRef>
              <c:f>Trajectoires!$D$112:$H$112</c:f>
              <c:numCache>
                <c:formatCode>0.0</c:formatCode>
                <c:ptCount val="5"/>
                <c:pt idx="0">
                  <c:v>0</c:v>
                </c:pt>
                <c:pt idx="4">
                  <c:v>0</c:v>
                </c:pt>
              </c:numCache>
            </c:numRef>
          </c:val>
          <c:extLst>
            <c:ext xmlns:c16="http://schemas.microsoft.com/office/drawing/2014/chart" uri="{C3380CC4-5D6E-409C-BE32-E72D297353CC}">
              <c16:uniqueId val="{0000022B-45D9-9042-95FA-6414649D8B4A}"/>
            </c:ext>
          </c:extLst>
        </c:ser>
        <c:dLbls>
          <c:showLegendKey val="0"/>
          <c:showVal val="0"/>
          <c:showCatName val="0"/>
          <c:showSerName val="0"/>
          <c:showPercent val="0"/>
          <c:showBubbleSize val="0"/>
        </c:dLbls>
        <c:gapWidth val="150"/>
        <c:overlap val="100"/>
        <c:axId val="1194593792"/>
        <c:axId val="1194904416"/>
      </c:barChart>
      <c:catAx>
        <c:axId val="1194593792"/>
        <c:scaling>
          <c:orientation val="minMax"/>
        </c:scaling>
        <c:delete val="0"/>
        <c:axPos val="b"/>
        <c:numFmt formatCode="General" sourceLinked="1"/>
        <c:majorTickMark val="out"/>
        <c:minorTickMark val="none"/>
        <c:tickLblPos val="nextTo"/>
        <c:txPr>
          <a:bodyPr/>
          <a:lstStyle/>
          <a:p>
            <a:pPr>
              <a:defRPr sz="1800"/>
            </a:pPr>
            <a:endParaRPr lang="fr-FR"/>
          </a:p>
        </c:txPr>
        <c:crossAx val="1194904416"/>
        <c:crosses val="autoZero"/>
        <c:auto val="1"/>
        <c:lblAlgn val="ctr"/>
        <c:lblOffset val="100"/>
        <c:noMultiLvlLbl val="0"/>
      </c:catAx>
      <c:valAx>
        <c:axId val="1194904416"/>
        <c:scaling>
          <c:orientation val="minMax"/>
        </c:scaling>
        <c:delete val="0"/>
        <c:axPos val="l"/>
        <c:majorGridlines/>
        <c:numFmt formatCode="0.0" sourceLinked="1"/>
        <c:majorTickMark val="out"/>
        <c:minorTickMark val="none"/>
        <c:tickLblPos val="nextTo"/>
        <c:txPr>
          <a:bodyPr/>
          <a:lstStyle/>
          <a:p>
            <a:pPr>
              <a:defRPr sz="1800"/>
            </a:pPr>
            <a:endParaRPr lang="fr-FR"/>
          </a:p>
        </c:txPr>
        <c:crossAx val="11945937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data id="1">
      <cx:numDim type="val">
        <cx:f>_xlchart.v1.1</cx:f>
      </cx:numDim>
    </cx:data>
  </cx:chartData>
  <cx:chart>
    <cx:plotArea>
      <cx:plotAreaRegion>
        <cx:series layoutId="boxWhisker" uniqueId="{049C099A-50D1-C54E-AF9D-FBC264DBC155}" formatIdx="0">
          <cx:tx>
            <cx:txData>
              <cx:f>_xlchart.v1.2</cx:f>
              <cx:v>G</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visibility meanLine="1" meanMarker="1" nonoutliers="0" outliers="0"/>
            <cx:statistics quartileMethod="exclusive"/>
          </cx:layoutPr>
        </cx:series>
        <cx:series layoutId="boxWhisker" uniqueId="{00000001-9AE5-D646-9273-4B1B117B2E70}" formatIdx="1">
          <cx:tx>
            <cx:txData>
              <cx:f>_xlchart.v1.0</cx:f>
              <cx:v>ECART-TYPE</cx:v>
            </cx:txData>
          </cx:tx>
          <cx:spPr>
            <a:noFill/>
            <a:ln w="22225" cmpd="sng">
              <a:noFill/>
            </a:ln>
          </cx:spPr>
          <cx:dataLabels pos="t">
            <cx:spPr>
              <a:solidFill>
                <a:sysClr val="window" lastClr="FFFFFF"/>
              </a:solidFill>
            </cx:spPr>
            <cx:txPr>
              <a:bodyPr spcFirstLastPara="1" vertOverflow="ellipsis" horzOverflow="overflow" wrap="square" lIns="0" tIns="0" rIns="0" bIns="0" anchor="ctr" anchorCtr="1"/>
              <a:lstStyle/>
              <a:p>
                <a:pPr algn="ctr" rtl="0">
                  <a:defRPr sz="1400">
                    <a:solidFill>
                      <a:srgbClr val="00B050"/>
                    </a:solidFill>
                  </a:defRPr>
                </a:pPr>
                <a:endParaRPr lang="fr-FR" sz="1400" b="0" i="0" u="none" strike="noStrike" baseline="0">
                  <a:solidFill>
                    <a:srgbClr val="00B050"/>
                  </a:solidFill>
                  <a:latin typeface="Aptos Narrow" panose="02110004020202020204"/>
                </a:endParaRPr>
              </a:p>
            </cx:txPr>
            <cx:dataLabelHidden idx="0"/>
            <cx:dataLabelHidden idx="1"/>
            <cx:dataLabelHidden idx="3"/>
          </cx:dataLabels>
          <cx:dataId val="1"/>
          <cx:layoutPr>
            <cx:visibility meanLine="0" meanMarker="0" nonoutliers="0" outliers="0"/>
            <cx:statistics quartileMethod="exclusive"/>
          </cx:layoutPr>
        </cx:series>
      </cx:plotAreaRegion>
      <cx:axis id="0" hidden="1">
        <cx:catScaling gapWidth="1"/>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Reversed" id="26">
  <a:schemeClr val="accent6"/>
</cs:colorStyle>
</file>

<file path=xl/charts/colors4.xml><?xml version="1.0" encoding="utf-8"?>
<cs:colorStyle xmlns:cs="http://schemas.microsoft.com/office/drawing/2012/chartStyle" xmlns:a="http://schemas.openxmlformats.org/drawingml/2006/main" meth="withinLinearReversed" id="24">
  <a:schemeClr val="accent4"/>
</cs:colorStyle>
</file>

<file path=xl/charts/colors5.xml><?xml version="1.0" encoding="utf-8"?>
<cs:colorStyle xmlns:cs="http://schemas.microsoft.com/office/drawing/2012/chartStyle" xmlns:a="http://schemas.openxmlformats.org/drawingml/2006/main" meth="withinLinearReversed" id="25">
  <a:schemeClr val="accent5"/>
</cs:colorStyle>
</file>

<file path=xl/charts/style1.xml><?xml version="1.0" encoding="utf-8"?>
<cs:chartStyle xmlns:cs="http://schemas.microsoft.com/office/drawing/2012/chartStyle" xmlns:a="http://schemas.openxmlformats.org/drawingml/2006/main" id="373">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val="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val="0"/>
</file>

<file path=xl/ctrlProps/ctrlProp7.xml><?xml version="1.0" encoding="utf-8"?>
<formControlPr xmlns="http://schemas.microsoft.com/office/spreadsheetml/2009/9/main" objectType="Spin" dx="15" fmlaLink="$E$15" max="30000" page="10" val="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val="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0"/>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val="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0"/>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0" u="none" strike="noStrike" baseline="0">
                  <a:solidFill>
                    <a:srgbClr val="C00000"/>
                  </a:solidFill>
                  <a:latin typeface="Aptos Narrow" charset="0"/>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25</xdr:col>
      <xdr:colOff>0</xdr:colOff>
      <xdr:row>2</xdr:row>
      <xdr:rowOff>0</xdr:rowOff>
    </xdr:from>
    <xdr:to>
      <xdr:col>32</xdr:col>
      <xdr:colOff>393700</xdr:colOff>
      <xdr:row>113</xdr:row>
      <xdr:rowOff>0</xdr:rowOff>
    </xdr:to>
    <mc:AlternateContent xmlns:mc="http://schemas.openxmlformats.org/markup-compatibility/2006">
      <mc:Choice xmlns:cx1="http://schemas.microsoft.com/office/drawing/2015/9/8/chartex" Requires="cx1">
        <xdr:graphicFrame macro="">
          <xdr:nvGraphicFramePr>
            <xdr:cNvPr id="2" name="Graphique 1">
              <a:extLst>
                <a:ext uri="{FF2B5EF4-FFF2-40B4-BE49-F238E27FC236}">
                  <a16:creationId xmlns:a16="http://schemas.microsoft.com/office/drawing/2014/main" id="{FEA346BB-8040-5447-B462-2FDCFDE8756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9227800" y="444500"/>
              <a:ext cx="6172200" cy="71247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17227</xdr:colOff>
      <xdr:row>111</xdr:row>
      <xdr:rowOff>18268</xdr:rowOff>
    </xdr:from>
    <xdr:to>
      <xdr:col>43</xdr:col>
      <xdr:colOff>786190</xdr:colOff>
      <xdr:row>120</xdr:row>
      <xdr:rowOff>20158</xdr:rowOff>
    </xdr:to>
    <xdr:graphicFrame macro="">
      <xdr:nvGraphicFramePr>
        <xdr:cNvPr id="19" name="Graphique 18">
          <a:extLst>
            <a:ext uri="{FF2B5EF4-FFF2-40B4-BE49-F238E27FC236}">
              <a16:creationId xmlns:a16="http://schemas.microsoft.com/office/drawing/2014/main" id="{D85E0535-2FD8-C946-7894-8BCB60E448EF}"/>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196294</xdr:colOff>
      <xdr:row>32</xdr:row>
      <xdr:rowOff>50729</xdr:rowOff>
    </xdr:from>
    <xdr:ext cx="747128" cy="468013"/>
    <xdr:sp macro="" textlink="$J$33">
      <xdr:nvSpPr>
        <xdr:cNvPr id="5" name="ZoneTexte 4">
          <a:extLst>
            <a:ext uri="{FF2B5EF4-FFF2-40B4-BE49-F238E27FC236}">
              <a16:creationId xmlns:a16="http://schemas.microsoft.com/office/drawing/2014/main" id="{D9DCFD64-BB01-D669-77B9-C45351DA4422}"/>
            </a:ext>
          </a:extLst>
        </xdr:cNvPr>
        <xdr:cNvSpPr txBox="1"/>
      </xdr:nvSpPr>
      <xdr:spPr>
        <a:xfrm>
          <a:off x="12956770" y="6945015"/>
          <a:ext cx="747128"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EC 2</a:t>
          </a:fld>
          <a:endParaRPr lang="en-US" sz="2400" kern="1200"/>
        </a:p>
      </xdr:txBody>
    </xdr:sp>
    <xdr:clientData/>
  </xdr:oneCellAnchor>
  <xdr:oneCellAnchor>
    <xdr:from>
      <xdr:col>12</xdr:col>
      <xdr:colOff>259522</xdr:colOff>
      <xdr:row>36</xdr:row>
      <xdr:rowOff>160713</xdr:rowOff>
    </xdr:from>
    <xdr:ext cx="1106841" cy="468013"/>
    <xdr:sp macro="" textlink="$J$37">
      <xdr:nvSpPr>
        <xdr:cNvPr id="6" name="ZoneTexte 5">
          <a:extLst>
            <a:ext uri="{FF2B5EF4-FFF2-40B4-BE49-F238E27FC236}">
              <a16:creationId xmlns:a16="http://schemas.microsoft.com/office/drawing/2014/main" id="{14654030-8620-7C4A-B15D-7CAD0D54D83A}"/>
            </a:ext>
          </a:extLst>
        </xdr:cNvPr>
        <xdr:cNvSpPr txBox="1"/>
      </xdr:nvSpPr>
      <xdr:spPr>
        <a:xfrm>
          <a:off x="13019998" y="7861348"/>
          <a:ext cx="1106841"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ES 27,3</a:t>
          </a:fld>
          <a:endParaRPr lang="fr-FR" sz="2400" kern="1200"/>
        </a:p>
      </xdr:txBody>
    </xdr:sp>
    <xdr:clientData/>
  </xdr:oneCellAnchor>
  <xdr:oneCellAnchor>
    <xdr:from>
      <xdr:col>12</xdr:col>
      <xdr:colOff>198237</xdr:colOff>
      <xdr:row>40</xdr:row>
      <xdr:rowOff>183190</xdr:rowOff>
    </xdr:from>
    <xdr:ext cx="952953" cy="468013"/>
    <xdr:sp macro="" textlink="$J$41">
      <xdr:nvSpPr>
        <xdr:cNvPr id="7" name="ZoneTexte 6">
          <a:extLst>
            <a:ext uri="{FF2B5EF4-FFF2-40B4-BE49-F238E27FC236}">
              <a16:creationId xmlns:a16="http://schemas.microsoft.com/office/drawing/2014/main" id="{19EB52FE-D38E-454E-8651-E881FCEEA55F}"/>
            </a:ext>
          </a:extLst>
        </xdr:cNvPr>
        <xdr:cNvSpPr txBox="1"/>
      </xdr:nvSpPr>
      <xdr:spPr>
        <a:xfrm>
          <a:off x="12958713" y="8690174"/>
          <a:ext cx="952953"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FR 1,5</a:t>
          </a:fld>
          <a:endParaRPr lang="fr-FR" sz="2400" kern="1200"/>
        </a:p>
      </xdr:txBody>
    </xdr:sp>
    <xdr:clientData/>
  </xdr:oneCellAnchor>
  <xdr:oneCellAnchor>
    <xdr:from>
      <xdr:col>12</xdr:col>
      <xdr:colOff>213865</xdr:colOff>
      <xdr:row>44</xdr:row>
      <xdr:rowOff>157466</xdr:rowOff>
    </xdr:from>
    <xdr:ext cx="843372" cy="468013"/>
    <xdr:sp macro="" textlink="$J$45">
      <xdr:nvSpPr>
        <xdr:cNvPr id="8" name="ZoneTexte 7">
          <a:extLst>
            <a:ext uri="{FF2B5EF4-FFF2-40B4-BE49-F238E27FC236}">
              <a16:creationId xmlns:a16="http://schemas.microsoft.com/office/drawing/2014/main" id="{288B5B0C-BDDA-5744-A837-1A920BEC8207}"/>
            </a:ext>
          </a:extLst>
        </xdr:cNvPr>
        <xdr:cNvSpPr txBox="1"/>
      </xdr:nvSpPr>
      <xdr:spPr>
        <a:xfrm>
          <a:off x="12974341" y="9470799"/>
          <a:ext cx="843372"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TI 0,4</a:t>
          </a:fld>
          <a:endParaRPr lang="fr-FR" sz="2400" kern="1200"/>
        </a:p>
      </xdr:txBody>
    </xdr:sp>
    <xdr:clientData/>
  </xdr:oneCellAnchor>
  <xdr:oneCellAnchor>
    <xdr:from>
      <xdr:col>12</xdr:col>
      <xdr:colOff>216303</xdr:colOff>
      <xdr:row>48</xdr:row>
      <xdr:rowOff>177222</xdr:rowOff>
    </xdr:from>
    <xdr:ext cx="784317" cy="468013"/>
    <xdr:sp macro="" textlink="$J$49">
      <xdr:nvSpPr>
        <xdr:cNvPr id="9" name="ZoneTexte 8">
          <a:extLst>
            <a:ext uri="{FF2B5EF4-FFF2-40B4-BE49-F238E27FC236}">
              <a16:creationId xmlns:a16="http://schemas.microsoft.com/office/drawing/2014/main" id="{E1078F5B-7EBA-AB43-9A98-11B9E4C2C484}"/>
            </a:ext>
          </a:extLst>
        </xdr:cNvPr>
        <xdr:cNvSpPr txBox="1"/>
      </xdr:nvSpPr>
      <xdr:spPr>
        <a:xfrm>
          <a:off x="12976779" y="10296905"/>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177757</xdr:colOff>
      <xdr:row>52</xdr:row>
      <xdr:rowOff>180914</xdr:rowOff>
    </xdr:from>
    <xdr:ext cx="784317" cy="468013"/>
    <xdr:sp macro="" textlink="$J$53">
      <xdr:nvSpPr>
        <xdr:cNvPr id="10" name="ZoneTexte 9">
          <a:extLst>
            <a:ext uri="{FF2B5EF4-FFF2-40B4-BE49-F238E27FC236}">
              <a16:creationId xmlns:a16="http://schemas.microsoft.com/office/drawing/2014/main" id="{1D022EFC-74E8-8843-A9B7-86C76B60C942}"/>
            </a:ext>
          </a:extLst>
        </xdr:cNvPr>
        <xdr:cNvSpPr txBox="1"/>
      </xdr:nvSpPr>
      <xdr:spPr>
        <a:xfrm>
          <a:off x="12938233" y="11106946"/>
          <a:ext cx="784317"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135013</xdr:colOff>
      <xdr:row>48</xdr:row>
      <xdr:rowOff>188181</xdr:rowOff>
    </xdr:from>
    <xdr:ext cx="784317" cy="468013"/>
    <xdr:sp macro="" textlink="$L$49">
      <xdr:nvSpPr>
        <xdr:cNvPr id="11" name="ZoneTexte 10">
          <a:extLst>
            <a:ext uri="{FF2B5EF4-FFF2-40B4-BE49-F238E27FC236}">
              <a16:creationId xmlns:a16="http://schemas.microsoft.com/office/drawing/2014/main" id="{B572AB18-833C-234D-B474-28AE3B548B28}"/>
            </a:ext>
          </a:extLst>
        </xdr:cNvPr>
        <xdr:cNvSpPr txBox="1"/>
      </xdr:nvSpPr>
      <xdr:spPr>
        <a:xfrm>
          <a:off x="14548505" y="10307864"/>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#N/A</a:t>
          </a:fld>
          <a:endParaRPr lang="fr-FR" sz="2400" kern="1200"/>
        </a:p>
      </xdr:txBody>
    </xdr:sp>
    <xdr:clientData/>
  </xdr:oneCellAnchor>
  <xdr:twoCellAnchor>
    <xdr:from>
      <xdr:col>12</xdr:col>
      <xdr:colOff>238189</xdr:colOff>
      <xdr:row>72</xdr:row>
      <xdr:rowOff>184569</xdr:rowOff>
    </xdr:from>
    <xdr:to>
      <xdr:col>13</xdr:col>
      <xdr:colOff>195998</xdr:colOff>
      <xdr:row>75</xdr:row>
      <xdr:rowOff>47820</xdr:rowOff>
    </xdr:to>
    <xdr:sp macro="" textlink="$L$73">
      <xdr:nvSpPr>
        <xdr:cNvPr id="12" name="ZoneTexte 4">
          <a:extLst>
            <a:ext uri="{FF2B5EF4-FFF2-40B4-BE49-F238E27FC236}">
              <a16:creationId xmlns:a16="http://schemas.microsoft.com/office/drawing/2014/main" id="{265E3097-2180-E3FD-0CB5-82030623A852}"/>
            </a:ext>
          </a:extLst>
        </xdr:cNvPr>
        <xdr:cNvSpPr txBox="1"/>
      </xdr:nvSpPr>
      <xdr:spPr>
        <a:xfrm>
          <a:off x="12998665" y="15142347"/>
          <a:ext cx="784317"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#N/A</a:t>
          </a:fld>
          <a:endParaRPr lang="fr-FR" sz="2400" kern="1200"/>
        </a:p>
      </xdr:txBody>
    </xdr:sp>
    <xdr:clientData/>
  </xdr:twoCellAnchor>
  <xdr:twoCellAnchor>
    <xdr:from>
      <xdr:col>12</xdr:col>
      <xdr:colOff>248561</xdr:colOff>
      <xdr:row>76</xdr:row>
      <xdr:rowOff>172915</xdr:rowOff>
    </xdr:from>
    <xdr:to>
      <xdr:col>13</xdr:col>
      <xdr:colOff>206370</xdr:colOff>
      <xdr:row>79</xdr:row>
      <xdr:rowOff>36166</xdr:rowOff>
    </xdr:to>
    <xdr:sp macro="" textlink="$L$77">
      <xdr:nvSpPr>
        <xdr:cNvPr id="13" name="ZoneTexte 5">
          <a:extLst>
            <a:ext uri="{FF2B5EF4-FFF2-40B4-BE49-F238E27FC236}">
              <a16:creationId xmlns:a16="http://schemas.microsoft.com/office/drawing/2014/main" id="{FC58A651-F78F-1DBF-9986-2AEE18B0D9B3}"/>
            </a:ext>
          </a:extLst>
        </xdr:cNvPr>
        <xdr:cNvSpPr txBox="1"/>
      </xdr:nvSpPr>
      <xdr:spPr>
        <a:xfrm>
          <a:off x="13009037" y="15937042"/>
          <a:ext cx="784317"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#N/A</a:t>
          </a:fld>
          <a:endParaRPr lang="fr-FR" sz="2400" kern="1200"/>
        </a:p>
      </xdr:txBody>
    </xdr:sp>
    <xdr:clientData/>
  </xdr:twoCellAnchor>
  <xdr:oneCellAnchor>
    <xdr:from>
      <xdr:col>12</xdr:col>
      <xdr:colOff>222188</xdr:colOff>
      <xdr:row>81</xdr:row>
      <xdr:rowOff>17830</xdr:rowOff>
    </xdr:from>
    <xdr:ext cx="784317" cy="468013"/>
    <xdr:sp macro="" textlink="$L$81">
      <xdr:nvSpPr>
        <xdr:cNvPr id="14" name="ZoneTexte 13">
          <a:extLst>
            <a:ext uri="{FF2B5EF4-FFF2-40B4-BE49-F238E27FC236}">
              <a16:creationId xmlns:a16="http://schemas.microsoft.com/office/drawing/2014/main" id="{71A7900D-4642-C64E-AA18-C2A1302D5BA9}"/>
            </a:ext>
          </a:extLst>
        </xdr:cNvPr>
        <xdr:cNvSpPr txBox="1"/>
      </xdr:nvSpPr>
      <xdr:spPr>
        <a:xfrm>
          <a:off x="12982664" y="16789893"/>
          <a:ext cx="784317"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240066</xdr:colOff>
      <xdr:row>84</xdr:row>
      <xdr:rowOff>155961</xdr:rowOff>
    </xdr:from>
    <xdr:ext cx="784317" cy="468013"/>
    <xdr:sp macro="" textlink="$L$85">
      <xdr:nvSpPr>
        <xdr:cNvPr id="15" name="ZoneTexte 14">
          <a:extLst>
            <a:ext uri="{FF2B5EF4-FFF2-40B4-BE49-F238E27FC236}">
              <a16:creationId xmlns:a16="http://schemas.microsoft.com/office/drawing/2014/main" id="{56B946F4-212D-8949-A83A-E00599F8DD5B}"/>
            </a:ext>
          </a:extLst>
        </xdr:cNvPr>
        <xdr:cNvSpPr txBox="1"/>
      </xdr:nvSpPr>
      <xdr:spPr>
        <a:xfrm>
          <a:off x="13000542" y="17532786"/>
          <a:ext cx="784317"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201715</xdr:colOff>
      <xdr:row>89</xdr:row>
      <xdr:rowOff>8694</xdr:rowOff>
    </xdr:from>
    <xdr:ext cx="784317" cy="468013"/>
    <xdr:sp macro="" textlink="$L$89">
      <xdr:nvSpPr>
        <xdr:cNvPr id="16" name="ZoneTexte 15">
          <a:extLst>
            <a:ext uri="{FF2B5EF4-FFF2-40B4-BE49-F238E27FC236}">
              <a16:creationId xmlns:a16="http://schemas.microsoft.com/office/drawing/2014/main" id="{D44EA652-130B-4847-958B-C840752CECA9}"/>
            </a:ext>
          </a:extLst>
        </xdr:cNvPr>
        <xdr:cNvSpPr txBox="1"/>
      </xdr:nvSpPr>
      <xdr:spPr>
        <a:xfrm>
          <a:off x="12962191" y="18393456"/>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60529</xdr:colOff>
      <xdr:row>32</xdr:row>
      <xdr:rowOff>23299</xdr:rowOff>
    </xdr:from>
    <xdr:ext cx="1202225" cy="468013"/>
    <xdr:sp macro="" textlink="$L$33">
      <xdr:nvSpPr>
        <xdr:cNvPr id="2" name="ZoneTexte 4">
          <a:extLst>
            <a:ext uri="{FF2B5EF4-FFF2-40B4-BE49-F238E27FC236}">
              <a16:creationId xmlns:a16="http://schemas.microsoft.com/office/drawing/2014/main" id="{68A71157-C4D4-684B-B656-9E902200CB00}"/>
            </a:ext>
          </a:extLst>
        </xdr:cNvPr>
        <xdr:cNvSpPr txBox="1"/>
      </xdr:nvSpPr>
      <xdr:spPr>
        <a:xfrm>
          <a:off x="14474021" y="6917585"/>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EC 1,1</a:t>
          </a:fld>
          <a:endParaRPr lang="fr-FR" sz="2400" kern="1200"/>
        </a:p>
      </xdr:txBody>
    </xdr:sp>
    <xdr:clientData/>
  </xdr:oneCellAnchor>
  <xdr:oneCellAnchor>
    <xdr:from>
      <xdr:col>14</xdr:col>
      <xdr:colOff>68037</xdr:colOff>
      <xdr:row>36</xdr:row>
      <xdr:rowOff>120323</xdr:rowOff>
    </xdr:from>
    <xdr:ext cx="1106841" cy="468013"/>
    <xdr:sp macro="" textlink="$L$37">
      <xdr:nvSpPr>
        <xdr:cNvPr id="21" name="ZoneTexte 20">
          <a:extLst>
            <a:ext uri="{FF2B5EF4-FFF2-40B4-BE49-F238E27FC236}">
              <a16:creationId xmlns:a16="http://schemas.microsoft.com/office/drawing/2014/main" id="{4701B61B-CD50-D043-BDC7-53D2AF04F496}"/>
            </a:ext>
          </a:extLst>
        </xdr:cNvPr>
        <xdr:cNvSpPr txBox="1"/>
      </xdr:nvSpPr>
      <xdr:spPr>
        <a:xfrm>
          <a:off x="14481529" y="7820958"/>
          <a:ext cx="1106841"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E7CCBFB9-BC0D-2D4B-AAAD-CE961E4E2C94}" type="TxLink">
            <a:rPr lang="en-US" sz="2400" b="0" i="0" u="none" strike="noStrike" kern="1200">
              <a:solidFill>
                <a:srgbClr val="000000"/>
              </a:solidFill>
              <a:latin typeface="Aptos Narrow"/>
            </a:rPr>
            <a:pPr/>
            <a:t>ES 16,8</a:t>
          </a:fld>
          <a:endParaRPr lang="fr-FR" sz="2400" kern="1200"/>
        </a:p>
      </xdr:txBody>
    </xdr:sp>
    <xdr:clientData/>
  </xdr:oneCellAnchor>
  <xdr:twoCellAnchor>
    <xdr:from>
      <xdr:col>16</xdr:col>
      <xdr:colOff>20160</xdr:colOff>
      <xdr:row>100</xdr:row>
      <xdr:rowOff>20159</xdr:rowOff>
    </xdr:from>
    <xdr:to>
      <xdr:col>43</xdr:col>
      <xdr:colOff>789123</xdr:colOff>
      <xdr:row>110</xdr:row>
      <xdr:rowOff>22049</xdr:rowOff>
    </xdr:to>
    <xdr:graphicFrame macro="">
      <xdr:nvGraphicFramePr>
        <xdr:cNvPr id="22" name="Graphique 21">
          <a:extLst>
            <a:ext uri="{FF2B5EF4-FFF2-40B4-BE49-F238E27FC236}">
              <a16:creationId xmlns:a16="http://schemas.microsoft.com/office/drawing/2014/main" id="{F44ACD7B-5FCE-134B-9FE1-A76DFFBDDF9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89</xdr:row>
      <xdr:rowOff>20158</xdr:rowOff>
    </xdr:from>
    <xdr:to>
      <xdr:col>43</xdr:col>
      <xdr:colOff>768963</xdr:colOff>
      <xdr:row>99</xdr:row>
      <xdr:rowOff>22048</xdr:rowOff>
    </xdr:to>
    <xdr:graphicFrame macro="">
      <xdr:nvGraphicFramePr>
        <xdr:cNvPr id="23" name="Graphique 22">
          <a:extLst>
            <a:ext uri="{FF2B5EF4-FFF2-40B4-BE49-F238E27FC236}">
              <a16:creationId xmlns:a16="http://schemas.microsoft.com/office/drawing/2014/main" id="{7BA9BDC9-376A-D743-A4F3-17C2B760FF0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826507</xdr:colOff>
      <xdr:row>31</xdr:row>
      <xdr:rowOff>12701</xdr:rowOff>
    </xdr:from>
    <xdr:to>
      <xdr:col>40</xdr:col>
      <xdr:colOff>231826</xdr:colOff>
      <xdr:row>87</xdr:row>
      <xdr:rowOff>135524</xdr:rowOff>
    </xdr:to>
    <xdr:graphicFrame macro="">
      <xdr:nvGraphicFramePr>
        <xdr:cNvPr id="3" name="Graphique 2">
          <a:extLst>
            <a:ext uri="{FF2B5EF4-FFF2-40B4-BE49-F238E27FC236}">
              <a16:creationId xmlns:a16="http://schemas.microsoft.com/office/drawing/2014/main" id="{61FDBDFA-B6B1-9E48-5596-8A910DA31932}"/>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42.645185648151" createdVersion="8" refreshedVersion="8" minRefreshableVersion="3" recordCount="11" xr:uid="{51CEFB06-DE11-B041-9B52-4D7EB93686CB}">
  <cacheSource type="worksheet">
    <worksheetSource ref="A1:CZ12" sheet="Données brutes"/>
  </cacheSource>
  <cacheFields count="125">
    <cacheField name="Placette" numFmtId="0">
      <sharedItems containsSemiMixedTypes="0" containsString="0" containsNumber="1" containsInteger="1" minValue="1" maxValue="11" count="11">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4"/>
    </cacheField>
    <cacheField name="PB 1" numFmtId="0">
      <sharedItems containsSemiMixedTypes="0" containsString="0" containsNumber="1" containsInteger="1" minValue="0" maxValue="6"/>
    </cacheField>
    <cacheField name="BM 1" numFmtId="0">
      <sharedItems containsSemiMixedTypes="0" containsString="0" containsNumber="1" containsInteger="1" minValue="0" maxValue="1"/>
    </cacheField>
    <cacheField name="GB 1" numFmtId="0">
      <sharedItems containsSemiMixedTypes="0" containsString="0" containsNumber="1" containsInteger="1" minValue="0" maxValue="0"/>
    </cacheField>
    <cacheField name="TGB 1" numFmtId="0">
      <sharedItems containsSemiMixedTypes="0" containsString="0" containsNumber="1" containsInteger="1" minValue="0" maxValue="0"/>
    </cacheField>
    <cacheField name="A. bios 1" numFmtId="0">
      <sharedItems containsSemiMixedTypes="0" containsString="0" containsNumber="1" containsInteger="1" minValue="0" maxValue="0"/>
    </cacheField>
    <cacheField name="A. morts 1" numFmtId="0">
      <sharedItems containsSemiMixedTypes="0" containsString="0" containsNumber="1" containsInteger="1" minValue="0" maxValue="0"/>
    </cacheField>
    <cacheField name="Perches A. 1" numFmtId="0">
      <sharedItems containsSemiMixedTypes="0" containsString="0" containsNumber="1" containsInteger="1" minValue="0" maxValue="0"/>
    </cacheField>
    <cacheField name="PB A. 1" numFmtId="0">
      <sharedItems containsSemiMixedTypes="0" containsString="0" containsNumber="1" containsInteger="1" minValue="0" maxValue="0"/>
    </cacheField>
    <cacheField name="Essence 2" numFmtId="0">
      <sharedItems/>
    </cacheField>
    <cacheField name="G 2" numFmtId="0">
      <sharedItems containsSemiMixedTypes="0" containsString="0" containsNumber="1" containsInteger="1" minValue="8" maxValue="42"/>
    </cacheField>
    <cacheField name="PB 2" numFmtId="0">
      <sharedItems containsSemiMixedTypes="0" containsString="0" containsNumber="1" containsInteger="1" minValue="0" maxValue="11"/>
    </cacheField>
    <cacheField name="BM 2" numFmtId="0">
      <sharedItems containsSemiMixedTypes="0" containsString="0" containsNumber="1" containsInteger="1" minValue="2" maxValue="18"/>
    </cacheField>
    <cacheField name="GB 2" numFmtId="0">
      <sharedItems containsSemiMixedTypes="0" containsString="0" containsNumber="1" containsInteger="1" minValue="0" maxValue="4"/>
    </cacheField>
    <cacheField name="TGB 2" numFmtId="0">
      <sharedItems containsSemiMixedTypes="0" containsString="0" containsNumber="1" containsInteger="1" minValue="0" maxValue="1"/>
    </cacheField>
    <cacheField name="A. bios 2" numFmtId="0">
      <sharedItems containsSemiMixedTypes="0" containsString="0" containsNumber="1" containsInteger="1" minValue="0" maxValue="0"/>
    </cacheField>
    <cacheField name="A. morts 2" numFmtId="0">
      <sharedItems containsSemiMixedTypes="0" containsString="0" containsNumber="1" containsInteger="1" minValue="0" maxValue="0"/>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0"/>
    </cacheField>
    <cacheField name="BM 3" numFmtId="0">
      <sharedItems containsSemiMixedTypes="0" containsString="0" containsNumber="1" containsInteger="1" minValue="0" maxValue="2"/>
    </cacheField>
    <cacheField name="GB 3" numFmtId="0">
      <sharedItems containsSemiMixedTypes="0" containsString="0" containsNumber="1" containsInteger="1" minValue="0" maxValue="2"/>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0"/>
    </cacheField>
    <cacheField name="A. morts 3" numFmtId="0">
      <sharedItems containsSemiMixedTypes="0" containsString="0" containsNumber="1" containsInteger="1" minValue="0" maxValue="0"/>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4"/>
    </cacheField>
    <cacheField name="PB 4" numFmtId="0">
      <sharedItems containsSemiMixedTypes="0" containsString="0" containsNumber="1" containsInteger="1" minValue="0" maxValue="2"/>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0"/>
    </cacheField>
    <cacheField name="Perches A. 4" numFmtId="0">
      <sharedItems containsSemiMixedTypes="0" containsString="0" containsNumber="1" containsInteger="1" minValue="0" maxValue="0"/>
    </cacheField>
    <cacheField name="PB A. 4" numFmtId="0">
      <sharedItems containsSemiMixedTypes="0" containsString="0" containsNumber="1" containsInteger="1" minValue="0" maxValue="0"/>
    </cacheField>
    <cacheField name="Essence 5" numFmtId="0">
      <sharedItems containsNonDate="0" containsString="0" containsBlank="1"/>
    </cacheField>
    <cacheField name="G 5" numFmtId="0">
      <sharedItems containsSemiMixedTypes="0" containsString="0" containsNumber="1" containsInteger="1" minValue="0" maxValue="0"/>
    </cacheField>
    <cacheField name="PB 5" numFmtId="0">
      <sharedItems containsSemiMixedTypes="0" containsString="0" containsNumber="1" containsInteger="1" minValue="0" maxValue="0"/>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0"/>
    </cacheField>
    <cacheField name="PB A. 5" numFmtId="0">
      <sharedItems containsSemiMixedTypes="0" containsString="0" containsNumber="1" containsInteger="1" minValue="0" maxValue="0"/>
    </cacheField>
    <cacheField name="Essence 6" numFmtId="0">
      <sharedItems containsNonDate="0" containsString="0" containsBlank="1"/>
    </cacheField>
    <cacheField name="G 6" numFmtId="0">
      <sharedItems containsSemiMixedTypes="0" containsString="0" containsNumber="1" containsInteger="1" minValue="0" maxValue="0"/>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0"/>
    </cacheField>
    <cacheField name="TGB 6" numFmtId="0">
      <sharedItems containsSemiMixedTypes="0" containsString="0" containsNumber="1" containsInteger="1" minValue="0" maxValue="0"/>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ontainsNonDate="0" containsString="0" containsBlank="1"/>
    </cacheField>
    <cacheField name="G 7" numFmtId="0">
      <sharedItems containsSemiMixedTypes="0" containsString="0" containsNumber="1" containsInteger="1" minValue="0" maxValue="0"/>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0"/>
    </cacheField>
    <cacheField name="GB 7" numFmtId="0">
      <sharedItems containsSemiMixedTypes="0" containsString="0" containsNumber="1" containsInteger="1" minValue="0" maxValue="0"/>
    </cacheField>
    <cacheField name="TGB 7" numFmtId="0">
      <sharedItems containsSemiMixedTypes="0" containsString="0" containsNumber="1" containsInteger="1" minValue="0" maxValue="0"/>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3"/>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tring="0" containsBlank="1" containsNumber="1" minValue="0.05" maxValue="0.1"/>
    </cacheField>
    <cacheField name="Surf. régé. div." numFmtId="0">
      <sharedItems containsString="0" containsBlank="1" containsNumber="1" minValue="0.05" maxValue="0.1"/>
    </cacheField>
    <cacheField name="G totale" numFmtId="0" formula="'G 1'+'G 2'+'G 3'+'G 4'+'G 5'+'G 6'+'G 7'+'G 8'+'G 9'+'G 10'" databaseField="0"/>
    <cacheField name="% G1" numFmtId="0" formula="'G 1'/'G totale'" databaseField="0"/>
    <cacheField name="% G2" numFmtId="0" formula="'G 2'/'G totale'" databaseField="0"/>
    <cacheField name="% G3" numFmtId="0" formula="'G 3'/'G totale'" databaseField="0"/>
    <cacheField name="% G4" numFmtId="0" formula="'G 4'/'G totale'" databaseField="0"/>
    <cacheField name="% G5" numFmtId="0" formula="'G 5'/'G totale'" databaseField="0"/>
    <cacheField name="% G6" numFmtId="0" formula="'G 6'/'G totale'" databaseField="0"/>
    <cacheField name="% PB" numFmtId="0" formula="(('PB 1'+'PB 2'+'PB 3'+'PB 4'+'PB 5'+'PB 6'+'PB 7'+'PB 8'+'PB 9'+'PB 10')*Coefficient)/'G totale'" databaseField="0"/>
    <cacheField name="% BM" numFmtId="0" formula=" (('BM 1'+'BM 2'+'BM 3'+'BM 4'+'BM 5'+'BM 6'+'BM 7'+'BM 8'+'BM 9'+'BM 10')*Coefficient)/'G totale'" databaseField="0"/>
    <cacheField name="% GB" numFmtId="0" formula=" (('GB 1'+'GB 2'+'GB 3'+'GB 4'+'GB 5'+'GB 6'+'GB 7'+'GB 8'+'GB 9'+'GB 10')*Coefficient)/'G totale'" databaseField="0"/>
    <cacheField name="% TGB" numFmtId="0" formula=" (('TGB 1'+'TGB 2'+'TGB 3'+'TGB 4'+'TGB 5'+'TGB 6'+'TGB 7'+'TGB 8'+'TGB 9'+'TGB 10')*Coefficient)/'G totale'" databaseField="0"/>
    <cacheField name="G vivante" numFmtId="0" formula="'G totale'+'A. bios 1'+'A. bios 2'+'A. bios 3'+'A. bios 4'+'A. bios 5'+'A. bios 6'+'A. bios 7'+'A. bios 8'+'A. bios 9'+'A. bios 10'" databaseField="0"/>
    <cacheField name="% A. bios" numFmtId="0" formula=" ('A. bios 1'+'A. bios 2'+'A. bios 3'+'A. bios 4'+'A. bios 5'+'A. bios 6'+'A. bios 7'+'A. bios 8'+'A. bios 9'+'A. bios 10')/'G vivante'" databaseField="0"/>
    <cacheField name="G biodiversité" numFmtId="0" formula="'G vivante'+'A. morts 1'+'A. morts 2'+'A. morts 3'+'A. morts 4'+'A. morts 5'+'A. morts 6'+'A. morts 7'+'A. morts 8'+'A. morts 9'+'A. morts 10'" databaseField="0"/>
    <cacheField name="% A. morts" numFmtId="0" formula=" ('A. morts 1'+'A. morts 2'+'A. morts 3'+'A. morts 4'+'A. morts 5'+'A. morts 6'+'A. morts 7'+'A. morts 8'+'A. morts 9'+'A. morts 10')/'G biodiversité'"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 G7" numFmtId="0" formula="'G 7'/'G totale'" databaseField="0"/>
    <cacheField name="% G8" numFmtId="0" formula="'G 8'/'G totale'" databaseField="0"/>
    <cacheField name="% G9" numFmtId="0" formula="'G 9'/'G totale'" databaseField="0"/>
    <cacheField name="% G10" numFmtId="0" formula="'G 10'/'G totale'"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
  <r>
    <x v="0"/>
    <n v="2"/>
    <s v="ER CHAMPETRE"/>
    <n v="0"/>
    <n v="0"/>
    <n v="0"/>
    <n v="0"/>
    <n v="0"/>
    <n v="0"/>
    <n v="0"/>
    <n v="0"/>
    <n v="0"/>
    <s v="ER SYCOMORE"/>
    <n v="34"/>
    <n v="0"/>
    <n v="13"/>
    <n v="4"/>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3"/>
    <n v="0"/>
    <n v="0"/>
    <n v="0.1"/>
    <n v="0.1"/>
  </r>
  <r>
    <x v="1"/>
    <n v="2"/>
    <s v="ER CHAMPETRE"/>
    <n v="0"/>
    <n v="0"/>
    <n v="0"/>
    <n v="0"/>
    <n v="0"/>
    <n v="0"/>
    <n v="0"/>
    <n v="0"/>
    <n v="0"/>
    <s v="ER SYCOMORE"/>
    <n v="16"/>
    <n v="0"/>
    <n v="8"/>
    <n v="0"/>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2"/>
    <n v="0"/>
    <n v="0"/>
    <n v="0.1"/>
    <n v="0.1"/>
  </r>
  <r>
    <x v="2"/>
    <n v="2"/>
    <s v="ER CHAMPETRE"/>
    <n v="0"/>
    <n v="0"/>
    <n v="0"/>
    <n v="0"/>
    <n v="0"/>
    <n v="0"/>
    <n v="0"/>
    <n v="0"/>
    <n v="0"/>
    <s v="ER SYCOMORE"/>
    <n v="26"/>
    <n v="2"/>
    <n v="9"/>
    <n v="2"/>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3"/>
    <n v="2"/>
    <s v="ER CHAMPETRE"/>
    <n v="0"/>
    <n v="0"/>
    <n v="0"/>
    <n v="0"/>
    <n v="0"/>
    <n v="0"/>
    <n v="0"/>
    <n v="0"/>
    <n v="0"/>
    <s v="ER SYCOMORE"/>
    <n v="32"/>
    <n v="2"/>
    <n v="10"/>
    <n v="4"/>
    <n v="0"/>
    <n v="0"/>
    <n v="0"/>
    <n v="0"/>
    <n v="0"/>
    <s v="FRENE"/>
    <n v="4"/>
    <n v="0"/>
    <n v="2"/>
    <n v="0"/>
    <n v="0"/>
    <n v="0"/>
    <n v="0"/>
    <n v="0"/>
    <n v="0"/>
    <s v="TILLEUL"/>
    <n v="4"/>
    <n v="2"/>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4"/>
    <n v="2"/>
    <s v="ER CHAMPETRE"/>
    <n v="0"/>
    <n v="0"/>
    <n v="0"/>
    <n v="0"/>
    <n v="0"/>
    <n v="0"/>
    <n v="0"/>
    <n v="0"/>
    <n v="0"/>
    <s v="ER SYCOMORE"/>
    <n v="42"/>
    <n v="0"/>
    <n v="16"/>
    <n v="4"/>
    <n v="1"/>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n v="0.1"/>
    <n v="0.1"/>
  </r>
  <r>
    <x v="5"/>
    <n v="2"/>
    <s v="ER CHAMPETRE"/>
    <n v="0"/>
    <n v="0"/>
    <n v="0"/>
    <n v="0"/>
    <n v="0"/>
    <n v="0"/>
    <n v="0"/>
    <n v="0"/>
    <n v="0"/>
    <s v="ER SYCOMORE"/>
    <n v="16"/>
    <n v="2"/>
    <n v="4"/>
    <n v="2"/>
    <n v="0"/>
    <n v="0"/>
    <n v="0"/>
    <n v="0"/>
    <n v="0"/>
    <s v="FRENE"/>
    <n v="4"/>
    <n v="0"/>
    <n v="2"/>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n v="0.05"/>
    <n v="0.05"/>
  </r>
  <r>
    <x v="6"/>
    <n v="2"/>
    <s v="ER CHAMPETRE"/>
    <n v="0"/>
    <n v="0"/>
    <n v="0"/>
    <n v="0"/>
    <n v="0"/>
    <n v="0"/>
    <n v="0"/>
    <n v="0"/>
    <n v="0"/>
    <s v="ER SYCOMORE"/>
    <n v="34"/>
    <n v="11"/>
    <n v="4"/>
    <n v="2"/>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7"/>
    <n v="2"/>
    <s v="ER CHAMPETRE"/>
    <n v="8"/>
    <n v="4"/>
    <n v="0"/>
    <n v="0"/>
    <n v="0"/>
    <n v="0"/>
    <n v="0"/>
    <n v="0"/>
    <n v="0"/>
    <s v="ER SYCOMORE"/>
    <n v="40"/>
    <n v="0"/>
    <n v="18"/>
    <n v="2"/>
    <n v="0"/>
    <n v="0"/>
    <n v="0"/>
    <n v="0"/>
    <n v="0"/>
    <s v="FRENE"/>
    <n v="4"/>
    <n v="0"/>
    <n v="2"/>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8"/>
    <n v="2"/>
    <s v="ER CHAMPETRE"/>
    <n v="0"/>
    <n v="0"/>
    <n v="0"/>
    <n v="0"/>
    <n v="0"/>
    <n v="0"/>
    <n v="0"/>
    <n v="0"/>
    <n v="0"/>
    <s v="ER SYCOMORE"/>
    <n v="32"/>
    <n v="2"/>
    <n v="14"/>
    <n v="0"/>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9"/>
    <n v="2"/>
    <s v="ER CHAMPETRE"/>
    <n v="0"/>
    <n v="0"/>
    <n v="0"/>
    <n v="0"/>
    <n v="0"/>
    <n v="0"/>
    <n v="0"/>
    <n v="0"/>
    <n v="0"/>
    <s v="ER SYCOMORE"/>
    <n v="20"/>
    <n v="1"/>
    <n v="8"/>
    <n v="1"/>
    <n v="0"/>
    <n v="0"/>
    <n v="0"/>
    <n v="0"/>
    <n v="0"/>
    <s v="FRENE"/>
    <n v="0"/>
    <n v="0"/>
    <n v="0"/>
    <n v="0"/>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0"/>
    <n v="2"/>
    <s v="ER CHAMPETRE"/>
    <n v="14"/>
    <n v="6"/>
    <n v="1"/>
    <n v="0"/>
    <n v="0"/>
    <n v="0"/>
    <n v="0"/>
    <n v="0"/>
    <n v="0"/>
    <s v="ER SYCOMORE"/>
    <n v="8"/>
    <n v="2"/>
    <n v="2"/>
    <n v="0"/>
    <n v="0"/>
    <n v="0"/>
    <n v="0"/>
    <n v="0"/>
    <n v="0"/>
    <s v="FRENE"/>
    <n v="4"/>
    <n v="0"/>
    <n v="0"/>
    <n v="2"/>
    <n v="0"/>
    <n v="0"/>
    <n v="0"/>
    <n v="0"/>
    <n v="0"/>
    <s v="TILLEUL"/>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n v="0.05"/>
    <n v="0.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F1C87D7-4390-4F44-B922-EE4692407C17}" name="Tableau croisé dynamique1" cacheId="2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rowHeaderCaption="Placettes">
  <location ref="A3:X15" firstHeaderRow="0" firstDataRow="1" firstDataCol="1"/>
  <pivotFields count="125">
    <pivotField axis="axisRow" showAll="0">
      <items count="12">
        <item x="10"/>
        <item x="9"/>
        <item x="8"/>
        <item x="7"/>
        <item x="6"/>
        <item x="5"/>
        <item x="4"/>
        <item x="3"/>
        <item x="2"/>
        <item x="0"/>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2">
    <i>
      <x/>
    </i>
    <i>
      <x v="1"/>
    </i>
    <i>
      <x v="2"/>
    </i>
    <i>
      <x v="3"/>
    </i>
    <i>
      <x v="4"/>
    </i>
    <i>
      <x v="5"/>
    </i>
    <i>
      <x v="6"/>
    </i>
    <i>
      <x v="7"/>
    </i>
    <i>
      <x v="8"/>
    </i>
    <i>
      <x v="9"/>
    </i>
    <i>
      <x v="10"/>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G" fld="104" baseField="0" baseItem="0"/>
    <dataField name="G Essence 1" fld="105" baseField="0" baseItem="0" numFmtId="9"/>
    <dataField name="G Essence 2" fld="106" baseField="0" baseItem="0" numFmtId="9"/>
    <dataField name="G Essence 3" fld="108" baseField="0" baseItem="0" numFmtId="9"/>
    <dataField name="G Essence 4" fld="109" baseField="0" baseItem="0" numFmtId="9"/>
    <dataField name="G Essence 5" fld="107" baseField="0" baseItem="0" numFmtId="9"/>
    <dataField name="G Essence 6" fld="110" baseField="0" baseItem="0" numFmtId="9"/>
    <dataField name="G Essence 7" fld="121" baseField="0" baseItem="0"/>
    <dataField name="G Essence 8" fld="122" baseField="0" baseItem="0"/>
    <dataField name="G Essence 9" fld="123" baseField="0" baseItem="0"/>
    <dataField name="G Essence 10" fld="124" baseField="0" baseItem="0"/>
    <dataField name="% PB tot" fld="111" baseField="0" baseItem="0" numFmtId="9"/>
    <dataField name="% BM tot" fld="112" baseField="0" baseItem="0" numFmtId="9"/>
    <dataField name="% GB tot" fld="113" baseField="0" baseItem="0" numFmtId="9"/>
    <dataField name="% TGB tot" fld="114" baseField="0" baseItem="0" numFmtId="9"/>
    <dataField name="G viv." fld="115" baseField="0" baseItem="0"/>
    <dataField name="% A. bios tot" fld="116" baseField="0" baseItem="0" numFmtId="9"/>
    <dataField name="G bio." fld="117" baseField="0" baseItem="0"/>
    <dataField name="% A. morts tot" fld="118" baseField="0" baseItem="0" numFmtId="9"/>
    <dataField name="S. régénérée" fld="102" subtotal="average" baseField="0" baseItem="0" numFmtId="165"/>
    <dataField name="S. régénérée div." fld="103" subtotal="average" baseField="0" baseItem="0" numFmtId="165"/>
    <dataField name="Perches A." fld="119" baseField="0" baseItem="0"/>
    <dataField name="PB A." fld="120" baseField="0" baseItem="0"/>
  </dataFields>
  <formats count="12">
    <format dxfId="41">
      <pivotArea collapsedLevelsAreSubtotals="1" fieldPosition="0">
        <references count="2">
          <reference field="4294967294" count="2" selected="0">
            <x v="21"/>
            <x v="22"/>
          </reference>
          <reference field="0" count="0"/>
        </references>
      </pivotArea>
    </format>
    <format dxfId="40">
      <pivotArea field="0" grandRow="1" outline="0" collapsedLevelsAreSubtotals="1" axis="axisRow" fieldPosition="0">
        <references count="1">
          <reference field="4294967294" count="2" selected="0">
            <x v="21"/>
            <x v="22"/>
          </reference>
        </references>
      </pivotArea>
    </format>
    <format dxfId="39">
      <pivotArea dataOnly="0" labelOnly="1" outline="0" fieldPosition="0">
        <references count="1">
          <reference field="4294967294" count="1">
            <x v="0"/>
          </reference>
        </references>
      </pivotArea>
    </format>
    <format dxfId="38">
      <pivotArea dataOnly="0" outline="0" fieldPosition="0">
        <references count="1">
          <reference field="4294967294" count="5">
            <x v="10"/>
            <x v="11"/>
            <x v="12"/>
            <x v="13"/>
            <x v="14"/>
          </reference>
        </references>
      </pivotArea>
    </format>
    <format dxfId="37">
      <pivotArea outline="0" collapsedLevelsAreSubtotals="1" fieldPosition="0">
        <references count="1">
          <reference field="4294967294" count="22" selected="0">
            <x v="0"/>
            <x v="1"/>
            <x v="2"/>
            <x v="3"/>
            <x v="4"/>
            <x v="5"/>
            <x v="6"/>
            <x v="7"/>
            <x v="8"/>
            <x v="9"/>
            <x v="10"/>
            <x v="11"/>
            <x v="12"/>
            <x v="13"/>
            <x v="14"/>
            <x v="15"/>
            <x v="16"/>
            <x v="17"/>
            <x v="18"/>
            <x v="19"/>
            <x v="20"/>
            <x v="21"/>
          </reference>
        </references>
      </pivotArea>
    </format>
    <format dxfId="36">
      <pivotArea field="0" type="button" dataOnly="0" labelOnly="1" outline="0" axis="axisRow" fieldPosition="0"/>
    </format>
    <format dxfId="35">
      <pivotArea dataOnly="0" labelOnly="1" fieldPosition="0">
        <references count="1">
          <reference field="0" count="0"/>
        </references>
      </pivotArea>
    </format>
    <format dxfId="34">
      <pivotArea dataOnly="0" labelOnly="1" grandRow="1" outline="0" fieldPosition="0"/>
    </format>
    <format dxfId="33">
      <pivotArea dataOnly="0" labelOnly="1" outline="0" fieldPosition="0">
        <references count="1">
          <reference field="4294967294" count="22">
            <x v="0"/>
            <x v="1"/>
            <x v="2"/>
            <x v="3"/>
            <x v="4"/>
            <x v="5"/>
            <x v="6"/>
            <x v="7"/>
            <x v="8"/>
            <x v="9"/>
            <x v="10"/>
            <x v="11"/>
            <x v="12"/>
            <x v="13"/>
            <x v="14"/>
            <x v="15"/>
            <x v="16"/>
            <x v="17"/>
            <x v="18"/>
            <x v="19"/>
            <x v="20"/>
            <x v="21"/>
          </reference>
        </references>
      </pivotArea>
    </format>
    <format dxfId="32">
      <pivotArea dataOnly="0" labelOnly="1" outline="0" fieldPosition="0">
        <references count="1">
          <reference field="4294967294" count="1">
            <x v="22"/>
          </reference>
        </references>
      </pivotArea>
    </format>
    <format dxfId="31">
      <pivotArea outline="0" fieldPosition="0">
        <references count="1">
          <reference field="4294967294" count="1">
            <x v="19"/>
          </reference>
        </references>
      </pivotArea>
    </format>
    <format dxfId="30">
      <pivotArea outline="0" fieldPosition="0">
        <references count="1">
          <reference field="4294967294" count="1">
            <x v="2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29" headerRowBorderDxfId="28" tableBorderDxfId="27" totalsRowBorderDxfId="26">
  <autoFilter ref="A1:J12" xr:uid="{64661AC6-1227-BB4B-88A8-17744B466A95}"/>
  <tableColumns count="10">
    <tableColumn id="1" xr3:uid="{64444BCF-35FE-D545-9CDC-83C845DA58A6}" name="Essences" dataDxfId="25"/>
    <tableColumn id="2" xr3:uid="{5A104C36-641F-4A41-8D09-AD732C7CFB06}" name="G" dataDxfId="24"/>
    <tableColumn id="3" xr3:uid="{830F17E4-7125-FA44-82B1-AD899ACD3036}" name="PB" dataDxfId="23"/>
    <tableColumn id="4" xr3:uid="{F0A8683F-27F5-EC4F-8E0E-AD96C6A24523}" name="% PB" dataDxfId="22" dataCellStyle="Pourcentage"/>
    <tableColumn id="5" xr3:uid="{BB4C1C5D-904A-8D4C-AC0B-6A7F4DE035B2}" name="BM" dataDxfId="21"/>
    <tableColumn id="6" xr3:uid="{11A5EB67-7152-7E48-A1F2-8E3DBCA7797A}" name="% BM" dataDxfId="20" dataCellStyle="Pourcentage"/>
    <tableColumn id="7" xr3:uid="{90404B2E-7162-1B49-8E62-2DFD8CC461E6}" name="GB" dataDxfId="19"/>
    <tableColumn id="8" xr3:uid="{5429810A-B403-8F4B-AC28-BBB686421399}" name="% GB" dataDxfId="18" dataCellStyle="Pourcentage"/>
    <tableColumn id="9" xr3:uid="{F0A2CDDB-95D6-3E4B-B0C8-2082D3518009}" name="TGB" dataDxfId="17"/>
    <tableColumn id="10" xr3:uid="{138568D6-6603-E149-852C-D2FE461AA725}" name="% TGB" dataDxfId="1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U2:W6" totalsRowShown="0" headerRowDxfId="15">
  <autoFilter ref="U2:W6" xr:uid="{432B1CAE-5699-D944-A694-8FB156C7145C}"/>
  <tableColumns count="3">
    <tableColumn id="1" xr3:uid="{B98DFDCB-CEE2-B343-9E2D-8EEC91F9AE85}" name="Cat."/>
    <tableColumn id="2" xr3:uid="{1DF12F23-826B-FC4E-B826-91AC6BBC50CF}" name="Obj" dataDxfId="14"/>
    <tableColumn id="3" xr3:uid="{D5CFB61D-4858-704B-87C3-9BF67CCDCD9E}" name="Acc"/>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opLeftCell="C1" zoomScale="120" zoomScaleNormal="120" workbookViewId="0">
      <selection activeCell="D4" sqref="D4"/>
    </sheetView>
  </sheetViews>
  <sheetFormatPr baseColWidth="10" defaultRowHeight="16" x14ac:dyDescent="0.2"/>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x14ac:dyDescent="0.2">
      <c r="B2" s="11"/>
      <c r="C2" s="199" t="s">
        <v>166</v>
      </c>
      <c r="D2" s="199"/>
      <c r="E2" s="199"/>
      <c r="F2" s="199"/>
      <c r="G2" s="199"/>
      <c r="H2" s="199"/>
      <c r="I2" s="199"/>
      <c r="J2" s="199"/>
      <c r="K2" s="199"/>
      <c r="L2" s="199"/>
      <c r="M2" s="199"/>
      <c r="N2" s="199"/>
      <c r="O2" s="199"/>
      <c r="P2" s="199"/>
      <c r="Q2" s="199"/>
      <c r="R2" s="199"/>
      <c r="S2" s="199"/>
      <c r="T2" s="199"/>
      <c r="U2" s="199"/>
      <c r="V2" s="11"/>
    </row>
    <row r="3" spans="2:22" ht="21" customHeight="1" x14ac:dyDescent="0.2">
      <c r="B3" s="12"/>
      <c r="C3" s="12"/>
      <c r="D3" s="12"/>
      <c r="E3" s="12"/>
      <c r="F3" s="12"/>
      <c r="G3" s="12"/>
      <c r="H3" s="12"/>
      <c r="I3" s="12"/>
      <c r="J3" s="12"/>
      <c r="K3" s="12"/>
      <c r="L3" s="12"/>
      <c r="M3" s="12"/>
      <c r="N3" s="12"/>
      <c r="O3" s="12"/>
      <c r="P3" s="12"/>
      <c r="Q3" s="12"/>
      <c r="R3" s="12"/>
      <c r="S3" s="12"/>
      <c r="T3" s="12"/>
      <c r="U3" s="12"/>
      <c r="V3" s="12"/>
    </row>
    <row r="4" spans="2:22" ht="32" customHeight="1" x14ac:dyDescent="0.2">
      <c r="B4" s="12"/>
      <c r="C4" s="34" t="s">
        <v>167</v>
      </c>
      <c r="D4" s="13"/>
      <c r="E4" s="12"/>
      <c r="F4" s="12"/>
      <c r="G4" s="12"/>
      <c r="H4" s="35" t="s">
        <v>168</v>
      </c>
      <c r="I4" s="13"/>
      <c r="J4" s="12"/>
      <c r="K4" s="12"/>
      <c r="L4" s="12"/>
      <c r="M4" s="12"/>
      <c r="N4" s="12"/>
      <c r="O4" s="12"/>
      <c r="P4" s="12"/>
      <c r="Q4" s="12"/>
      <c r="R4" s="12"/>
      <c r="S4" s="12"/>
      <c r="T4" s="35" t="s">
        <v>355</v>
      </c>
      <c r="U4" s="13">
        <v>11</v>
      </c>
      <c r="V4" s="12"/>
    </row>
    <row r="5" spans="2:22" x14ac:dyDescent="0.2">
      <c r="B5" s="12"/>
      <c r="C5" s="34"/>
      <c r="D5" s="36"/>
      <c r="E5" s="37"/>
      <c r="F5" s="35"/>
      <c r="G5" s="12"/>
      <c r="H5" s="12"/>
      <c r="I5" s="12"/>
      <c r="J5" s="12"/>
      <c r="K5" s="12"/>
      <c r="L5" s="12"/>
      <c r="M5" s="12"/>
      <c r="N5" s="12"/>
      <c r="O5" s="12"/>
      <c r="P5" s="12"/>
      <c r="Q5" s="12"/>
      <c r="R5" s="12"/>
      <c r="S5" s="12"/>
      <c r="T5" s="12"/>
      <c r="U5" s="12"/>
      <c r="V5" s="12"/>
    </row>
    <row r="6" spans="2:22" ht="30" customHeight="1" x14ac:dyDescent="0.2">
      <c r="B6" s="12"/>
      <c r="C6" s="12"/>
      <c r="D6" s="198" t="s">
        <v>5</v>
      </c>
      <c r="E6" s="198"/>
      <c r="F6" s="198"/>
      <c r="G6" s="198"/>
      <c r="H6" s="198"/>
      <c r="I6" s="198"/>
      <c r="J6" s="198"/>
      <c r="K6" s="198"/>
      <c r="L6" s="198"/>
      <c r="M6" s="198" t="s">
        <v>8</v>
      </c>
      <c r="N6" s="198"/>
      <c r="O6" s="198"/>
      <c r="P6" s="198"/>
      <c r="Q6" s="12"/>
      <c r="R6" s="200" t="s">
        <v>6</v>
      </c>
      <c r="S6" s="202"/>
      <c r="T6" s="202"/>
      <c r="U6" s="201"/>
      <c r="V6" s="12"/>
    </row>
    <row r="7" spans="2:22" s="1" customFormat="1" ht="30" customHeight="1" x14ac:dyDescent="0.2">
      <c r="B7" s="12"/>
      <c r="C7" s="38" t="s">
        <v>11</v>
      </c>
      <c r="D7" s="38" t="s">
        <v>0</v>
      </c>
      <c r="E7" s="200" t="s">
        <v>1</v>
      </c>
      <c r="F7" s="201"/>
      <c r="G7" s="200" t="s">
        <v>2</v>
      </c>
      <c r="H7" s="201"/>
      <c r="I7" s="200" t="s">
        <v>3</v>
      </c>
      <c r="J7" s="201"/>
      <c r="K7" s="200" t="s">
        <v>4</v>
      </c>
      <c r="L7" s="201"/>
      <c r="M7" s="200" t="s">
        <v>9</v>
      </c>
      <c r="N7" s="201"/>
      <c r="O7" s="200" t="s">
        <v>10</v>
      </c>
      <c r="P7" s="201"/>
      <c r="Q7" s="39"/>
      <c r="R7" s="200" t="s">
        <v>7</v>
      </c>
      <c r="S7" s="201"/>
      <c r="T7" s="200" t="s">
        <v>1</v>
      </c>
      <c r="U7" s="201"/>
      <c r="V7" s="12"/>
    </row>
    <row r="8" spans="2:22" ht="30" customHeight="1" x14ac:dyDescent="0.2">
      <c r="B8" s="12"/>
      <c r="C8" s="14" t="s">
        <v>38</v>
      </c>
      <c r="D8" s="40">
        <f t="shared" ref="D8:D17" si="0">E8*$I$4+G8*$I$4+I8*$I$4+K8*$I$4</f>
        <v>0</v>
      </c>
      <c r="E8" s="15">
        <v>0</v>
      </c>
      <c r="F8" s="41"/>
      <c r="G8" s="16">
        <v>0</v>
      </c>
      <c r="H8" s="42"/>
      <c r="I8" s="16">
        <v>0</v>
      </c>
      <c r="J8" s="42"/>
      <c r="K8" s="16">
        <v>0</v>
      </c>
      <c r="L8" s="42"/>
      <c r="M8" s="16">
        <v>0</v>
      </c>
      <c r="N8" s="42"/>
      <c r="O8" s="16">
        <v>0</v>
      </c>
      <c r="P8" s="42"/>
      <c r="Q8" s="12"/>
      <c r="R8" s="16">
        <v>0</v>
      </c>
      <c r="S8" s="42"/>
      <c r="T8" s="16">
        <v>0</v>
      </c>
      <c r="U8" s="42"/>
      <c r="V8" s="12"/>
    </row>
    <row r="9" spans="2:22" ht="30" customHeight="1" x14ac:dyDescent="0.2">
      <c r="B9" s="12"/>
      <c r="C9" s="14" t="s">
        <v>36</v>
      </c>
      <c r="D9" s="40">
        <f t="shared" si="0"/>
        <v>0</v>
      </c>
      <c r="E9" s="16">
        <v>0</v>
      </c>
      <c r="F9" s="42"/>
      <c r="G9" s="16">
        <v>0</v>
      </c>
      <c r="H9" s="42"/>
      <c r="I9" s="16">
        <v>0</v>
      </c>
      <c r="J9" s="42"/>
      <c r="K9" s="16">
        <v>0</v>
      </c>
      <c r="L9" s="42"/>
      <c r="M9" s="16">
        <v>0</v>
      </c>
      <c r="N9" s="42"/>
      <c r="O9" s="16">
        <v>0</v>
      </c>
      <c r="P9" s="42"/>
      <c r="Q9" s="12"/>
      <c r="R9" s="16">
        <v>0</v>
      </c>
      <c r="S9" s="42"/>
      <c r="T9" s="16">
        <v>0</v>
      </c>
      <c r="U9" s="42"/>
      <c r="V9" s="12"/>
    </row>
    <row r="10" spans="2:22" ht="30" customHeight="1" x14ac:dyDescent="0.2">
      <c r="B10" s="12"/>
      <c r="C10" s="14" t="s">
        <v>32</v>
      </c>
      <c r="D10" s="40">
        <f t="shared" si="0"/>
        <v>0</v>
      </c>
      <c r="E10" s="16">
        <v>0</v>
      </c>
      <c r="F10" s="42"/>
      <c r="G10" s="16">
        <v>0</v>
      </c>
      <c r="H10" s="42"/>
      <c r="I10" s="16">
        <v>0</v>
      </c>
      <c r="J10" s="42"/>
      <c r="K10" s="16">
        <v>0</v>
      </c>
      <c r="L10" s="42"/>
      <c r="M10" s="16">
        <v>0</v>
      </c>
      <c r="N10" s="42"/>
      <c r="O10" s="16">
        <v>0</v>
      </c>
      <c r="P10" s="42"/>
      <c r="Q10" s="12"/>
      <c r="R10" s="16">
        <v>0</v>
      </c>
      <c r="S10" s="42"/>
      <c r="T10" s="16">
        <v>0</v>
      </c>
      <c r="U10" s="42"/>
      <c r="V10" s="12"/>
    </row>
    <row r="11" spans="2:22" ht="30" customHeight="1" x14ac:dyDescent="0.2">
      <c r="B11" s="12"/>
      <c r="C11" s="14" t="s">
        <v>48</v>
      </c>
      <c r="D11" s="40">
        <f t="shared" si="0"/>
        <v>0</v>
      </c>
      <c r="E11" s="16">
        <v>0</v>
      </c>
      <c r="F11" s="42"/>
      <c r="G11" s="16">
        <v>0</v>
      </c>
      <c r="H11" s="42"/>
      <c r="I11" s="16">
        <v>0</v>
      </c>
      <c r="J11" s="42"/>
      <c r="K11" s="16">
        <v>0</v>
      </c>
      <c r="L11" s="42"/>
      <c r="M11" s="16">
        <v>0</v>
      </c>
      <c r="N11" s="42"/>
      <c r="O11" s="16">
        <v>0</v>
      </c>
      <c r="P11" s="42"/>
      <c r="Q11" s="12"/>
      <c r="R11" s="16">
        <v>0</v>
      </c>
      <c r="S11" s="42"/>
      <c r="T11" s="16">
        <v>0</v>
      </c>
      <c r="U11" s="42"/>
      <c r="V11" s="12"/>
    </row>
    <row r="12" spans="2:22" ht="30" customHeight="1" x14ac:dyDescent="0.2">
      <c r="B12" s="12"/>
      <c r="C12" s="14"/>
      <c r="D12" s="40">
        <f t="shared" si="0"/>
        <v>0</v>
      </c>
      <c r="E12" s="16">
        <v>0</v>
      </c>
      <c r="F12" s="42"/>
      <c r="G12" s="16">
        <v>0</v>
      </c>
      <c r="H12" s="42"/>
      <c r="I12" s="16">
        <v>0</v>
      </c>
      <c r="J12" s="42"/>
      <c r="K12" s="16">
        <v>0</v>
      </c>
      <c r="L12" s="42"/>
      <c r="M12" s="16">
        <v>0</v>
      </c>
      <c r="N12" s="42"/>
      <c r="O12" s="16">
        <v>0</v>
      </c>
      <c r="P12" s="42"/>
      <c r="Q12" s="12"/>
      <c r="R12" s="16">
        <v>0</v>
      </c>
      <c r="S12" s="42"/>
      <c r="T12" s="16">
        <v>0</v>
      </c>
      <c r="U12" s="42"/>
      <c r="V12" s="12"/>
    </row>
    <row r="13" spans="2:22" ht="30" customHeight="1" x14ac:dyDescent="0.2">
      <c r="B13" s="12"/>
      <c r="C13" s="14"/>
      <c r="D13" s="40">
        <f t="shared" si="0"/>
        <v>0</v>
      </c>
      <c r="E13" s="16">
        <v>0</v>
      </c>
      <c r="F13" s="42"/>
      <c r="G13" s="16">
        <v>0</v>
      </c>
      <c r="H13" s="42"/>
      <c r="I13" s="16">
        <v>0</v>
      </c>
      <c r="J13" s="42"/>
      <c r="K13" s="16">
        <v>0</v>
      </c>
      <c r="L13" s="42"/>
      <c r="M13" s="16">
        <v>0</v>
      </c>
      <c r="N13" s="42"/>
      <c r="O13" s="16">
        <v>0</v>
      </c>
      <c r="P13" s="42"/>
      <c r="Q13" s="12"/>
      <c r="R13" s="16">
        <v>0</v>
      </c>
      <c r="S13" s="42"/>
      <c r="T13" s="16">
        <v>0</v>
      </c>
      <c r="U13" s="42"/>
      <c r="V13" s="12"/>
    </row>
    <row r="14" spans="2:22" ht="30" customHeight="1" x14ac:dyDescent="0.2">
      <c r="B14" s="12"/>
      <c r="C14" s="14"/>
      <c r="D14" s="40">
        <f t="shared" si="0"/>
        <v>0</v>
      </c>
      <c r="E14" s="16">
        <v>0</v>
      </c>
      <c r="F14" s="42"/>
      <c r="G14" s="16">
        <v>0</v>
      </c>
      <c r="H14" s="42"/>
      <c r="I14" s="16">
        <v>0</v>
      </c>
      <c r="J14" s="42"/>
      <c r="K14" s="16">
        <v>0</v>
      </c>
      <c r="L14" s="42"/>
      <c r="M14" s="16">
        <v>0</v>
      </c>
      <c r="N14" s="42"/>
      <c r="O14" s="16">
        <v>0</v>
      </c>
      <c r="P14" s="42"/>
      <c r="Q14" s="12"/>
      <c r="R14" s="16">
        <v>0</v>
      </c>
      <c r="S14" s="42"/>
      <c r="T14" s="16">
        <v>0</v>
      </c>
      <c r="U14" s="42"/>
      <c r="V14" s="12"/>
    </row>
    <row r="15" spans="2:22" ht="30" customHeight="1" x14ac:dyDescent="0.2">
      <c r="B15" s="12"/>
      <c r="C15" s="14"/>
      <c r="D15" s="40">
        <f t="shared" si="0"/>
        <v>0</v>
      </c>
      <c r="E15" s="16">
        <v>0</v>
      </c>
      <c r="F15" s="42"/>
      <c r="G15" s="16">
        <v>0</v>
      </c>
      <c r="H15" s="42"/>
      <c r="I15" s="16">
        <v>0</v>
      </c>
      <c r="J15" s="42"/>
      <c r="K15" s="16">
        <v>0</v>
      </c>
      <c r="L15" s="42"/>
      <c r="M15" s="16">
        <v>0</v>
      </c>
      <c r="N15" s="42"/>
      <c r="O15" s="16">
        <v>0</v>
      </c>
      <c r="P15" s="42"/>
      <c r="Q15" s="12"/>
      <c r="R15" s="16">
        <v>0</v>
      </c>
      <c r="S15" s="42"/>
      <c r="T15" s="16">
        <v>0</v>
      </c>
      <c r="U15" s="42"/>
      <c r="V15" s="12"/>
    </row>
    <row r="16" spans="2:22" ht="30" customHeight="1" x14ac:dyDescent="0.2">
      <c r="B16" s="12"/>
      <c r="C16" s="14"/>
      <c r="D16" s="40">
        <f t="shared" si="0"/>
        <v>0</v>
      </c>
      <c r="E16" s="16">
        <v>0</v>
      </c>
      <c r="F16" s="42"/>
      <c r="G16" s="16">
        <v>0</v>
      </c>
      <c r="H16" s="42"/>
      <c r="I16" s="16">
        <v>0</v>
      </c>
      <c r="J16" s="42"/>
      <c r="K16" s="16">
        <v>0</v>
      </c>
      <c r="L16" s="42"/>
      <c r="M16" s="16">
        <v>0</v>
      </c>
      <c r="N16" s="42"/>
      <c r="O16" s="16">
        <v>0</v>
      </c>
      <c r="P16" s="42"/>
      <c r="Q16" s="12"/>
      <c r="R16" s="16">
        <v>0</v>
      </c>
      <c r="S16" s="42"/>
      <c r="T16" s="16">
        <v>0</v>
      </c>
      <c r="U16" s="42"/>
      <c r="V16" s="12"/>
    </row>
    <row r="17" spans="2:22" ht="30" customHeight="1" x14ac:dyDescent="0.2">
      <c r="B17" s="12"/>
      <c r="C17" s="14"/>
      <c r="D17" s="40">
        <f t="shared" si="0"/>
        <v>0</v>
      </c>
      <c r="E17" s="16">
        <v>0</v>
      </c>
      <c r="F17" s="42"/>
      <c r="G17" s="16">
        <v>0</v>
      </c>
      <c r="H17" s="42"/>
      <c r="I17" s="16">
        <v>0</v>
      </c>
      <c r="J17" s="42"/>
      <c r="K17" s="16">
        <v>0</v>
      </c>
      <c r="L17" s="42"/>
      <c r="M17" s="16">
        <v>0</v>
      </c>
      <c r="N17" s="42"/>
      <c r="O17" s="16">
        <v>0</v>
      </c>
      <c r="P17" s="42"/>
      <c r="Q17" s="12"/>
      <c r="R17" s="16">
        <v>0</v>
      </c>
      <c r="S17" s="42"/>
      <c r="T17" s="16">
        <v>0</v>
      </c>
      <c r="U17" s="42"/>
      <c r="V17" s="12"/>
    </row>
    <row r="18" spans="2:22" ht="30" customHeight="1" x14ac:dyDescent="0.2">
      <c r="B18" s="12"/>
      <c r="C18" s="33" t="s">
        <v>12</v>
      </c>
      <c r="D18" s="43">
        <f>SUM(D8:D17)</f>
        <v>0</v>
      </c>
      <c r="E18" s="43" cm="1">
        <f t="array" ref="E18">SUM(E8:E17*$I$4)</f>
        <v>0</v>
      </c>
      <c r="F18" s="44"/>
      <c r="G18" s="43">
        <f>SUM(G8:G17)*$I$4</f>
        <v>0</v>
      </c>
      <c r="H18" s="44"/>
      <c r="I18" s="43">
        <f>SUM(I8:I17)*$I$4</f>
        <v>0</v>
      </c>
      <c r="J18" s="44"/>
      <c r="K18" s="43">
        <f>SUM(K8:K17)*$I$4</f>
        <v>0</v>
      </c>
      <c r="L18" s="44"/>
      <c r="M18" s="43">
        <f>SUM(M8:M17)*$I$4</f>
        <v>0</v>
      </c>
      <c r="N18" s="44"/>
      <c r="O18" s="43">
        <f>SUM(O8:O17)*$I$4</f>
        <v>0</v>
      </c>
      <c r="P18" s="44"/>
      <c r="Q18" s="12"/>
      <c r="R18" s="43">
        <f>SUM(R8:R17)</f>
        <v>0</v>
      </c>
      <c r="S18" s="44"/>
      <c r="T18" s="43">
        <f>SUM(T8:T17)</f>
        <v>0</v>
      </c>
      <c r="U18" s="45"/>
      <c r="V18" s="12"/>
    </row>
    <row r="19" spans="2:22" x14ac:dyDescent="0.2">
      <c r="B19" s="12"/>
      <c r="C19" s="12"/>
      <c r="D19" s="12"/>
      <c r="E19" s="12"/>
      <c r="F19" s="12"/>
      <c r="G19" s="12"/>
      <c r="H19" s="12"/>
      <c r="I19" s="12"/>
      <c r="J19" s="12"/>
      <c r="K19" s="12"/>
      <c r="L19" s="12"/>
      <c r="M19" s="12"/>
      <c r="N19" s="12"/>
      <c r="O19" s="12"/>
      <c r="P19" s="12"/>
      <c r="Q19" s="12"/>
      <c r="R19" s="12"/>
      <c r="S19" s="12"/>
      <c r="T19" s="12"/>
      <c r="U19" s="12"/>
      <c r="V19" s="12"/>
    </row>
    <row r="20" spans="2:22" ht="30" customHeight="1" x14ac:dyDescent="0.2">
      <c r="B20" s="12"/>
      <c r="C20" s="46" t="s">
        <v>13</v>
      </c>
      <c r="D20" s="34"/>
      <c r="E20" s="34"/>
      <c r="F20" s="34"/>
      <c r="G20" s="17"/>
      <c r="H20" s="12"/>
      <c r="I20" s="12"/>
      <c r="J20" s="12"/>
      <c r="K20" s="12"/>
      <c r="L20" s="12"/>
      <c r="M20" s="12"/>
      <c r="N20" s="12"/>
      <c r="O20" s="12"/>
      <c r="P20" s="12"/>
      <c r="Q20" s="12"/>
      <c r="R20" s="12"/>
      <c r="S20" s="12"/>
      <c r="T20" s="12"/>
      <c r="U20" s="12"/>
      <c r="V20" s="12"/>
    </row>
    <row r="21" spans="2:22" x14ac:dyDescent="0.2">
      <c r="B21" s="12"/>
      <c r="C21" s="47"/>
      <c r="D21" s="47"/>
      <c r="E21" s="47"/>
      <c r="F21" s="47"/>
      <c r="G21" s="47"/>
      <c r="H21" s="12"/>
      <c r="I21" s="12"/>
      <c r="J21" s="12"/>
      <c r="K21" s="12"/>
      <c r="L21" s="12"/>
      <c r="M21" s="12"/>
      <c r="N21" s="12"/>
      <c r="O21" s="12"/>
      <c r="P21" s="12"/>
      <c r="Q21" s="12"/>
      <c r="R21" s="12"/>
      <c r="S21" s="12"/>
      <c r="T21" s="12"/>
      <c r="U21" s="12"/>
      <c r="V21" s="12"/>
    </row>
    <row r="22" spans="2:22" ht="30" customHeight="1" x14ac:dyDescent="0.2">
      <c r="B22" s="12"/>
      <c r="C22" s="46" t="s">
        <v>110</v>
      </c>
      <c r="D22" s="34"/>
      <c r="E22" s="34"/>
      <c r="F22" s="34"/>
      <c r="G22" s="17"/>
      <c r="H22" s="48"/>
      <c r="I22" s="48"/>
      <c r="J22" s="12"/>
      <c r="K22" s="12"/>
      <c r="L22" s="12"/>
      <c r="M22" s="12"/>
      <c r="N22" s="12"/>
      <c r="O22" s="12"/>
      <c r="P22" s="12"/>
      <c r="Q22" s="12"/>
      <c r="R22" s="12"/>
      <c r="S22" s="12"/>
      <c r="T22" s="12"/>
      <c r="U22" s="12"/>
      <c r="V22" s="12"/>
    </row>
    <row r="23" spans="2:22" x14ac:dyDescent="0.2">
      <c r="B23" s="18"/>
      <c r="C23" s="18"/>
      <c r="D23" s="18"/>
      <c r="E23" s="18"/>
      <c r="F23" s="18"/>
      <c r="G23" s="18"/>
      <c r="H23" s="18"/>
      <c r="I23" s="48"/>
      <c r="J23" s="48"/>
      <c r="K23" s="12"/>
      <c r="L23" s="12"/>
      <c r="M23" s="12"/>
      <c r="N23" s="12"/>
      <c r="O23" s="12"/>
      <c r="P23" s="12"/>
      <c r="Q23" s="12"/>
      <c r="R23" s="12"/>
      <c r="S23" s="12"/>
      <c r="T23" s="12" t="s">
        <v>14</v>
      </c>
      <c r="U23" s="12"/>
      <c r="V23" s="12"/>
    </row>
    <row r="24" spans="2:22" x14ac:dyDescent="0.2">
      <c r="B24" s="12"/>
      <c r="C24" s="47"/>
      <c r="D24" s="47"/>
      <c r="E24" s="12"/>
      <c r="F24" s="12"/>
      <c r="G24" s="12"/>
      <c r="H24" s="12"/>
      <c r="I24" s="12"/>
      <c r="J24" s="12"/>
      <c r="K24" s="12"/>
      <c r="L24" s="12"/>
      <c r="M24" s="12"/>
      <c r="N24" s="12"/>
      <c r="O24" s="12"/>
      <c r="P24" s="12"/>
      <c r="Q24" s="12"/>
      <c r="R24" s="12"/>
      <c r="S24" s="12"/>
      <c r="T24" s="12"/>
      <c r="U24" s="12"/>
      <c r="V24" s="12"/>
    </row>
  </sheetData>
  <sheetProtection sheet="1" objects="1" scenarios="1"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er_placette_1">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30"/>
  <sheetViews>
    <sheetView topLeftCell="CM1" zoomScaleNormal="100" workbookViewId="0">
      <selection activeCell="DE7" sqref="DE7"/>
    </sheetView>
  </sheetViews>
  <sheetFormatPr baseColWidth="10" defaultRowHeight="16" x14ac:dyDescent="0.2"/>
  <cols>
    <col min="1" max="1" width="9" bestFit="1" customWidth="1"/>
    <col min="2" max="2" width="10.1640625" bestFit="1" customWidth="1"/>
    <col min="3" max="3" width="21.83203125" customWidth="1"/>
    <col min="4" max="4" width="3.83203125" bestFit="1" customWidth="1"/>
    <col min="5" max="5" width="7.5" bestFit="1" customWidth="1"/>
    <col min="6"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x14ac:dyDescent="0.2">
      <c r="A1" s="19" t="s">
        <v>112</v>
      </c>
      <c r="B1" s="20" t="s">
        <v>114</v>
      </c>
      <c r="C1" s="19" t="s">
        <v>116</v>
      </c>
      <c r="D1" s="19" t="s">
        <v>177</v>
      </c>
      <c r="E1" s="19" t="s">
        <v>126</v>
      </c>
      <c r="F1" s="19" t="s">
        <v>127</v>
      </c>
      <c r="G1" s="19" t="s">
        <v>128</v>
      </c>
      <c r="H1" s="19" t="s">
        <v>129</v>
      </c>
      <c r="I1" s="19" t="s">
        <v>169</v>
      </c>
      <c r="J1" s="19" t="s">
        <v>170</v>
      </c>
      <c r="K1" s="19" t="s">
        <v>171</v>
      </c>
      <c r="L1" s="19" t="s">
        <v>172</v>
      </c>
      <c r="M1" s="20" t="s">
        <v>117</v>
      </c>
      <c r="N1" s="20" t="s">
        <v>178</v>
      </c>
      <c r="O1" s="20" t="s">
        <v>130</v>
      </c>
      <c r="P1" s="20" t="s">
        <v>131</v>
      </c>
      <c r="Q1" s="20" t="s">
        <v>132</v>
      </c>
      <c r="R1" s="20" t="s">
        <v>133</v>
      </c>
      <c r="S1" s="20" t="s">
        <v>173</v>
      </c>
      <c r="T1" s="20" t="s">
        <v>174</v>
      </c>
      <c r="U1" s="20" t="s">
        <v>175</v>
      </c>
      <c r="V1" s="20" t="s">
        <v>176</v>
      </c>
      <c r="W1" s="19" t="s">
        <v>118</v>
      </c>
      <c r="X1" s="19" t="s">
        <v>179</v>
      </c>
      <c r="Y1" s="19" t="s">
        <v>134</v>
      </c>
      <c r="Z1" s="19" t="s">
        <v>135</v>
      </c>
      <c r="AA1" s="19" t="s">
        <v>136</v>
      </c>
      <c r="AB1" s="19" t="s">
        <v>137</v>
      </c>
      <c r="AC1" s="19" t="s">
        <v>180</v>
      </c>
      <c r="AD1" s="19" t="s">
        <v>181</v>
      </c>
      <c r="AE1" s="19" t="s">
        <v>182</v>
      </c>
      <c r="AF1" s="19" t="s">
        <v>183</v>
      </c>
      <c r="AG1" s="20" t="s">
        <v>119</v>
      </c>
      <c r="AH1" s="20" t="s">
        <v>184</v>
      </c>
      <c r="AI1" s="20" t="s">
        <v>138</v>
      </c>
      <c r="AJ1" s="20" t="s">
        <v>139</v>
      </c>
      <c r="AK1" s="20" t="s">
        <v>140</v>
      </c>
      <c r="AL1" s="20" t="s">
        <v>141</v>
      </c>
      <c r="AM1" s="20" t="s">
        <v>185</v>
      </c>
      <c r="AN1" s="20" t="s">
        <v>186</v>
      </c>
      <c r="AO1" s="20" t="s">
        <v>187</v>
      </c>
      <c r="AP1" s="20" t="s">
        <v>188</v>
      </c>
      <c r="AQ1" s="19" t="s">
        <v>120</v>
      </c>
      <c r="AR1" s="19" t="s">
        <v>189</v>
      </c>
      <c r="AS1" s="19" t="s">
        <v>142</v>
      </c>
      <c r="AT1" s="19" t="s">
        <v>143</v>
      </c>
      <c r="AU1" s="19" t="s">
        <v>144</v>
      </c>
      <c r="AV1" s="19" t="s">
        <v>145</v>
      </c>
      <c r="AW1" s="19" t="s">
        <v>190</v>
      </c>
      <c r="AX1" s="19" t="s">
        <v>191</v>
      </c>
      <c r="AY1" s="19" t="s">
        <v>192</v>
      </c>
      <c r="AZ1" s="19" t="s">
        <v>193</v>
      </c>
      <c r="BA1" s="20" t="s">
        <v>121</v>
      </c>
      <c r="BB1" s="20" t="s">
        <v>194</v>
      </c>
      <c r="BC1" s="20" t="s">
        <v>146</v>
      </c>
      <c r="BD1" s="20" t="s">
        <v>147</v>
      </c>
      <c r="BE1" s="20" t="s">
        <v>148</v>
      </c>
      <c r="BF1" s="20" t="s">
        <v>149</v>
      </c>
      <c r="BG1" s="20" t="s">
        <v>195</v>
      </c>
      <c r="BH1" s="20" t="s">
        <v>196</v>
      </c>
      <c r="BI1" s="20" t="s">
        <v>197</v>
      </c>
      <c r="BJ1" s="20" t="s">
        <v>198</v>
      </c>
      <c r="BK1" s="19" t="s">
        <v>122</v>
      </c>
      <c r="BL1" s="19" t="s">
        <v>199</v>
      </c>
      <c r="BM1" s="19" t="s">
        <v>150</v>
      </c>
      <c r="BN1" s="19" t="s">
        <v>151</v>
      </c>
      <c r="BO1" s="19" t="s">
        <v>152</v>
      </c>
      <c r="BP1" s="19" t="s">
        <v>153</v>
      </c>
      <c r="BQ1" s="19" t="s">
        <v>200</v>
      </c>
      <c r="BR1" s="19" t="s">
        <v>201</v>
      </c>
      <c r="BS1" s="19" t="s">
        <v>202</v>
      </c>
      <c r="BT1" s="19" t="s">
        <v>203</v>
      </c>
      <c r="BU1" s="20" t="s">
        <v>123</v>
      </c>
      <c r="BV1" s="20" t="s">
        <v>204</v>
      </c>
      <c r="BW1" s="20" t="s">
        <v>154</v>
      </c>
      <c r="BX1" s="20" t="s">
        <v>155</v>
      </c>
      <c r="BY1" s="20" t="s">
        <v>156</v>
      </c>
      <c r="BZ1" s="20" t="s">
        <v>157</v>
      </c>
      <c r="CA1" s="20" t="s">
        <v>205</v>
      </c>
      <c r="CB1" s="20" t="s">
        <v>206</v>
      </c>
      <c r="CC1" s="20" t="s">
        <v>207</v>
      </c>
      <c r="CD1" s="20" t="s">
        <v>208</v>
      </c>
      <c r="CE1" s="19" t="s">
        <v>124</v>
      </c>
      <c r="CF1" s="19" t="s">
        <v>209</v>
      </c>
      <c r="CG1" s="19" t="s">
        <v>158</v>
      </c>
      <c r="CH1" s="19" t="s">
        <v>159</v>
      </c>
      <c r="CI1" s="19" t="s">
        <v>160</v>
      </c>
      <c r="CJ1" s="19" t="s">
        <v>161</v>
      </c>
      <c r="CK1" s="19" t="s">
        <v>210</v>
      </c>
      <c r="CL1" s="19" t="s">
        <v>211</v>
      </c>
      <c r="CM1" s="19" t="s">
        <v>212</v>
      </c>
      <c r="CN1" s="19" t="s">
        <v>213</v>
      </c>
      <c r="CO1" s="20" t="s">
        <v>125</v>
      </c>
      <c r="CP1" s="20" t="s">
        <v>214</v>
      </c>
      <c r="CQ1" s="20" t="s">
        <v>162</v>
      </c>
      <c r="CR1" s="20" t="s">
        <v>163</v>
      </c>
      <c r="CS1" s="20" t="s">
        <v>164</v>
      </c>
      <c r="CT1" s="20" t="s">
        <v>165</v>
      </c>
      <c r="CU1" s="20" t="s">
        <v>215</v>
      </c>
      <c r="CV1" s="20" t="s">
        <v>216</v>
      </c>
      <c r="CW1" s="20" t="s">
        <v>217</v>
      </c>
      <c r="CX1" s="20" t="s">
        <v>218</v>
      </c>
      <c r="CY1" s="20" t="s">
        <v>219</v>
      </c>
      <c r="CZ1" s="20" t="s">
        <v>115</v>
      </c>
    </row>
    <row r="2" spans="1:104" ht="30" customHeight="1" x14ac:dyDescent="0.2">
      <c r="A2" s="195">
        <v>11</v>
      </c>
      <c r="B2" s="196">
        <v>2</v>
      </c>
      <c r="C2" s="195" t="s">
        <v>38</v>
      </c>
      <c r="D2" s="195">
        <v>0</v>
      </c>
      <c r="E2" s="195">
        <v>0</v>
      </c>
      <c r="F2" s="195">
        <v>0</v>
      </c>
      <c r="G2" s="195">
        <v>0</v>
      </c>
      <c r="H2" s="195">
        <v>0</v>
      </c>
      <c r="I2" s="195">
        <v>0</v>
      </c>
      <c r="J2" s="195">
        <v>0</v>
      </c>
      <c r="K2" s="195">
        <v>0</v>
      </c>
      <c r="L2" s="195">
        <v>0</v>
      </c>
      <c r="M2" s="196" t="s">
        <v>36</v>
      </c>
      <c r="N2" s="196">
        <v>34</v>
      </c>
      <c r="O2" s="196">
        <v>0</v>
      </c>
      <c r="P2" s="196">
        <v>13</v>
      </c>
      <c r="Q2" s="196">
        <v>4</v>
      </c>
      <c r="R2" s="196">
        <v>0</v>
      </c>
      <c r="S2" s="196">
        <v>0</v>
      </c>
      <c r="T2" s="196">
        <v>0</v>
      </c>
      <c r="U2" s="196">
        <v>0</v>
      </c>
      <c r="V2" s="196">
        <v>0</v>
      </c>
      <c r="W2" s="195" t="s">
        <v>32</v>
      </c>
      <c r="X2" s="195">
        <v>0</v>
      </c>
      <c r="Y2" s="195">
        <v>0</v>
      </c>
      <c r="Z2" s="195">
        <v>0</v>
      </c>
      <c r="AA2" s="195">
        <v>0</v>
      </c>
      <c r="AB2" s="195">
        <v>0</v>
      </c>
      <c r="AC2" s="195">
        <v>0</v>
      </c>
      <c r="AD2" s="195">
        <v>0</v>
      </c>
      <c r="AE2" s="195">
        <v>0</v>
      </c>
      <c r="AF2" s="195">
        <v>0</v>
      </c>
      <c r="AG2" s="196" t="s">
        <v>48</v>
      </c>
      <c r="AH2" s="196">
        <v>0</v>
      </c>
      <c r="AI2" s="196">
        <v>0</v>
      </c>
      <c r="AJ2" s="196">
        <v>0</v>
      </c>
      <c r="AK2" s="196">
        <v>0</v>
      </c>
      <c r="AL2" s="196">
        <v>0</v>
      </c>
      <c r="AM2" s="196">
        <v>0</v>
      </c>
      <c r="AN2" s="196">
        <v>0</v>
      </c>
      <c r="AO2" s="196">
        <v>0</v>
      </c>
      <c r="AP2" s="196">
        <v>0</v>
      </c>
      <c r="AQ2" s="195"/>
      <c r="AR2" s="195">
        <v>0</v>
      </c>
      <c r="AS2" s="195">
        <v>0</v>
      </c>
      <c r="AT2" s="195">
        <v>0</v>
      </c>
      <c r="AU2" s="195">
        <v>0</v>
      </c>
      <c r="AV2" s="195">
        <v>0</v>
      </c>
      <c r="AW2" s="195">
        <v>0</v>
      </c>
      <c r="AX2" s="195">
        <v>0</v>
      </c>
      <c r="AY2" s="195">
        <v>0</v>
      </c>
      <c r="AZ2" s="195">
        <v>0</v>
      </c>
      <c r="BA2" s="196"/>
      <c r="BB2" s="196">
        <v>0</v>
      </c>
      <c r="BC2" s="196">
        <v>0</v>
      </c>
      <c r="BD2" s="196">
        <v>0</v>
      </c>
      <c r="BE2" s="196">
        <v>0</v>
      </c>
      <c r="BF2" s="196">
        <v>0</v>
      </c>
      <c r="BG2" s="196">
        <v>0</v>
      </c>
      <c r="BH2" s="196">
        <v>0</v>
      </c>
      <c r="BI2" s="196">
        <v>0</v>
      </c>
      <c r="BJ2" s="196">
        <v>0</v>
      </c>
      <c r="BK2" s="195"/>
      <c r="BL2" s="195">
        <v>0</v>
      </c>
      <c r="BM2" s="195">
        <v>0</v>
      </c>
      <c r="BN2" s="195">
        <v>0</v>
      </c>
      <c r="BO2" s="195">
        <v>0</v>
      </c>
      <c r="BP2" s="195">
        <v>0</v>
      </c>
      <c r="BQ2" s="195">
        <v>0</v>
      </c>
      <c r="BR2" s="195">
        <v>0</v>
      </c>
      <c r="BS2" s="195">
        <v>0</v>
      </c>
      <c r="BT2" s="195">
        <v>0</v>
      </c>
      <c r="BU2" s="196"/>
      <c r="BV2" s="196">
        <v>0</v>
      </c>
      <c r="BW2" s="196">
        <v>0</v>
      </c>
      <c r="BX2" s="196">
        <v>0</v>
      </c>
      <c r="BY2" s="196">
        <v>0</v>
      </c>
      <c r="BZ2" s="196">
        <v>0</v>
      </c>
      <c r="CA2" s="196">
        <v>0</v>
      </c>
      <c r="CB2" s="196">
        <v>0</v>
      </c>
      <c r="CC2" s="196">
        <v>0</v>
      </c>
      <c r="CD2" s="196">
        <v>0</v>
      </c>
      <c r="CE2" s="195"/>
      <c r="CF2" s="195">
        <v>0</v>
      </c>
      <c r="CG2" s="195">
        <v>0</v>
      </c>
      <c r="CH2" s="195">
        <v>0</v>
      </c>
      <c r="CI2" s="195">
        <v>0</v>
      </c>
      <c r="CJ2" s="195">
        <v>0</v>
      </c>
      <c r="CK2" s="195">
        <v>0</v>
      </c>
      <c r="CL2" s="195">
        <v>0</v>
      </c>
      <c r="CM2" s="195">
        <v>0</v>
      </c>
      <c r="CN2" s="195">
        <v>0</v>
      </c>
      <c r="CO2" s="196"/>
      <c r="CP2" s="196">
        <v>0</v>
      </c>
      <c r="CQ2" s="196">
        <v>0</v>
      </c>
      <c r="CR2" s="196">
        <v>0</v>
      </c>
      <c r="CS2" s="196">
        <v>0</v>
      </c>
      <c r="CT2" s="196">
        <v>0</v>
      </c>
      <c r="CU2" s="196">
        <v>0</v>
      </c>
      <c r="CV2" s="196">
        <v>3</v>
      </c>
      <c r="CW2" s="196">
        <v>0</v>
      </c>
      <c r="CX2" s="196">
        <v>0</v>
      </c>
      <c r="CY2" s="197">
        <v>0.1</v>
      </c>
      <c r="CZ2" s="197">
        <v>0.1</v>
      </c>
    </row>
    <row r="3" spans="1:104" ht="30" customHeight="1" x14ac:dyDescent="0.2">
      <c r="A3" s="195">
        <v>10</v>
      </c>
      <c r="B3" s="196">
        <v>2</v>
      </c>
      <c r="C3" s="195" t="s">
        <v>38</v>
      </c>
      <c r="D3" s="195">
        <v>0</v>
      </c>
      <c r="E3" s="195">
        <v>0</v>
      </c>
      <c r="F3" s="195">
        <v>0</v>
      </c>
      <c r="G3" s="195">
        <v>0</v>
      </c>
      <c r="H3" s="195">
        <v>0</v>
      </c>
      <c r="I3" s="195">
        <v>0</v>
      </c>
      <c r="J3" s="195">
        <v>0</v>
      </c>
      <c r="K3" s="195">
        <v>0</v>
      </c>
      <c r="L3" s="195">
        <v>0</v>
      </c>
      <c r="M3" s="196" t="s">
        <v>36</v>
      </c>
      <c r="N3" s="196">
        <v>16</v>
      </c>
      <c r="O3" s="196">
        <v>0</v>
      </c>
      <c r="P3" s="196">
        <v>8</v>
      </c>
      <c r="Q3" s="196">
        <v>0</v>
      </c>
      <c r="R3" s="196">
        <v>0</v>
      </c>
      <c r="S3" s="196">
        <v>0</v>
      </c>
      <c r="T3" s="196">
        <v>0</v>
      </c>
      <c r="U3" s="196">
        <v>0</v>
      </c>
      <c r="V3" s="196">
        <v>0</v>
      </c>
      <c r="W3" s="195" t="s">
        <v>32</v>
      </c>
      <c r="X3" s="195">
        <v>0</v>
      </c>
      <c r="Y3" s="195">
        <v>0</v>
      </c>
      <c r="Z3" s="195">
        <v>0</v>
      </c>
      <c r="AA3" s="195">
        <v>0</v>
      </c>
      <c r="AB3" s="195">
        <v>0</v>
      </c>
      <c r="AC3" s="195">
        <v>0</v>
      </c>
      <c r="AD3" s="195">
        <v>0</v>
      </c>
      <c r="AE3" s="195">
        <v>0</v>
      </c>
      <c r="AF3" s="195">
        <v>0</v>
      </c>
      <c r="AG3" s="196" t="s">
        <v>48</v>
      </c>
      <c r="AH3" s="196">
        <v>0</v>
      </c>
      <c r="AI3" s="196">
        <v>0</v>
      </c>
      <c r="AJ3" s="196">
        <v>0</v>
      </c>
      <c r="AK3" s="196">
        <v>0</v>
      </c>
      <c r="AL3" s="196">
        <v>0</v>
      </c>
      <c r="AM3" s="196">
        <v>0</v>
      </c>
      <c r="AN3" s="196">
        <v>0</v>
      </c>
      <c r="AO3" s="196">
        <v>0</v>
      </c>
      <c r="AP3" s="196">
        <v>0</v>
      </c>
      <c r="AQ3" s="195"/>
      <c r="AR3" s="195">
        <v>0</v>
      </c>
      <c r="AS3" s="195">
        <v>0</v>
      </c>
      <c r="AT3" s="195">
        <v>0</v>
      </c>
      <c r="AU3" s="195">
        <v>0</v>
      </c>
      <c r="AV3" s="195">
        <v>0</v>
      </c>
      <c r="AW3" s="195">
        <v>0</v>
      </c>
      <c r="AX3" s="195">
        <v>0</v>
      </c>
      <c r="AY3" s="195">
        <v>0</v>
      </c>
      <c r="AZ3" s="195">
        <v>0</v>
      </c>
      <c r="BA3" s="196"/>
      <c r="BB3" s="196">
        <v>0</v>
      </c>
      <c r="BC3" s="196">
        <v>0</v>
      </c>
      <c r="BD3" s="196">
        <v>0</v>
      </c>
      <c r="BE3" s="196">
        <v>0</v>
      </c>
      <c r="BF3" s="196">
        <v>0</v>
      </c>
      <c r="BG3" s="196">
        <v>0</v>
      </c>
      <c r="BH3" s="196">
        <v>0</v>
      </c>
      <c r="BI3" s="196">
        <v>0</v>
      </c>
      <c r="BJ3" s="196">
        <v>0</v>
      </c>
      <c r="BK3" s="195"/>
      <c r="BL3" s="195">
        <v>0</v>
      </c>
      <c r="BM3" s="195">
        <v>0</v>
      </c>
      <c r="BN3" s="195">
        <v>0</v>
      </c>
      <c r="BO3" s="195">
        <v>0</v>
      </c>
      <c r="BP3" s="195">
        <v>0</v>
      </c>
      <c r="BQ3" s="195">
        <v>0</v>
      </c>
      <c r="BR3" s="195">
        <v>0</v>
      </c>
      <c r="BS3" s="195">
        <v>0</v>
      </c>
      <c r="BT3" s="195">
        <v>0</v>
      </c>
      <c r="BU3" s="196"/>
      <c r="BV3" s="196">
        <v>0</v>
      </c>
      <c r="BW3" s="196">
        <v>0</v>
      </c>
      <c r="BX3" s="196">
        <v>0</v>
      </c>
      <c r="BY3" s="196">
        <v>0</v>
      </c>
      <c r="BZ3" s="196">
        <v>0</v>
      </c>
      <c r="CA3" s="196">
        <v>0</v>
      </c>
      <c r="CB3" s="196">
        <v>0</v>
      </c>
      <c r="CC3" s="196">
        <v>0</v>
      </c>
      <c r="CD3" s="196">
        <v>0</v>
      </c>
      <c r="CE3" s="195"/>
      <c r="CF3" s="195">
        <v>0</v>
      </c>
      <c r="CG3" s="195">
        <v>0</v>
      </c>
      <c r="CH3" s="195">
        <v>0</v>
      </c>
      <c r="CI3" s="195">
        <v>0</v>
      </c>
      <c r="CJ3" s="195">
        <v>0</v>
      </c>
      <c r="CK3" s="195">
        <v>0</v>
      </c>
      <c r="CL3" s="195">
        <v>0</v>
      </c>
      <c r="CM3" s="195">
        <v>0</v>
      </c>
      <c r="CN3" s="195">
        <v>0</v>
      </c>
      <c r="CO3" s="196"/>
      <c r="CP3" s="196">
        <v>0</v>
      </c>
      <c r="CQ3" s="196">
        <v>0</v>
      </c>
      <c r="CR3" s="196">
        <v>0</v>
      </c>
      <c r="CS3" s="196">
        <v>0</v>
      </c>
      <c r="CT3" s="196">
        <v>0</v>
      </c>
      <c r="CU3" s="196">
        <v>0</v>
      </c>
      <c r="CV3" s="196">
        <v>2</v>
      </c>
      <c r="CW3" s="196">
        <v>0</v>
      </c>
      <c r="CX3" s="196">
        <v>0</v>
      </c>
      <c r="CY3" s="197">
        <v>0.1</v>
      </c>
      <c r="CZ3" s="197">
        <v>0.1</v>
      </c>
    </row>
    <row r="4" spans="1:104" ht="30" customHeight="1" x14ac:dyDescent="0.2">
      <c r="A4" s="195">
        <v>9</v>
      </c>
      <c r="B4" s="196">
        <v>2</v>
      </c>
      <c r="C4" s="195" t="s">
        <v>38</v>
      </c>
      <c r="D4" s="195">
        <v>0</v>
      </c>
      <c r="E4" s="195">
        <v>0</v>
      </c>
      <c r="F4" s="195">
        <v>0</v>
      </c>
      <c r="G4" s="195">
        <v>0</v>
      </c>
      <c r="H4" s="195">
        <v>0</v>
      </c>
      <c r="I4" s="195">
        <v>0</v>
      </c>
      <c r="J4" s="195">
        <v>0</v>
      </c>
      <c r="K4" s="195">
        <v>0</v>
      </c>
      <c r="L4" s="195">
        <v>0</v>
      </c>
      <c r="M4" s="196" t="s">
        <v>36</v>
      </c>
      <c r="N4" s="196">
        <v>26</v>
      </c>
      <c r="O4" s="196">
        <v>2</v>
      </c>
      <c r="P4" s="196">
        <v>9</v>
      </c>
      <c r="Q4" s="196">
        <v>2</v>
      </c>
      <c r="R4" s="196">
        <v>0</v>
      </c>
      <c r="S4" s="196">
        <v>0</v>
      </c>
      <c r="T4" s="196">
        <v>0</v>
      </c>
      <c r="U4" s="196">
        <v>0</v>
      </c>
      <c r="V4" s="196">
        <v>0</v>
      </c>
      <c r="W4" s="195" t="s">
        <v>32</v>
      </c>
      <c r="X4" s="195">
        <v>0</v>
      </c>
      <c r="Y4" s="195">
        <v>0</v>
      </c>
      <c r="Z4" s="195">
        <v>0</v>
      </c>
      <c r="AA4" s="195">
        <v>0</v>
      </c>
      <c r="AB4" s="195">
        <v>0</v>
      </c>
      <c r="AC4" s="195">
        <v>0</v>
      </c>
      <c r="AD4" s="195">
        <v>0</v>
      </c>
      <c r="AE4" s="195">
        <v>0</v>
      </c>
      <c r="AF4" s="195">
        <v>0</v>
      </c>
      <c r="AG4" s="196" t="s">
        <v>48</v>
      </c>
      <c r="AH4" s="196">
        <v>0</v>
      </c>
      <c r="AI4" s="196">
        <v>0</v>
      </c>
      <c r="AJ4" s="196">
        <v>0</v>
      </c>
      <c r="AK4" s="196">
        <v>0</v>
      </c>
      <c r="AL4" s="196">
        <v>0</v>
      </c>
      <c r="AM4" s="196">
        <v>0</v>
      </c>
      <c r="AN4" s="196">
        <v>0</v>
      </c>
      <c r="AO4" s="196">
        <v>0</v>
      </c>
      <c r="AP4" s="196">
        <v>0</v>
      </c>
      <c r="AQ4" s="195"/>
      <c r="AR4" s="195">
        <v>0</v>
      </c>
      <c r="AS4" s="195">
        <v>0</v>
      </c>
      <c r="AT4" s="195">
        <v>0</v>
      </c>
      <c r="AU4" s="195">
        <v>0</v>
      </c>
      <c r="AV4" s="195">
        <v>0</v>
      </c>
      <c r="AW4" s="195">
        <v>0</v>
      </c>
      <c r="AX4" s="195">
        <v>0</v>
      </c>
      <c r="AY4" s="195">
        <v>0</v>
      </c>
      <c r="AZ4" s="195">
        <v>0</v>
      </c>
      <c r="BA4" s="196"/>
      <c r="BB4" s="196">
        <v>0</v>
      </c>
      <c r="BC4" s="196">
        <v>0</v>
      </c>
      <c r="BD4" s="196">
        <v>0</v>
      </c>
      <c r="BE4" s="196">
        <v>0</v>
      </c>
      <c r="BF4" s="196">
        <v>0</v>
      </c>
      <c r="BG4" s="196">
        <v>0</v>
      </c>
      <c r="BH4" s="196">
        <v>0</v>
      </c>
      <c r="BI4" s="196">
        <v>0</v>
      </c>
      <c r="BJ4" s="196">
        <v>0</v>
      </c>
      <c r="BK4" s="195"/>
      <c r="BL4" s="195">
        <v>0</v>
      </c>
      <c r="BM4" s="195">
        <v>0</v>
      </c>
      <c r="BN4" s="195">
        <v>0</v>
      </c>
      <c r="BO4" s="195">
        <v>0</v>
      </c>
      <c r="BP4" s="195">
        <v>0</v>
      </c>
      <c r="BQ4" s="195">
        <v>0</v>
      </c>
      <c r="BR4" s="195">
        <v>0</v>
      </c>
      <c r="BS4" s="195">
        <v>0</v>
      </c>
      <c r="BT4" s="195">
        <v>0</v>
      </c>
      <c r="BU4" s="196"/>
      <c r="BV4" s="196">
        <v>0</v>
      </c>
      <c r="BW4" s="196">
        <v>0</v>
      </c>
      <c r="BX4" s="196">
        <v>0</v>
      </c>
      <c r="BY4" s="196">
        <v>0</v>
      </c>
      <c r="BZ4" s="196">
        <v>0</v>
      </c>
      <c r="CA4" s="196">
        <v>0</v>
      </c>
      <c r="CB4" s="196">
        <v>0</v>
      </c>
      <c r="CC4" s="196">
        <v>0</v>
      </c>
      <c r="CD4" s="196">
        <v>0</v>
      </c>
      <c r="CE4" s="195"/>
      <c r="CF4" s="195">
        <v>0</v>
      </c>
      <c r="CG4" s="195">
        <v>0</v>
      </c>
      <c r="CH4" s="195">
        <v>0</v>
      </c>
      <c r="CI4" s="195">
        <v>0</v>
      </c>
      <c r="CJ4" s="195">
        <v>0</v>
      </c>
      <c r="CK4" s="195">
        <v>0</v>
      </c>
      <c r="CL4" s="195">
        <v>0</v>
      </c>
      <c r="CM4" s="195">
        <v>0</v>
      </c>
      <c r="CN4" s="195">
        <v>0</v>
      </c>
      <c r="CO4" s="196"/>
      <c r="CP4" s="196">
        <v>0</v>
      </c>
      <c r="CQ4" s="196">
        <v>0</v>
      </c>
      <c r="CR4" s="196">
        <v>0</v>
      </c>
      <c r="CS4" s="196">
        <v>0</v>
      </c>
      <c r="CT4" s="196">
        <v>0</v>
      </c>
      <c r="CU4" s="196">
        <v>0</v>
      </c>
      <c r="CV4" s="196">
        <v>0</v>
      </c>
      <c r="CW4" s="196">
        <v>0</v>
      </c>
      <c r="CX4" s="196">
        <v>0</v>
      </c>
    </row>
    <row r="5" spans="1:104" ht="30" customHeight="1" x14ac:dyDescent="0.2">
      <c r="A5" s="195">
        <v>8</v>
      </c>
      <c r="B5" s="196">
        <v>2</v>
      </c>
      <c r="C5" s="195" t="s">
        <v>38</v>
      </c>
      <c r="D5" s="195">
        <v>0</v>
      </c>
      <c r="E5" s="195">
        <v>0</v>
      </c>
      <c r="F5" s="195">
        <v>0</v>
      </c>
      <c r="G5" s="195">
        <v>0</v>
      </c>
      <c r="H5" s="195">
        <v>0</v>
      </c>
      <c r="I5" s="195">
        <v>0</v>
      </c>
      <c r="J5" s="195">
        <v>0</v>
      </c>
      <c r="K5" s="195">
        <v>0</v>
      </c>
      <c r="L5" s="195">
        <v>0</v>
      </c>
      <c r="M5" s="196" t="s">
        <v>36</v>
      </c>
      <c r="N5" s="196">
        <v>32</v>
      </c>
      <c r="O5" s="196">
        <v>2</v>
      </c>
      <c r="P5" s="196">
        <v>10</v>
      </c>
      <c r="Q5" s="196">
        <v>4</v>
      </c>
      <c r="R5" s="196">
        <v>0</v>
      </c>
      <c r="S5" s="196">
        <v>0</v>
      </c>
      <c r="T5" s="196">
        <v>0</v>
      </c>
      <c r="U5" s="196">
        <v>0</v>
      </c>
      <c r="V5" s="196">
        <v>0</v>
      </c>
      <c r="W5" s="195" t="s">
        <v>32</v>
      </c>
      <c r="X5" s="195">
        <v>4</v>
      </c>
      <c r="Y5" s="195">
        <v>0</v>
      </c>
      <c r="Z5" s="195">
        <v>2</v>
      </c>
      <c r="AA5" s="195">
        <v>0</v>
      </c>
      <c r="AB5" s="195">
        <v>0</v>
      </c>
      <c r="AC5" s="195">
        <v>0</v>
      </c>
      <c r="AD5" s="195">
        <v>0</v>
      </c>
      <c r="AE5" s="195">
        <v>0</v>
      </c>
      <c r="AF5" s="195">
        <v>0</v>
      </c>
      <c r="AG5" s="196" t="s">
        <v>48</v>
      </c>
      <c r="AH5" s="196">
        <v>4</v>
      </c>
      <c r="AI5" s="196">
        <v>2</v>
      </c>
      <c r="AJ5" s="196">
        <v>0</v>
      </c>
      <c r="AK5" s="196">
        <v>0</v>
      </c>
      <c r="AL5" s="196">
        <v>0</v>
      </c>
      <c r="AM5" s="196">
        <v>0</v>
      </c>
      <c r="AN5" s="196">
        <v>0</v>
      </c>
      <c r="AO5" s="196">
        <v>0</v>
      </c>
      <c r="AP5" s="196">
        <v>0</v>
      </c>
      <c r="AQ5" s="195"/>
      <c r="AR5" s="195">
        <v>0</v>
      </c>
      <c r="AS5" s="195">
        <v>0</v>
      </c>
      <c r="AT5" s="195">
        <v>0</v>
      </c>
      <c r="AU5" s="195">
        <v>0</v>
      </c>
      <c r="AV5" s="195">
        <v>0</v>
      </c>
      <c r="AW5" s="195">
        <v>0</v>
      </c>
      <c r="AX5" s="195">
        <v>0</v>
      </c>
      <c r="AY5" s="195">
        <v>0</v>
      </c>
      <c r="AZ5" s="195">
        <v>0</v>
      </c>
      <c r="BA5" s="196"/>
      <c r="BB5" s="196">
        <v>0</v>
      </c>
      <c r="BC5" s="196">
        <v>0</v>
      </c>
      <c r="BD5" s="196">
        <v>0</v>
      </c>
      <c r="BE5" s="196">
        <v>0</v>
      </c>
      <c r="BF5" s="196">
        <v>0</v>
      </c>
      <c r="BG5" s="196">
        <v>0</v>
      </c>
      <c r="BH5" s="196">
        <v>0</v>
      </c>
      <c r="BI5" s="196">
        <v>0</v>
      </c>
      <c r="BJ5" s="196">
        <v>0</v>
      </c>
      <c r="BK5" s="195"/>
      <c r="BL5" s="195">
        <v>0</v>
      </c>
      <c r="BM5" s="195">
        <v>0</v>
      </c>
      <c r="BN5" s="195">
        <v>0</v>
      </c>
      <c r="BO5" s="195">
        <v>0</v>
      </c>
      <c r="BP5" s="195">
        <v>0</v>
      </c>
      <c r="BQ5" s="195">
        <v>0</v>
      </c>
      <c r="BR5" s="195">
        <v>0</v>
      </c>
      <c r="BS5" s="195">
        <v>0</v>
      </c>
      <c r="BT5" s="195">
        <v>0</v>
      </c>
      <c r="BU5" s="196"/>
      <c r="BV5" s="196">
        <v>0</v>
      </c>
      <c r="BW5" s="196">
        <v>0</v>
      </c>
      <c r="BX5" s="196">
        <v>0</v>
      </c>
      <c r="BY5" s="196">
        <v>0</v>
      </c>
      <c r="BZ5" s="196">
        <v>0</v>
      </c>
      <c r="CA5" s="196">
        <v>0</v>
      </c>
      <c r="CB5" s="196">
        <v>0</v>
      </c>
      <c r="CC5" s="196">
        <v>0</v>
      </c>
      <c r="CD5" s="196">
        <v>0</v>
      </c>
      <c r="CE5" s="195"/>
      <c r="CF5" s="195">
        <v>0</v>
      </c>
      <c r="CG5" s="195">
        <v>0</v>
      </c>
      <c r="CH5" s="195">
        <v>0</v>
      </c>
      <c r="CI5" s="195">
        <v>0</v>
      </c>
      <c r="CJ5" s="195">
        <v>0</v>
      </c>
      <c r="CK5" s="195">
        <v>0</v>
      </c>
      <c r="CL5" s="195">
        <v>0</v>
      </c>
      <c r="CM5" s="195">
        <v>0</v>
      </c>
      <c r="CN5" s="195">
        <v>0</v>
      </c>
      <c r="CO5" s="196"/>
      <c r="CP5" s="196">
        <v>0</v>
      </c>
      <c r="CQ5" s="196">
        <v>0</v>
      </c>
      <c r="CR5" s="196">
        <v>0</v>
      </c>
      <c r="CS5" s="196">
        <v>0</v>
      </c>
      <c r="CT5" s="196">
        <v>0</v>
      </c>
      <c r="CU5" s="196">
        <v>0</v>
      </c>
      <c r="CV5" s="196">
        <v>0</v>
      </c>
      <c r="CW5" s="196">
        <v>0</v>
      </c>
      <c r="CX5" s="196">
        <v>0</v>
      </c>
      <c r="CY5" s="196"/>
      <c r="CZ5" s="196"/>
    </row>
    <row r="6" spans="1:104" ht="30" customHeight="1" x14ac:dyDescent="0.2">
      <c r="A6" s="195">
        <v>7</v>
      </c>
      <c r="B6" s="196">
        <v>2</v>
      </c>
      <c r="C6" s="195" t="s">
        <v>38</v>
      </c>
      <c r="D6" s="195">
        <v>0</v>
      </c>
      <c r="E6" s="195">
        <v>0</v>
      </c>
      <c r="F6" s="195">
        <v>0</v>
      </c>
      <c r="G6" s="195">
        <v>0</v>
      </c>
      <c r="H6" s="195">
        <v>0</v>
      </c>
      <c r="I6" s="195">
        <v>0</v>
      </c>
      <c r="J6" s="195">
        <v>0</v>
      </c>
      <c r="K6" s="195">
        <v>0</v>
      </c>
      <c r="L6" s="195">
        <v>0</v>
      </c>
      <c r="M6" s="196" t="s">
        <v>36</v>
      </c>
      <c r="N6" s="196">
        <v>42</v>
      </c>
      <c r="O6" s="196">
        <v>0</v>
      </c>
      <c r="P6" s="196">
        <v>16</v>
      </c>
      <c r="Q6" s="196">
        <v>4</v>
      </c>
      <c r="R6" s="196">
        <v>1</v>
      </c>
      <c r="S6" s="196">
        <v>0</v>
      </c>
      <c r="T6" s="196">
        <v>0</v>
      </c>
      <c r="U6" s="196">
        <v>0</v>
      </c>
      <c r="V6" s="196">
        <v>0</v>
      </c>
      <c r="W6" s="195" t="s">
        <v>32</v>
      </c>
      <c r="X6" s="195">
        <v>0</v>
      </c>
      <c r="Y6" s="195">
        <v>0</v>
      </c>
      <c r="Z6" s="195">
        <v>0</v>
      </c>
      <c r="AA6" s="195">
        <v>0</v>
      </c>
      <c r="AB6" s="195">
        <v>0</v>
      </c>
      <c r="AC6" s="195">
        <v>0</v>
      </c>
      <c r="AD6" s="195">
        <v>0</v>
      </c>
      <c r="AE6" s="195">
        <v>0</v>
      </c>
      <c r="AF6" s="195">
        <v>0</v>
      </c>
      <c r="AG6" s="196" t="s">
        <v>48</v>
      </c>
      <c r="AH6" s="196">
        <v>0</v>
      </c>
      <c r="AI6" s="196">
        <v>0</v>
      </c>
      <c r="AJ6" s="196">
        <v>0</v>
      </c>
      <c r="AK6" s="196">
        <v>0</v>
      </c>
      <c r="AL6" s="196">
        <v>0</v>
      </c>
      <c r="AM6" s="196">
        <v>0</v>
      </c>
      <c r="AN6" s="196">
        <v>0</v>
      </c>
      <c r="AO6" s="196">
        <v>0</v>
      </c>
      <c r="AP6" s="196">
        <v>0</v>
      </c>
      <c r="AQ6" s="195"/>
      <c r="AR6" s="195">
        <v>0</v>
      </c>
      <c r="AS6" s="195">
        <v>0</v>
      </c>
      <c r="AT6" s="195">
        <v>0</v>
      </c>
      <c r="AU6" s="195">
        <v>0</v>
      </c>
      <c r="AV6" s="195">
        <v>0</v>
      </c>
      <c r="AW6" s="195">
        <v>0</v>
      </c>
      <c r="AX6" s="195">
        <v>0</v>
      </c>
      <c r="AY6" s="195">
        <v>0</v>
      </c>
      <c r="AZ6" s="195">
        <v>0</v>
      </c>
      <c r="BA6" s="196"/>
      <c r="BB6" s="196">
        <v>0</v>
      </c>
      <c r="BC6" s="196">
        <v>0</v>
      </c>
      <c r="BD6" s="196">
        <v>0</v>
      </c>
      <c r="BE6" s="196">
        <v>0</v>
      </c>
      <c r="BF6" s="196">
        <v>0</v>
      </c>
      <c r="BG6" s="196">
        <v>0</v>
      </c>
      <c r="BH6" s="196">
        <v>0</v>
      </c>
      <c r="BI6" s="196">
        <v>0</v>
      </c>
      <c r="BJ6" s="196">
        <v>0</v>
      </c>
      <c r="BK6" s="195"/>
      <c r="BL6" s="195">
        <v>0</v>
      </c>
      <c r="BM6" s="195">
        <v>0</v>
      </c>
      <c r="BN6" s="195">
        <v>0</v>
      </c>
      <c r="BO6" s="195">
        <v>0</v>
      </c>
      <c r="BP6" s="195">
        <v>0</v>
      </c>
      <c r="BQ6" s="195">
        <v>0</v>
      </c>
      <c r="BR6" s="195">
        <v>0</v>
      </c>
      <c r="BS6" s="195">
        <v>0</v>
      </c>
      <c r="BT6" s="195">
        <v>0</v>
      </c>
      <c r="BU6" s="196"/>
      <c r="BV6" s="196">
        <v>0</v>
      </c>
      <c r="BW6" s="196">
        <v>0</v>
      </c>
      <c r="BX6" s="196">
        <v>0</v>
      </c>
      <c r="BY6" s="196">
        <v>0</v>
      </c>
      <c r="BZ6" s="196">
        <v>0</v>
      </c>
      <c r="CA6" s="196">
        <v>0</v>
      </c>
      <c r="CB6" s="196">
        <v>0</v>
      </c>
      <c r="CC6" s="196">
        <v>0</v>
      </c>
      <c r="CD6" s="196">
        <v>0</v>
      </c>
      <c r="CE6" s="195"/>
      <c r="CF6" s="195">
        <v>0</v>
      </c>
      <c r="CG6" s="195">
        <v>0</v>
      </c>
      <c r="CH6" s="195">
        <v>0</v>
      </c>
      <c r="CI6" s="195">
        <v>0</v>
      </c>
      <c r="CJ6" s="195">
        <v>0</v>
      </c>
      <c r="CK6" s="195">
        <v>0</v>
      </c>
      <c r="CL6" s="195">
        <v>0</v>
      </c>
      <c r="CM6" s="195">
        <v>0</v>
      </c>
      <c r="CN6" s="195">
        <v>0</v>
      </c>
      <c r="CO6" s="196"/>
      <c r="CP6" s="196">
        <v>0</v>
      </c>
      <c r="CQ6" s="196">
        <v>0</v>
      </c>
      <c r="CR6" s="196">
        <v>0</v>
      </c>
      <c r="CS6" s="196">
        <v>0</v>
      </c>
      <c r="CT6" s="196">
        <v>0</v>
      </c>
      <c r="CU6" s="196">
        <v>0</v>
      </c>
      <c r="CV6" s="196">
        <v>0</v>
      </c>
      <c r="CW6" s="196">
        <v>0</v>
      </c>
      <c r="CX6" s="196">
        <v>0</v>
      </c>
      <c r="CY6" s="197">
        <v>0.1</v>
      </c>
      <c r="CZ6" s="197">
        <v>0.1</v>
      </c>
    </row>
    <row r="7" spans="1:104" ht="30" customHeight="1" x14ac:dyDescent="0.2">
      <c r="A7" s="195">
        <v>6</v>
      </c>
      <c r="B7" s="196">
        <v>2</v>
      </c>
      <c r="C7" s="195" t="s">
        <v>38</v>
      </c>
      <c r="D7" s="195">
        <v>0</v>
      </c>
      <c r="E7" s="195">
        <v>0</v>
      </c>
      <c r="F7" s="195">
        <v>0</v>
      </c>
      <c r="G7" s="195">
        <v>0</v>
      </c>
      <c r="H7" s="195">
        <v>0</v>
      </c>
      <c r="I7" s="195">
        <v>0</v>
      </c>
      <c r="J7" s="195">
        <v>0</v>
      </c>
      <c r="K7" s="195">
        <v>0</v>
      </c>
      <c r="L7" s="195">
        <v>0</v>
      </c>
      <c r="M7" s="196" t="s">
        <v>36</v>
      </c>
      <c r="N7" s="196">
        <v>16</v>
      </c>
      <c r="O7" s="196">
        <v>2</v>
      </c>
      <c r="P7" s="196">
        <v>4</v>
      </c>
      <c r="Q7" s="196">
        <v>2</v>
      </c>
      <c r="R7" s="196">
        <v>0</v>
      </c>
      <c r="S7" s="196">
        <v>0</v>
      </c>
      <c r="T7" s="196">
        <v>0</v>
      </c>
      <c r="U7" s="196">
        <v>0</v>
      </c>
      <c r="V7" s="196">
        <v>0</v>
      </c>
      <c r="W7" s="195" t="s">
        <v>32</v>
      </c>
      <c r="X7" s="195">
        <v>4</v>
      </c>
      <c r="Y7" s="195">
        <v>0</v>
      </c>
      <c r="Z7" s="195">
        <v>2</v>
      </c>
      <c r="AA7" s="195">
        <v>0</v>
      </c>
      <c r="AB7" s="195">
        <v>0</v>
      </c>
      <c r="AC7" s="195">
        <v>0</v>
      </c>
      <c r="AD7" s="195">
        <v>0</v>
      </c>
      <c r="AE7" s="195">
        <v>0</v>
      </c>
      <c r="AF7" s="195">
        <v>0</v>
      </c>
      <c r="AG7" s="196" t="s">
        <v>48</v>
      </c>
      <c r="AH7" s="196">
        <v>0</v>
      </c>
      <c r="AI7" s="196">
        <v>0</v>
      </c>
      <c r="AJ7" s="196">
        <v>0</v>
      </c>
      <c r="AK7" s="196">
        <v>0</v>
      </c>
      <c r="AL7" s="196">
        <v>0</v>
      </c>
      <c r="AM7" s="196">
        <v>0</v>
      </c>
      <c r="AN7" s="196">
        <v>0</v>
      </c>
      <c r="AO7" s="196">
        <v>0</v>
      </c>
      <c r="AP7" s="196">
        <v>0</v>
      </c>
      <c r="AQ7" s="195"/>
      <c r="AR7" s="195">
        <v>0</v>
      </c>
      <c r="AS7" s="195">
        <v>0</v>
      </c>
      <c r="AT7" s="195">
        <v>0</v>
      </c>
      <c r="AU7" s="195">
        <v>0</v>
      </c>
      <c r="AV7" s="195">
        <v>0</v>
      </c>
      <c r="AW7" s="195">
        <v>0</v>
      </c>
      <c r="AX7" s="195">
        <v>0</v>
      </c>
      <c r="AY7" s="195">
        <v>0</v>
      </c>
      <c r="AZ7" s="195">
        <v>0</v>
      </c>
      <c r="BA7" s="196"/>
      <c r="BB7" s="196">
        <v>0</v>
      </c>
      <c r="BC7" s="196">
        <v>0</v>
      </c>
      <c r="BD7" s="196">
        <v>0</v>
      </c>
      <c r="BE7" s="196">
        <v>0</v>
      </c>
      <c r="BF7" s="196">
        <v>0</v>
      </c>
      <c r="BG7" s="196">
        <v>0</v>
      </c>
      <c r="BH7" s="196">
        <v>0</v>
      </c>
      <c r="BI7" s="196">
        <v>0</v>
      </c>
      <c r="BJ7" s="196">
        <v>0</v>
      </c>
      <c r="BK7" s="195"/>
      <c r="BL7" s="195">
        <v>0</v>
      </c>
      <c r="BM7" s="195">
        <v>0</v>
      </c>
      <c r="BN7" s="195">
        <v>0</v>
      </c>
      <c r="BO7" s="195">
        <v>0</v>
      </c>
      <c r="BP7" s="195">
        <v>0</v>
      </c>
      <c r="BQ7" s="195">
        <v>0</v>
      </c>
      <c r="BR7" s="195">
        <v>0</v>
      </c>
      <c r="BS7" s="195">
        <v>0</v>
      </c>
      <c r="BT7" s="195">
        <v>0</v>
      </c>
      <c r="BU7" s="196"/>
      <c r="BV7" s="196">
        <v>0</v>
      </c>
      <c r="BW7" s="196">
        <v>0</v>
      </c>
      <c r="BX7" s="196">
        <v>0</v>
      </c>
      <c r="BY7" s="196">
        <v>0</v>
      </c>
      <c r="BZ7" s="196">
        <v>0</v>
      </c>
      <c r="CA7" s="196">
        <v>0</v>
      </c>
      <c r="CB7" s="196">
        <v>0</v>
      </c>
      <c r="CC7" s="196">
        <v>0</v>
      </c>
      <c r="CD7" s="196">
        <v>0</v>
      </c>
      <c r="CE7" s="195"/>
      <c r="CF7" s="195">
        <v>0</v>
      </c>
      <c r="CG7" s="195">
        <v>0</v>
      </c>
      <c r="CH7" s="195">
        <v>0</v>
      </c>
      <c r="CI7" s="195">
        <v>0</v>
      </c>
      <c r="CJ7" s="195">
        <v>0</v>
      </c>
      <c r="CK7" s="195">
        <v>0</v>
      </c>
      <c r="CL7" s="195">
        <v>0</v>
      </c>
      <c r="CM7" s="195">
        <v>0</v>
      </c>
      <c r="CN7" s="195">
        <v>0</v>
      </c>
      <c r="CO7" s="196"/>
      <c r="CP7" s="196">
        <v>0</v>
      </c>
      <c r="CQ7" s="196">
        <v>0</v>
      </c>
      <c r="CR7" s="196">
        <v>0</v>
      </c>
      <c r="CS7" s="196">
        <v>0</v>
      </c>
      <c r="CT7" s="196">
        <v>0</v>
      </c>
      <c r="CU7" s="196">
        <v>0</v>
      </c>
      <c r="CV7" s="196">
        <v>0</v>
      </c>
      <c r="CW7" s="196">
        <v>0</v>
      </c>
      <c r="CX7" s="196">
        <v>0</v>
      </c>
      <c r="CY7" s="197">
        <v>0.05</v>
      </c>
      <c r="CZ7" s="197">
        <v>0.05</v>
      </c>
    </row>
    <row r="8" spans="1:104" ht="30" customHeight="1" x14ac:dyDescent="0.2">
      <c r="A8" s="195">
        <v>5</v>
      </c>
      <c r="B8" s="196">
        <v>2</v>
      </c>
      <c r="C8" s="195" t="s">
        <v>38</v>
      </c>
      <c r="D8" s="195">
        <v>0</v>
      </c>
      <c r="E8" s="195">
        <v>0</v>
      </c>
      <c r="F8" s="195">
        <v>0</v>
      </c>
      <c r="G8" s="195">
        <v>0</v>
      </c>
      <c r="H8" s="195">
        <v>0</v>
      </c>
      <c r="I8" s="195">
        <v>0</v>
      </c>
      <c r="J8" s="195">
        <v>0</v>
      </c>
      <c r="K8" s="195">
        <v>0</v>
      </c>
      <c r="L8" s="195">
        <v>0</v>
      </c>
      <c r="M8" s="196" t="s">
        <v>36</v>
      </c>
      <c r="N8" s="196">
        <v>34</v>
      </c>
      <c r="O8" s="196">
        <v>11</v>
      </c>
      <c r="P8" s="196">
        <v>4</v>
      </c>
      <c r="Q8" s="196">
        <v>2</v>
      </c>
      <c r="R8" s="196">
        <v>0</v>
      </c>
      <c r="S8" s="196">
        <v>0</v>
      </c>
      <c r="T8" s="196">
        <v>0</v>
      </c>
      <c r="U8" s="196">
        <v>0</v>
      </c>
      <c r="V8" s="196">
        <v>0</v>
      </c>
      <c r="W8" s="195" t="s">
        <v>32</v>
      </c>
      <c r="X8" s="195">
        <v>0</v>
      </c>
      <c r="Y8" s="195">
        <v>0</v>
      </c>
      <c r="Z8" s="195">
        <v>0</v>
      </c>
      <c r="AA8" s="195">
        <v>0</v>
      </c>
      <c r="AB8" s="195">
        <v>0</v>
      </c>
      <c r="AC8" s="195">
        <v>0</v>
      </c>
      <c r="AD8" s="195">
        <v>0</v>
      </c>
      <c r="AE8" s="195">
        <v>0</v>
      </c>
      <c r="AF8" s="195">
        <v>0</v>
      </c>
      <c r="AG8" s="196" t="s">
        <v>48</v>
      </c>
      <c r="AH8" s="196">
        <v>0</v>
      </c>
      <c r="AI8" s="196">
        <v>0</v>
      </c>
      <c r="AJ8" s="196">
        <v>0</v>
      </c>
      <c r="AK8" s="196">
        <v>0</v>
      </c>
      <c r="AL8" s="196">
        <v>0</v>
      </c>
      <c r="AM8" s="196">
        <v>0</v>
      </c>
      <c r="AN8" s="196">
        <v>0</v>
      </c>
      <c r="AO8" s="196">
        <v>0</v>
      </c>
      <c r="AP8" s="196">
        <v>0</v>
      </c>
      <c r="AQ8" s="195"/>
      <c r="AR8" s="195">
        <v>0</v>
      </c>
      <c r="AS8" s="195">
        <v>0</v>
      </c>
      <c r="AT8" s="195">
        <v>0</v>
      </c>
      <c r="AU8" s="195">
        <v>0</v>
      </c>
      <c r="AV8" s="195">
        <v>0</v>
      </c>
      <c r="AW8" s="195">
        <v>0</v>
      </c>
      <c r="AX8" s="195">
        <v>0</v>
      </c>
      <c r="AY8" s="195">
        <v>0</v>
      </c>
      <c r="AZ8" s="195">
        <v>0</v>
      </c>
      <c r="BA8" s="196"/>
      <c r="BB8" s="196">
        <v>0</v>
      </c>
      <c r="BC8" s="196">
        <v>0</v>
      </c>
      <c r="BD8" s="196">
        <v>0</v>
      </c>
      <c r="BE8" s="196">
        <v>0</v>
      </c>
      <c r="BF8" s="196">
        <v>0</v>
      </c>
      <c r="BG8" s="196">
        <v>0</v>
      </c>
      <c r="BH8" s="196">
        <v>0</v>
      </c>
      <c r="BI8" s="196">
        <v>0</v>
      </c>
      <c r="BJ8" s="196">
        <v>0</v>
      </c>
      <c r="BK8" s="195"/>
      <c r="BL8" s="195">
        <v>0</v>
      </c>
      <c r="BM8" s="195">
        <v>0</v>
      </c>
      <c r="BN8" s="195">
        <v>0</v>
      </c>
      <c r="BO8" s="195">
        <v>0</v>
      </c>
      <c r="BP8" s="195">
        <v>0</v>
      </c>
      <c r="BQ8" s="195">
        <v>0</v>
      </c>
      <c r="BR8" s="195">
        <v>0</v>
      </c>
      <c r="BS8" s="195">
        <v>0</v>
      </c>
      <c r="BT8" s="195">
        <v>0</v>
      </c>
      <c r="BU8" s="196"/>
      <c r="BV8" s="196">
        <v>0</v>
      </c>
      <c r="BW8" s="196">
        <v>0</v>
      </c>
      <c r="BX8" s="196">
        <v>0</v>
      </c>
      <c r="BY8" s="196">
        <v>0</v>
      </c>
      <c r="BZ8" s="196">
        <v>0</v>
      </c>
      <c r="CA8" s="196">
        <v>0</v>
      </c>
      <c r="CB8" s="196">
        <v>0</v>
      </c>
      <c r="CC8" s="196">
        <v>0</v>
      </c>
      <c r="CD8" s="196">
        <v>0</v>
      </c>
      <c r="CE8" s="195"/>
      <c r="CF8" s="195">
        <v>0</v>
      </c>
      <c r="CG8" s="195">
        <v>0</v>
      </c>
      <c r="CH8" s="195">
        <v>0</v>
      </c>
      <c r="CI8" s="195">
        <v>0</v>
      </c>
      <c r="CJ8" s="195">
        <v>0</v>
      </c>
      <c r="CK8" s="195">
        <v>0</v>
      </c>
      <c r="CL8" s="195">
        <v>0</v>
      </c>
      <c r="CM8" s="195">
        <v>0</v>
      </c>
      <c r="CN8" s="195">
        <v>0</v>
      </c>
      <c r="CO8" s="196"/>
      <c r="CP8" s="196">
        <v>0</v>
      </c>
      <c r="CQ8" s="196">
        <v>0</v>
      </c>
      <c r="CR8" s="196">
        <v>0</v>
      </c>
      <c r="CS8" s="196">
        <v>0</v>
      </c>
      <c r="CT8" s="196">
        <v>0</v>
      </c>
      <c r="CU8" s="196">
        <v>0</v>
      </c>
      <c r="CV8" s="196">
        <v>0</v>
      </c>
      <c r="CW8" s="196">
        <v>0</v>
      </c>
      <c r="CX8" s="196">
        <v>0</v>
      </c>
      <c r="CY8" s="196"/>
      <c r="CZ8" s="196"/>
    </row>
    <row r="9" spans="1:104" ht="30" customHeight="1" x14ac:dyDescent="0.2">
      <c r="A9" s="195">
        <v>4</v>
      </c>
      <c r="B9" s="196">
        <v>2</v>
      </c>
      <c r="C9" s="195" t="s">
        <v>38</v>
      </c>
      <c r="D9" s="195">
        <v>8</v>
      </c>
      <c r="E9" s="195">
        <v>4</v>
      </c>
      <c r="F9" s="195">
        <v>0</v>
      </c>
      <c r="G9" s="195">
        <v>0</v>
      </c>
      <c r="H9" s="195">
        <v>0</v>
      </c>
      <c r="I9" s="195">
        <v>0</v>
      </c>
      <c r="J9" s="195">
        <v>0</v>
      </c>
      <c r="K9" s="195">
        <v>0</v>
      </c>
      <c r="L9" s="195">
        <v>0</v>
      </c>
      <c r="M9" s="196" t="s">
        <v>36</v>
      </c>
      <c r="N9" s="196">
        <v>40</v>
      </c>
      <c r="O9" s="196">
        <v>0</v>
      </c>
      <c r="P9" s="196">
        <v>18</v>
      </c>
      <c r="Q9" s="196">
        <v>2</v>
      </c>
      <c r="R9" s="196">
        <v>0</v>
      </c>
      <c r="S9" s="196">
        <v>0</v>
      </c>
      <c r="T9" s="196">
        <v>0</v>
      </c>
      <c r="U9" s="196">
        <v>0</v>
      </c>
      <c r="V9" s="196">
        <v>0</v>
      </c>
      <c r="W9" s="195" t="s">
        <v>32</v>
      </c>
      <c r="X9" s="195">
        <v>4</v>
      </c>
      <c r="Y9" s="195">
        <v>0</v>
      </c>
      <c r="Z9" s="195">
        <v>2</v>
      </c>
      <c r="AA9" s="195">
        <v>0</v>
      </c>
      <c r="AB9" s="195">
        <v>0</v>
      </c>
      <c r="AC9" s="195">
        <v>0</v>
      </c>
      <c r="AD9" s="195">
        <v>0</v>
      </c>
      <c r="AE9" s="195">
        <v>0</v>
      </c>
      <c r="AF9" s="195">
        <v>0</v>
      </c>
      <c r="AG9" s="196" t="s">
        <v>48</v>
      </c>
      <c r="AH9" s="196">
        <v>0</v>
      </c>
      <c r="AI9" s="196">
        <v>0</v>
      </c>
      <c r="AJ9" s="196">
        <v>0</v>
      </c>
      <c r="AK9" s="196">
        <v>0</v>
      </c>
      <c r="AL9" s="196">
        <v>0</v>
      </c>
      <c r="AM9" s="196">
        <v>0</v>
      </c>
      <c r="AN9" s="196">
        <v>0</v>
      </c>
      <c r="AO9" s="196">
        <v>0</v>
      </c>
      <c r="AP9" s="196">
        <v>0</v>
      </c>
      <c r="AQ9" s="195"/>
      <c r="AR9" s="195">
        <v>0</v>
      </c>
      <c r="AS9" s="195">
        <v>0</v>
      </c>
      <c r="AT9" s="195">
        <v>0</v>
      </c>
      <c r="AU9" s="195">
        <v>0</v>
      </c>
      <c r="AV9" s="195">
        <v>0</v>
      </c>
      <c r="AW9" s="195">
        <v>0</v>
      </c>
      <c r="AX9" s="195">
        <v>0</v>
      </c>
      <c r="AY9" s="195">
        <v>0</v>
      </c>
      <c r="AZ9" s="195">
        <v>0</v>
      </c>
      <c r="BA9" s="196"/>
      <c r="BB9" s="196">
        <v>0</v>
      </c>
      <c r="BC9" s="196">
        <v>0</v>
      </c>
      <c r="BD9" s="196">
        <v>0</v>
      </c>
      <c r="BE9" s="196">
        <v>0</v>
      </c>
      <c r="BF9" s="196">
        <v>0</v>
      </c>
      <c r="BG9" s="196">
        <v>0</v>
      </c>
      <c r="BH9" s="196">
        <v>0</v>
      </c>
      <c r="BI9" s="196">
        <v>0</v>
      </c>
      <c r="BJ9" s="196">
        <v>0</v>
      </c>
      <c r="BK9" s="195"/>
      <c r="BL9" s="195">
        <v>0</v>
      </c>
      <c r="BM9" s="195">
        <v>0</v>
      </c>
      <c r="BN9" s="195">
        <v>0</v>
      </c>
      <c r="BO9" s="195">
        <v>0</v>
      </c>
      <c r="BP9" s="195">
        <v>0</v>
      </c>
      <c r="BQ9" s="195">
        <v>0</v>
      </c>
      <c r="BR9" s="195">
        <v>0</v>
      </c>
      <c r="BS9" s="195">
        <v>0</v>
      </c>
      <c r="BT9" s="195">
        <v>0</v>
      </c>
      <c r="BU9" s="196"/>
      <c r="BV9" s="196">
        <v>0</v>
      </c>
      <c r="BW9" s="196">
        <v>0</v>
      </c>
      <c r="BX9" s="196">
        <v>0</v>
      </c>
      <c r="BY9" s="196">
        <v>0</v>
      </c>
      <c r="BZ9" s="196">
        <v>0</v>
      </c>
      <c r="CA9" s="196">
        <v>0</v>
      </c>
      <c r="CB9" s="196">
        <v>0</v>
      </c>
      <c r="CC9" s="196">
        <v>0</v>
      </c>
      <c r="CD9" s="196">
        <v>0</v>
      </c>
      <c r="CE9" s="195"/>
      <c r="CF9" s="195">
        <v>0</v>
      </c>
      <c r="CG9" s="195">
        <v>0</v>
      </c>
      <c r="CH9" s="195">
        <v>0</v>
      </c>
      <c r="CI9" s="195">
        <v>0</v>
      </c>
      <c r="CJ9" s="195">
        <v>0</v>
      </c>
      <c r="CK9" s="195">
        <v>0</v>
      </c>
      <c r="CL9" s="195">
        <v>0</v>
      </c>
      <c r="CM9" s="195">
        <v>0</v>
      </c>
      <c r="CN9" s="195">
        <v>0</v>
      </c>
      <c r="CO9" s="196"/>
      <c r="CP9" s="196">
        <v>0</v>
      </c>
      <c r="CQ9" s="196">
        <v>0</v>
      </c>
      <c r="CR9" s="196">
        <v>0</v>
      </c>
      <c r="CS9" s="196">
        <v>0</v>
      </c>
      <c r="CT9" s="196">
        <v>0</v>
      </c>
      <c r="CU9" s="196">
        <v>0</v>
      </c>
      <c r="CV9" s="196">
        <v>0</v>
      </c>
      <c r="CW9" s="196">
        <v>0</v>
      </c>
      <c r="CX9" s="196">
        <v>0</v>
      </c>
      <c r="CY9" s="196"/>
      <c r="CZ9" s="196"/>
    </row>
    <row r="10" spans="1:104" ht="30" customHeight="1" x14ac:dyDescent="0.2">
      <c r="A10" s="195">
        <v>3</v>
      </c>
      <c r="B10" s="196">
        <v>2</v>
      </c>
      <c r="C10" s="195" t="s">
        <v>38</v>
      </c>
      <c r="D10" s="195">
        <v>0</v>
      </c>
      <c r="E10" s="195">
        <v>0</v>
      </c>
      <c r="F10" s="195">
        <v>0</v>
      </c>
      <c r="G10" s="195">
        <v>0</v>
      </c>
      <c r="H10" s="195">
        <v>0</v>
      </c>
      <c r="I10" s="195">
        <v>0</v>
      </c>
      <c r="J10" s="195">
        <v>0</v>
      </c>
      <c r="K10" s="195">
        <v>0</v>
      </c>
      <c r="L10" s="195">
        <v>0</v>
      </c>
      <c r="M10" s="196" t="s">
        <v>36</v>
      </c>
      <c r="N10" s="196">
        <v>32</v>
      </c>
      <c r="O10" s="196">
        <v>2</v>
      </c>
      <c r="P10" s="196">
        <v>14</v>
      </c>
      <c r="Q10" s="196">
        <v>0</v>
      </c>
      <c r="R10" s="196">
        <v>0</v>
      </c>
      <c r="S10" s="196">
        <v>0</v>
      </c>
      <c r="T10" s="196">
        <v>0</v>
      </c>
      <c r="U10" s="196">
        <v>0</v>
      </c>
      <c r="V10" s="196">
        <v>0</v>
      </c>
      <c r="W10" s="195" t="s">
        <v>32</v>
      </c>
      <c r="X10" s="195">
        <v>0</v>
      </c>
      <c r="Y10" s="195">
        <v>0</v>
      </c>
      <c r="Z10" s="195">
        <v>0</v>
      </c>
      <c r="AA10" s="195">
        <v>0</v>
      </c>
      <c r="AB10" s="195">
        <v>0</v>
      </c>
      <c r="AC10" s="195">
        <v>0</v>
      </c>
      <c r="AD10" s="195">
        <v>0</v>
      </c>
      <c r="AE10" s="195">
        <v>0</v>
      </c>
      <c r="AF10" s="195">
        <v>0</v>
      </c>
      <c r="AG10" s="196" t="s">
        <v>48</v>
      </c>
      <c r="AH10" s="196">
        <v>0</v>
      </c>
      <c r="AI10" s="196">
        <v>0</v>
      </c>
      <c r="AJ10" s="196">
        <v>0</v>
      </c>
      <c r="AK10" s="196">
        <v>0</v>
      </c>
      <c r="AL10" s="196">
        <v>0</v>
      </c>
      <c r="AM10" s="196">
        <v>0</v>
      </c>
      <c r="AN10" s="196">
        <v>0</v>
      </c>
      <c r="AO10" s="196">
        <v>0</v>
      </c>
      <c r="AP10" s="196">
        <v>0</v>
      </c>
      <c r="AQ10" s="195"/>
      <c r="AR10" s="195">
        <v>0</v>
      </c>
      <c r="AS10" s="195">
        <v>0</v>
      </c>
      <c r="AT10" s="195">
        <v>0</v>
      </c>
      <c r="AU10" s="195">
        <v>0</v>
      </c>
      <c r="AV10" s="195">
        <v>0</v>
      </c>
      <c r="AW10" s="195">
        <v>0</v>
      </c>
      <c r="AX10" s="195">
        <v>0</v>
      </c>
      <c r="AY10" s="195">
        <v>0</v>
      </c>
      <c r="AZ10" s="195">
        <v>0</v>
      </c>
      <c r="BA10" s="196"/>
      <c r="BB10" s="196">
        <v>0</v>
      </c>
      <c r="BC10" s="196">
        <v>0</v>
      </c>
      <c r="BD10" s="196">
        <v>0</v>
      </c>
      <c r="BE10" s="196">
        <v>0</v>
      </c>
      <c r="BF10" s="196">
        <v>0</v>
      </c>
      <c r="BG10" s="196">
        <v>0</v>
      </c>
      <c r="BH10" s="196">
        <v>0</v>
      </c>
      <c r="BI10" s="196">
        <v>0</v>
      </c>
      <c r="BJ10" s="196">
        <v>0</v>
      </c>
      <c r="BK10" s="195"/>
      <c r="BL10" s="195">
        <v>0</v>
      </c>
      <c r="BM10" s="195">
        <v>0</v>
      </c>
      <c r="BN10" s="195">
        <v>0</v>
      </c>
      <c r="BO10" s="195">
        <v>0</v>
      </c>
      <c r="BP10" s="195">
        <v>0</v>
      </c>
      <c r="BQ10" s="195">
        <v>0</v>
      </c>
      <c r="BR10" s="195">
        <v>0</v>
      </c>
      <c r="BS10" s="195">
        <v>0</v>
      </c>
      <c r="BT10" s="195">
        <v>0</v>
      </c>
      <c r="BU10" s="196"/>
      <c r="BV10" s="196">
        <v>0</v>
      </c>
      <c r="BW10" s="196">
        <v>0</v>
      </c>
      <c r="BX10" s="196">
        <v>0</v>
      </c>
      <c r="BY10" s="196">
        <v>0</v>
      </c>
      <c r="BZ10" s="196">
        <v>0</v>
      </c>
      <c r="CA10" s="196">
        <v>0</v>
      </c>
      <c r="CB10" s="196">
        <v>0</v>
      </c>
      <c r="CC10" s="196">
        <v>0</v>
      </c>
      <c r="CD10" s="196">
        <v>0</v>
      </c>
      <c r="CE10" s="195"/>
      <c r="CF10" s="195">
        <v>0</v>
      </c>
      <c r="CG10" s="195">
        <v>0</v>
      </c>
      <c r="CH10" s="195">
        <v>0</v>
      </c>
      <c r="CI10" s="195">
        <v>0</v>
      </c>
      <c r="CJ10" s="195">
        <v>0</v>
      </c>
      <c r="CK10" s="195">
        <v>0</v>
      </c>
      <c r="CL10" s="195">
        <v>0</v>
      </c>
      <c r="CM10" s="195">
        <v>0</v>
      </c>
      <c r="CN10" s="195">
        <v>0</v>
      </c>
      <c r="CO10" s="196"/>
      <c r="CP10" s="196">
        <v>0</v>
      </c>
      <c r="CQ10" s="196">
        <v>0</v>
      </c>
      <c r="CR10" s="196">
        <v>0</v>
      </c>
      <c r="CS10" s="196">
        <v>0</v>
      </c>
      <c r="CT10" s="196">
        <v>0</v>
      </c>
      <c r="CU10" s="196">
        <v>0</v>
      </c>
      <c r="CV10" s="196">
        <v>0</v>
      </c>
      <c r="CW10" s="196">
        <v>0</v>
      </c>
      <c r="CX10" s="196">
        <v>0</v>
      </c>
      <c r="CY10" s="196"/>
      <c r="CZ10" s="196"/>
    </row>
    <row r="11" spans="1:104" ht="30" customHeight="1" x14ac:dyDescent="0.2">
      <c r="A11" s="195">
        <v>2</v>
      </c>
      <c r="B11" s="196">
        <v>2</v>
      </c>
      <c r="C11" s="195" t="s">
        <v>38</v>
      </c>
      <c r="D11" s="195">
        <v>0</v>
      </c>
      <c r="E11" s="195">
        <v>0</v>
      </c>
      <c r="F11" s="195">
        <v>0</v>
      </c>
      <c r="G11" s="195">
        <v>0</v>
      </c>
      <c r="H11" s="195">
        <v>0</v>
      </c>
      <c r="I11" s="195">
        <v>0</v>
      </c>
      <c r="J11" s="195">
        <v>0</v>
      </c>
      <c r="K11" s="195">
        <v>0</v>
      </c>
      <c r="L11" s="195">
        <v>0</v>
      </c>
      <c r="M11" s="196" t="s">
        <v>36</v>
      </c>
      <c r="N11" s="196">
        <v>20</v>
      </c>
      <c r="O11" s="196">
        <v>1</v>
      </c>
      <c r="P11" s="196">
        <v>8</v>
      </c>
      <c r="Q11" s="196">
        <v>1</v>
      </c>
      <c r="R11" s="196">
        <v>0</v>
      </c>
      <c r="S11" s="196">
        <v>0</v>
      </c>
      <c r="T11" s="196">
        <v>0</v>
      </c>
      <c r="U11" s="196">
        <v>0</v>
      </c>
      <c r="V11" s="196">
        <v>0</v>
      </c>
      <c r="W11" s="195" t="s">
        <v>32</v>
      </c>
      <c r="X11" s="195">
        <v>0</v>
      </c>
      <c r="Y11" s="195">
        <v>0</v>
      </c>
      <c r="Z11" s="195">
        <v>0</v>
      </c>
      <c r="AA11" s="195">
        <v>0</v>
      </c>
      <c r="AB11" s="195">
        <v>0</v>
      </c>
      <c r="AC11" s="195">
        <v>0</v>
      </c>
      <c r="AD11" s="195">
        <v>0</v>
      </c>
      <c r="AE11" s="195">
        <v>0</v>
      </c>
      <c r="AF11" s="195">
        <v>0</v>
      </c>
      <c r="AG11" s="196" t="s">
        <v>48</v>
      </c>
      <c r="AH11" s="196">
        <v>0</v>
      </c>
      <c r="AI11" s="196">
        <v>0</v>
      </c>
      <c r="AJ11" s="196">
        <v>0</v>
      </c>
      <c r="AK11" s="196">
        <v>0</v>
      </c>
      <c r="AL11" s="196">
        <v>0</v>
      </c>
      <c r="AM11" s="196">
        <v>0</v>
      </c>
      <c r="AN11" s="196">
        <v>0</v>
      </c>
      <c r="AO11" s="196">
        <v>0</v>
      </c>
      <c r="AP11" s="196">
        <v>0</v>
      </c>
      <c r="AQ11" s="195"/>
      <c r="AR11" s="195">
        <v>0</v>
      </c>
      <c r="AS11" s="195">
        <v>0</v>
      </c>
      <c r="AT11" s="195">
        <v>0</v>
      </c>
      <c r="AU11" s="195">
        <v>0</v>
      </c>
      <c r="AV11" s="195">
        <v>0</v>
      </c>
      <c r="AW11" s="195">
        <v>0</v>
      </c>
      <c r="AX11" s="195">
        <v>0</v>
      </c>
      <c r="AY11" s="195">
        <v>0</v>
      </c>
      <c r="AZ11" s="195">
        <v>0</v>
      </c>
      <c r="BA11" s="196"/>
      <c r="BB11" s="196">
        <v>0</v>
      </c>
      <c r="BC11" s="196">
        <v>0</v>
      </c>
      <c r="BD11" s="196">
        <v>0</v>
      </c>
      <c r="BE11" s="196">
        <v>0</v>
      </c>
      <c r="BF11" s="196">
        <v>0</v>
      </c>
      <c r="BG11" s="196">
        <v>0</v>
      </c>
      <c r="BH11" s="196">
        <v>0</v>
      </c>
      <c r="BI11" s="196">
        <v>0</v>
      </c>
      <c r="BJ11" s="196">
        <v>0</v>
      </c>
      <c r="BK11" s="195"/>
      <c r="BL11" s="195">
        <v>0</v>
      </c>
      <c r="BM11" s="195">
        <v>0</v>
      </c>
      <c r="BN11" s="195">
        <v>0</v>
      </c>
      <c r="BO11" s="195">
        <v>0</v>
      </c>
      <c r="BP11" s="195">
        <v>0</v>
      </c>
      <c r="BQ11" s="195">
        <v>0</v>
      </c>
      <c r="BR11" s="195">
        <v>0</v>
      </c>
      <c r="BS11" s="195">
        <v>0</v>
      </c>
      <c r="BT11" s="195">
        <v>0</v>
      </c>
      <c r="BU11" s="196"/>
      <c r="BV11" s="196">
        <v>0</v>
      </c>
      <c r="BW11" s="196">
        <v>0</v>
      </c>
      <c r="BX11" s="196">
        <v>0</v>
      </c>
      <c r="BY11" s="196">
        <v>0</v>
      </c>
      <c r="BZ11" s="196">
        <v>0</v>
      </c>
      <c r="CA11" s="196">
        <v>0</v>
      </c>
      <c r="CB11" s="196">
        <v>0</v>
      </c>
      <c r="CC11" s="196">
        <v>0</v>
      </c>
      <c r="CD11" s="196">
        <v>0</v>
      </c>
      <c r="CE11" s="195"/>
      <c r="CF11" s="195">
        <v>0</v>
      </c>
      <c r="CG11" s="195">
        <v>0</v>
      </c>
      <c r="CH11" s="195">
        <v>0</v>
      </c>
      <c r="CI11" s="195">
        <v>0</v>
      </c>
      <c r="CJ11" s="195">
        <v>0</v>
      </c>
      <c r="CK11" s="195">
        <v>0</v>
      </c>
      <c r="CL11" s="195">
        <v>0</v>
      </c>
      <c r="CM11" s="195">
        <v>0</v>
      </c>
      <c r="CN11" s="195">
        <v>0</v>
      </c>
      <c r="CO11" s="196"/>
      <c r="CP11" s="196">
        <v>0</v>
      </c>
      <c r="CQ11" s="196">
        <v>0</v>
      </c>
      <c r="CR11" s="196">
        <v>0</v>
      </c>
      <c r="CS11" s="196">
        <v>0</v>
      </c>
      <c r="CT11" s="196">
        <v>0</v>
      </c>
      <c r="CU11" s="196">
        <v>0</v>
      </c>
      <c r="CV11" s="196">
        <v>0</v>
      </c>
      <c r="CW11" s="196">
        <v>0</v>
      </c>
      <c r="CX11" s="196">
        <v>0</v>
      </c>
      <c r="CY11" s="196"/>
      <c r="CZ11" s="196"/>
    </row>
    <row r="12" spans="1:104" ht="30" customHeight="1" x14ac:dyDescent="0.2">
      <c r="A12" s="195">
        <v>1</v>
      </c>
      <c r="B12" s="196">
        <v>2</v>
      </c>
      <c r="C12" s="195" t="s">
        <v>38</v>
      </c>
      <c r="D12" s="195">
        <v>14</v>
      </c>
      <c r="E12" s="195">
        <v>6</v>
      </c>
      <c r="F12" s="195">
        <v>1</v>
      </c>
      <c r="G12" s="195">
        <v>0</v>
      </c>
      <c r="H12" s="195">
        <v>0</v>
      </c>
      <c r="I12" s="195">
        <v>0</v>
      </c>
      <c r="J12" s="195">
        <v>0</v>
      </c>
      <c r="K12" s="195">
        <v>0</v>
      </c>
      <c r="L12" s="195">
        <v>0</v>
      </c>
      <c r="M12" s="196" t="s">
        <v>36</v>
      </c>
      <c r="N12" s="196">
        <v>8</v>
      </c>
      <c r="O12" s="196">
        <v>2</v>
      </c>
      <c r="P12" s="196">
        <v>2</v>
      </c>
      <c r="Q12" s="196">
        <v>0</v>
      </c>
      <c r="R12" s="196">
        <v>0</v>
      </c>
      <c r="S12" s="196">
        <v>0</v>
      </c>
      <c r="T12" s="196">
        <v>0</v>
      </c>
      <c r="U12" s="196">
        <v>0</v>
      </c>
      <c r="V12" s="196">
        <v>0</v>
      </c>
      <c r="W12" s="195" t="s">
        <v>32</v>
      </c>
      <c r="X12" s="195">
        <v>4</v>
      </c>
      <c r="Y12" s="195">
        <v>0</v>
      </c>
      <c r="Z12" s="195">
        <v>0</v>
      </c>
      <c r="AA12" s="195">
        <v>2</v>
      </c>
      <c r="AB12" s="195">
        <v>0</v>
      </c>
      <c r="AC12" s="195">
        <v>0</v>
      </c>
      <c r="AD12" s="195">
        <v>0</v>
      </c>
      <c r="AE12" s="195">
        <v>0</v>
      </c>
      <c r="AF12" s="195">
        <v>0</v>
      </c>
      <c r="AG12" s="196" t="s">
        <v>48</v>
      </c>
      <c r="AH12" s="196">
        <v>0</v>
      </c>
      <c r="AI12" s="196">
        <v>0</v>
      </c>
      <c r="AJ12" s="196">
        <v>0</v>
      </c>
      <c r="AK12" s="196">
        <v>0</v>
      </c>
      <c r="AL12" s="196">
        <v>0</v>
      </c>
      <c r="AM12" s="196">
        <v>0</v>
      </c>
      <c r="AN12" s="196">
        <v>0</v>
      </c>
      <c r="AO12" s="196">
        <v>0</v>
      </c>
      <c r="AP12" s="196">
        <v>0</v>
      </c>
      <c r="AQ12" s="195"/>
      <c r="AR12" s="195">
        <v>0</v>
      </c>
      <c r="AS12" s="195">
        <v>0</v>
      </c>
      <c r="AT12" s="195">
        <v>0</v>
      </c>
      <c r="AU12" s="195">
        <v>0</v>
      </c>
      <c r="AV12" s="195">
        <v>0</v>
      </c>
      <c r="AW12" s="195">
        <v>0</v>
      </c>
      <c r="AX12" s="195">
        <v>0</v>
      </c>
      <c r="AY12" s="195">
        <v>0</v>
      </c>
      <c r="AZ12" s="195">
        <v>0</v>
      </c>
      <c r="BA12" s="196"/>
      <c r="BB12" s="196">
        <v>0</v>
      </c>
      <c r="BC12" s="196">
        <v>0</v>
      </c>
      <c r="BD12" s="196">
        <v>0</v>
      </c>
      <c r="BE12" s="196">
        <v>0</v>
      </c>
      <c r="BF12" s="196">
        <v>0</v>
      </c>
      <c r="BG12" s="196">
        <v>0</v>
      </c>
      <c r="BH12" s="196">
        <v>0</v>
      </c>
      <c r="BI12" s="196">
        <v>0</v>
      </c>
      <c r="BJ12" s="196">
        <v>0</v>
      </c>
      <c r="BK12" s="195"/>
      <c r="BL12" s="195">
        <v>0</v>
      </c>
      <c r="BM12" s="195">
        <v>0</v>
      </c>
      <c r="BN12" s="195">
        <v>0</v>
      </c>
      <c r="BO12" s="195">
        <v>0</v>
      </c>
      <c r="BP12" s="195">
        <v>0</v>
      </c>
      <c r="BQ12" s="195">
        <v>0</v>
      </c>
      <c r="BR12" s="195">
        <v>0</v>
      </c>
      <c r="BS12" s="195">
        <v>0</v>
      </c>
      <c r="BT12" s="195">
        <v>0</v>
      </c>
      <c r="BU12" s="196"/>
      <c r="BV12" s="196">
        <v>0</v>
      </c>
      <c r="BW12" s="196">
        <v>0</v>
      </c>
      <c r="BX12" s="196">
        <v>0</v>
      </c>
      <c r="BY12" s="196">
        <v>0</v>
      </c>
      <c r="BZ12" s="196">
        <v>0</v>
      </c>
      <c r="CA12" s="196">
        <v>0</v>
      </c>
      <c r="CB12" s="196">
        <v>0</v>
      </c>
      <c r="CC12" s="196">
        <v>0</v>
      </c>
      <c r="CD12" s="196">
        <v>0</v>
      </c>
      <c r="CE12" s="195"/>
      <c r="CF12" s="195">
        <v>0</v>
      </c>
      <c r="CG12" s="195">
        <v>0</v>
      </c>
      <c r="CH12" s="195">
        <v>0</v>
      </c>
      <c r="CI12" s="195">
        <v>0</v>
      </c>
      <c r="CJ12" s="195">
        <v>0</v>
      </c>
      <c r="CK12" s="195">
        <v>0</v>
      </c>
      <c r="CL12" s="195">
        <v>0</v>
      </c>
      <c r="CM12" s="195">
        <v>0</v>
      </c>
      <c r="CN12" s="195">
        <v>0</v>
      </c>
      <c r="CO12" s="196"/>
      <c r="CP12" s="196">
        <v>0</v>
      </c>
      <c r="CQ12" s="196">
        <v>0</v>
      </c>
      <c r="CR12" s="196">
        <v>0</v>
      </c>
      <c r="CS12" s="196">
        <v>0</v>
      </c>
      <c r="CT12" s="196">
        <v>0</v>
      </c>
      <c r="CU12" s="196">
        <v>0</v>
      </c>
      <c r="CV12" s="196">
        <v>0</v>
      </c>
      <c r="CW12" s="196">
        <v>0</v>
      </c>
      <c r="CX12" s="196">
        <v>0</v>
      </c>
      <c r="CY12" s="197">
        <v>0.05</v>
      </c>
      <c r="CZ12" s="197">
        <v>0.05</v>
      </c>
    </row>
    <row r="13" spans="1:104" s="1" customFormat="1" ht="30" customHeight="1" x14ac:dyDescent="0.2">
      <c r="A13"/>
      <c r="B13"/>
    </row>
    <row r="14" spans="1:104" ht="30" customHeight="1" x14ac:dyDescent="0.2">
      <c r="E14" s="10"/>
      <c r="F14" s="10"/>
      <c r="G14" s="10"/>
      <c r="H14" s="10"/>
    </row>
    <row r="15" spans="1:104" ht="30" customHeight="1" x14ac:dyDescent="0.2"/>
    <row r="16" spans="1:104" ht="30" customHeight="1" x14ac:dyDescent="0.2"/>
    <row r="17" ht="30" customHeight="1" x14ac:dyDescent="0.2"/>
    <row r="18" ht="30" customHeight="1" x14ac:dyDescent="0.2"/>
    <row r="19" ht="30" customHeight="1" x14ac:dyDescent="0.2"/>
    <row r="20" ht="30" customHeight="1" x14ac:dyDescent="0.2"/>
    <row r="21" ht="30" customHeight="1" x14ac:dyDescent="0.2"/>
    <row r="22" ht="30" customHeight="1" x14ac:dyDescent="0.2"/>
    <row r="23" ht="30" customHeight="1" x14ac:dyDescent="0.2"/>
    <row r="24" ht="30" customHeight="1" x14ac:dyDescent="0.2"/>
    <row r="28" ht="30" customHeight="1" x14ac:dyDescent="0.2"/>
    <row r="30" ht="30" customHeight="1" x14ac:dyDescent="0.2"/>
  </sheetData>
  <phoneticPr fontId="5" type="noConversion"/>
  <printOptions horizontalCentered="1" verticalCentered="1"/>
  <pageMargins left="0.7" right="0.7" top="0.75" bottom="0.75" header="0.3" footer="0.3"/>
  <pageSetup paperSize="9" scale="56"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B0E1-BB71-034C-98A5-9954C48136A6}">
  <sheetPr codeName="Feuil2"/>
  <dimension ref="A2:AH113"/>
  <sheetViews>
    <sheetView workbookViewId="0">
      <selection activeCell="F20" sqref="F20"/>
    </sheetView>
  </sheetViews>
  <sheetFormatPr baseColWidth="10" defaultRowHeight="16" x14ac:dyDescent="0.2"/>
  <cols>
    <col min="1" max="1" width="14.1640625" bestFit="1" customWidth="1"/>
    <col min="2" max="2" width="4.1640625" bestFit="1" customWidth="1"/>
    <col min="3" max="11" width="11.1640625" bestFit="1" customWidth="1"/>
    <col min="12" max="12" width="12.1640625" bestFit="1" customWidth="1"/>
    <col min="13" max="13" width="8" bestFit="1" customWidth="1"/>
    <col min="14" max="14" width="8.33203125" bestFit="1" customWidth="1"/>
    <col min="15" max="15" width="8.1640625" bestFit="1" customWidth="1"/>
    <col min="16" max="16" width="9" bestFit="1" customWidth="1"/>
    <col min="17" max="17" width="5.5" bestFit="1" customWidth="1"/>
    <col min="18" max="18" width="11.1640625" bestFit="1" customWidth="1"/>
    <col min="19" max="19" width="5.83203125" bestFit="1" customWidth="1"/>
    <col min="20" max="20" width="12.6640625" bestFit="1" customWidth="1"/>
    <col min="21" max="21" width="11.5" bestFit="1" customWidth="1"/>
    <col min="22" max="22" width="14.83203125" bestFit="1" customWidth="1"/>
    <col min="23" max="23" width="10" bestFit="1" customWidth="1"/>
    <col min="24" max="24" width="5.5" bestFit="1" customWidth="1"/>
    <col min="34" max="34" width="118.83203125" customWidth="1"/>
  </cols>
  <sheetData>
    <row r="2" spans="1:34" ht="19" thickBot="1" x14ac:dyDescent="0.3">
      <c r="C2" s="55" t="str">
        <f ca="1">LOOKUP("zz",OFFSET('Données brutes'!C1,1,0,Formulaire!$U$4,1))</f>
        <v>ER CHAMPETRE</v>
      </c>
      <c r="D2" s="55" t="str">
        <f ca="1">LOOKUP("zz",OFFSET('Données brutes'!M1,1,0,Formulaire!$U$4,1))</f>
        <v>ER SYCOMORE</v>
      </c>
      <c r="E2" s="55" t="str">
        <f ca="1">LOOKUP("zz",OFFSET('Données brutes'!W1,1,0,Formulaire!$U$4,1))</f>
        <v>FRENE</v>
      </c>
      <c r="F2" s="55" t="str">
        <f ca="1">LOOKUP("zz",OFFSET('Données brutes'!AG1,1,0,Formulaire!$U$4,1))</f>
        <v>TILLEUL</v>
      </c>
      <c r="G2" s="55" t="e">
        <f ca="1">LOOKUP("zz",OFFSET('Données brutes'!AQ1,1,0,Formulaire!$U$4,1))</f>
        <v>#N/A</v>
      </c>
      <c r="H2" s="55" t="e">
        <f ca="1">LOOKUP("zz",OFFSET('Données brutes'!BA1,1,0,Formulaire!$U$4,1))</f>
        <v>#N/A</v>
      </c>
      <c r="I2" s="55" t="e">
        <f ca="1">LOOKUP("zz",OFFSET('Données brutes'!BK1,1,0,Formulaire!$U$4,1))</f>
        <v>#N/A</v>
      </c>
      <c r="J2" s="55" t="e">
        <f ca="1">LOOKUP("zz",OFFSET('Données brutes'!BU1,1,0,Formulaire!$U$4,1))</f>
        <v>#N/A</v>
      </c>
      <c r="K2" s="55" t="e">
        <f ca="1">LOOKUP("zz",OFFSET('Données brutes'!CE1,1,0,Formulaire!$U$4,1))</f>
        <v>#N/A</v>
      </c>
      <c r="L2" s="55" t="e">
        <f ca="1">LOOKUP("zz",OFFSET('Données brutes'!CO1,1,0,Formulaire!$U$4,1))</f>
        <v>#N/A</v>
      </c>
      <c r="AH2" t="s">
        <v>252</v>
      </c>
    </row>
    <row r="3" spans="1:34" x14ac:dyDescent="0.2">
      <c r="A3" s="148" t="s">
        <v>378</v>
      </c>
      <c r="B3" s="147" t="s">
        <v>0</v>
      </c>
      <c r="C3" s="1" t="s">
        <v>358</v>
      </c>
      <c r="D3" s="1" t="s">
        <v>359</v>
      </c>
      <c r="E3" s="1" t="s">
        <v>360</v>
      </c>
      <c r="F3" s="1" t="s">
        <v>361</v>
      </c>
      <c r="G3" s="1" t="s">
        <v>362</v>
      </c>
      <c r="H3" s="1" t="s">
        <v>363</v>
      </c>
      <c r="I3" s="1" t="s">
        <v>364</v>
      </c>
      <c r="J3" s="1" t="s">
        <v>365</v>
      </c>
      <c r="K3" s="1" t="s">
        <v>366</v>
      </c>
      <c r="L3" s="1" t="s">
        <v>367</v>
      </c>
      <c r="M3" s="1" t="s">
        <v>368</v>
      </c>
      <c r="N3" s="1" t="s">
        <v>369</v>
      </c>
      <c r="O3" s="1" t="s">
        <v>370</v>
      </c>
      <c r="P3" s="1" t="s">
        <v>371</v>
      </c>
      <c r="Q3" s="1" t="s">
        <v>372</v>
      </c>
      <c r="R3" s="1" t="s">
        <v>373</v>
      </c>
      <c r="S3" s="1" t="s">
        <v>374</v>
      </c>
      <c r="T3" s="1" t="s">
        <v>375</v>
      </c>
      <c r="U3" s="1" t="s">
        <v>391</v>
      </c>
      <c r="V3" s="1" t="s">
        <v>390</v>
      </c>
      <c r="W3" s="1" t="s">
        <v>376</v>
      </c>
      <c r="X3" s="1" t="s">
        <v>377</v>
      </c>
      <c r="AH3" s="56" t="s">
        <v>250</v>
      </c>
    </row>
    <row r="4" spans="1:34" x14ac:dyDescent="0.2">
      <c r="A4" s="1">
        <v>1</v>
      </c>
      <c r="B4" s="1">
        <v>26</v>
      </c>
      <c r="C4" s="53">
        <v>0.53846153846153844</v>
      </c>
      <c r="D4" s="53">
        <v>0.30769230769230771</v>
      </c>
      <c r="E4" s="53">
        <v>0</v>
      </c>
      <c r="F4" s="53">
        <v>0</v>
      </c>
      <c r="G4" s="53">
        <v>0.15384615384615385</v>
      </c>
      <c r="H4" s="53">
        <v>0</v>
      </c>
      <c r="I4" s="1">
        <v>0</v>
      </c>
      <c r="J4" s="1">
        <v>0</v>
      </c>
      <c r="K4" s="1">
        <v>0</v>
      </c>
      <c r="L4" s="1">
        <v>0</v>
      </c>
      <c r="M4" s="53">
        <v>0.61538461538461542</v>
      </c>
      <c r="N4" s="53">
        <v>0.23076923076923078</v>
      </c>
      <c r="O4" s="53">
        <v>0.15384615384615385</v>
      </c>
      <c r="P4" s="53">
        <v>0</v>
      </c>
      <c r="Q4" s="1">
        <v>26</v>
      </c>
      <c r="R4" s="53">
        <v>0</v>
      </c>
      <c r="S4" s="1">
        <v>26</v>
      </c>
      <c r="T4" s="53">
        <v>0</v>
      </c>
      <c r="U4" s="193">
        <v>0.05</v>
      </c>
      <c r="V4" s="193">
        <v>0.05</v>
      </c>
      <c r="W4" s="1">
        <v>0</v>
      </c>
      <c r="X4" s="1">
        <v>0</v>
      </c>
      <c r="AH4" s="57" t="s">
        <v>248</v>
      </c>
    </row>
    <row r="5" spans="1:34" x14ac:dyDescent="0.2">
      <c r="A5" s="1">
        <v>2</v>
      </c>
      <c r="B5" s="1">
        <v>20</v>
      </c>
      <c r="C5" s="53">
        <v>0</v>
      </c>
      <c r="D5" s="53">
        <v>1</v>
      </c>
      <c r="E5" s="53">
        <v>0</v>
      </c>
      <c r="F5" s="53">
        <v>0</v>
      </c>
      <c r="G5" s="53">
        <v>0</v>
      </c>
      <c r="H5" s="53">
        <v>0</v>
      </c>
      <c r="I5" s="1">
        <v>0</v>
      </c>
      <c r="J5" s="1">
        <v>0</v>
      </c>
      <c r="K5" s="1">
        <v>0</v>
      </c>
      <c r="L5" s="1">
        <v>0</v>
      </c>
      <c r="M5" s="53">
        <v>0.1</v>
      </c>
      <c r="N5" s="53">
        <v>0.8</v>
      </c>
      <c r="O5" s="53">
        <v>0.1</v>
      </c>
      <c r="P5" s="53">
        <v>0</v>
      </c>
      <c r="Q5" s="1">
        <v>20</v>
      </c>
      <c r="R5" s="53">
        <v>0</v>
      </c>
      <c r="S5" s="1">
        <v>20</v>
      </c>
      <c r="T5" s="53">
        <v>0</v>
      </c>
      <c r="U5" s="193"/>
      <c r="V5" s="193"/>
      <c r="W5" s="1">
        <v>0</v>
      </c>
      <c r="X5" s="1">
        <v>0</v>
      </c>
      <c r="AH5" s="57" t="s">
        <v>245</v>
      </c>
    </row>
    <row r="6" spans="1:34" x14ac:dyDescent="0.2">
      <c r="A6" s="1">
        <v>3</v>
      </c>
      <c r="B6" s="1">
        <v>32</v>
      </c>
      <c r="C6" s="53">
        <v>0</v>
      </c>
      <c r="D6" s="53">
        <v>1</v>
      </c>
      <c r="E6" s="53">
        <v>0</v>
      </c>
      <c r="F6" s="53">
        <v>0</v>
      </c>
      <c r="G6" s="53">
        <v>0</v>
      </c>
      <c r="H6" s="53">
        <v>0</v>
      </c>
      <c r="I6" s="1">
        <v>0</v>
      </c>
      <c r="J6" s="1">
        <v>0</v>
      </c>
      <c r="K6" s="1">
        <v>0</v>
      </c>
      <c r="L6" s="1">
        <v>0</v>
      </c>
      <c r="M6" s="53">
        <v>0.125</v>
      </c>
      <c r="N6" s="53">
        <v>0.875</v>
      </c>
      <c r="O6" s="53">
        <v>0</v>
      </c>
      <c r="P6" s="53">
        <v>0</v>
      </c>
      <c r="Q6" s="1">
        <v>32</v>
      </c>
      <c r="R6" s="53">
        <v>0</v>
      </c>
      <c r="S6" s="1">
        <v>32</v>
      </c>
      <c r="T6" s="53">
        <v>0</v>
      </c>
      <c r="U6" s="193"/>
      <c r="V6" s="193"/>
      <c r="W6" s="1">
        <v>0</v>
      </c>
      <c r="X6" s="1">
        <v>0</v>
      </c>
      <c r="AH6" s="57" t="s">
        <v>246</v>
      </c>
    </row>
    <row r="7" spans="1:34" ht="16" customHeight="1" x14ac:dyDescent="0.2">
      <c r="A7" s="1">
        <v>4</v>
      </c>
      <c r="B7" s="1">
        <v>52</v>
      </c>
      <c r="C7" s="53">
        <v>0.15384615384615385</v>
      </c>
      <c r="D7" s="53">
        <v>0.76923076923076927</v>
      </c>
      <c r="E7" s="53">
        <v>0</v>
      </c>
      <c r="F7" s="53">
        <v>0</v>
      </c>
      <c r="G7" s="53">
        <v>7.6923076923076927E-2</v>
      </c>
      <c r="H7" s="53">
        <v>0</v>
      </c>
      <c r="I7" s="1">
        <v>0</v>
      </c>
      <c r="J7" s="1">
        <v>0</v>
      </c>
      <c r="K7" s="1">
        <v>0</v>
      </c>
      <c r="L7" s="1">
        <v>0</v>
      </c>
      <c r="M7" s="53">
        <v>0.15384615384615385</v>
      </c>
      <c r="N7" s="53">
        <v>0.76923076923076927</v>
      </c>
      <c r="O7" s="53">
        <v>7.6923076923076927E-2</v>
      </c>
      <c r="P7" s="53">
        <v>0</v>
      </c>
      <c r="Q7" s="1">
        <v>52</v>
      </c>
      <c r="R7" s="53">
        <v>0</v>
      </c>
      <c r="S7" s="1">
        <v>52</v>
      </c>
      <c r="T7" s="53">
        <v>0</v>
      </c>
      <c r="U7" s="193"/>
      <c r="V7" s="193"/>
      <c r="W7" s="1">
        <v>0</v>
      </c>
      <c r="X7" s="1">
        <v>0</v>
      </c>
      <c r="AH7" s="203" t="s">
        <v>249</v>
      </c>
    </row>
    <row r="8" spans="1:34" x14ac:dyDescent="0.2">
      <c r="A8" s="1">
        <v>5</v>
      </c>
      <c r="B8" s="1">
        <v>34</v>
      </c>
      <c r="C8" s="53">
        <v>0</v>
      </c>
      <c r="D8" s="53">
        <v>1</v>
      </c>
      <c r="E8" s="53">
        <v>0</v>
      </c>
      <c r="F8" s="53">
        <v>0</v>
      </c>
      <c r="G8" s="53">
        <v>0</v>
      </c>
      <c r="H8" s="53">
        <v>0</v>
      </c>
      <c r="I8" s="1">
        <v>0</v>
      </c>
      <c r="J8" s="1">
        <v>0</v>
      </c>
      <c r="K8" s="1">
        <v>0</v>
      </c>
      <c r="L8" s="1">
        <v>0</v>
      </c>
      <c r="M8" s="53">
        <v>0.6470588235294118</v>
      </c>
      <c r="N8" s="53">
        <v>0.23529411764705882</v>
      </c>
      <c r="O8" s="53">
        <v>0.11764705882352941</v>
      </c>
      <c r="P8" s="53">
        <v>0</v>
      </c>
      <c r="Q8" s="1">
        <v>34</v>
      </c>
      <c r="R8" s="53">
        <v>0</v>
      </c>
      <c r="S8" s="1">
        <v>34</v>
      </c>
      <c r="T8" s="53">
        <v>0</v>
      </c>
      <c r="U8" s="193"/>
      <c r="V8" s="193"/>
      <c r="W8" s="1">
        <v>0</v>
      </c>
      <c r="X8" s="1">
        <v>0</v>
      </c>
      <c r="AH8" s="203"/>
    </row>
    <row r="9" spans="1:34" x14ac:dyDescent="0.2">
      <c r="A9" s="1">
        <v>6</v>
      </c>
      <c r="B9" s="1">
        <v>20</v>
      </c>
      <c r="C9" s="53">
        <v>0</v>
      </c>
      <c r="D9" s="53">
        <v>0.8</v>
      </c>
      <c r="E9" s="53">
        <v>0</v>
      </c>
      <c r="F9" s="53">
        <v>0</v>
      </c>
      <c r="G9" s="53">
        <v>0.2</v>
      </c>
      <c r="H9" s="53">
        <v>0</v>
      </c>
      <c r="I9" s="1">
        <v>0</v>
      </c>
      <c r="J9" s="1">
        <v>0</v>
      </c>
      <c r="K9" s="1">
        <v>0</v>
      </c>
      <c r="L9" s="1">
        <v>0</v>
      </c>
      <c r="M9" s="53">
        <v>0.2</v>
      </c>
      <c r="N9" s="53">
        <v>0.6</v>
      </c>
      <c r="O9" s="53">
        <v>0.2</v>
      </c>
      <c r="P9" s="53">
        <v>0</v>
      </c>
      <c r="Q9" s="1">
        <v>20</v>
      </c>
      <c r="R9" s="53">
        <v>0</v>
      </c>
      <c r="S9" s="1">
        <v>20</v>
      </c>
      <c r="T9" s="53">
        <v>0</v>
      </c>
      <c r="U9" s="193">
        <v>0.05</v>
      </c>
      <c r="V9" s="193">
        <v>0.05</v>
      </c>
      <c r="W9" s="1">
        <v>0</v>
      </c>
      <c r="X9" s="1">
        <v>0</v>
      </c>
      <c r="AH9" s="203"/>
    </row>
    <row r="10" spans="1:34" x14ac:dyDescent="0.2">
      <c r="A10" s="1">
        <v>7</v>
      </c>
      <c r="B10" s="1">
        <v>42</v>
      </c>
      <c r="C10" s="53">
        <v>0</v>
      </c>
      <c r="D10" s="53">
        <v>1</v>
      </c>
      <c r="E10" s="53">
        <v>0</v>
      </c>
      <c r="F10" s="53">
        <v>0</v>
      </c>
      <c r="G10" s="53">
        <v>0</v>
      </c>
      <c r="H10" s="53">
        <v>0</v>
      </c>
      <c r="I10" s="1">
        <v>0</v>
      </c>
      <c r="J10" s="1">
        <v>0</v>
      </c>
      <c r="K10" s="1">
        <v>0</v>
      </c>
      <c r="L10" s="1">
        <v>0</v>
      </c>
      <c r="M10" s="53">
        <v>0</v>
      </c>
      <c r="N10" s="53">
        <v>0.76190476190476186</v>
      </c>
      <c r="O10" s="53">
        <v>0.19047619047619047</v>
      </c>
      <c r="P10" s="53">
        <v>4.7619047619047616E-2</v>
      </c>
      <c r="Q10" s="1">
        <v>42</v>
      </c>
      <c r="R10" s="53">
        <v>0</v>
      </c>
      <c r="S10" s="1">
        <v>42</v>
      </c>
      <c r="T10" s="53">
        <v>0</v>
      </c>
      <c r="U10" s="193">
        <v>0.1</v>
      </c>
      <c r="V10" s="193">
        <v>0.1</v>
      </c>
      <c r="W10" s="1">
        <v>0</v>
      </c>
      <c r="X10" s="1">
        <v>0</v>
      </c>
      <c r="AH10" s="57" t="s">
        <v>247</v>
      </c>
    </row>
    <row r="11" spans="1:34" x14ac:dyDescent="0.2">
      <c r="A11" s="1">
        <v>8</v>
      </c>
      <c r="B11" s="1">
        <v>40</v>
      </c>
      <c r="C11" s="53">
        <v>0</v>
      </c>
      <c r="D11" s="53">
        <v>0.8</v>
      </c>
      <c r="E11" s="53">
        <v>0.1</v>
      </c>
      <c r="F11" s="53">
        <v>0</v>
      </c>
      <c r="G11" s="53">
        <v>0.1</v>
      </c>
      <c r="H11" s="53">
        <v>0</v>
      </c>
      <c r="I11" s="1">
        <v>0</v>
      </c>
      <c r="J11" s="1">
        <v>0</v>
      </c>
      <c r="K11" s="1">
        <v>0</v>
      </c>
      <c r="L11" s="1">
        <v>0</v>
      </c>
      <c r="M11" s="53">
        <v>0.2</v>
      </c>
      <c r="N11" s="53">
        <v>0.6</v>
      </c>
      <c r="O11" s="53">
        <v>0.2</v>
      </c>
      <c r="P11" s="53">
        <v>0</v>
      </c>
      <c r="Q11" s="1">
        <v>40</v>
      </c>
      <c r="R11" s="53">
        <v>0</v>
      </c>
      <c r="S11" s="1">
        <v>40</v>
      </c>
      <c r="T11" s="53">
        <v>0</v>
      </c>
      <c r="U11" s="193"/>
      <c r="V11" s="193"/>
      <c r="W11" s="1">
        <v>0</v>
      </c>
      <c r="X11" s="1">
        <v>0</v>
      </c>
      <c r="AH11" s="57" t="s">
        <v>251</v>
      </c>
    </row>
    <row r="12" spans="1:34" x14ac:dyDescent="0.2">
      <c r="A12" s="1">
        <v>9</v>
      </c>
      <c r="B12" s="1">
        <v>26</v>
      </c>
      <c r="C12" s="53">
        <v>0</v>
      </c>
      <c r="D12" s="53">
        <v>1</v>
      </c>
      <c r="E12" s="53">
        <v>0</v>
      </c>
      <c r="F12" s="53">
        <v>0</v>
      </c>
      <c r="G12" s="53">
        <v>0</v>
      </c>
      <c r="H12" s="53">
        <v>0</v>
      </c>
      <c r="I12" s="1">
        <v>0</v>
      </c>
      <c r="J12" s="1">
        <v>0</v>
      </c>
      <c r="K12" s="1">
        <v>0</v>
      </c>
      <c r="L12" s="1">
        <v>0</v>
      </c>
      <c r="M12" s="53">
        <v>0.15384615384615385</v>
      </c>
      <c r="N12" s="53">
        <v>0.69230769230769229</v>
      </c>
      <c r="O12" s="53">
        <v>0.15384615384615385</v>
      </c>
      <c r="P12" s="53">
        <v>0</v>
      </c>
      <c r="Q12" s="1">
        <v>26</v>
      </c>
      <c r="R12" s="53">
        <v>0</v>
      </c>
      <c r="S12" s="1">
        <v>26</v>
      </c>
      <c r="T12" s="53">
        <v>0</v>
      </c>
      <c r="U12" s="193"/>
      <c r="V12" s="193"/>
      <c r="W12" s="1">
        <v>0</v>
      </c>
      <c r="X12" s="1">
        <v>0</v>
      </c>
      <c r="AH12" s="204" t="s">
        <v>259</v>
      </c>
    </row>
    <row r="13" spans="1:34" x14ac:dyDescent="0.2">
      <c r="A13" s="1">
        <v>11</v>
      </c>
      <c r="B13" s="1">
        <v>34</v>
      </c>
      <c r="C13" s="53">
        <v>0</v>
      </c>
      <c r="D13" s="53">
        <v>1</v>
      </c>
      <c r="E13" s="53">
        <v>0</v>
      </c>
      <c r="F13" s="53">
        <v>0</v>
      </c>
      <c r="G13" s="53">
        <v>0</v>
      </c>
      <c r="H13" s="53">
        <v>0</v>
      </c>
      <c r="I13" s="1">
        <v>0</v>
      </c>
      <c r="J13" s="1">
        <v>0</v>
      </c>
      <c r="K13" s="1">
        <v>0</v>
      </c>
      <c r="L13" s="1">
        <v>0</v>
      </c>
      <c r="M13" s="53">
        <v>0</v>
      </c>
      <c r="N13" s="53">
        <v>0.76470588235294112</v>
      </c>
      <c r="O13" s="53">
        <v>0.23529411764705882</v>
      </c>
      <c r="P13" s="53">
        <v>0</v>
      </c>
      <c r="Q13" s="1">
        <v>34</v>
      </c>
      <c r="R13" s="53">
        <v>0</v>
      </c>
      <c r="S13" s="1">
        <v>37</v>
      </c>
      <c r="T13" s="53">
        <v>8.1081081081081086E-2</v>
      </c>
      <c r="U13" s="193">
        <v>0.1</v>
      </c>
      <c r="V13" s="193">
        <v>0.1</v>
      </c>
      <c r="W13" s="1">
        <v>0</v>
      </c>
      <c r="X13" s="1">
        <v>0</v>
      </c>
      <c r="AH13" s="204"/>
    </row>
    <row r="14" spans="1:34" x14ac:dyDescent="0.2">
      <c r="A14" s="1">
        <v>10</v>
      </c>
      <c r="B14" s="1">
        <v>16</v>
      </c>
      <c r="C14" s="53">
        <v>0</v>
      </c>
      <c r="D14" s="53">
        <v>1</v>
      </c>
      <c r="E14" s="53">
        <v>0</v>
      </c>
      <c r="F14" s="53">
        <v>0</v>
      </c>
      <c r="G14" s="53">
        <v>0</v>
      </c>
      <c r="H14" s="53">
        <v>0</v>
      </c>
      <c r="I14" s="1">
        <v>0</v>
      </c>
      <c r="J14" s="1">
        <v>0</v>
      </c>
      <c r="K14" s="1">
        <v>0</v>
      </c>
      <c r="L14" s="1">
        <v>0</v>
      </c>
      <c r="M14" s="53">
        <v>0</v>
      </c>
      <c r="N14" s="53">
        <v>1</v>
      </c>
      <c r="O14" s="53">
        <v>0</v>
      </c>
      <c r="P14" s="53">
        <v>0</v>
      </c>
      <c r="Q14" s="1">
        <v>16</v>
      </c>
      <c r="R14" s="53">
        <v>0</v>
      </c>
      <c r="S14" s="1">
        <v>18</v>
      </c>
      <c r="T14" s="53">
        <v>0.1111111111111111</v>
      </c>
      <c r="U14" s="193">
        <v>0.1</v>
      </c>
      <c r="V14" s="193">
        <v>0.1</v>
      </c>
      <c r="W14" s="1">
        <v>0</v>
      </c>
      <c r="X14" s="1">
        <v>0</v>
      </c>
      <c r="AH14" s="204" t="s">
        <v>258</v>
      </c>
    </row>
    <row r="15" spans="1:34" x14ac:dyDescent="0.2">
      <c r="A15" s="1" t="s">
        <v>237</v>
      </c>
      <c r="B15" s="1">
        <v>342</v>
      </c>
      <c r="C15" s="53">
        <v>6.4327485380116955E-2</v>
      </c>
      <c r="D15" s="53">
        <v>0.8771929824561403</v>
      </c>
      <c r="E15" s="53">
        <v>1.1695906432748537E-2</v>
      </c>
      <c r="F15" s="53">
        <v>0</v>
      </c>
      <c r="G15" s="53">
        <v>4.6783625730994149E-2</v>
      </c>
      <c r="H15" s="53">
        <v>0</v>
      </c>
      <c r="I15" s="1">
        <v>0</v>
      </c>
      <c r="J15" s="1">
        <v>0</v>
      </c>
      <c r="K15" s="1">
        <v>0</v>
      </c>
      <c r="L15" s="1">
        <v>0</v>
      </c>
      <c r="M15" s="53">
        <v>2.1871345029239766</v>
      </c>
      <c r="N15" s="53">
        <v>7.269005847953216</v>
      </c>
      <c r="O15" s="53">
        <v>1.4795321637426901</v>
      </c>
      <c r="P15" s="53">
        <v>6.4327485380116955E-2</v>
      </c>
      <c r="Q15" s="1">
        <v>342</v>
      </c>
      <c r="R15" s="53">
        <v>0</v>
      </c>
      <c r="S15" s="1">
        <v>347</v>
      </c>
      <c r="T15" s="53">
        <v>1.4409221902017291E-2</v>
      </c>
      <c r="U15" s="193">
        <v>0.08</v>
      </c>
      <c r="V15" s="193">
        <v>0.08</v>
      </c>
      <c r="W15" s="1">
        <v>0</v>
      </c>
      <c r="X15" s="1">
        <v>0</v>
      </c>
      <c r="AH15" s="204"/>
    </row>
    <row r="16" spans="1:34" x14ac:dyDescent="0.2">
      <c r="AH16" s="205" t="s">
        <v>257</v>
      </c>
    </row>
    <row r="17" spans="1:34" ht="17" thickBot="1" x14ac:dyDescent="0.25">
      <c r="AH17" s="206"/>
    </row>
    <row r="24" spans="1:34" hidden="1" x14ac:dyDescent="0.2">
      <c r="A24" s="1"/>
      <c r="B24" s="1"/>
      <c r="C24" s="53"/>
      <c r="D24" s="53"/>
      <c r="E24" s="53"/>
      <c r="F24" s="53"/>
      <c r="G24" s="53"/>
      <c r="H24" s="53"/>
      <c r="I24" s="1"/>
      <c r="J24" s="1"/>
      <c r="K24" s="1"/>
      <c r="L24" s="1"/>
      <c r="M24" s="53"/>
      <c r="N24" s="53"/>
      <c r="O24" s="53"/>
      <c r="P24" s="53"/>
      <c r="Q24" s="1"/>
      <c r="R24" s="53"/>
      <c r="S24" s="1"/>
      <c r="T24" s="53"/>
      <c r="U24" s="1"/>
      <c r="V24" s="1"/>
      <c r="W24" s="1"/>
      <c r="X24" s="1"/>
    </row>
    <row r="25" spans="1:34" hidden="1" x14ac:dyDescent="0.2">
      <c r="A25" s="1"/>
      <c r="B25" s="1"/>
      <c r="C25" s="53"/>
      <c r="D25" s="53"/>
      <c r="E25" s="53"/>
      <c r="F25" s="53"/>
      <c r="G25" s="53"/>
      <c r="H25" s="53"/>
      <c r="I25" s="1"/>
      <c r="J25" s="1"/>
      <c r="K25" s="1"/>
      <c r="L25" s="1"/>
      <c r="M25" s="53"/>
      <c r="N25" s="53"/>
      <c r="O25" s="53"/>
      <c r="P25" s="53"/>
      <c r="Q25" s="1"/>
      <c r="R25" s="53"/>
      <c r="S25" s="1"/>
      <c r="T25" s="53"/>
      <c r="U25" s="1"/>
      <c r="V25" s="1"/>
      <c r="W25" s="1"/>
      <c r="X25" s="1"/>
    </row>
    <row r="26" spans="1:34" hidden="1" x14ac:dyDescent="0.2">
      <c r="A26" s="1"/>
      <c r="B26" s="1"/>
      <c r="C26" s="53"/>
      <c r="D26" s="53"/>
      <c r="E26" s="53"/>
      <c r="F26" s="53"/>
      <c r="G26" s="53"/>
      <c r="H26" s="53"/>
      <c r="I26" s="1"/>
      <c r="J26" s="1"/>
      <c r="K26" s="1"/>
      <c r="L26" s="1"/>
      <c r="M26" s="53"/>
      <c r="N26" s="53"/>
      <c r="O26" s="53"/>
      <c r="P26" s="53"/>
      <c r="Q26" s="1"/>
      <c r="R26" s="53"/>
      <c r="S26" s="1"/>
      <c r="T26" s="53"/>
      <c r="U26" s="1"/>
      <c r="V26" s="1"/>
      <c r="W26" s="1"/>
      <c r="X26" s="1"/>
    </row>
    <row r="27" spans="1:34" hidden="1" x14ac:dyDescent="0.2">
      <c r="A27" s="1"/>
      <c r="B27" s="1"/>
      <c r="C27" s="53"/>
      <c r="D27" s="53"/>
      <c r="E27" s="53"/>
      <c r="F27" s="53"/>
      <c r="G27" s="53"/>
      <c r="H27" s="53"/>
      <c r="I27" s="1"/>
      <c r="J27" s="1"/>
      <c r="K27" s="1"/>
      <c r="L27" s="1"/>
      <c r="M27" s="53"/>
      <c r="N27" s="53"/>
      <c r="O27" s="53"/>
      <c r="P27" s="53"/>
      <c r="Q27" s="1"/>
      <c r="R27" s="53"/>
      <c r="S27" s="1"/>
      <c r="T27" s="53"/>
      <c r="U27" s="1"/>
      <c r="V27" s="1"/>
      <c r="W27" s="1"/>
      <c r="X27" s="1"/>
    </row>
    <row r="28" spans="1:34" hidden="1" x14ac:dyDescent="0.2">
      <c r="A28" s="1"/>
      <c r="B28" s="1"/>
      <c r="C28" s="53"/>
      <c r="D28" s="53"/>
      <c r="E28" s="53"/>
      <c r="F28" s="53"/>
      <c r="G28" s="53"/>
      <c r="H28" s="53"/>
      <c r="I28" s="1"/>
      <c r="J28" s="1"/>
      <c r="K28" s="1"/>
      <c r="L28" s="1"/>
      <c r="M28" s="53"/>
      <c r="N28" s="53"/>
      <c r="O28" s="53"/>
      <c r="P28" s="53"/>
      <c r="Q28" s="1"/>
      <c r="R28" s="53"/>
      <c r="S28" s="1"/>
      <c r="T28" s="53"/>
      <c r="U28" s="1"/>
      <c r="V28" s="1"/>
      <c r="W28" s="1"/>
      <c r="X28" s="1"/>
    </row>
    <row r="29" spans="1:34" hidden="1" x14ac:dyDescent="0.2">
      <c r="A29" s="1"/>
      <c r="B29" s="1"/>
      <c r="C29" s="53"/>
      <c r="D29" s="53"/>
      <c r="E29" s="53"/>
      <c r="F29" s="53"/>
      <c r="G29" s="53"/>
      <c r="H29" s="53"/>
      <c r="I29" s="1"/>
      <c r="J29" s="1"/>
      <c r="K29" s="1"/>
      <c r="L29" s="1"/>
      <c r="M29" s="53"/>
      <c r="N29" s="53"/>
      <c r="O29" s="53"/>
      <c r="P29" s="53"/>
      <c r="Q29" s="1"/>
      <c r="R29" s="53"/>
      <c r="S29" s="1"/>
      <c r="T29" s="53"/>
      <c r="U29" s="1"/>
      <c r="V29" s="1"/>
      <c r="W29" s="1"/>
      <c r="X29" s="1"/>
    </row>
    <row r="30" spans="1:34" hidden="1" x14ac:dyDescent="0.2">
      <c r="A30" s="1"/>
      <c r="B30" s="1"/>
      <c r="C30" s="53"/>
      <c r="D30" s="53"/>
      <c r="E30" s="53"/>
      <c r="F30" s="53"/>
      <c r="G30" s="53"/>
      <c r="H30" s="53"/>
      <c r="I30" s="1"/>
      <c r="J30" s="1"/>
      <c r="K30" s="1"/>
      <c r="L30" s="1"/>
      <c r="M30" s="53"/>
      <c r="N30" s="53"/>
      <c r="O30" s="53"/>
      <c r="P30" s="53"/>
      <c r="Q30" s="1"/>
      <c r="R30" s="53"/>
      <c r="S30" s="1"/>
      <c r="T30" s="53"/>
      <c r="U30" s="1"/>
      <c r="V30" s="1"/>
      <c r="W30" s="1"/>
      <c r="X30" s="1"/>
    </row>
    <row r="31" spans="1:34" hidden="1" x14ac:dyDescent="0.2">
      <c r="A31" s="1"/>
      <c r="B31" s="1"/>
      <c r="C31" s="53"/>
      <c r="D31" s="53"/>
      <c r="E31" s="53"/>
      <c r="F31" s="53"/>
      <c r="G31" s="53"/>
      <c r="H31" s="53"/>
      <c r="I31" s="1"/>
      <c r="J31" s="1"/>
      <c r="K31" s="1"/>
      <c r="L31" s="1"/>
      <c r="M31" s="53"/>
      <c r="N31" s="53"/>
      <c r="O31" s="53"/>
      <c r="P31" s="53"/>
      <c r="Q31" s="1"/>
      <c r="R31" s="53"/>
      <c r="S31" s="1"/>
      <c r="T31" s="53"/>
      <c r="U31" s="1"/>
      <c r="V31" s="1"/>
      <c r="W31" s="1"/>
      <c r="X31" s="1"/>
    </row>
    <row r="32" spans="1:34" hidden="1" x14ac:dyDescent="0.2">
      <c r="A32" s="1"/>
      <c r="B32" s="1"/>
      <c r="C32" s="53"/>
      <c r="D32" s="53"/>
      <c r="E32" s="53"/>
      <c r="F32" s="53"/>
      <c r="G32" s="53"/>
      <c r="H32" s="53"/>
      <c r="I32" s="1"/>
      <c r="J32" s="1"/>
      <c r="K32" s="1"/>
      <c r="L32" s="1"/>
      <c r="M32" s="53"/>
      <c r="N32" s="53"/>
      <c r="O32" s="53"/>
      <c r="P32" s="53"/>
      <c r="Q32" s="1"/>
      <c r="R32" s="53"/>
      <c r="S32" s="1"/>
      <c r="T32" s="53"/>
      <c r="U32" s="1"/>
      <c r="V32" s="1"/>
      <c r="W32" s="1"/>
      <c r="X32" s="1"/>
    </row>
    <row r="33" spans="1:24" hidden="1" x14ac:dyDescent="0.2">
      <c r="A33" s="1"/>
      <c r="B33" s="1"/>
      <c r="C33" s="53"/>
      <c r="D33" s="53"/>
      <c r="E33" s="53"/>
      <c r="F33" s="53"/>
      <c r="G33" s="53"/>
      <c r="H33" s="53"/>
      <c r="I33" s="1"/>
      <c r="J33" s="1"/>
      <c r="K33" s="1"/>
      <c r="L33" s="1"/>
      <c r="M33" s="53"/>
      <c r="N33" s="53"/>
      <c r="O33" s="53"/>
      <c r="P33" s="53"/>
      <c r="Q33" s="1"/>
      <c r="R33" s="53"/>
      <c r="S33" s="1"/>
      <c r="T33" s="53"/>
      <c r="U33" s="1"/>
      <c r="V33" s="1"/>
      <c r="W33" s="1"/>
      <c r="X33" s="1"/>
    </row>
    <row r="34" spans="1:24" hidden="1" x14ac:dyDescent="0.2">
      <c r="A34" s="1"/>
      <c r="B34" s="1"/>
      <c r="C34" s="53"/>
      <c r="D34" s="53"/>
      <c r="E34" s="53"/>
      <c r="F34" s="53"/>
      <c r="G34" s="53"/>
      <c r="H34" s="53"/>
      <c r="I34" s="1"/>
      <c r="J34" s="1"/>
      <c r="K34" s="1"/>
      <c r="L34" s="1"/>
      <c r="M34" s="53"/>
      <c r="N34" s="53"/>
      <c r="O34" s="53"/>
      <c r="P34" s="53"/>
      <c r="Q34" s="1"/>
      <c r="R34" s="53"/>
      <c r="S34" s="1"/>
      <c r="T34" s="53"/>
      <c r="U34" s="1"/>
      <c r="V34" s="1"/>
      <c r="W34" s="1"/>
      <c r="X34" s="1"/>
    </row>
    <row r="35" spans="1:24" hidden="1" x14ac:dyDescent="0.2">
      <c r="A35" s="1"/>
      <c r="B35" s="1"/>
      <c r="C35" s="53"/>
      <c r="D35" s="53"/>
      <c r="E35" s="53"/>
      <c r="F35" s="53"/>
      <c r="G35" s="53"/>
      <c r="H35" s="53"/>
      <c r="I35" s="1"/>
      <c r="J35" s="1"/>
      <c r="K35" s="1"/>
      <c r="L35" s="1"/>
      <c r="M35" s="53"/>
      <c r="N35" s="53"/>
      <c r="O35" s="53"/>
      <c r="P35" s="53"/>
      <c r="Q35" s="1"/>
      <c r="R35" s="53"/>
      <c r="S35" s="1"/>
      <c r="T35" s="53"/>
      <c r="U35" s="1"/>
      <c r="V35" s="1"/>
      <c r="W35" s="1"/>
      <c r="X35" s="1"/>
    </row>
    <row r="36" spans="1:24" hidden="1" x14ac:dyDescent="0.2">
      <c r="A36" s="1"/>
      <c r="B36" s="1"/>
      <c r="C36" s="53"/>
      <c r="D36" s="53"/>
      <c r="E36" s="53"/>
      <c r="F36" s="53"/>
      <c r="G36" s="53"/>
      <c r="H36" s="53"/>
      <c r="I36" s="1"/>
      <c r="J36" s="1"/>
      <c r="K36" s="1"/>
      <c r="L36" s="1"/>
      <c r="M36" s="53"/>
      <c r="N36" s="53"/>
      <c r="O36" s="53"/>
      <c r="P36" s="53"/>
      <c r="Q36" s="1"/>
      <c r="R36" s="53"/>
      <c r="S36" s="1"/>
      <c r="T36" s="53"/>
      <c r="U36" s="1"/>
      <c r="V36" s="1"/>
      <c r="W36" s="1"/>
      <c r="X36" s="1"/>
    </row>
    <row r="37" spans="1:24" hidden="1" x14ac:dyDescent="0.2">
      <c r="A37" s="1"/>
      <c r="B37" s="1"/>
      <c r="C37" s="53"/>
      <c r="D37" s="53"/>
      <c r="E37" s="53"/>
      <c r="F37" s="53"/>
      <c r="G37" s="53"/>
      <c r="H37" s="53"/>
      <c r="I37" s="1"/>
      <c r="J37" s="1"/>
      <c r="K37" s="1"/>
      <c r="L37" s="1"/>
      <c r="M37" s="53"/>
      <c r="N37" s="53"/>
      <c r="O37" s="53"/>
      <c r="P37" s="53"/>
      <c r="Q37" s="1"/>
      <c r="R37" s="53"/>
      <c r="S37" s="1"/>
      <c r="T37" s="53"/>
      <c r="U37" s="1"/>
      <c r="V37" s="1"/>
      <c r="W37" s="1"/>
      <c r="X37" s="1"/>
    </row>
    <row r="38" spans="1:24" hidden="1" x14ac:dyDescent="0.2">
      <c r="A38" s="1"/>
      <c r="B38" s="1"/>
      <c r="C38" s="53"/>
      <c r="D38" s="53"/>
      <c r="E38" s="53"/>
      <c r="F38" s="53"/>
      <c r="G38" s="53"/>
      <c r="H38" s="53"/>
      <c r="I38" s="1"/>
      <c r="J38" s="1"/>
      <c r="K38" s="1"/>
      <c r="L38" s="1"/>
      <c r="M38" s="53"/>
      <c r="N38" s="53"/>
      <c r="O38" s="53"/>
      <c r="P38" s="53"/>
      <c r="Q38" s="1"/>
      <c r="R38" s="53"/>
      <c r="S38" s="1"/>
      <c r="T38" s="53"/>
      <c r="U38" s="1"/>
      <c r="V38" s="1"/>
      <c r="W38" s="1"/>
      <c r="X38" s="1"/>
    </row>
    <row r="39" spans="1:24" hidden="1" x14ac:dyDescent="0.2">
      <c r="A39" s="1"/>
      <c r="B39" s="1"/>
      <c r="C39" s="53"/>
      <c r="D39" s="53"/>
      <c r="E39" s="53"/>
      <c r="F39" s="53"/>
      <c r="G39" s="53"/>
      <c r="H39" s="53"/>
      <c r="I39" s="1"/>
      <c r="J39" s="1"/>
      <c r="K39" s="1"/>
      <c r="L39" s="1"/>
      <c r="M39" s="53"/>
      <c r="N39" s="53"/>
      <c r="O39" s="53"/>
      <c r="P39" s="53"/>
      <c r="Q39" s="1"/>
      <c r="R39" s="53"/>
      <c r="S39" s="1"/>
      <c r="T39" s="53"/>
      <c r="U39" s="1"/>
      <c r="V39" s="1"/>
      <c r="W39" s="1"/>
      <c r="X39" s="1"/>
    </row>
    <row r="40" spans="1:24" hidden="1" x14ac:dyDescent="0.2">
      <c r="A40" s="1"/>
      <c r="B40" s="1"/>
      <c r="C40" s="53"/>
      <c r="D40" s="53"/>
      <c r="E40" s="53"/>
      <c r="F40" s="53"/>
      <c r="G40" s="53"/>
      <c r="H40" s="53"/>
      <c r="I40" s="1"/>
      <c r="J40" s="1"/>
      <c r="K40" s="1"/>
      <c r="L40" s="1"/>
      <c r="M40" s="53"/>
      <c r="N40" s="53"/>
      <c r="O40" s="53"/>
      <c r="P40" s="53"/>
      <c r="Q40" s="1"/>
      <c r="R40" s="53"/>
      <c r="S40" s="1"/>
      <c r="T40" s="53"/>
      <c r="U40" s="1"/>
      <c r="V40" s="1"/>
      <c r="W40" s="1"/>
      <c r="X40" s="1"/>
    </row>
    <row r="41" spans="1:24" hidden="1" x14ac:dyDescent="0.2">
      <c r="A41" s="1"/>
      <c r="B41" s="1"/>
      <c r="C41" s="53"/>
      <c r="D41" s="53"/>
      <c r="E41" s="53"/>
      <c r="F41" s="53"/>
      <c r="G41" s="53"/>
      <c r="H41" s="53"/>
      <c r="I41" s="1"/>
      <c r="J41" s="1"/>
      <c r="K41" s="1"/>
      <c r="L41" s="1"/>
      <c r="M41" s="53"/>
      <c r="N41" s="53"/>
      <c r="O41" s="53"/>
      <c r="P41" s="53"/>
      <c r="Q41" s="1"/>
      <c r="R41" s="53"/>
      <c r="S41" s="1"/>
      <c r="T41" s="53"/>
      <c r="U41" s="1"/>
      <c r="V41" s="1"/>
      <c r="W41" s="1"/>
      <c r="X41" s="1"/>
    </row>
    <row r="42" spans="1:24" hidden="1" x14ac:dyDescent="0.2">
      <c r="A42" s="1"/>
      <c r="B42" s="1"/>
      <c r="C42" s="53"/>
      <c r="D42" s="53"/>
      <c r="E42" s="53"/>
      <c r="F42" s="53"/>
      <c r="G42" s="53"/>
      <c r="H42" s="53"/>
      <c r="I42" s="1"/>
      <c r="J42" s="1"/>
      <c r="K42" s="1"/>
      <c r="L42" s="1"/>
      <c r="M42" s="53"/>
      <c r="N42" s="53"/>
      <c r="O42" s="53"/>
      <c r="P42" s="53"/>
      <c r="Q42" s="1"/>
      <c r="R42" s="53"/>
      <c r="S42" s="1"/>
      <c r="T42" s="53"/>
      <c r="U42" s="1"/>
      <c r="V42" s="1"/>
      <c r="W42" s="1"/>
      <c r="X42" s="1"/>
    </row>
    <row r="43" spans="1:24" hidden="1" x14ac:dyDescent="0.2">
      <c r="A43" s="1"/>
      <c r="B43" s="1"/>
      <c r="C43" s="53"/>
      <c r="D43" s="53"/>
      <c r="E43" s="53"/>
      <c r="F43" s="53"/>
      <c r="G43" s="53"/>
      <c r="H43" s="53"/>
      <c r="I43" s="1"/>
      <c r="J43" s="1"/>
      <c r="K43" s="1"/>
      <c r="L43" s="1"/>
      <c r="M43" s="53"/>
      <c r="N43" s="53"/>
      <c r="O43" s="53"/>
      <c r="P43" s="53"/>
      <c r="Q43" s="1"/>
      <c r="R43" s="53"/>
      <c r="S43" s="1"/>
      <c r="T43" s="53"/>
      <c r="U43" s="1"/>
      <c r="V43" s="1"/>
      <c r="W43" s="1"/>
      <c r="X43" s="1"/>
    </row>
    <row r="44" spans="1:24" hidden="1" x14ac:dyDescent="0.2">
      <c r="A44" s="1"/>
      <c r="B44" s="1"/>
      <c r="C44" s="53"/>
      <c r="D44" s="53"/>
      <c r="E44" s="53"/>
      <c r="F44" s="53"/>
      <c r="G44" s="53"/>
      <c r="H44" s="53"/>
      <c r="I44" s="1"/>
      <c r="J44" s="1"/>
      <c r="K44" s="1"/>
      <c r="L44" s="1"/>
      <c r="M44" s="53"/>
      <c r="N44" s="53"/>
      <c r="O44" s="53"/>
      <c r="P44" s="53"/>
      <c r="Q44" s="1"/>
      <c r="R44" s="53"/>
      <c r="S44" s="1"/>
      <c r="T44" s="53"/>
      <c r="U44" s="1"/>
      <c r="V44" s="1"/>
      <c r="W44" s="1"/>
      <c r="X44" s="1"/>
    </row>
    <row r="45" spans="1:24" hidden="1" x14ac:dyDescent="0.2">
      <c r="A45" s="1"/>
      <c r="B45" s="1"/>
      <c r="C45" s="53"/>
      <c r="D45" s="53"/>
      <c r="E45" s="53"/>
      <c r="F45" s="53"/>
      <c r="G45" s="53"/>
      <c r="H45" s="53"/>
      <c r="I45" s="1"/>
      <c r="J45" s="1"/>
      <c r="K45" s="1"/>
      <c r="L45" s="1"/>
      <c r="M45" s="53"/>
      <c r="N45" s="53"/>
      <c r="O45" s="53"/>
      <c r="P45" s="53"/>
      <c r="Q45" s="1"/>
      <c r="R45" s="53"/>
      <c r="S45" s="1"/>
      <c r="T45" s="53"/>
      <c r="U45" s="1"/>
      <c r="V45" s="1"/>
      <c r="W45" s="1"/>
      <c r="X45" s="1"/>
    </row>
    <row r="46" spans="1:24" hidden="1" x14ac:dyDescent="0.2">
      <c r="A46" s="1"/>
      <c r="B46" s="1"/>
      <c r="C46" s="53"/>
      <c r="D46" s="53"/>
      <c r="E46" s="53"/>
      <c r="F46" s="53"/>
      <c r="G46" s="53"/>
      <c r="H46" s="53"/>
      <c r="I46" s="1"/>
      <c r="J46" s="1"/>
      <c r="K46" s="1"/>
      <c r="L46" s="1"/>
      <c r="M46" s="53"/>
      <c r="N46" s="53"/>
      <c r="O46" s="53"/>
      <c r="P46" s="53"/>
      <c r="Q46" s="1"/>
      <c r="R46" s="53"/>
      <c r="S46" s="1"/>
      <c r="T46" s="53"/>
      <c r="U46" s="1"/>
      <c r="V46" s="1"/>
      <c r="W46" s="1"/>
      <c r="X46" s="1"/>
    </row>
    <row r="47" spans="1:24" hidden="1" x14ac:dyDescent="0.2">
      <c r="A47" s="1"/>
      <c r="B47" s="1"/>
      <c r="C47" s="53"/>
      <c r="D47" s="53"/>
      <c r="E47" s="53"/>
      <c r="F47" s="53"/>
      <c r="G47" s="53"/>
      <c r="H47" s="53"/>
      <c r="I47" s="1"/>
      <c r="J47" s="1"/>
      <c r="K47" s="1"/>
      <c r="L47" s="1"/>
      <c r="M47" s="53"/>
      <c r="N47" s="53"/>
      <c r="O47" s="53"/>
      <c r="P47" s="53"/>
      <c r="Q47" s="1"/>
      <c r="R47" s="53"/>
      <c r="S47" s="1"/>
      <c r="T47" s="53"/>
      <c r="U47" s="1"/>
      <c r="V47" s="1"/>
      <c r="W47" s="1"/>
      <c r="X47" s="1"/>
    </row>
    <row r="48" spans="1:24" hidden="1" x14ac:dyDescent="0.2">
      <c r="A48" s="1"/>
      <c r="B48" s="1"/>
      <c r="C48" s="53"/>
      <c r="D48" s="53"/>
      <c r="E48" s="53"/>
      <c r="F48" s="53"/>
      <c r="G48" s="53"/>
      <c r="H48" s="53"/>
      <c r="I48" s="1"/>
      <c r="J48" s="1"/>
      <c r="K48" s="1"/>
      <c r="L48" s="1"/>
      <c r="M48" s="53"/>
      <c r="N48" s="53"/>
      <c r="O48" s="53"/>
      <c r="P48" s="53"/>
      <c r="Q48" s="1"/>
      <c r="R48" s="53"/>
      <c r="S48" s="1"/>
      <c r="T48" s="53"/>
      <c r="U48" s="1"/>
      <c r="V48" s="1"/>
      <c r="W48" s="1"/>
      <c r="X48" s="1"/>
    </row>
    <row r="49" spans="1:24" hidden="1" x14ac:dyDescent="0.2">
      <c r="A49" s="1"/>
      <c r="B49" s="1"/>
      <c r="C49" s="53"/>
      <c r="D49" s="53"/>
      <c r="E49" s="53"/>
      <c r="F49" s="53"/>
      <c r="G49" s="53"/>
      <c r="H49" s="53"/>
      <c r="I49" s="1"/>
      <c r="J49" s="1"/>
      <c r="K49" s="1"/>
      <c r="L49" s="1"/>
      <c r="M49" s="53"/>
      <c r="N49" s="53"/>
      <c r="O49" s="53"/>
      <c r="P49" s="53"/>
      <c r="Q49" s="1"/>
      <c r="R49" s="53"/>
      <c r="S49" s="1"/>
      <c r="T49" s="53"/>
      <c r="U49" s="1"/>
      <c r="V49" s="1"/>
      <c r="W49" s="1"/>
      <c r="X49" s="1"/>
    </row>
    <row r="50" spans="1:24" hidden="1" x14ac:dyDescent="0.2">
      <c r="A50" s="1"/>
      <c r="B50" s="1"/>
      <c r="C50" s="53"/>
      <c r="D50" s="53"/>
      <c r="E50" s="53"/>
      <c r="F50" s="53"/>
      <c r="G50" s="53"/>
      <c r="H50" s="53"/>
      <c r="I50" s="1"/>
      <c r="J50" s="1"/>
      <c r="K50" s="1"/>
      <c r="L50" s="1"/>
      <c r="M50" s="53"/>
      <c r="N50" s="53"/>
      <c r="O50" s="53"/>
      <c r="P50" s="53"/>
      <c r="Q50" s="1"/>
      <c r="R50" s="53"/>
      <c r="S50" s="1"/>
      <c r="T50" s="53"/>
      <c r="U50" s="1"/>
      <c r="V50" s="1"/>
      <c r="W50" s="1"/>
      <c r="X50" s="1"/>
    </row>
    <row r="51" spans="1:24" hidden="1" x14ac:dyDescent="0.2">
      <c r="A51" s="1"/>
      <c r="B51" s="1"/>
      <c r="C51" s="53"/>
      <c r="D51" s="53"/>
      <c r="E51" s="53"/>
      <c r="F51" s="53"/>
      <c r="G51" s="53"/>
      <c r="H51" s="53"/>
      <c r="I51" s="1"/>
      <c r="J51" s="1"/>
      <c r="K51" s="1"/>
      <c r="L51" s="1"/>
      <c r="M51" s="53"/>
      <c r="N51" s="53"/>
      <c r="O51" s="53"/>
      <c r="P51" s="53"/>
      <c r="Q51" s="1"/>
      <c r="R51" s="53"/>
      <c r="S51" s="1"/>
      <c r="T51" s="53"/>
      <c r="U51" s="1"/>
      <c r="V51" s="1"/>
      <c r="W51" s="1"/>
      <c r="X51" s="1"/>
    </row>
    <row r="52" spans="1:24" hidden="1" x14ac:dyDescent="0.2">
      <c r="A52" s="1"/>
      <c r="B52" s="1"/>
      <c r="C52" s="53"/>
      <c r="D52" s="53"/>
      <c r="E52" s="53"/>
      <c r="F52" s="53"/>
      <c r="G52" s="53"/>
      <c r="H52" s="53"/>
      <c r="I52" s="1"/>
      <c r="J52" s="1"/>
      <c r="K52" s="1"/>
      <c r="L52" s="1"/>
      <c r="M52" s="53"/>
      <c r="N52" s="53"/>
      <c r="O52" s="53"/>
      <c r="P52" s="53"/>
      <c r="Q52" s="1"/>
      <c r="R52" s="53"/>
      <c r="S52" s="1"/>
      <c r="T52" s="53"/>
      <c r="U52" s="1"/>
      <c r="V52" s="1"/>
      <c r="W52" s="1"/>
      <c r="X52" s="1"/>
    </row>
    <row r="53" spans="1:24" hidden="1" x14ac:dyDescent="0.2">
      <c r="A53" s="1"/>
      <c r="B53" s="1"/>
      <c r="C53" s="53"/>
      <c r="D53" s="53"/>
      <c r="E53" s="53"/>
      <c r="F53" s="53"/>
      <c r="G53" s="53"/>
      <c r="H53" s="53"/>
      <c r="I53" s="1"/>
      <c r="J53" s="1"/>
      <c r="K53" s="1"/>
      <c r="L53" s="1"/>
      <c r="M53" s="53"/>
      <c r="N53" s="53"/>
      <c r="O53" s="53"/>
      <c r="P53" s="53"/>
      <c r="Q53" s="1"/>
      <c r="R53" s="53"/>
      <c r="S53" s="1"/>
      <c r="T53" s="53"/>
      <c r="U53" s="1"/>
      <c r="V53" s="1"/>
      <c r="W53" s="1"/>
      <c r="X53" s="1"/>
    </row>
    <row r="54" spans="1:24" hidden="1" x14ac:dyDescent="0.2">
      <c r="A54" s="1"/>
      <c r="B54" s="1"/>
      <c r="C54" s="53"/>
      <c r="D54" s="53"/>
      <c r="E54" s="53"/>
      <c r="F54" s="53"/>
      <c r="G54" s="53"/>
      <c r="H54" s="53"/>
      <c r="I54" s="1"/>
      <c r="J54" s="1"/>
      <c r="K54" s="1"/>
      <c r="L54" s="1"/>
      <c r="M54" s="53"/>
      <c r="N54" s="53"/>
      <c r="O54" s="53"/>
      <c r="P54" s="53"/>
      <c r="Q54" s="1"/>
      <c r="R54" s="53"/>
      <c r="S54" s="1"/>
      <c r="T54" s="53"/>
      <c r="U54" s="1"/>
      <c r="V54" s="1"/>
      <c r="W54" s="1"/>
      <c r="X54" s="1"/>
    </row>
    <row r="55" spans="1:24" hidden="1" x14ac:dyDescent="0.2">
      <c r="A55" s="1"/>
      <c r="B55" s="1"/>
      <c r="C55" s="53"/>
      <c r="D55" s="53"/>
      <c r="E55" s="53"/>
      <c r="F55" s="53"/>
      <c r="G55" s="53"/>
      <c r="H55" s="53"/>
      <c r="I55" s="1"/>
      <c r="J55" s="1"/>
      <c r="K55" s="1"/>
      <c r="L55" s="1"/>
      <c r="M55" s="53"/>
      <c r="N55" s="53"/>
      <c r="O55" s="53"/>
      <c r="P55" s="53"/>
      <c r="Q55" s="1"/>
      <c r="R55" s="53"/>
      <c r="S55" s="1"/>
      <c r="T55" s="53"/>
      <c r="U55" s="1"/>
      <c r="V55" s="1"/>
      <c r="W55" s="1"/>
      <c r="X55" s="1"/>
    </row>
    <row r="56" spans="1:24" hidden="1" x14ac:dyDescent="0.2">
      <c r="A56" s="1"/>
      <c r="B56" s="1"/>
      <c r="C56" s="53"/>
      <c r="D56" s="53"/>
      <c r="E56" s="53"/>
      <c r="F56" s="53"/>
      <c r="G56" s="53"/>
      <c r="H56" s="53"/>
      <c r="I56" s="1"/>
      <c r="J56" s="1"/>
      <c r="K56" s="1"/>
      <c r="L56" s="1"/>
      <c r="M56" s="53"/>
      <c r="N56" s="53"/>
      <c r="O56" s="53"/>
      <c r="P56" s="53"/>
      <c r="Q56" s="1"/>
      <c r="R56" s="53"/>
      <c r="S56" s="1"/>
      <c r="T56" s="53"/>
      <c r="U56" s="1"/>
      <c r="V56" s="1"/>
      <c r="W56" s="1"/>
      <c r="X56" s="1"/>
    </row>
    <row r="57" spans="1:24" hidden="1" x14ac:dyDescent="0.2">
      <c r="A57" s="1"/>
      <c r="B57" s="1"/>
      <c r="C57" s="53"/>
      <c r="D57" s="53"/>
      <c r="E57" s="53"/>
      <c r="F57" s="53"/>
      <c r="G57" s="53"/>
      <c r="H57" s="53"/>
      <c r="I57" s="1"/>
      <c r="J57" s="1"/>
      <c r="K57" s="1"/>
      <c r="L57" s="1"/>
      <c r="M57" s="53"/>
      <c r="N57" s="53"/>
      <c r="O57" s="53"/>
      <c r="P57" s="53"/>
      <c r="Q57" s="1"/>
      <c r="R57" s="53"/>
      <c r="S57" s="1"/>
      <c r="T57" s="53"/>
      <c r="U57" s="1"/>
      <c r="V57" s="1"/>
      <c r="W57" s="1"/>
      <c r="X57" s="1"/>
    </row>
    <row r="58" spans="1:24" hidden="1" x14ac:dyDescent="0.2">
      <c r="A58" s="1"/>
      <c r="B58" s="1"/>
      <c r="C58" s="53"/>
      <c r="D58" s="53"/>
      <c r="E58" s="53"/>
      <c r="F58" s="53"/>
      <c r="G58" s="53"/>
      <c r="H58" s="53"/>
      <c r="I58" s="1"/>
      <c r="J58" s="1"/>
      <c r="K58" s="1"/>
      <c r="L58" s="1"/>
      <c r="M58" s="53"/>
      <c r="N58" s="53"/>
      <c r="O58" s="53"/>
      <c r="P58" s="53"/>
      <c r="Q58" s="1"/>
      <c r="R58" s="53"/>
      <c r="S58" s="1"/>
      <c r="T58" s="53"/>
      <c r="U58" s="1"/>
      <c r="V58" s="1"/>
      <c r="W58" s="1"/>
      <c r="X58" s="1"/>
    </row>
    <row r="59" spans="1:24" hidden="1" x14ac:dyDescent="0.2">
      <c r="A59" s="1"/>
      <c r="B59" s="1"/>
      <c r="C59" s="53"/>
      <c r="D59" s="53"/>
      <c r="E59" s="53"/>
      <c r="F59" s="53"/>
      <c r="G59" s="53"/>
      <c r="H59" s="53"/>
      <c r="I59" s="1"/>
      <c r="J59" s="1"/>
      <c r="K59" s="1"/>
      <c r="L59" s="1"/>
      <c r="M59" s="53"/>
      <c r="N59" s="53"/>
      <c r="O59" s="53"/>
      <c r="P59" s="53"/>
      <c r="Q59" s="1"/>
      <c r="R59" s="53"/>
      <c r="S59" s="1"/>
      <c r="T59" s="53"/>
      <c r="U59" s="1"/>
      <c r="V59" s="1"/>
      <c r="W59" s="1"/>
      <c r="X59" s="1"/>
    </row>
    <row r="60" spans="1:24" hidden="1" x14ac:dyDescent="0.2">
      <c r="A60" s="1"/>
      <c r="B60" s="1"/>
      <c r="C60" s="53"/>
      <c r="D60" s="53"/>
      <c r="E60" s="53"/>
      <c r="F60" s="53"/>
      <c r="G60" s="53"/>
      <c r="H60" s="53"/>
      <c r="I60" s="1"/>
      <c r="J60" s="1"/>
      <c r="K60" s="1"/>
      <c r="L60" s="1"/>
      <c r="M60" s="53"/>
      <c r="N60" s="53"/>
      <c r="O60" s="53"/>
      <c r="P60" s="53"/>
      <c r="Q60" s="1"/>
      <c r="R60" s="53"/>
      <c r="S60" s="1"/>
      <c r="T60" s="53"/>
      <c r="U60" s="1"/>
      <c r="V60" s="1"/>
      <c r="W60" s="1"/>
      <c r="X60" s="1"/>
    </row>
    <row r="61" spans="1:24" hidden="1" x14ac:dyDescent="0.2">
      <c r="A61" s="1"/>
      <c r="B61" s="1"/>
      <c r="C61" s="53"/>
      <c r="D61" s="53"/>
      <c r="E61" s="53"/>
      <c r="F61" s="53"/>
      <c r="G61" s="53"/>
      <c r="H61" s="53"/>
      <c r="I61" s="1"/>
      <c r="J61" s="1"/>
      <c r="K61" s="1"/>
      <c r="L61" s="1"/>
      <c r="M61" s="53"/>
      <c r="N61" s="53"/>
      <c r="O61" s="53"/>
      <c r="P61" s="53"/>
      <c r="Q61" s="1"/>
      <c r="R61" s="53"/>
      <c r="S61" s="1"/>
      <c r="T61" s="53"/>
      <c r="U61" s="1"/>
      <c r="V61" s="1"/>
      <c r="W61" s="1"/>
      <c r="X61" s="1"/>
    </row>
    <row r="62" spans="1:24" hidden="1" x14ac:dyDescent="0.2">
      <c r="A62" s="1"/>
      <c r="B62" s="1"/>
      <c r="C62" s="53"/>
      <c r="D62" s="53"/>
      <c r="E62" s="53"/>
      <c r="F62" s="53"/>
      <c r="G62" s="53"/>
      <c r="H62" s="53"/>
      <c r="I62" s="1"/>
      <c r="J62" s="1"/>
      <c r="K62" s="1"/>
      <c r="L62" s="1"/>
      <c r="M62" s="53"/>
      <c r="N62" s="53"/>
      <c r="O62" s="53"/>
      <c r="P62" s="53"/>
      <c r="Q62" s="1"/>
      <c r="R62" s="53"/>
      <c r="S62" s="1"/>
      <c r="T62" s="53"/>
      <c r="U62" s="1"/>
      <c r="V62" s="1"/>
      <c r="W62" s="1"/>
      <c r="X62" s="1"/>
    </row>
    <row r="63" spans="1:24" hidden="1" x14ac:dyDescent="0.2">
      <c r="A63" s="1"/>
      <c r="B63" s="1"/>
      <c r="C63" s="53"/>
      <c r="D63" s="53"/>
      <c r="E63" s="53"/>
      <c r="F63" s="53"/>
      <c r="G63" s="53"/>
      <c r="H63" s="53"/>
      <c r="I63" s="1"/>
      <c r="J63" s="1"/>
      <c r="K63" s="1"/>
      <c r="L63" s="1"/>
      <c r="M63" s="53"/>
      <c r="N63" s="53"/>
      <c r="O63" s="53"/>
      <c r="P63" s="53"/>
      <c r="Q63" s="1"/>
      <c r="R63" s="53"/>
      <c r="S63" s="1"/>
      <c r="T63" s="53"/>
      <c r="U63" s="1"/>
      <c r="V63" s="1"/>
      <c r="W63" s="1"/>
      <c r="X63" s="1"/>
    </row>
    <row r="64" spans="1:24" hidden="1" x14ac:dyDescent="0.2">
      <c r="A64" s="1"/>
      <c r="B64" s="1"/>
      <c r="C64" s="53"/>
      <c r="D64" s="53"/>
      <c r="E64" s="53"/>
      <c r="F64" s="53"/>
      <c r="G64" s="53"/>
      <c r="H64" s="53"/>
      <c r="I64" s="1"/>
      <c r="J64" s="1"/>
      <c r="K64" s="1"/>
      <c r="L64" s="1"/>
      <c r="M64" s="53"/>
      <c r="N64" s="53"/>
      <c r="O64" s="53"/>
      <c r="P64" s="53"/>
      <c r="Q64" s="1"/>
      <c r="R64" s="53"/>
      <c r="S64" s="1"/>
      <c r="T64" s="53"/>
      <c r="U64" s="1"/>
      <c r="V64" s="1"/>
      <c r="W64" s="1"/>
      <c r="X64" s="1"/>
    </row>
    <row r="65" spans="1:24" hidden="1" x14ac:dyDescent="0.2">
      <c r="A65" s="1"/>
      <c r="B65" s="1"/>
      <c r="C65" s="53"/>
      <c r="D65" s="53"/>
      <c r="E65" s="53"/>
      <c r="F65" s="53"/>
      <c r="G65" s="53"/>
      <c r="H65" s="53"/>
      <c r="I65" s="1"/>
      <c r="J65" s="1"/>
      <c r="K65" s="1"/>
      <c r="L65" s="1"/>
      <c r="M65" s="53"/>
      <c r="N65" s="53"/>
      <c r="O65" s="53"/>
      <c r="P65" s="53"/>
      <c r="Q65" s="1"/>
      <c r="R65" s="53"/>
      <c r="S65" s="1"/>
      <c r="T65" s="53"/>
      <c r="U65" s="1"/>
      <c r="V65" s="1"/>
      <c r="W65" s="1"/>
      <c r="X65" s="1"/>
    </row>
    <row r="66" spans="1:24" hidden="1" x14ac:dyDescent="0.2">
      <c r="A66" s="1"/>
      <c r="B66" s="1"/>
      <c r="C66" s="53"/>
      <c r="D66" s="53"/>
      <c r="E66" s="53"/>
      <c r="F66" s="53"/>
      <c r="G66" s="53"/>
      <c r="H66" s="53"/>
      <c r="I66" s="1"/>
      <c r="J66" s="1"/>
      <c r="K66" s="1"/>
      <c r="L66" s="1"/>
      <c r="M66" s="53"/>
      <c r="N66" s="53"/>
      <c r="O66" s="53"/>
      <c r="P66" s="53"/>
      <c r="Q66" s="1"/>
      <c r="R66" s="53"/>
      <c r="S66" s="1"/>
      <c r="T66" s="53"/>
      <c r="U66" s="1"/>
      <c r="V66" s="1"/>
      <c r="W66" s="1"/>
      <c r="X66" s="1"/>
    </row>
    <row r="67" spans="1:24" hidden="1" x14ac:dyDescent="0.2">
      <c r="A67" s="1"/>
      <c r="B67" s="1"/>
      <c r="C67" s="53"/>
      <c r="D67" s="53"/>
      <c r="E67" s="53"/>
      <c r="F67" s="53"/>
      <c r="G67" s="53"/>
      <c r="H67" s="53"/>
      <c r="I67" s="1"/>
      <c r="J67" s="1"/>
      <c r="K67" s="1"/>
      <c r="L67" s="1"/>
      <c r="M67" s="53"/>
      <c r="N67" s="53"/>
      <c r="O67" s="53"/>
      <c r="P67" s="53"/>
      <c r="Q67" s="1"/>
      <c r="R67" s="53"/>
      <c r="S67" s="1"/>
      <c r="T67" s="53"/>
      <c r="U67" s="1"/>
      <c r="V67" s="1"/>
      <c r="W67" s="1"/>
      <c r="X67" s="1"/>
    </row>
    <row r="68" spans="1:24" hidden="1" x14ac:dyDescent="0.2">
      <c r="A68" s="1"/>
      <c r="B68" s="1"/>
      <c r="C68" s="53"/>
      <c r="D68" s="53"/>
      <c r="E68" s="53"/>
      <c r="F68" s="53"/>
      <c r="G68" s="53"/>
      <c r="H68" s="53"/>
      <c r="I68" s="1"/>
      <c r="J68" s="1"/>
      <c r="K68" s="1"/>
      <c r="L68" s="1"/>
      <c r="M68" s="53"/>
      <c r="N68" s="53"/>
      <c r="O68" s="53"/>
      <c r="P68" s="53"/>
      <c r="Q68" s="1"/>
      <c r="R68" s="53"/>
      <c r="S68" s="1"/>
      <c r="T68" s="53"/>
      <c r="U68" s="1"/>
      <c r="V68" s="1"/>
      <c r="W68" s="1"/>
      <c r="X68" s="1"/>
    </row>
    <row r="69" spans="1:24" hidden="1" x14ac:dyDescent="0.2">
      <c r="A69" s="1"/>
      <c r="B69" s="1"/>
      <c r="C69" s="53"/>
      <c r="D69" s="53"/>
      <c r="E69" s="53"/>
      <c r="F69" s="53"/>
      <c r="G69" s="53"/>
      <c r="H69" s="53"/>
      <c r="I69" s="1"/>
      <c r="J69" s="1"/>
      <c r="K69" s="1"/>
      <c r="L69" s="1"/>
      <c r="M69" s="53"/>
      <c r="N69" s="53"/>
      <c r="O69" s="53"/>
      <c r="P69" s="53"/>
      <c r="Q69" s="1"/>
      <c r="R69" s="53"/>
      <c r="S69" s="1"/>
      <c r="T69" s="53"/>
      <c r="U69" s="1"/>
      <c r="V69" s="1"/>
      <c r="W69" s="1"/>
      <c r="X69" s="1"/>
    </row>
    <row r="70" spans="1:24" hidden="1" x14ac:dyDescent="0.2">
      <c r="A70" s="1"/>
      <c r="B70" s="1"/>
      <c r="C70" s="53"/>
      <c r="D70" s="53"/>
      <c r="E70" s="53"/>
      <c r="F70" s="53"/>
      <c r="G70" s="53"/>
      <c r="H70" s="53"/>
      <c r="I70" s="1"/>
      <c r="J70" s="1"/>
      <c r="K70" s="1"/>
      <c r="L70" s="1"/>
      <c r="M70" s="53"/>
      <c r="N70" s="53"/>
      <c r="O70" s="53"/>
      <c r="P70" s="53"/>
      <c r="Q70" s="1"/>
      <c r="R70" s="53"/>
      <c r="S70" s="1"/>
      <c r="T70" s="53"/>
      <c r="U70" s="1"/>
      <c r="V70" s="1"/>
      <c r="W70" s="1"/>
      <c r="X70" s="1"/>
    </row>
    <row r="71" spans="1:24" hidden="1" x14ac:dyDescent="0.2">
      <c r="A71" s="1"/>
      <c r="B71" s="1"/>
      <c r="C71" s="53"/>
      <c r="D71" s="53"/>
      <c r="E71" s="53"/>
      <c r="F71" s="53"/>
      <c r="G71" s="53"/>
      <c r="H71" s="53"/>
      <c r="I71" s="1"/>
      <c r="J71" s="1"/>
      <c r="K71" s="1"/>
      <c r="L71" s="1"/>
      <c r="M71" s="53"/>
      <c r="N71" s="53"/>
      <c r="O71" s="53"/>
      <c r="P71" s="53"/>
      <c r="Q71" s="1"/>
      <c r="R71" s="53"/>
      <c r="S71" s="1"/>
      <c r="T71" s="53"/>
      <c r="U71" s="1"/>
      <c r="V71" s="1"/>
      <c r="W71" s="1"/>
      <c r="X71" s="1"/>
    </row>
    <row r="72" spans="1:24" hidden="1" x14ac:dyDescent="0.2">
      <c r="A72" s="1"/>
      <c r="B72" s="1"/>
      <c r="C72" s="53"/>
      <c r="D72" s="53"/>
      <c r="E72" s="53"/>
      <c r="F72" s="53"/>
      <c r="G72" s="53"/>
      <c r="H72" s="53"/>
      <c r="I72" s="1"/>
      <c r="J72" s="1"/>
      <c r="K72" s="1"/>
      <c r="L72" s="1"/>
      <c r="M72" s="53"/>
      <c r="N72" s="53"/>
      <c r="O72" s="53"/>
      <c r="P72" s="53"/>
      <c r="Q72" s="1"/>
      <c r="R72" s="53"/>
      <c r="S72" s="1"/>
      <c r="T72" s="53"/>
      <c r="U72" s="1"/>
      <c r="V72" s="1"/>
      <c r="W72" s="1"/>
      <c r="X72" s="1"/>
    </row>
    <row r="73" spans="1:24" hidden="1" x14ac:dyDescent="0.2">
      <c r="A73" s="1"/>
      <c r="B73" s="1"/>
      <c r="C73" s="53"/>
      <c r="D73" s="53"/>
      <c r="E73" s="53"/>
      <c r="F73" s="53"/>
      <c r="G73" s="53"/>
      <c r="H73" s="53"/>
      <c r="I73" s="1"/>
      <c r="J73" s="1"/>
      <c r="K73" s="1"/>
      <c r="L73" s="1"/>
      <c r="M73" s="53"/>
      <c r="N73" s="53"/>
      <c r="O73" s="53"/>
      <c r="P73" s="53"/>
      <c r="Q73" s="1"/>
      <c r="R73" s="53"/>
      <c r="S73" s="1"/>
      <c r="T73" s="53"/>
      <c r="U73" s="1"/>
      <c r="V73" s="1"/>
      <c r="W73" s="1"/>
      <c r="X73" s="1"/>
    </row>
    <row r="74" spans="1:24" hidden="1" x14ac:dyDescent="0.2">
      <c r="A74" s="1"/>
      <c r="B74" s="1"/>
      <c r="C74" s="53"/>
      <c r="D74" s="53"/>
      <c r="E74" s="53"/>
      <c r="F74" s="53"/>
      <c r="G74" s="53"/>
      <c r="H74" s="53"/>
      <c r="I74" s="1"/>
      <c r="J74" s="1"/>
      <c r="K74" s="1"/>
      <c r="L74" s="1"/>
      <c r="M74" s="53"/>
      <c r="N74" s="53"/>
      <c r="O74" s="53"/>
      <c r="P74" s="53"/>
      <c r="Q74" s="1"/>
      <c r="R74" s="53"/>
      <c r="S74" s="1"/>
      <c r="T74" s="53"/>
      <c r="U74" s="1"/>
      <c r="V74" s="1"/>
      <c r="W74" s="1"/>
      <c r="X74" s="1"/>
    </row>
    <row r="75" spans="1:24" hidden="1" x14ac:dyDescent="0.2">
      <c r="A75" s="1"/>
      <c r="B75" s="1"/>
      <c r="C75" s="53"/>
      <c r="D75" s="53"/>
      <c r="E75" s="53"/>
      <c r="F75" s="53"/>
      <c r="G75" s="53"/>
      <c r="H75" s="53"/>
      <c r="I75" s="1"/>
      <c r="J75" s="1"/>
      <c r="K75" s="1"/>
      <c r="L75" s="1"/>
      <c r="M75" s="53"/>
      <c r="N75" s="53"/>
      <c r="O75" s="53"/>
      <c r="P75" s="53"/>
      <c r="Q75" s="1"/>
      <c r="R75" s="53"/>
      <c r="S75" s="1"/>
      <c r="T75" s="53"/>
      <c r="U75" s="1"/>
      <c r="V75" s="1"/>
      <c r="W75" s="1"/>
      <c r="X75" s="1"/>
    </row>
    <row r="76" spans="1:24" hidden="1" x14ac:dyDescent="0.2">
      <c r="A76" s="1"/>
      <c r="B76" s="1"/>
      <c r="C76" s="53"/>
      <c r="D76" s="53"/>
      <c r="E76" s="53"/>
      <c r="F76" s="53"/>
      <c r="G76" s="53"/>
      <c r="H76" s="53"/>
      <c r="I76" s="1"/>
      <c r="J76" s="1"/>
      <c r="K76" s="1"/>
      <c r="L76" s="1"/>
      <c r="M76" s="53"/>
      <c r="N76" s="53"/>
      <c r="O76" s="53"/>
      <c r="P76" s="53"/>
      <c r="Q76" s="1"/>
      <c r="R76" s="53"/>
      <c r="S76" s="1"/>
      <c r="T76" s="53"/>
      <c r="U76" s="1"/>
      <c r="V76" s="1"/>
      <c r="W76" s="1"/>
      <c r="X76" s="1"/>
    </row>
    <row r="77" spans="1:24" hidden="1" x14ac:dyDescent="0.2">
      <c r="A77" s="1"/>
      <c r="B77" s="1"/>
      <c r="C77" s="53"/>
      <c r="D77" s="53"/>
      <c r="E77" s="53"/>
      <c r="F77" s="53"/>
      <c r="G77" s="53"/>
      <c r="H77" s="53"/>
      <c r="I77" s="1"/>
      <c r="J77" s="1"/>
      <c r="K77" s="1"/>
      <c r="L77" s="1"/>
      <c r="M77" s="53"/>
      <c r="N77" s="53"/>
      <c r="O77" s="53"/>
      <c r="P77" s="53"/>
      <c r="Q77" s="1"/>
      <c r="R77" s="53"/>
      <c r="S77" s="1"/>
      <c r="T77" s="53"/>
      <c r="U77" s="1"/>
      <c r="V77" s="1"/>
      <c r="W77" s="1"/>
      <c r="X77" s="1"/>
    </row>
    <row r="78" spans="1:24" hidden="1" x14ac:dyDescent="0.2">
      <c r="A78" s="1"/>
      <c r="B78" s="1"/>
      <c r="C78" s="53"/>
      <c r="D78" s="53"/>
      <c r="E78" s="53"/>
      <c r="F78" s="53"/>
      <c r="G78" s="53"/>
      <c r="H78" s="53"/>
      <c r="I78" s="1"/>
      <c r="J78" s="1"/>
      <c r="K78" s="1"/>
      <c r="L78" s="1"/>
      <c r="M78" s="53"/>
      <c r="N78" s="53"/>
      <c r="O78" s="53"/>
      <c r="P78" s="53"/>
      <c r="Q78" s="1"/>
      <c r="R78" s="53"/>
      <c r="S78" s="1"/>
      <c r="T78" s="53"/>
      <c r="U78" s="1"/>
      <c r="V78" s="1"/>
      <c r="W78" s="1"/>
      <c r="X78" s="1"/>
    </row>
    <row r="79" spans="1:24" hidden="1" x14ac:dyDescent="0.2">
      <c r="A79" s="1"/>
      <c r="B79" s="1"/>
      <c r="C79" s="53"/>
      <c r="D79" s="53"/>
      <c r="E79" s="53"/>
      <c r="F79" s="53"/>
      <c r="G79" s="53"/>
      <c r="H79" s="53"/>
      <c r="I79" s="1"/>
      <c r="J79" s="1"/>
      <c r="K79" s="1"/>
      <c r="L79" s="1"/>
      <c r="M79" s="53"/>
      <c r="N79" s="53"/>
      <c r="O79" s="53"/>
      <c r="P79" s="53"/>
      <c r="Q79" s="1"/>
      <c r="R79" s="53"/>
      <c r="S79" s="1"/>
      <c r="T79" s="53"/>
      <c r="U79" s="1"/>
      <c r="V79" s="1"/>
      <c r="W79" s="1"/>
      <c r="X79" s="1"/>
    </row>
    <row r="80" spans="1:24" hidden="1" x14ac:dyDescent="0.2">
      <c r="A80" s="1"/>
      <c r="B80" s="1"/>
      <c r="C80" s="53"/>
      <c r="D80" s="53"/>
      <c r="E80" s="53"/>
      <c r="F80" s="53"/>
      <c r="G80" s="53"/>
      <c r="H80" s="53"/>
      <c r="I80" s="1"/>
      <c r="J80" s="1"/>
      <c r="K80" s="1"/>
      <c r="L80" s="1"/>
      <c r="M80" s="53"/>
      <c r="N80" s="53"/>
      <c r="O80" s="53"/>
      <c r="P80" s="53"/>
      <c r="Q80" s="1"/>
      <c r="R80" s="53"/>
      <c r="S80" s="1"/>
      <c r="T80" s="53"/>
      <c r="U80" s="1"/>
      <c r="V80" s="1"/>
      <c r="W80" s="1"/>
      <c r="X80" s="1"/>
    </row>
    <row r="81" spans="1:24" hidden="1" x14ac:dyDescent="0.2">
      <c r="A81" s="1"/>
      <c r="B81" s="1"/>
      <c r="C81" s="53"/>
      <c r="D81" s="53"/>
      <c r="E81" s="53"/>
      <c r="F81" s="53"/>
      <c r="G81" s="53"/>
      <c r="H81" s="53"/>
      <c r="I81" s="1"/>
      <c r="J81" s="1"/>
      <c r="K81" s="1"/>
      <c r="L81" s="1"/>
      <c r="M81" s="53"/>
      <c r="N81" s="53"/>
      <c r="O81" s="53"/>
      <c r="P81" s="53"/>
      <c r="Q81" s="1"/>
      <c r="R81" s="53"/>
      <c r="S81" s="1"/>
      <c r="T81" s="53"/>
      <c r="U81" s="1"/>
      <c r="V81" s="1"/>
      <c r="W81" s="1"/>
      <c r="X81" s="1"/>
    </row>
    <row r="82" spans="1:24" hidden="1" x14ac:dyDescent="0.2">
      <c r="A82" s="1"/>
      <c r="B82" s="1"/>
      <c r="C82" s="53"/>
      <c r="D82" s="53"/>
      <c r="E82" s="53"/>
      <c r="F82" s="53"/>
      <c r="G82" s="53"/>
      <c r="H82" s="53"/>
      <c r="I82" s="1"/>
      <c r="J82" s="1"/>
      <c r="K82" s="1"/>
      <c r="L82" s="1"/>
      <c r="M82" s="53"/>
      <c r="N82" s="53"/>
      <c r="O82" s="53"/>
      <c r="P82" s="53"/>
      <c r="Q82" s="1"/>
      <c r="R82" s="53"/>
      <c r="S82" s="1"/>
      <c r="T82" s="53"/>
      <c r="U82" s="1"/>
      <c r="V82" s="1"/>
      <c r="W82" s="1"/>
      <c r="X82" s="1"/>
    </row>
    <row r="83" spans="1:24" hidden="1" x14ac:dyDescent="0.2">
      <c r="A83" s="1"/>
      <c r="B83" s="1"/>
      <c r="C83" s="53"/>
      <c r="D83" s="53"/>
      <c r="E83" s="53"/>
      <c r="F83" s="53"/>
      <c r="G83" s="53"/>
      <c r="H83" s="53"/>
      <c r="I83" s="1"/>
      <c r="J83" s="1"/>
      <c r="K83" s="1"/>
      <c r="L83" s="1"/>
      <c r="M83" s="53"/>
      <c r="N83" s="53"/>
      <c r="O83" s="53"/>
      <c r="P83" s="53"/>
      <c r="Q83" s="1"/>
      <c r="R83" s="53"/>
      <c r="S83" s="1"/>
      <c r="T83" s="53"/>
      <c r="U83" s="1"/>
      <c r="V83" s="1"/>
      <c r="W83" s="1"/>
      <c r="X83" s="1"/>
    </row>
    <row r="84" spans="1:24" hidden="1" x14ac:dyDescent="0.2">
      <c r="A84" s="1"/>
      <c r="B84" s="1"/>
      <c r="C84" s="53"/>
      <c r="D84" s="53"/>
      <c r="E84" s="53"/>
      <c r="F84" s="53"/>
      <c r="G84" s="53"/>
      <c r="H84" s="53"/>
      <c r="I84" s="1"/>
      <c r="J84" s="1"/>
      <c r="K84" s="1"/>
      <c r="L84" s="1"/>
      <c r="M84" s="53"/>
      <c r="N84" s="53"/>
      <c r="O84" s="53"/>
      <c r="P84" s="53"/>
      <c r="Q84" s="1"/>
      <c r="R84" s="53"/>
      <c r="S84" s="1"/>
      <c r="T84" s="53"/>
      <c r="U84" s="1"/>
      <c r="V84" s="1"/>
      <c r="W84" s="1"/>
      <c r="X84" s="1"/>
    </row>
    <row r="85" spans="1:24" hidden="1" x14ac:dyDescent="0.2">
      <c r="A85" s="1"/>
      <c r="B85" s="1"/>
      <c r="C85" s="53"/>
      <c r="D85" s="53"/>
      <c r="E85" s="53"/>
      <c r="F85" s="53"/>
      <c r="G85" s="53"/>
      <c r="H85" s="53"/>
      <c r="I85" s="1"/>
      <c r="J85" s="1"/>
      <c r="K85" s="1"/>
      <c r="L85" s="1"/>
      <c r="M85" s="53"/>
      <c r="N85" s="53"/>
      <c r="O85" s="53"/>
      <c r="P85" s="53"/>
      <c r="Q85" s="1"/>
      <c r="R85" s="53"/>
      <c r="S85" s="1"/>
      <c r="T85" s="53"/>
      <c r="U85" s="1"/>
      <c r="V85" s="1"/>
      <c r="W85" s="1"/>
      <c r="X85" s="1"/>
    </row>
    <row r="86" spans="1:24" hidden="1" x14ac:dyDescent="0.2">
      <c r="A86" s="1"/>
      <c r="B86" s="1"/>
      <c r="C86" s="53"/>
      <c r="D86" s="53"/>
      <c r="E86" s="53"/>
      <c r="F86" s="53"/>
      <c r="G86" s="53"/>
      <c r="H86" s="53"/>
      <c r="I86" s="1"/>
      <c r="J86" s="1"/>
      <c r="K86" s="1"/>
      <c r="L86" s="1"/>
      <c r="M86" s="53"/>
      <c r="N86" s="53"/>
      <c r="O86" s="53"/>
      <c r="P86" s="53"/>
      <c r="Q86" s="1"/>
      <c r="R86" s="53"/>
      <c r="S86" s="1"/>
      <c r="T86" s="53"/>
      <c r="U86" s="1"/>
      <c r="V86" s="1"/>
      <c r="W86" s="1"/>
      <c r="X86" s="1"/>
    </row>
    <row r="87" spans="1:24" hidden="1" x14ac:dyDescent="0.2">
      <c r="A87" s="1"/>
      <c r="B87" s="1"/>
      <c r="C87" s="53"/>
      <c r="D87" s="53"/>
      <c r="E87" s="53"/>
      <c r="F87" s="53"/>
      <c r="G87" s="53"/>
      <c r="H87" s="53"/>
      <c r="I87" s="1"/>
      <c r="J87" s="1"/>
      <c r="K87" s="1"/>
      <c r="L87" s="1"/>
      <c r="M87" s="53"/>
      <c r="N87" s="53"/>
      <c r="O87" s="53"/>
      <c r="P87" s="53"/>
      <c r="Q87" s="1"/>
      <c r="R87" s="53"/>
      <c r="S87" s="1"/>
      <c r="T87" s="53"/>
      <c r="U87" s="1"/>
      <c r="V87" s="1"/>
      <c r="W87" s="1"/>
      <c r="X87" s="1"/>
    </row>
    <row r="88" spans="1:24" hidden="1" x14ac:dyDescent="0.2">
      <c r="A88" s="1"/>
      <c r="B88" s="1"/>
      <c r="C88" s="53"/>
      <c r="D88" s="53"/>
      <c r="E88" s="53"/>
      <c r="F88" s="53"/>
      <c r="G88" s="53"/>
      <c r="H88" s="53"/>
      <c r="I88" s="1"/>
      <c r="J88" s="1"/>
      <c r="K88" s="1"/>
      <c r="L88" s="1"/>
      <c r="M88" s="53"/>
      <c r="N88" s="53"/>
      <c r="O88" s="53"/>
      <c r="P88" s="53"/>
      <c r="Q88" s="1"/>
      <c r="R88" s="53"/>
      <c r="S88" s="1"/>
      <c r="T88" s="53"/>
      <c r="U88" s="1"/>
      <c r="V88" s="1"/>
      <c r="W88" s="1"/>
      <c r="X88" s="1"/>
    </row>
    <row r="89" spans="1:24" hidden="1" x14ac:dyDescent="0.2">
      <c r="A89" s="1"/>
      <c r="B89" s="1"/>
      <c r="C89" s="53"/>
      <c r="D89" s="53"/>
      <c r="E89" s="53"/>
      <c r="F89" s="53"/>
      <c r="G89" s="53"/>
      <c r="H89" s="53"/>
      <c r="I89" s="1"/>
      <c r="J89" s="1"/>
      <c r="K89" s="1"/>
      <c r="L89" s="1"/>
      <c r="M89" s="53"/>
      <c r="N89" s="53"/>
      <c r="O89" s="53"/>
      <c r="P89" s="53"/>
      <c r="Q89" s="1"/>
      <c r="R89" s="53"/>
      <c r="S89" s="1"/>
      <c r="T89" s="53"/>
      <c r="U89" s="1"/>
      <c r="V89" s="1"/>
      <c r="W89" s="1"/>
      <c r="X89" s="1"/>
    </row>
    <row r="90" spans="1:24" hidden="1" x14ac:dyDescent="0.2">
      <c r="A90" s="1"/>
      <c r="B90" s="1"/>
      <c r="C90" s="53"/>
      <c r="D90" s="53"/>
      <c r="E90" s="53"/>
      <c r="F90" s="53"/>
      <c r="G90" s="53"/>
      <c r="H90" s="53"/>
      <c r="I90" s="1"/>
      <c r="J90" s="1"/>
      <c r="K90" s="1"/>
      <c r="L90" s="1"/>
      <c r="M90" s="53"/>
      <c r="N90" s="53"/>
      <c r="O90" s="53"/>
      <c r="P90" s="53"/>
      <c r="Q90" s="1"/>
      <c r="R90" s="53"/>
      <c r="S90" s="1"/>
      <c r="T90" s="53"/>
      <c r="U90" s="1"/>
      <c r="V90" s="1"/>
      <c r="W90" s="1"/>
      <c r="X90" s="1"/>
    </row>
    <row r="91" spans="1:24" hidden="1" x14ac:dyDescent="0.2">
      <c r="A91" s="1"/>
      <c r="B91" s="1"/>
      <c r="C91" s="53"/>
      <c r="D91" s="53"/>
      <c r="E91" s="53"/>
      <c r="F91" s="53"/>
      <c r="G91" s="53"/>
      <c r="H91" s="53"/>
      <c r="I91" s="1"/>
      <c r="J91" s="1"/>
      <c r="K91" s="1"/>
      <c r="L91" s="1"/>
      <c r="M91" s="53"/>
      <c r="N91" s="53"/>
      <c r="O91" s="53"/>
      <c r="P91" s="53"/>
      <c r="Q91" s="1"/>
      <c r="R91" s="53"/>
      <c r="S91" s="1"/>
      <c r="T91" s="53"/>
      <c r="U91" s="1"/>
      <c r="V91" s="1"/>
      <c r="W91" s="1"/>
      <c r="X91" s="1"/>
    </row>
    <row r="92" spans="1:24" hidden="1" x14ac:dyDescent="0.2">
      <c r="A92" s="1"/>
      <c r="B92" s="1"/>
      <c r="C92" s="53"/>
      <c r="D92" s="53"/>
      <c r="E92" s="53"/>
      <c r="F92" s="53"/>
      <c r="G92" s="53"/>
      <c r="H92" s="53"/>
      <c r="I92" s="1"/>
      <c r="J92" s="1"/>
      <c r="K92" s="1"/>
      <c r="L92" s="1"/>
      <c r="M92" s="53"/>
      <c r="N92" s="53"/>
      <c r="O92" s="53"/>
      <c r="P92" s="53"/>
      <c r="Q92" s="1"/>
      <c r="R92" s="53"/>
      <c r="S92" s="1"/>
      <c r="T92" s="53"/>
      <c r="U92" s="1"/>
      <c r="V92" s="1"/>
      <c r="W92" s="1"/>
      <c r="X92" s="1"/>
    </row>
    <row r="93" spans="1:24" hidden="1" x14ac:dyDescent="0.2">
      <c r="A93" s="1"/>
      <c r="B93" s="1"/>
      <c r="C93" s="53"/>
      <c r="D93" s="53"/>
      <c r="E93" s="53"/>
      <c r="F93" s="53"/>
      <c r="G93" s="53"/>
      <c r="H93" s="53"/>
      <c r="I93" s="1"/>
      <c r="J93" s="1"/>
      <c r="K93" s="1"/>
      <c r="L93" s="1"/>
      <c r="M93" s="53"/>
      <c r="N93" s="53"/>
      <c r="O93" s="53"/>
      <c r="P93" s="53"/>
      <c r="Q93" s="1"/>
      <c r="R93" s="53"/>
      <c r="S93" s="1"/>
      <c r="T93" s="53"/>
      <c r="U93" s="1"/>
      <c r="V93" s="1"/>
      <c r="W93" s="1"/>
      <c r="X93" s="1"/>
    </row>
    <row r="94" spans="1:24" hidden="1" x14ac:dyDescent="0.2">
      <c r="A94" s="1"/>
      <c r="B94" s="1"/>
      <c r="C94" s="53"/>
      <c r="D94" s="53"/>
      <c r="E94" s="53"/>
      <c r="F94" s="53"/>
      <c r="G94" s="53"/>
      <c r="H94" s="53"/>
      <c r="I94" s="1"/>
      <c r="J94" s="1"/>
      <c r="K94" s="1"/>
      <c r="L94" s="1"/>
      <c r="M94" s="53"/>
      <c r="N94" s="53"/>
      <c r="O94" s="53"/>
      <c r="P94" s="53"/>
      <c r="Q94" s="1"/>
      <c r="R94" s="53"/>
      <c r="S94" s="1"/>
      <c r="T94" s="53"/>
      <c r="U94" s="1"/>
      <c r="V94" s="1"/>
      <c r="W94" s="1"/>
      <c r="X94" s="1"/>
    </row>
    <row r="95" spans="1:24" hidden="1" x14ac:dyDescent="0.2">
      <c r="A95" s="1"/>
      <c r="B95" s="1"/>
      <c r="C95" s="53"/>
      <c r="D95" s="53"/>
      <c r="E95" s="53"/>
      <c r="F95" s="53"/>
      <c r="G95" s="53"/>
      <c r="H95" s="53"/>
      <c r="I95" s="1"/>
      <c r="J95" s="1"/>
      <c r="K95" s="1"/>
      <c r="L95" s="1"/>
      <c r="M95" s="53"/>
      <c r="N95" s="53"/>
      <c r="O95" s="53"/>
      <c r="P95" s="53"/>
      <c r="Q95" s="1"/>
      <c r="R95" s="53"/>
      <c r="S95" s="1"/>
      <c r="T95" s="53"/>
      <c r="U95" s="1"/>
      <c r="V95" s="1"/>
      <c r="W95" s="1"/>
      <c r="X95" s="1"/>
    </row>
    <row r="96" spans="1:24" hidden="1" x14ac:dyDescent="0.2">
      <c r="A96" s="1"/>
      <c r="B96" s="1"/>
      <c r="C96" s="53"/>
      <c r="D96" s="53"/>
      <c r="E96" s="53"/>
      <c r="F96" s="53"/>
      <c r="G96" s="53"/>
      <c r="H96" s="53"/>
      <c r="I96" s="1"/>
      <c r="J96" s="1"/>
      <c r="K96" s="1"/>
      <c r="L96" s="1"/>
      <c r="M96" s="53"/>
      <c r="N96" s="53"/>
      <c r="O96" s="53"/>
      <c r="P96" s="53"/>
      <c r="Q96" s="1"/>
      <c r="R96" s="53"/>
      <c r="S96" s="1"/>
      <c r="T96" s="53"/>
      <c r="U96" s="1"/>
      <c r="V96" s="1"/>
      <c r="W96" s="1"/>
      <c r="X96" s="1"/>
    </row>
    <row r="97" spans="1:24" hidden="1" x14ac:dyDescent="0.2">
      <c r="A97" s="1"/>
      <c r="B97" s="1"/>
      <c r="C97" s="53"/>
      <c r="D97" s="53"/>
      <c r="E97" s="53"/>
      <c r="F97" s="53"/>
      <c r="G97" s="53"/>
      <c r="H97" s="53"/>
      <c r="I97" s="1"/>
      <c r="J97" s="1"/>
      <c r="K97" s="1"/>
      <c r="L97" s="1"/>
      <c r="M97" s="53"/>
      <c r="N97" s="53"/>
      <c r="O97" s="53"/>
      <c r="P97" s="53"/>
      <c r="Q97" s="1"/>
      <c r="R97" s="53"/>
      <c r="S97" s="1"/>
      <c r="T97" s="53"/>
      <c r="U97" s="1"/>
      <c r="V97" s="1"/>
      <c r="W97" s="1"/>
      <c r="X97" s="1"/>
    </row>
    <row r="98" spans="1:24" hidden="1" x14ac:dyDescent="0.2">
      <c r="A98" s="1"/>
      <c r="B98" s="1"/>
      <c r="C98" s="53"/>
      <c r="D98" s="53"/>
      <c r="E98" s="53"/>
      <c r="F98" s="53"/>
      <c r="G98" s="53"/>
      <c r="H98" s="53"/>
      <c r="I98" s="1"/>
      <c r="J98" s="1"/>
      <c r="K98" s="1"/>
      <c r="L98" s="1"/>
      <c r="M98" s="53"/>
      <c r="N98" s="53"/>
      <c r="O98" s="53"/>
      <c r="P98" s="53"/>
      <c r="Q98" s="1"/>
      <c r="R98" s="53"/>
      <c r="S98" s="1"/>
      <c r="T98" s="53"/>
      <c r="U98" s="1"/>
      <c r="V98" s="1"/>
      <c r="W98" s="1"/>
      <c r="X98" s="1"/>
    </row>
    <row r="99" spans="1:24" hidden="1" x14ac:dyDescent="0.2">
      <c r="A99" s="1"/>
      <c r="B99" s="1"/>
      <c r="C99" s="53"/>
      <c r="D99" s="53"/>
      <c r="E99" s="53"/>
      <c r="F99" s="53"/>
      <c r="G99" s="53"/>
      <c r="H99" s="53"/>
      <c r="I99" s="1"/>
      <c r="J99" s="1"/>
      <c r="K99" s="1"/>
      <c r="L99" s="1"/>
      <c r="M99" s="53"/>
      <c r="N99" s="53"/>
      <c r="O99" s="53"/>
      <c r="P99" s="53"/>
      <c r="Q99" s="1"/>
      <c r="R99" s="53"/>
      <c r="S99" s="1"/>
      <c r="T99" s="53"/>
      <c r="U99" s="1"/>
      <c r="V99" s="1"/>
      <c r="W99" s="1"/>
      <c r="X99" s="1"/>
    </row>
    <row r="101" spans="1:24" x14ac:dyDescent="0.2">
      <c r="A101" s="50" t="s">
        <v>15</v>
      </c>
      <c r="B101" s="2">
        <f ca="1">AVERAGE(OFFSET(B1,3,0,Formulaire!$U$4,1))</f>
        <v>31.09090909090909</v>
      </c>
      <c r="C101" s="51">
        <f ca="1">AVERAGE(OFFSET(C1,3,0,Formulaire!$U$4,1))</f>
        <v>6.2937062937062929E-2</v>
      </c>
      <c r="D101" s="51">
        <f ca="1">AVERAGE(OFFSET(D1,3,0,Formulaire!$U$4,1))</f>
        <v>0.87972027972027966</v>
      </c>
      <c r="E101" s="51">
        <f ca="1">AVERAGE(OFFSET(E1,3,0,Formulaire!$U$4,1))</f>
        <v>9.0909090909090922E-3</v>
      </c>
      <c r="F101" s="51">
        <f ca="1">AVERAGE(OFFSET(F1,3,0,Formulaire!$U$4,1))</f>
        <v>0</v>
      </c>
      <c r="G101" s="51">
        <f ca="1">AVERAGE(OFFSET(G1,3,0,Formulaire!$U$4,1))</f>
        <v>4.8251748251748251E-2</v>
      </c>
      <c r="H101" s="51">
        <f ca="1">AVERAGE(OFFSET(H1,3,0,Formulaire!$U$4,1))</f>
        <v>0</v>
      </c>
      <c r="I101" s="51">
        <f ca="1">AVERAGE(OFFSET(I1,3,0,Formulaire!$U$4,1))</f>
        <v>0</v>
      </c>
      <c r="J101" s="51">
        <f ca="1">AVERAGE(OFFSET(J1,3,0,Formulaire!$U$4,1))</f>
        <v>0</v>
      </c>
      <c r="K101" s="51">
        <f ca="1">AVERAGE(OFFSET(K1,3,0,Formulaire!$U$4,1))</f>
        <v>0</v>
      </c>
      <c r="L101" s="51">
        <f ca="1">AVERAGE(OFFSET(L1,3,0,Formulaire!$U$4,1))</f>
        <v>0</v>
      </c>
      <c r="M101" s="51">
        <f ca="1">AVERAGE(OFFSET(M1,3,0,Formulaire!$U$4,1))</f>
        <v>0.19955779514603042</v>
      </c>
      <c r="N101" s="51">
        <f ca="1">AVERAGE(OFFSET(N1,3,0,Formulaire!$U$4,1))</f>
        <v>0.66629204129204134</v>
      </c>
      <c r="O101" s="51">
        <f ca="1">AVERAGE(OFFSET(O1,3,0,Formulaire!$U$4,1))</f>
        <v>0.12982115923292392</v>
      </c>
      <c r="P101" s="51">
        <f ca="1">AVERAGE(OFFSET(P1,3,0,Formulaire!$U$4,1))</f>
        <v>4.329004329004329E-3</v>
      </c>
      <c r="Q101" s="2">
        <f ca="1">AVERAGE(OFFSET(Q1,3,0,Formulaire!$U$4,1))</f>
        <v>31.09090909090909</v>
      </c>
      <c r="R101" s="144">
        <f ca="1">AVERAGE(OFFSET(R1,3,0,Formulaire!$U$4,1))</f>
        <v>0</v>
      </c>
      <c r="S101" s="2">
        <f ca="1">AVERAGE(OFFSET(S1,3,0,Formulaire!$U$4,1))</f>
        <v>31.545454545454547</v>
      </c>
      <c r="T101" s="144">
        <f ca="1">AVERAGE(OFFSET(T1,3,0,Formulaire!$U$4,1))</f>
        <v>1.7472017472017473E-2</v>
      </c>
      <c r="U101" s="144">
        <f ca="1">AVERAGE(OFFSET(U1,3,0,Formulaire!$U$4,1))</f>
        <v>0.08</v>
      </c>
      <c r="V101" s="144">
        <f ca="1">AVERAGE(OFFSET(V1,3,0,Formulaire!$U$4,1))</f>
        <v>0.08</v>
      </c>
      <c r="W101" s="2">
        <f ca="1">AVERAGE(OFFSET(W1,3,0,Formulaire!$U$4,1))</f>
        <v>0</v>
      </c>
      <c r="X101" s="2">
        <f ca="1">AVERAGE(OFFSET(X1,3,0,Formulaire!$U$4,1))</f>
        <v>0</v>
      </c>
    </row>
    <row r="102" spans="1:24" x14ac:dyDescent="0.2">
      <c r="A102" s="50" t="s">
        <v>16</v>
      </c>
      <c r="B102" s="3">
        <f ca="1">MEDIAN(OFFSET(B1,3,0,Formulaire!$U$4,1))</f>
        <v>32</v>
      </c>
      <c r="C102" s="51">
        <f ca="1">MEDIAN(OFFSET(C1,3,0,Formulaire!$U$4,1))</f>
        <v>0</v>
      </c>
      <c r="D102" s="51">
        <f ca="1">MEDIAN(OFFSET(D1,3,0,Formulaire!$U$4,1))</f>
        <v>1</v>
      </c>
      <c r="E102" s="51">
        <f ca="1">MEDIAN(OFFSET(E1,3,0,Formulaire!$U$4,1))</f>
        <v>0</v>
      </c>
      <c r="F102" s="51">
        <f ca="1">MEDIAN(OFFSET(F1,3,0,Formulaire!$U$4,1))</f>
        <v>0</v>
      </c>
      <c r="G102" s="51">
        <f ca="1">MEDIAN(OFFSET(G1,3,0,Formulaire!$U$4,1))</f>
        <v>0</v>
      </c>
      <c r="H102" s="51">
        <f ca="1">MEDIAN(OFFSET(H1,3,0,Formulaire!$U$4,1))</f>
        <v>0</v>
      </c>
      <c r="I102" s="51">
        <f ca="1">MEDIAN(OFFSET(I1,3,0,Formulaire!$U$4,1))</f>
        <v>0</v>
      </c>
      <c r="J102" s="51">
        <f ca="1">MEDIAN(OFFSET(J1,3,0,Formulaire!$U$4,1))</f>
        <v>0</v>
      </c>
      <c r="K102" s="51">
        <f ca="1">MEDIAN(OFFSET(K1,3,0,Formulaire!$U$4,1))</f>
        <v>0</v>
      </c>
      <c r="L102" s="51">
        <f ca="1">MEDIAN(OFFSET(L1,3,0,Formulaire!$U$4,1))</f>
        <v>0</v>
      </c>
      <c r="M102" s="51">
        <f ca="1">MEDIAN(OFFSET(M1,3,0,Formulaire!$U$4,1))</f>
        <v>0.15384615384615385</v>
      </c>
      <c r="N102" s="51">
        <f ca="1">MEDIAN(OFFSET(N1,3,0,Formulaire!$U$4,1))</f>
        <v>0.76190476190476186</v>
      </c>
      <c r="O102" s="51">
        <f ca="1">MEDIAN(OFFSET(O1,3,0,Formulaire!$U$4,1))</f>
        <v>0.15384615384615385</v>
      </c>
      <c r="P102" s="51">
        <f ca="1">MEDIAN(OFFSET(P1,3,0,Formulaire!$U$4,1))</f>
        <v>0</v>
      </c>
      <c r="Q102" s="3">
        <f ca="1">MEDIAN(OFFSET(Q1,3,0,Formulaire!$U$4,1))</f>
        <v>32</v>
      </c>
      <c r="R102" s="51">
        <f ca="1">MEDIAN(OFFSET(R1,3,0,Formulaire!$U$4,1))</f>
        <v>0</v>
      </c>
      <c r="S102" s="3">
        <f ca="1">MEDIAN(OFFSET(S1,3,0,Formulaire!$U$4,1))</f>
        <v>32</v>
      </c>
      <c r="T102" s="51">
        <f ca="1">MEDIAN(OFFSET(T1,3,0,Formulaire!$U$4,1))</f>
        <v>0</v>
      </c>
      <c r="U102" s="51">
        <f ca="1">MEDIAN(OFFSET(U1,3,0,Formulaire!$U$4,1))</f>
        <v>0.1</v>
      </c>
      <c r="V102" s="51">
        <f ca="1">MEDIAN(OFFSET(V1,3,0,Formulaire!$U$4,1))</f>
        <v>0.1</v>
      </c>
      <c r="W102" s="3">
        <f ca="1">MEDIAN(OFFSET(W1,3,0,Formulaire!$U$4,1))</f>
        <v>0</v>
      </c>
      <c r="X102" s="3">
        <f ca="1">MEDIAN(OFFSET(X1,3,0,Formulaire!$U$4,1))</f>
        <v>0</v>
      </c>
    </row>
    <row r="103" spans="1:24" x14ac:dyDescent="0.2">
      <c r="A103" s="50" t="s">
        <v>17</v>
      </c>
      <c r="B103" s="4">
        <f ca="1">_xlfn.STDEV.S(OFFSET(B1,3,0,Formulaire!$U$4,1))</f>
        <v>10.857758014015094</v>
      </c>
      <c r="C103" s="51">
        <f ca="1">_xlfn.STDEV.S(OFFSET(C1,3,0,Formulaire!$U$4,1))</f>
        <v>0.1643282247981275</v>
      </c>
      <c r="D103" s="51">
        <f ca="1">_xlfn.STDEV.S(OFFSET(D1,3,0,Formulaire!$U$4,1))</f>
        <v>0.21293310134452559</v>
      </c>
      <c r="E103" s="51">
        <f ca="1">_xlfn.STDEV.S(OFFSET(E1,3,0,Formulaire!$U$4,1))</f>
        <v>3.0151134457776365E-2</v>
      </c>
      <c r="F103" s="51">
        <f ca="1">_xlfn.STDEV.S(OFFSET(F1,3,0,Formulaire!$U$4,1))</f>
        <v>0</v>
      </c>
      <c r="G103" s="51">
        <f ca="1">_xlfn.STDEV.S(OFFSET(G1,3,0,Formulaire!$U$4,1))</f>
        <v>7.3467853863929553E-2</v>
      </c>
      <c r="H103" s="51">
        <f ca="1">_xlfn.STDEV.S(OFFSET(H1,3,0,Formulaire!$U$4,1))</f>
        <v>0</v>
      </c>
      <c r="I103" s="51">
        <f ca="1">_xlfn.STDEV.S(OFFSET(I1,3,0,Formulaire!$U$4,1))</f>
        <v>0</v>
      </c>
      <c r="J103" s="51">
        <f ca="1">_xlfn.STDEV.S(OFFSET(J1,3,0,Formulaire!$U$4,1))</f>
        <v>0</v>
      </c>
      <c r="K103" s="51">
        <f ca="1">_xlfn.STDEV.S(OFFSET(K1,3,0,Formulaire!$U$4,1))</f>
        <v>0</v>
      </c>
      <c r="L103" s="51">
        <f ca="1">_xlfn.STDEV.S(OFFSET(L1,3,0,Formulaire!$U$4,1))</f>
        <v>0</v>
      </c>
      <c r="M103" s="51">
        <f ca="1">_xlfn.STDEV.S(OFFSET(M1,3,0,Formulaire!$U$4,1))</f>
        <v>0.22633806008421362</v>
      </c>
      <c r="N103" s="51">
        <f ca="1">_xlfn.STDEV.S(OFFSET(N1,3,0,Formulaire!$U$4,1))</f>
        <v>0.24230697521263553</v>
      </c>
      <c r="O103" s="51">
        <f ca="1">_xlfn.STDEV.S(OFFSET(O1,3,0,Formulaire!$U$4,1))</f>
        <v>7.959327988398103E-2</v>
      </c>
      <c r="P103" s="51">
        <f ca="1">_xlfn.STDEV.S(OFFSET(P1,3,0,Formulaire!$U$4,1))</f>
        <v>1.43576830751316E-2</v>
      </c>
      <c r="Q103" s="4">
        <f ca="1">_xlfn.STDEV.S(OFFSET(Q1,3,0,Formulaire!$U$4,1))</f>
        <v>10.857758014015094</v>
      </c>
      <c r="R103" s="51">
        <f ca="1">_xlfn.STDEV.S(OFFSET(R1,3,0,Formulaire!$U$4,1))</f>
        <v>0</v>
      </c>
      <c r="S103" s="4">
        <f ca="1">_xlfn.STDEV.S(OFFSET(S1,3,0,Formulaire!$U$4,1))</f>
        <v>10.70853525337276</v>
      </c>
      <c r="T103" s="51">
        <f ca="1">_xlfn.STDEV.S(OFFSET(T1,3,0,Formulaire!$U$4,1))</f>
        <v>3.9448492216630028E-2</v>
      </c>
      <c r="U103" s="51">
        <f ca="1">_xlfn.STDEV.S(OFFSET(U1,3,0,Formulaire!$U$4,1))</f>
        <v>2.7386127875258286E-2</v>
      </c>
      <c r="V103" s="51">
        <f ca="1">_xlfn.STDEV.S(OFFSET(V1,3,0,Formulaire!$U$4,1))</f>
        <v>2.7386127875258286E-2</v>
      </c>
      <c r="W103" s="4">
        <f ca="1">_xlfn.STDEV.S(OFFSET(W1,3,0,Formulaire!$U$4,1))</f>
        <v>0</v>
      </c>
      <c r="X103" s="4">
        <f ca="1">_xlfn.STDEV.S(OFFSET(X1,3,0,Formulaire!$U$4,1))</f>
        <v>0</v>
      </c>
    </row>
    <row r="104" spans="1:24" x14ac:dyDescent="0.2">
      <c r="A104" s="50" t="s">
        <v>253</v>
      </c>
      <c r="B104" s="4">
        <f ca="1">B101+B103</f>
        <v>41.948667104924183</v>
      </c>
      <c r="C104" s="9">
        <f ca="1">C101+C103</f>
        <v>0.22726528773519045</v>
      </c>
      <c r="D104" s="9">
        <f t="shared" ref="D104:T104" ca="1" si="0">D101+D103</f>
        <v>1.0926533810648054</v>
      </c>
      <c r="E104" s="9">
        <f t="shared" ca="1" si="0"/>
        <v>3.9242043548685455E-2</v>
      </c>
      <c r="F104" s="9">
        <f t="shared" ca="1" si="0"/>
        <v>0</v>
      </c>
      <c r="G104" s="9">
        <f t="shared" ca="1" si="0"/>
        <v>0.12171960211567781</v>
      </c>
      <c r="H104" s="9">
        <f t="shared" ca="1" si="0"/>
        <v>0</v>
      </c>
      <c r="I104" s="9">
        <f t="shared" ca="1" si="0"/>
        <v>0</v>
      </c>
      <c r="J104" s="9">
        <f t="shared" ca="1" si="0"/>
        <v>0</v>
      </c>
      <c r="K104" s="9">
        <f t="shared" ca="1" si="0"/>
        <v>0</v>
      </c>
      <c r="L104" s="9">
        <f t="shared" ca="1" si="0"/>
        <v>0</v>
      </c>
      <c r="M104" s="9">
        <f t="shared" ca="1" si="0"/>
        <v>0.42589585523024404</v>
      </c>
      <c r="N104" s="9">
        <f t="shared" ca="1" si="0"/>
        <v>0.90859901650467689</v>
      </c>
      <c r="O104" s="9">
        <f t="shared" ca="1" si="0"/>
        <v>0.20941443911690494</v>
      </c>
      <c r="P104" s="9">
        <f t="shared" ca="1" si="0"/>
        <v>1.868668740413593E-2</v>
      </c>
      <c r="Q104" s="4">
        <f ca="1">Q101+Q103</f>
        <v>41.948667104924183</v>
      </c>
      <c r="R104" s="9">
        <f t="shared" ca="1" si="0"/>
        <v>0</v>
      </c>
      <c r="S104" s="4">
        <f ca="1">S101+S103</f>
        <v>42.253989798827305</v>
      </c>
      <c r="T104" s="9">
        <f t="shared" ca="1" si="0"/>
        <v>5.6920509688647501E-2</v>
      </c>
      <c r="U104" s="9">
        <f t="shared" ref="U104" ca="1" si="1">U101+U103</f>
        <v>0.10738612787525828</v>
      </c>
      <c r="V104" s="9">
        <f t="shared" ref="V104:X104" ca="1" si="2">V101+V103</f>
        <v>0.10738612787525828</v>
      </c>
      <c r="W104" s="4">
        <f t="shared" ca="1" si="2"/>
        <v>0</v>
      </c>
      <c r="X104" s="4">
        <f t="shared" ca="1" si="2"/>
        <v>0</v>
      </c>
    </row>
    <row r="105" spans="1:24" x14ac:dyDescent="0.2">
      <c r="A105" s="50" t="s">
        <v>254</v>
      </c>
      <c r="B105" s="4">
        <f ca="1">B101-B103</f>
        <v>20.233151076893996</v>
      </c>
      <c r="C105" s="9">
        <f ca="1">C101-C103</f>
        <v>-0.10139116186106457</v>
      </c>
      <c r="D105" s="9">
        <f t="shared" ref="D105:P105" ca="1" si="3">D101-D103</f>
        <v>0.66678717837575407</v>
      </c>
      <c r="E105" s="9">
        <f t="shared" ca="1" si="3"/>
        <v>-2.1060225366867275E-2</v>
      </c>
      <c r="F105" s="9">
        <f t="shared" ca="1" si="3"/>
        <v>0</v>
      </c>
      <c r="G105" s="9">
        <f t="shared" ca="1" si="3"/>
        <v>-2.5216105612181301E-2</v>
      </c>
      <c r="H105" s="9">
        <f t="shared" ca="1" si="3"/>
        <v>0</v>
      </c>
      <c r="I105" s="9">
        <f t="shared" ca="1" si="3"/>
        <v>0</v>
      </c>
      <c r="J105" s="9">
        <f t="shared" ca="1" si="3"/>
        <v>0</v>
      </c>
      <c r="K105" s="9">
        <f t="shared" ca="1" si="3"/>
        <v>0</v>
      </c>
      <c r="L105" s="9">
        <f t="shared" ca="1" si="3"/>
        <v>0</v>
      </c>
      <c r="M105" s="9">
        <f t="shared" ca="1" si="3"/>
        <v>-2.6780264938183196E-2</v>
      </c>
      <c r="N105" s="9">
        <f t="shared" ca="1" si="3"/>
        <v>0.42398506607940578</v>
      </c>
      <c r="O105" s="9">
        <f t="shared" ca="1" si="3"/>
        <v>5.0227879348942892E-2</v>
      </c>
      <c r="P105" s="9">
        <f t="shared" ca="1" si="3"/>
        <v>-1.002867874612727E-2</v>
      </c>
      <c r="Q105" s="4">
        <f ca="1">Q101-Q103</f>
        <v>20.233151076893996</v>
      </c>
      <c r="R105" s="9">
        <f t="shared" ref="R105" ca="1" si="4">R101-R103</f>
        <v>0</v>
      </c>
      <c r="S105" s="4">
        <f ca="1">S101-S103</f>
        <v>20.836919292081788</v>
      </c>
      <c r="T105" s="9">
        <f t="shared" ref="T105:X105" ca="1" si="5">T101-T103</f>
        <v>-2.1976474744612555E-2</v>
      </c>
      <c r="U105" s="9">
        <f t="shared" ca="1" si="5"/>
        <v>5.2613872124741716E-2</v>
      </c>
      <c r="V105" s="9">
        <f t="shared" ca="1" si="5"/>
        <v>5.2613872124741716E-2</v>
      </c>
      <c r="W105" s="4">
        <f t="shared" ca="1" si="5"/>
        <v>0</v>
      </c>
      <c r="X105" s="4">
        <f t="shared" ca="1" si="5"/>
        <v>0</v>
      </c>
    </row>
    <row r="106" spans="1:24" x14ac:dyDescent="0.2">
      <c r="A106" s="50" t="s">
        <v>18</v>
      </c>
      <c r="B106" s="5">
        <f ca="1">AVEDEV(OFFSET(B1,3,0,Formulaire!$U$4,1))</f>
        <v>8.6280991735537196</v>
      </c>
      <c r="C106" s="51">
        <f ca="1">AVEDEV(OFFSET(C1,3,0,Formulaire!$U$4,1))</f>
        <v>0.10298792116973933</v>
      </c>
      <c r="D106" s="51">
        <f ca="1">AVEDEV(OFFSET(D1,3,0,Formulaire!$U$4,1))</f>
        <v>0.15308328035600763</v>
      </c>
      <c r="E106" s="51">
        <f ca="1">AVEDEV(OFFSET(E1,3,0,Formulaire!$U$4,1))</f>
        <v>1.6528925619834711E-2</v>
      </c>
      <c r="F106" s="51">
        <f ca="1">AVEDEV(OFFSET(F1,3,0,Formulaire!$U$4,1))</f>
        <v>0</v>
      </c>
      <c r="G106" s="51">
        <f ca="1">AVEDEV(OFFSET(G1,3,0,Formulaire!$U$4,1))</f>
        <v>6.1411315956770511E-2</v>
      </c>
      <c r="H106" s="51">
        <f ca="1">AVEDEV(OFFSET(H1,3,0,Formulaire!$U$4,1))</f>
        <v>0</v>
      </c>
      <c r="I106" s="51">
        <f ca="1">AVEDEV(OFFSET(I1,3,0,Formulaire!$U$4,1))</f>
        <v>0</v>
      </c>
      <c r="J106" s="51">
        <f ca="1">AVEDEV(OFFSET(J1,3,0,Formulaire!$U$4,1))</f>
        <v>0</v>
      </c>
      <c r="K106" s="51">
        <f ca="1">AVEDEV(OFFSET(K1,3,0,Formulaire!$U$4,1))</f>
        <v>0</v>
      </c>
      <c r="L106" s="51">
        <f ca="1">AVEDEV(OFFSET(L1,3,0,Formulaire!$U$4,1))</f>
        <v>0</v>
      </c>
      <c r="M106" s="51">
        <f ca="1">AVEDEV(OFFSET(M1,3,0,Formulaire!$U$4,1))</f>
        <v>0.15712950151452823</v>
      </c>
      <c r="N106" s="51">
        <f ca="1">AVEDEV(OFFSET(N1,3,0,Formulaire!$U$4,1))</f>
        <v>0.18165542122761377</v>
      </c>
      <c r="O106" s="51">
        <f ca="1">AVEDEV(OFFSET(O1,3,0,Formulaire!$U$4,1))</f>
        <v>6.4461029166911529E-2</v>
      </c>
      <c r="P106" s="51">
        <f ca="1">AVEDEV(OFFSET(P1,3,0,Formulaire!$U$4,1))</f>
        <v>7.8709169618260549E-3</v>
      </c>
      <c r="Q106" s="5">
        <f ca="1">AVEDEV(OFFSET(Q1,3,0,Formulaire!$U$4,1))</f>
        <v>8.6280991735537196</v>
      </c>
      <c r="R106" s="144">
        <f ca="1">AVEDEV(OFFSET(R1,3,0,Formulaire!$U$4,1))</f>
        <v>0</v>
      </c>
      <c r="S106" s="5">
        <f ca="1">AVEDEV(OFFSET(S1,3,0,Formulaire!$U$4,1))</f>
        <v>8.6776859504132222</v>
      </c>
      <c r="T106" s="144">
        <f ca="1">AVEDEV(OFFSET(T1,3,0,Formulaire!$U$4,1))</f>
        <v>2.8590574045119499E-2</v>
      </c>
      <c r="U106" s="144">
        <f ca="1">AVEDEV(OFFSET(U1,3,0,Formulaire!$U$4,1))</f>
        <v>2.4E-2</v>
      </c>
      <c r="V106" s="144">
        <f ca="1">AVEDEV(OFFSET(V1,3,0,Formulaire!$U$4,1))</f>
        <v>2.4E-2</v>
      </c>
      <c r="W106" s="5">
        <f ca="1">AVEDEV(OFFSET(W1,3,0,Formulaire!$U$4,1))</f>
        <v>0</v>
      </c>
      <c r="X106" s="5">
        <f ca="1">AVEDEV(OFFSET(X1,3,0,Formulaire!$U$4,1))</f>
        <v>0</v>
      </c>
    </row>
    <row r="107" spans="1:24" x14ac:dyDescent="0.2">
      <c r="A107" s="50" t="s">
        <v>19</v>
      </c>
      <c r="B107" s="6">
        <f ca="1">B103/B101</f>
        <v>0.34922613495370186</v>
      </c>
      <c r="C107" s="51">
        <f t="shared" ref="C107:R107" ca="1" si="6">C103/C101</f>
        <v>2.6109929051258041</v>
      </c>
      <c r="D107" s="51">
        <f t="shared" ref="D107:P107" ca="1" si="7">D103/D101</f>
        <v>0.24204637116269603</v>
      </c>
      <c r="E107" s="51">
        <f t="shared" ca="1" si="7"/>
        <v>3.3166247903553998</v>
      </c>
      <c r="F107" s="51" t="e">
        <f ca="1">F103/F101</f>
        <v>#DIV/0!</v>
      </c>
      <c r="G107" s="51">
        <f t="shared" ca="1" si="7"/>
        <v>1.5225946525423082</v>
      </c>
      <c r="H107" s="51" t="e">
        <f t="shared" ca="1" si="7"/>
        <v>#DIV/0!</v>
      </c>
      <c r="I107" s="51" t="e">
        <f t="shared" ca="1" si="7"/>
        <v>#DIV/0!</v>
      </c>
      <c r="J107" s="51" t="e">
        <f t="shared" ca="1" si="7"/>
        <v>#DIV/0!</v>
      </c>
      <c r="K107" s="51" t="e">
        <f t="shared" ca="1" si="7"/>
        <v>#DIV/0!</v>
      </c>
      <c r="L107" s="51" t="e">
        <f t="shared" ca="1" si="7"/>
        <v>#DIV/0!</v>
      </c>
      <c r="M107" s="51">
        <f t="shared" ca="1" si="7"/>
        <v>1.1341980398139107</v>
      </c>
      <c r="N107" s="51">
        <f t="shared" ca="1" si="7"/>
        <v>0.36366481992305588</v>
      </c>
      <c r="O107" s="51">
        <f t="shared" ca="1" si="7"/>
        <v>0.61309943890714691</v>
      </c>
      <c r="P107" s="51">
        <f t="shared" ca="1" si="7"/>
        <v>3.3166247903553998</v>
      </c>
      <c r="Q107" s="6">
        <f t="shared" ca="1" si="6"/>
        <v>0.34922613495370186</v>
      </c>
      <c r="R107" s="51" t="e">
        <f t="shared" ca="1" si="6"/>
        <v>#DIV/0!</v>
      </c>
      <c r="S107" s="6">
        <f t="shared" ref="S107:T107" ca="1" si="8">S103/S101</f>
        <v>0.3394636535651307</v>
      </c>
      <c r="T107" s="51">
        <f t="shared" ca="1" si="8"/>
        <v>2.2578097967111841</v>
      </c>
      <c r="U107" s="51">
        <f t="shared" ref="U107:X107" ca="1" si="9">U103/U101</f>
        <v>0.34232659844072855</v>
      </c>
      <c r="V107" s="51">
        <f t="shared" ca="1" si="9"/>
        <v>0.34232659844072855</v>
      </c>
      <c r="W107" s="6" t="e">
        <f t="shared" ca="1" si="9"/>
        <v>#DIV/0!</v>
      </c>
      <c r="X107" s="6" t="e">
        <f t="shared" ca="1" si="9"/>
        <v>#DIV/0!</v>
      </c>
    </row>
    <row r="108" spans="1:24" x14ac:dyDescent="0.2">
      <c r="A108" s="50" t="s">
        <v>20</v>
      </c>
      <c r="B108" s="7">
        <f ca="1">_xlfn.CONFIDENCE.T(0.05,B103,20)</f>
        <v>5.0815871719804013</v>
      </c>
      <c r="C108" s="51">
        <f t="shared" ref="C108:R108" ca="1" si="10">_xlfn.CONFIDENCE.T(0.05,C103,20)</f>
        <v>7.6907976586934795E-2</v>
      </c>
      <c r="D108" s="51">
        <f t="shared" ref="D108:P108" ca="1" si="11">_xlfn.CONFIDENCE.T(0.05,D103,20)</f>
        <v>9.9655759032910768E-2</v>
      </c>
      <c r="E108" s="51">
        <f t="shared" ca="1" si="11"/>
        <v>1.4111165296143398E-2</v>
      </c>
      <c r="F108" s="51" t="e">
        <f ca="1">_xlfn.CONFIDENCE.T(0.05,F103,20)</f>
        <v>#NUM!</v>
      </c>
      <c r="G108" s="51">
        <f t="shared" ca="1" si="11"/>
        <v>3.4384014017072403E-2</v>
      </c>
      <c r="H108" s="51" t="e">
        <f t="shared" ca="1" si="11"/>
        <v>#NUM!</v>
      </c>
      <c r="I108" s="51" t="e">
        <f t="shared" ca="1" si="11"/>
        <v>#NUM!</v>
      </c>
      <c r="J108" s="51" t="e">
        <f t="shared" ca="1" si="11"/>
        <v>#NUM!</v>
      </c>
      <c r="K108" s="51" t="e">
        <f t="shared" ca="1" si="11"/>
        <v>#NUM!</v>
      </c>
      <c r="L108" s="51" t="e">
        <f t="shared" ca="1" si="11"/>
        <v>#NUM!</v>
      </c>
      <c r="M108" s="51">
        <f t="shared" ca="1" si="11"/>
        <v>0.10592947284054939</v>
      </c>
      <c r="N108" s="51">
        <f t="shared" ca="1" si="11"/>
        <v>0.11340315517554785</v>
      </c>
      <c r="O108" s="51">
        <f t="shared" ca="1" si="11"/>
        <v>3.7250801639915926E-2</v>
      </c>
      <c r="P108" s="51">
        <f t="shared" ca="1" si="11"/>
        <v>6.7196025219730445E-3</v>
      </c>
      <c r="Q108" s="7">
        <f t="shared" ca="1" si="10"/>
        <v>5.0815871719804013</v>
      </c>
      <c r="R108" s="51" t="e">
        <f t="shared" ca="1" si="10"/>
        <v>#NUM!</v>
      </c>
      <c r="S108" s="7">
        <f t="shared" ref="S108:T108" ca="1" si="12">_xlfn.CONFIDENCE.T(0.05,S103,20)</f>
        <v>5.0117487702340382</v>
      </c>
      <c r="T108" s="51">
        <f t="shared" ca="1" si="12"/>
        <v>1.846246266892693E-2</v>
      </c>
      <c r="U108" s="51">
        <f t="shared" ref="U108:X108" ca="1" si="13">_xlfn.CONFIDENCE.T(0.05,U103,20)</f>
        <v>1.2817102381679027E-2</v>
      </c>
      <c r="V108" s="51">
        <f t="shared" ca="1" si="13"/>
        <v>1.2817102381679027E-2</v>
      </c>
      <c r="W108" s="7" t="e">
        <f t="shared" ca="1" si="13"/>
        <v>#NUM!</v>
      </c>
      <c r="X108" s="7" t="e">
        <f t="shared" ca="1" si="13"/>
        <v>#NUM!</v>
      </c>
    </row>
    <row r="109" spans="1:24" x14ac:dyDescent="0.2">
      <c r="A109" s="50" t="s">
        <v>21</v>
      </c>
      <c r="B109" s="6">
        <f ca="1">_xlfn.T.INV.2T(0.05,COUNTA(A4:A22)-1)*(B103/B101)/SQRT(COUNTA(A4:A22))</f>
        <v>0.22188770017322126</v>
      </c>
      <c r="C109" s="51">
        <f ca="1">_xlfn.T.INV.2T(0.05,COUNTA(OFFSET(C1,3,0,Formulaire!$U$4,1))-1)*(C103/C101)/SQRT(COUNTA(OFFSET(C1,3,0,Formulaire!$U$4,1)))</f>
        <v>1.7540889011891858</v>
      </c>
      <c r="D109" s="51">
        <f ca="1">_xlfn.T.INV.2T(0.05,COUNTA(OFFSET(D1,3,0,Formulaire!$U$4,1))-1)*(D103/D101)/SQRT(COUNTA(OFFSET(D1,3,0,Formulaire!$U$4,1)))</f>
        <v>0.16260896473372319</v>
      </c>
      <c r="E109" s="51">
        <f ca="1">_xlfn.T.INV.2T(0.05,COUNTA(OFFSET(E1,3,0,Formulaire!$U$4,1))-1)*(E103/E101)/SQRT(COUNTA(OFFSET(E1,3,0,Formulaire!$U$4,1)))</f>
        <v>2.2281388519862744</v>
      </c>
      <c r="F109" s="51" t="e">
        <f ca="1">_xlfn.T.INV.2T(0.05,COUNTA(OFFSET(F1,3,0,Formulaire!$U$4,1))-1)*(F103/F101)/SQRT(COUNTA(OFFSET(F1,3,0,Formulaire!$U$4,1)))</f>
        <v>#DIV/0!</v>
      </c>
      <c r="G109" s="51">
        <f ca="1">_xlfn.T.INV.2T(0.05,COUNTA(OFFSET(G1,3,0,Formulaire!$U$4,1))-1)*(G103/G101)/SQRT(COUNTA(OFFSET(G1,3,0,Formulaire!$U$4,1)))</f>
        <v>1.0228930058719494</v>
      </c>
      <c r="H109" s="51" t="e">
        <f ca="1">_xlfn.T.INV.2T(0.05,COUNTA(OFFSET(H1,3,0,Formulaire!$U$4,1))-1)*(H103/H101)/SQRT(COUNTA(OFFSET(H1,3,0,Formulaire!$U$4,1)))</f>
        <v>#DIV/0!</v>
      </c>
      <c r="I109" s="51" t="e">
        <f ca="1">_xlfn.T.INV.2T(0.05,COUNTA(OFFSET(I1,3,0,Formulaire!$U$4,1))-1)*(I103/I101)/SQRT(COUNTA(OFFSET(I1,3,0,Formulaire!$U$4,1)))</f>
        <v>#DIV/0!</v>
      </c>
      <c r="J109" s="51" t="e">
        <f ca="1">_xlfn.T.INV.2T(0.05,COUNTA(OFFSET(J1,3,0,Formulaire!$U$4,1))-1)*(J103/J101)/SQRT(COUNTA(OFFSET(J1,3,0,Formulaire!$U$4,1)))</f>
        <v>#DIV/0!</v>
      </c>
      <c r="K109" s="51" t="e">
        <f ca="1">_xlfn.T.INV.2T(0.05,COUNTA(OFFSET(K1,3,0,Formulaire!$U$4,1))-1)*(K103/K101)/SQRT(COUNTA(OFFSET(K1,3,0,Formulaire!$U$4,1)))</f>
        <v>#DIV/0!</v>
      </c>
      <c r="L109" s="51" t="e">
        <f ca="1">_xlfn.T.INV.2T(0.05,COUNTA(OFFSET(L1,3,0,Formulaire!$U$4,1))-1)*(L103/L101)/SQRT(COUNTA(OFFSET(L1,3,0,Formulaire!$U$4,1)))</f>
        <v>#DIV/0!</v>
      </c>
      <c r="M109" s="51">
        <f ca="1">_xlfn.T.INV.2T(0.05,COUNTA(OFFSET(M1,3,0,Formulaire!$U$4,1))-1)*(M103/M101)/SQRT(COUNTA(OFFSET(M1,3,0,Formulaire!$U$4,1)))</f>
        <v>0.76196461104219371</v>
      </c>
      <c r="N109" s="51">
        <f ca="1">_xlfn.T.INV.2T(0.05,COUNTA(OFFSET(N1,3,0,Formulaire!$U$4,1))-1)*(N103/N101)/SQRT(COUNTA(OFFSET(N1,3,0,Formulaire!$U$4,1)))</f>
        <v>0.2443133503456458</v>
      </c>
      <c r="O109" s="51">
        <f ca="1">_xlfn.T.INV.2T(0.05,COUNTA(OFFSET(O1,3,0,Formulaire!$U$4,1))-1)*(O103/O101)/SQRT(COUNTA(OFFSET(O1,3,0,Formulaire!$U$4,1)))</f>
        <v>0.41188580750299919</v>
      </c>
      <c r="P109" s="51">
        <f ca="1">_xlfn.T.INV.2T(0.05,COUNTA(OFFSET(P1,3,0,Formulaire!$U$4,1))-1)*(P103/P101)/SQRT(COUNTA(OFFSET(P1,3,0,Formulaire!$U$4,1)))</f>
        <v>2.2281388519862744</v>
      </c>
      <c r="Q109" s="6">
        <f ca="1">_xlfn.T.INV.2T(0.05,COUNTA(OFFSET(Q1,3,0,Formulaire!$U$4,1))-1)*(Q103/Q101)/SQRT(COUNTA(OFFSET(Q1,3,0,Formulaire!$U$4,1)))</f>
        <v>0.23461330979678394</v>
      </c>
      <c r="R109" s="51" t="e">
        <f ca="1">_xlfn.T.INV.2T(0.05,COUNTA(OFFSET(R1,3,0,Formulaire!$U$4,1))-1)*(R103/R101)/SQRT(COUNTA(OFFSET(R1,3,0,Formulaire!$U$4,1)))</f>
        <v>#DIV/0!</v>
      </c>
      <c r="S109" s="6">
        <f ca="1">_xlfn.T.INV.2T(0.05,COUNTA(OFFSET(S1,3,0,Formulaire!$U$4,1))-1)*(S103/S101)/SQRT(COUNTA(OFFSET(S1,3,0,Formulaire!$U$4,1)))</f>
        <v>0.22805478555945607</v>
      </c>
      <c r="T109" s="51">
        <f ca="1">_xlfn.T.INV.2T(0.05,COUNTA(OFFSET(T1,3,0,Formulaire!$U$4,1))-1)*(T103/T101)/SQRT(COUNTA(OFFSET(T1,3,0,Formulaire!$U$4,1)))</f>
        <v>1.5168172604499963</v>
      </c>
      <c r="U109" s="51">
        <f ca="1">_xlfn.T.INV.2T(0.05,COUNTA(OFFSET(U1,3,0,Formulaire!$U$4,1))-1)*(U103/U101)/SQRT(COUNTA(OFFSET(U1,3,0,Formulaire!$U$4,1)))</f>
        <v>0.42505461291140945</v>
      </c>
      <c r="V109" s="51">
        <f ca="1">_xlfn.T.INV.2T(0.05,COUNTA(OFFSET(V1,3,0,Formulaire!$U$4,1))-1)*(V103/V101)/SQRT(COUNTA(OFFSET(V1,3,0,Formulaire!$U$4,1)))</f>
        <v>0.42505461291140945</v>
      </c>
      <c r="W109" s="6" t="e">
        <f ca="1">_xlfn.T.INV.2T(0.05,COUNTA(OFFSET(W1,3,0,Formulaire!$U$4,1))-1)*(W103/W101)/SQRT(COUNTA(OFFSET(W1,3,0,Formulaire!$U$4,1)))</f>
        <v>#DIV/0!</v>
      </c>
      <c r="X109" s="6" t="e">
        <f ca="1">_xlfn.T.INV.2T(0.05,COUNTA(OFFSET(X1,3,0,Formulaire!$U$4,1))-1)*(X103/X101)/SQRT(COUNTA(OFFSET(X1,3,0,Formulaire!$U$4,1)))</f>
        <v>#DIV/0!</v>
      </c>
    </row>
    <row r="110" spans="1:24" x14ac:dyDescent="0.2">
      <c r="A110" s="50" t="s">
        <v>22</v>
      </c>
      <c r="B110" s="4">
        <f ca="1">MAX(OFFSET(B1,3,0,Formulaire!$U$4,1))</f>
        <v>52</v>
      </c>
      <c r="C110" s="51">
        <f ca="1">MAX(OFFSET(C1,3,0,Formulaire!$U$4,1))</f>
        <v>0.53846153846153844</v>
      </c>
      <c r="D110" s="51">
        <f ca="1">MAX(OFFSET(D1,3,0,Formulaire!$U$4,1))</f>
        <v>1</v>
      </c>
      <c r="E110" s="51">
        <f ca="1">MAX(OFFSET(E1,3,0,Formulaire!$U$4,1))</f>
        <v>0.1</v>
      </c>
      <c r="F110" s="51">
        <f ca="1">MAX(OFFSET(F1,3,0,Formulaire!$U$4,1))</f>
        <v>0</v>
      </c>
      <c r="G110" s="51">
        <f ca="1">MAX(OFFSET(G1,3,0,Formulaire!$U$4,1))</f>
        <v>0.2</v>
      </c>
      <c r="H110" s="51">
        <f ca="1">MAX(OFFSET(H1,3,0,Formulaire!$U$4,1))</f>
        <v>0</v>
      </c>
      <c r="I110" s="51">
        <f ca="1">MAX(OFFSET(I1,3,0,Formulaire!$U$4,1))</f>
        <v>0</v>
      </c>
      <c r="J110" s="51">
        <f ca="1">MAX(OFFSET(J1,3,0,Formulaire!$U$4,1))</f>
        <v>0</v>
      </c>
      <c r="K110" s="51">
        <f ca="1">MAX(OFFSET(K1,3,0,Formulaire!$U$4,1))</f>
        <v>0</v>
      </c>
      <c r="L110" s="51">
        <f ca="1">MAX(OFFSET(L1,3,0,Formulaire!$U$4,1))</f>
        <v>0</v>
      </c>
      <c r="M110" s="51">
        <f ca="1">MAX(OFFSET(M1,3,0,Formulaire!$U$4,1))</f>
        <v>0.6470588235294118</v>
      </c>
      <c r="N110" s="51">
        <f ca="1">MAX(OFFSET(N1,3,0,Formulaire!$U$4,1))</f>
        <v>1</v>
      </c>
      <c r="O110" s="51">
        <f ca="1">MAX(OFFSET(O1,3,0,Formulaire!$U$4,1))</f>
        <v>0.23529411764705882</v>
      </c>
      <c r="P110" s="51">
        <f ca="1">MAX(OFFSET(P1,3,0,Formulaire!$U$4,1))</f>
        <v>4.7619047619047616E-2</v>
      </c>
      <c r="Q110" s="4">
        <f ca="1">MAX(OFFSET(Q1,3,0,Formulaire!$U$4,1))</f>
        <v>52</v>
      </c>
      <c r="R110" s="51">
        <f ca="1">MAX(OFFSET(R1,3,0,Formulaire!$U$4,1))</f>
        <v>0</v>
      </c>
      <c r="S110" s="4">
        <f ca="1">MAX(OFFSET(S1,3,0,Formulaire!$U$4,1))</f>
        <v>52</v>
      </c>
      <c r="T110" s="51">
        <f ca="1">MAX(OFFSET(T1,3,0,Formulaire!$U$4,1))</f>
        <v>0.1111111111111111</v>
      </c>
      <c r="U110" s="51">
        <f ca="1">MAX(OFFSET(U1,3,0,Formulaire!$U$4,1))</f>
        <v>0.1</v>
      </c>
      <c r="V110" s="51">
        <f ca="1">MAX(OFFSET(V1,3,0,Formulaire!$U$4,1))</f>
        <v>0.1</v>
      </c>
      <c r="W110" s="4">
        <f ca="1">MAX(OFFSET(W1,3,0,Formulaire!$U$4,1))</f>
        <v>0</v>
      </c>
      <c r="X110" s="4">
        <f ca="1">MAX(OFFSET(X1,3,0,Formulaire!$U$4,1))</f>
        <v>0</v>
      </c>
    </row>
    <row r="111" spans="1:24" x14ac:dyDescent="0.2">
      <c r="A111" s="50" t="s">
        <v>23</v>
      </c>
      <c r="B111" s="3">
        <f ca="1">MIN(OFFSET(B1,3,0,Formulaire!$U$4,1))</f>
        <v>16</v>
      </c>
      <c r="C111" s="51">
        <f ca="1">MIN(OFFSET(C1,3,0,Formulaire!$U$4,1))</f>
        <v>0</v>
      </c>
      <c r="D111" s="51">
        <f ca="1">MIN(OFFSET(D1,3,0,Formulaire!$U$4,1))</f>
        <v>0.30769230769230771</v>
      </c>
      <c r="E111" s="51">
        <f ca="1">MIN(OFFSET(E1,3,0,Formulaire!$U$4,1))</f>
        <v>0</v>
      </c>
      <c r="F111" s="51">
        <f ca="1">MIN(OFFSET(F1,3,0,Formulaire!$U$4,1))</f>
        <v>0</v>
      </c>
      <c r="G111" s="51">
        <f ca="1">MIN(OFFSET(G1,3,0,Formulaire!$U$4,1))</f>
        <v>0</v>
      </c>
      <c r="H111" s="51">
        <f ca="1">MIN(OFFSET(H1,3,0,Formulaire!$U$4,1))</f>
        <v>0</v>
      </c>
      <c r="I111" s="51">
        <f ca="1">MIN(OFFSET(I1,3,0,Formulaire!$U$4,1))</f>
        <v>0</v>
      </c>
      <c r="J111" s="51">
        <f ca="1">MIN(OFFSET(J1,3,0,Formulaire!$U$4,1))</f>
        <v>0</v>
      </c>
      <c r="K111" s="51">
        <f ca="1">MIN(OFFSET(K1,3,0,Formulaire!$U$4,1))</f>
        <v>0</v>
      </c>
      <c r="L111" s="51">
        <f ca="1">MIN(OFFSET(L1,3,0,Formulaire!$U$4,1))</f>
        <v>0</v>
      </c>
      <c r="M111" s="51">
        <f ca="1">MIN(OFFSET(M1,3,0,Formulaire!$U$4,1))</f>
        <v>0</v>
      </c>
      <c r="N111" s="51">
        <f ca="1">MIN(OFFSET(N1,3,0,Formulaire!$U$4,1))</f>
        <v>0.23076923076923078</v>
      </c>
      <c r="O111" s="51">
        <f ca="1">MIN(OFFSET(O1,3,0,Formulaire!$U$4,1))</f>
        <v>0</v>
      </c>
      <c r="P111" s="51">
        <f ca="1">MIN(OFFSET(P1,3,0,Formulaire!$U$4,1))</f>
        <v>0</v>
      </c>
      <c r="Q111" s="3">
        <f ca="1">MIN(OFFSET(Q1,3,0,Formulaire!$U$4,1))</f>
        <v>16</v>
      </c>
      <c r="R111" s="51">
        <f ca="1">MIN(OFFSET(R1,3,0,Formulaire!$U$4,1))</f>
        <v>0</v>
      </c>
      <c r="S111" s="3">
        <f ca="1">MIN(OFFSET(S1,3,0,Formulaire!$U$4,1))</f>
        <v>18</v>
      </c>
      <c r="T111" s="51">
        <f ca="1">MIN(OFFSET(T1,3,0,Formulaire!$U$4,1))</f>
        <v>0</v>
      </c>
      <c r="U111" s="51">
        <f ca="1">MIN(OFFSET(U1,3,0,Formulaire!$U$4,1))</f>
        <v>0.05</v>
      </c>
      <c r="V111" s="51">
        <f ca="1">MIN(OFFSET(V1,3,0,Formulaire!$U$4,1))</f>
        <v>0.05</v>
      </c>
      <c r="W111" s="3">
        <f ca="1">MIN(OFFSET(W1,3,0,Formulaire!$U$4,1))</f>
        <v>0</v>
      </c>
      <c r="X111" s="3">
        <f ca="1">MIN(OFFSET(X1,3,0,Formulaire!$U$4,1))</f>
        <v>0</v>
      </c>
    </row>
    <row r="112" spans="1:24" x14ac:dyDescent="0.2">
      <c r="A112" s="50" t="s">
        <v>24</v>
      </c>
      <c r="B112" s="8">
        <f ca="1">_xlfn.PERCENTILE.INC(OFFSET(B1,3,0,Formulaire!$U$4,1),0.75)</f>
        <v>37</v>
      </c>
      <c r="C112" s="51">
        <f ca="1">_xlfn.PERCENTILE.INC(OFFSET(C1,3,0,Formulaire!$U$4,1),0.75)</f>
        <v>0</v>
      </c>
      <c r="D112" s="51">
        <f ca="1">_xlfn.PERCENTILE.INC(OFFSET(D1,3,0,Formulaire!$U$4,1),0.75)</f>
        <v>1</v>
      </c>
      <c r="E112" s="51">
        <f ca="1">_xlfn.PERCENTILE.INC(OFFSET(E1,3,0,Formulaire!$U$4,1),0.75)</f>
        <v>0</v>
      </c>
      <c r="F112" s="51">
        <f ca="1">_xlfn.PERCENTILE.INC(OFFSET(F1,3,0,Formulaire!$U$4,1),0.75)</f>
        <v>0</v>
      </c>
      <c r="G112" s="51">
        <f ca="1">_xlfn.PERCENTILE.INC(OFFSET(G1,3,0,Formulaire!$U$4,1),0.75)</f>
        <v>8.8461538461538466E-2</v>
      </c>
      <c r="H112" s="51">
        <f ca="1">_xlfn.PERCENTILE.INC(OFFSET(H1,3,0,Formulaire!$U$4,1),0.75)</f>
        <v>0</v>
      </c>
      <c r="I112" s="51">
        <f ca="1">_xlfn.PERCENTILE.INC(OFFSET(I1,3,0,Formulaire!$U$4,1),0.75)</f>
        <v>0</v>
      </c>
      <c r="J112" s="51">
        <f ca="1">_xlfn.PERCENTILE.INC(OFFSET(J1,3,0,Formulaire!$U$4,1),0.75)</f>
        <v>0</v>
      </c>
      <c r="K112" s="51">
        <f ca="1">_xlfn.PERCENTILE.INC(OFFSET(K1,3,0,Formulaire!$U$4,1),0.75)</f>
        <v>0</v>
      </c>
      <c r="L112" s="51">
        <f ca="1">_xlfn.PERCENTILE.INC(OFFSET(L1,3,0,Formulaire!$U$4,1),0.75)</f>
        <v>0</v>
      </c>
      <c r="M112" s="51">
        <f ca="1">_xlfn.PERCENTILE.INC(OFFSET(M1,3,0,Formulaire!$U$4,1),0.75)</f>
        <v>0.2</v>
      </c>
      <c r="N112" s="51">
        <f ca="1">_xlfn.PERCENTILE.INC(OFFSET(N1,3,0,Formulaire!$U$4,1),0.75)</f>
        <v>0.78461538461538471</v>
      </c>
      <c r="O112" s="51">
        <f ca="1">_xlfn.PERCENTILE.INC(OFFSET(O1,3,0,Formulaire!$U$4,1),0.75)</f>
        <v>0.19523809523809524</v>
      </c>
      <c r="P112" s="51">
        <f ca="1">_xlfn.PERCENTILE.INC(OFFSET(P1,3,0,Formulaire!$U$4,1),0.75)</f>
        <v>0</v>
      </c>
      <c r="Q112" s="8">
        <f ca="1">_xlfn.PERCENTILE.INC(OFFSET(Q1,3,0,Formulaire!$U$4,1),0.75)</f>
        <v>37</v>
      </c>
      <c r="R112" s="51">
        <f ca="1">_xlfn.PERCENTILE.INC(OFFSET(R1,3,0,Formulaire!$U$4,1),0.75)</f>
        <v>0</v>
      </c>
      <c r="S112" s="8">
        <f ca="1">_xlfn.PERCENTILE.INC(OFFSET(S1,3,0,Formulaire!$U$4,1),0.75)</f>
        <v>38.5</v>
      </c>
      <c r="T112" s="51">
        <f ca="1">_xlfn.PERCENTILE.INC(OFFSET(T1,3,0,Formulaire!$U$4,1),0.75)</f>
        <v>0</v>
      </c>
      <c r="U112" s="51">
        <f ca="1">_xlfn.PERCENTILE.INC(OFFSET(U1,3,0,Formulaire!$U$4,1),0.75)</f>
        <v>0.1</v>
      </c>
      <c r="V112" s="51">
        <f ca="1">_xlfn.PERCENTILE.INC(OFFSET(V1,3,0,Formulaire!$U$4,1),0.75)</f>
        <v>0.1</v>
      </c>
      <c r="W112" s="8">
        <f ca="1">_xlfn.PERCENTILE.INC(OFFSET(W1,3,0,Formulaire!$U$4,1),0.75)</f>
        <v>0</v>
      </c>
      <c r="X112" s="8">
        <f ca="1">_xlfn.PERCENTILE.INC(OFFSET(X1,3,0,Formulaire!$U$4,1),0.75)</f>
        <v>0</v>
      </c>
    </row>
    <row r="113" spans="1:24" x14ac:dyDescent="0.2">
      <c r="A113" s="50" t="s">
        <v>25</v>
      </c>
      <c r="B113" s="8">
        <f ca="1">_xlfn.PERCENTILE.INC(OFFSET(B1,3,0,Formulaire!$U$4,1),0.25)</f>
        <v>23</v>
      </c>
      <c r="C113" s="52">
        <f ca="1">_xlfn.PERCENTILE.INC(OFFSET(C1,3,0,Formulaire!$U$4,1),0.25)</f>
        <v>0</v>
      </c>
      <c r="D113" s="52">
        <f ca="1">_xlfn.PERCENTILE.INC(OFFSET(D1,3,0,Formulaire!$U$4,1),0.25)</f>
        <v>0.8</v>
      </c>
      <c r="E113" s="52">
        <f ca="1">_xlfn.PERCENTILE.INC(OFFSET(E1,3,0,Formulaire!$U$4,1),0.25)</f>
        <v>0</v>
      </c>
      <c r="F113" s="52">
        <f ca="1">_xlfn.PERCENTILE.INC(OFFSET(F1,3,0,Formulaire!$U$4,1),0.25)</f>
        <v>0</v>
      </c>
      <c r="G113" s="52">
        <f ca="1">_xlfn.PERCENTILE.INC(OFFSET(G1,3,0,Formulaire!$U$4,1),0.25)</f>
        <v>0</v>
      </c>
      <c r="H113" s="52">
        <f ca="1">_xlfn.PERCENTILE.INC(OFFSET(H1,3,0,Formulaire!$U$4,1),0.25)</f>
        <v>0</v>
      </c>
      <c r="I113" s="52">
        <f ca="1">_xlfn.PERCENTILE.INC(OFFSET(I1,3,0,Formulaire!$U$4,1),0.25)</f>
        <v>0</v>
      </c>
      <c r="J113" s="52">
        <f ca="1">_xlfn.PERCENTILE.INC(OFFSET(J1,3,0,Formulaire!$U$4,1),0.25)</f>
        <v>0</v>
      </c>
      <c r="K113" s="52">
        <f ca="1">_xlfn.PERCENTILE.INC(OFFSET(K1,3,0,Formulaire!$U$4,1),0.25)</f>
        <v>0</v>
      </c>
      <c r="L113" s="52">
        <f ca="1">_xlfn.PERCENTILE.INC(OFFSET(L1,3,0,Formulaire!$U$4,1),0.25)</f>
        <v>0</v>
      </c>
      <c r="M113" s="52">
        <f ca="1">_xlfn.PERCENTILE.INC(OFFSET(M1,3,0,Formulaire!$U$4,1),0.25)</f>
        <v>0.05</v>
      </c>
      <c r="N113" s="52">
        <f ca="1">_xlfn.PERCENTILE.INC(OFFSET(N1,3,0,Formulaire!$U$4,1),0.25)</f>
        <v>0.6</v>
      </c>
      <c r="O113" s="52">
        <f ca="1">_xlfn.PERCENTILE.INC(OFFSET(O1,3,0,Formulaire!$U$4,1),0.25)</f>
        <v>8.8461538461538466E-2</v>
      </c>
      <c r="P113" s="52">
        <f ca="1">_xlfn.PERCENTILE.INC(OFFSET(P1,3,0,Formulaire!$U$4,1),0.25)</f>
        <v>0</v>
      </c>
      <c r="Q113" s="8">
        <f ca="1">_xlfn.PERCENTILE.INC(OFFSET(Q1,3,0,Formulaire!$U$4,1),0.25)</f>
        <v>23</v>
      </c>
      <c r="R113" s="52">
        <f ca="1">_xlfn.PERCENTILE.INC(OFFSET(R1,3,0,Formulaire!$U$4,1),0.25)</f>
        <v>0</v>
      </c>
      <c r="S113" s="8">
        <f ca="1">_xlfn.PERCENTILE.INC(OFFSET(S1,3,0,Formulaire!$U$4,1),0.25)</f>
        <v>23</v>
      </c>
      <c r="T113" s="52">
        <f ca="1">_xlfn.PERCENTILE.INC(OFFSET(T1,3,0,Formulaire!$U$4,1),0.25)</f>
        <v>0</v>
      </c>
      <c r="U113" s="52">
        <f ca="1">_xlfn.PERCENTILE.INC(OFFSET(U1,3,0,Formulaire!$U$4,1),0.25)</f>
        <v>0.05</v>
      </c>
      <c r="V113" s="52">
        <f ca="1">_xlfn.PERCENTILE.INC(OFFSET(V1,3,0,Formulaire!$U$4,1),0.25)</f>
        <v>0.05</v>
      </c>
      <c r="W113" s="8">
        <f ca="1">_xlfn.PERCENTILE.INC(OFFSET(W1,3,0,Formulaire!$U$4,1),0.25)</f>
        <v>0</v>
      </c>
      <c r="X113" s="8">
        <f ca="1">_xlfn.PERCENTILE.INC(OFFSET(X1,3,0,Formulaire!$U$4,1),0.25)</f>
        <v>0</v>
      </c>
    </row>
  </sheetData>
  <mergeCells count="4">
    <mergeCell ref="AH7:AH9"/>
    <mergeCell ref="AH14:AH15"/>
    <mergeCell ref="AH16:AH17"/>
    <mergeCell ref="AH12:AH13"/>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J12"/>
  <sheetViews>
    <sheetView workbookViewId="0">
      <selection activeCell="I23" sqref="I23"/>
    </sheetView>
  </sheetViews>
  <sheetFormatPr baseColWidth="10" defaultRowHeight="16" x14ac:dyDescent="0.2"/>
  <cols>
    <col min="1" max="1" width="11.6640625" bestFit="1" customWidth="1"/>
    <col min="2" max="2" width="7.5" bestFit="1"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0" width="11.33203125" bestFit="1" customWidth="1"/>
  </cols>
  <sheetData>
    <row r="1" spans="1:10" x14ac:dyDescent="0.2">
      <c r="A1" s="151" t="s">
        <v>11</v>
      </c>
      <c r="B1" s="152" t="s">
        <v>0</v>
      </c>
      <c r="C1" s="152" t="s">
        <v>1</v>
      </c>
      <c r="D1" s="152" t="s">
        <v>260</v>
      </c>
      <c r="E1" s="152" t="s">
        <v>2</v>
      </c>
      <c r="F1" s="152" t="s">
        <v>261</v>
      </c>
      <c r="G1" s="152" t="s">
        <v>3</v>
      </c>
      <c r="H1" s="152" t="s">
        <v>262</v>
      </c>
      <c r="I1" s="152" t="s">
        <v>4</v>
      </c>
      <c r="J1" s="152" t="s">
        <v>263</v>
      </c>
    </row>
    <row r="2" spans="1:10" x14ac:dyDescent="0.2">
      <c r="A2" s="149" t="str">
        <f ca="1">LOOKUP("zz",OFFSET('Données brutes'!C1,1,0,Formulaire!$U$4,1))</f>
        <v>ER CHAMPETRE</v>
      </c>
      <c r="B2" s="5">
        <f ca="1">AVERAGE(OFFSET('Données brutes'!D1,1,0,Formulaire!$U$4,1))</f>
        <v>2</v>
      </c>
      <c r="C2" s="5">
        <f ca="1">AVERAGE(OFFSET('Données brutes'!E1,1,0,Formulaire!$U$4,1))*2</f>
        <v>1.8181818181818181</v>
      </c>
      <c r="D2" s="155">
        <f ca="1">C2/$B2</f>
        <v>0.90909090909090906</v>
      </c>
      <c r="E2" s="5">
        <f ca="1">AVERAGE(OFFSET('Données brutes'!F1,1,0,Formulaire!$U$4,1))*2</f>
        <v>0.18181818181818182</v>
      </c>
      <c r="F2" s="155">
        <f ca="1">E2/$B2</f>
        <v>9.0909090909090912E-2</v>
      </c>
      <c r="G2" s="5">
        <f ca="1">AVERAGE(OFFSET('Données brutes'!G1,1,0,Formulaire!$U$4,1))*2</f>
        <v>0</v>
      </c>
      <c r="H2" s="155">
        <f ca="1">G2/$B2</f>
        <v>0</v>
      </c>
      <c r="I2" s="5">
        <f ca="1">AVERAGE(OFFSET('Données brutes'!H1,1,0,Formulaire!$U$4,1))*2</f>
        <v>0</v>
      </c>
      <c r="J2" s="157">
        <f ca="1">I2/$B2</f>
        <v>0</v>
      </c>
    </row>
    <row r="3" spans="1:10" x14ac:dyDescent="0.2">
      <c r="A3" s="150" t="str">
        <f ca="1">LOOKUP("zz",OFFSET('Données brutes'!M1,1,0,Formulaire!$U$4,1))</f>
        <v>ER SYCOMORE</v>
      </c>
      <c r="B3" s="5">
        <f ca="1">AVERAGE(OFFSET('Données brutes'!N1,1,0,Formulaire!$U$4,1))</f>
        <v>27.272727272727273</v>
      </c>
      <c r="C3" s="5">
        <f ca="1">AVERAGE(OFFSET('Données brutes'!O1,1,0,Formulaire!$U$4,1))*2</f>
        <v>4</v>
      </c>
      <c r="D3" s="155">
        <f t="shared" ref="D3:D11" ca="1" si="0">C3/$B3</f>
        <v>0.14666666666666667</v>
      </c>
      <c r="E3" s="5">
        <f ca="1">AVERAGE(OFFSET('Données brutes'!P1,1,0,Formulaire!$U$4,1))*2</f>
        <v>19.272727272727273</v>
      </c>
      <c r="F3" s="155">
        <f t="shared" ref="F3:F11" ca="1" si="1">E3/$B3</f>
        <v>0.70666666666666667</v>
      </c>
      <c r="G3" s="5">
        <f ca="1">AVERAGE(OFFSET('Données brutes'!Q1,1,0,Formulaire!$U$4,1))*2</f>
        <v>3.8181818181818183</v>
      </c>
      <c r="H3" s="155">
        <f t="shared" ref="H3:H11" ca="1" si="2">G3/$B3</f>
        <v>0.14000000000000001</v>
      </c>
      <c r="I3" s="5">
        <f ca="1">AVERAGE(OFFSET('Données brutes'!R1,1,0,Formulaire!$U$4,1))*2</f>
        <v>0.18181818181818182</v>
      </c>
      <c r="J3" s="157">
        <f t="shared" ref="J3:J11" ca="1" si="3">I3/$B3</f>
        <v>6.6666666666666671E-3</v>
      </c>
    </row>
    <row r="4" spans="1:10" x14ac:dyDescent="0.2">
      <c r="A4" s="150" t="str">
        <f ca="1">LOOKUP("zz",OFFSET('Données brutes'!W1,1,0,Formulaire!$U$4,1))</f>
        <v>FRENE</v>
      </c>
      <c r="B4" s="5">
        <f ca="1">AVERAGE(OFFSET('Données brutes'!X1,1,0,Formulaire!$U$4,1))</f>
        <v>1.4545454545454546</v>
      </c>
      <c r="C4" s="5">
        <f ca="1">AVERAGE(OFFSET('Données brutes'!Y1,1,0,Formulaire!$U$4,1))*2</f>
        <v>0</v>
      </c>
      <c r="D4" s="155">
        <f t="shared" ca="1" si="0"/>
        <v>0</v>
      </c>
      <c r="E4" s="5">
        <f ca="1">AVERAGE(OFFSET('Données brutes'!Z1,1,0,Formulaire!$U$4,1))*2</f>
        <v>1.0909090909090908</v>
      </c>
      <c r="F4" s="155">
        <f t="shared" ca="1" si="1"/>
        <v>0.74999999999999989</v>
      </c>
      <c r="G4" s="5">
        <f ca="1">AVERAGE(OFFSET('Données brutes'!AA1,1,0,Formulaire!$U$4,1))*2</f>
        <v>0.36363636363636365</v>
      </c>
      <c r="H4" s="155">
        <f t="shared" ca="1" si="2"/>
        <v>0.25</v>
      </c>
      <c r="I4" s="5">
        <f ca="1">AVERAGE(OFFSET('Données brutes'!AB1,1,0,Formulaire!$U$4,1))*2</f>
        <v>0</v>
      </c>
      <c r="J4" s="157">
        <f t="shared" ca="1" si="3"/>
        <v>0</v>
      </c>
    </row>
    <row r="5" spans="1:10" x14ac:dyDescent="0.2">
      <c r="A5" s="150" t="str">
        <f ca="1">LOOKUP("zz",OFFSET('Données brutes'!AG1,1,0,Formulaire!$U$4,1))</f>
        <v>TILLEUL</v>
      </c>
      <c r="B5" s="5">
        <f ca="1">AVERAGE(OFFSET('Données brutes'!AH1,1,0,Formulaire!$U$4,1))</f>
        <v>0.36363636363636365</v>
      </c>
      <c r="C5" s="5">
        <f ca="1">AVERAGE(OFFSET('Données brutes'!AI1,1,0,Formulaire!$U$4,1))*2</f>
        <v>0.36363636363636365</v>
      </c>
      <c r="D5" s="155">
        <f t="shared" ca="1" si="0"/>
        <v>1</v>
      </c>
      <c r="E5" s="5">
        <f ca="1">AVERAGE(OFFSET('Données brutes'!AJ1,1,0,Formulaire!$U$4,1))*2</f>
        <v>0</v>
      </c>
      <c r="F5" s="155">
        <f t="shared" ca="1" si="1"/>
        <v>0</v>
      </c>
      <c r="G5" s="5">
        <f ca="1">AVERAGE(OFFSET('Données brutes'!AK1,1,0,Formulaire!$U$4,1))*2</f>
        <v>0</v>
      </c>
      <c r="H5" s="155">
        <f t="shared" ca="1" si="2"/>
        <v>0</v>
      </c>
      <c r="I5" s="5">
        <f ca="1">AVERAGE(OFFSET('Données brutes'!AL1,1,0,Formulaire!$U$4,1))*2</f>
        <v>0</v>
      </c>
      <c r="J5" s="157">
        <f t="shared" ca="1" si="3"/>
        <v>0</v>
      </c>
    </row>
    <row r="6" spans="1:10" x14ac:dyDescent="0.2">
      <c r="A6" s="150" t="e">
        <f ca="1">LOOKUP("zz",OFFSET('Données brutes'!AQ1,1,0,Formulaire!$U$4,1))</f>
        <v>#N/A</v>
      </c>
      <c r="B6" s="5">
        <f ca="1">AVERAGE(OFFSET('Données brutes'!AR1,1,0,Formulaire!$U$4,1))</f>
        <v>0</v>
      </c>
      <c r="C6" s="5">
        <f ca="1">AVERAGE(OFFSET('Données brutes'!AS1,1,0,Formulaire!$U$4,1))*2</f>
        <v>0</v>
      </c>
      <c r="D6" s="155" t="e">
        <f t="shared" ca="1" si="0"/>
        <v>#DIV/0!</v>
      </c>
      <c r="E6" s="5">
        <f ca="1">AVERAGE(OFFSET('Données brutes'!AT1,1,0,Formulaire!$U$4,1))*2</f>
        <v>0</v>
      </c>
      <c r="F6" s="155" t="e">
        <f t="shared" ca="1" si="1"/>
        <v>#DIV/0!</v>
      </c>
      <c r="G6" s="5">
        <f ca="1">AVERAGE(OFFSET('Données brutes'!AU1,1,0,Formulaire!$U$4,1))*2</f>
        <v>0</v>
      </c>
      <c r="H6" s="155" t="e">
        <f t="shared" ca="1" si="2"/>
        <v>#DIV/0!</v>
      </c>
      <c r="I6" s="5">
        <f ca="1">AVERAGE(OFFSET('Données brutes'!AV1,1,0,Formulaire!$U$4,1))*2</f>
        <v>0</v>
      </c>
      <c r="J6" s="157" t="e">
        <f t="shared" ca="1" si="3"/>
        <v>#DIV/0!</v>
      </c>
    </row>
    <row r="7" spans="1:10" x14ac:dyDescent="0.2">
      <c r="A7" s="150" t="e">
        <f ca="1">LOOKUP("zz",OFFSET('Données brutes'!BA1,1,0,Formulaire!$U$4,1))</f>
        <v>#N/A</v>
      </c>
      <c r="B7" s="5">
        <f ca="1">AVERAGE(OFFSET('Données brutes'!BB1,1,0,Formulaire!$U$4,1))</f>
        <v>0</v>
      </c>
      <c r="C7" s="5">
        <f ca="1">AVERAGE(OFFSET('Données brutes'!BC1,1,0,Formulaire!$U$4,1))*2</f>
        <v>0</v>
      </c>
      <c r="D7" s="155" t="e">
        <f t="shared" ca="1" si="0"/>
        <v>#DIV/0!</v>
      </c>
      <c r="E7" s="5">
        <f ca="1">AVERAGE(OFFSET('Données brutes'!BD1,1,0,Formulaire!$U$4,1))*2</f>
        <v>0</v>
      </c>
      <c r="F7" s="155" t="e">
        <f t="shared" ca="1" si="1"/>
        <v>#DIV/0!</v>
      </c>
      <c r="G7" s="5">
        <f ca="1">AVERAGE(OFFSET('Données brutes'!BE1,1,0,Formulaire!$U$4,1))*2</f>
        <v>0</v>
      </c>
      <c r="H7" s="155" t="e">
        <f t="shared" ca="1" si="2"/>
        <v>#DIV/0!</v>
      </c>
      <c r="I7" s="5">
        <f ca="1">AVERAGE(OFFSET('Données brutes'!BF1,1,0,Formulaire!$U$4,1))*2</f>
        <v>0</v>
      </c>
      <c r="J7" s="157" t="e">
        <f t="shared" ca="1" si="3"/>
        <v>#DIV/0!</v>
      </c>
    </row>
    <row r="8" spans="1:10" x14ac:dyDescent="0.2">
      <c r="A8" s="150" t="e">
        <f ca="1">LOOKUP("zz",OFFSET('Données brutes'!BK1,1,0,Formulaire!$U$4,1))</f>
        <v>#N/A</v>
      </c>
      <c r="B8" s="5">
        <f ca="1">AVERAGE(OFFSET('Données brutes'!BL1,1,0,Formulaire!$U$4,1))</f>
        <v>0</v>
      </c>
      <c r="C8" s="5">
        <f ca="1">AVERAGE(OFFSET('Données brutes'!BM1,1,0,Formulaire!$U$4,1))*2</f>
        <v>0</v>
      </c>
      <c r="D8" s="155" t="e">
        <f t="shared" ca="1" si="0"/>
        <v>#DIV/0!</v>
      </c>
      <c r="E8" s="5">
        <f ca="1">AVERAGE(OFFSET('Données brutes'!BN1,1,0,Formulaire!$U$4,1))*2</f>
        <v>0</v>
      </c>
      <c r="F8" s="155" t="e">
        <f t="shared" ca="1" si="1"/>
        <v>#DIV/0!</v>
      </c>
      <c r="G8" s="5">
        <f ca="1">AVERAGE(OFFSET('Données brutes'!BO1,1,0,Formulaire!$U$4,1))*2</f>
        <v>0</v>
      </c>
      <c r="H8" s="155" t="e">
        <f t="shared" ca="1" si="2"/>
        <v>#DIV/0!</v>
      </c>
      <c r="I8" s="5">
        <f ca="1">AVERAGE(OFFSET('Données brutes'!BP1,1,0,Formulaire!$U$4,1))*2</f>
        <v>0</v>
      </c>
      <c r="J8" s="157" t="e">
        <f t="shared" ca="1" si="3"/>
        <v>#DIV/0!</v>
      </c>
    </row>
    <row r="9" spans="1:10" x14ac:dyDescent="0.2">
      <c r="A9" s="150" t="e">
        <f ca="1">LOOKUP("zz",OFFSET('Données brutes'!BU1,1,0,Formulaire!$U$4,1))</f>
        <v>#N/A</v>
      </c>
      <c r="B9" s="5">
        <f ca="1">AVERAGE(OFFSET('Données brutes'!BV1,1,0,Formulaire!$U$4,1))</f>
        <v>0</v>
      </c>
      <c r="C9" s="5">
        <f ca="1">AVERAGE(OFFSET('Données brutes'!BW1,1,0,Formulaire!$U$4,1))*2</f>
        <v>0</v>
      </c>
      <c r="D9" s="155" t="e">
        <f t="shared" ca="1" si="0"/>
        <v>#DIV/0!</v>
      </c>
      <c r="E9" s="5">
        <f ca="1">AVERAGE(OFFSET('Données brutes'!BX1,1,0,Formulaire!$U$4,1))*2</f>
        <v>0</v>
      </c>
      <c r="F9" s="155" t="e">
        <f t="shared" ca="1" si="1"/>
        <v>#DIV/0!</v>
      </c>
      <c r="G9" s="5">
        <f ca="1">AVERAGE(OFFSET('Données brutes'!BY1,1,0,Formulaire!$U$4,1))*2</f>
        <v>0</v>
      </c>
      <c r="H9" s="155" t="e">
        <f t="shared" ca="1" si="2"/>
        <v>#DIV/0!</v>
      </c>
      <c r="I9" s="5">
        <f ca="1">AVERAGE(OFFSET('Données brutes'!BZ1,1,0,Formulaire!$U$4,1))*2</f>
        <v>0</v>
      </c>
      <c r="J9" s="157" t="e">
        <f t="shared" ca="1" si="3"/>
        <v>#DIV/0!</v>
      </c>
    </row>
    <row r="10" spans="1:10" x14ac:dyDescent="0.2">
      <c r="A10" s="150" t="e">
        <f ca="1">LOOKUP("zz",OFFSET('Données brutes'!CE1,1,0,Formulaire!$U$4,1))</f>
        <v>#N/A</v>
      </c>
      <c r="B10" s="5">
        <f ca="1">AVERAGE(OFFSET('Données brutes'!CF1,1,0,Formulaire!$U$4,1))</f>
        <v>0</v>
      </c>
      <c r="C10" s="5">
        <f ca="1">AVERAGE(OFFSET('Données brutes'!CG1,1,0,Formulaire!$U$4,1))*2</f>
        <v>0</v>
      </c>
      <c r="D10" s="155" t="e">
        <f t="shared" ca="1" si="0"/>
        <v>#DIV/0!</v>
      </c>
      <c r="E10" s="5">
        <f ca="1">AVERAGE(OFFSET('Données brutes'!CH1,1,0,Formulaire!$U$4,1))*2</f>
        <v>0</v>
      </c>
      <c r="F10" s="155" t="e">
        <f t="shared" ca="1" si="1"/>
        <v>#DIV/0!</v>
      </c>
      <c r="G10" s="5">
        <f ca="1">AVERAGE(OFFSET('Données brutes'!CI1,1,0,Formulaire!$U$4,1))*2</f>
        <v>0</v>
      </c>
      <c r="H10" s="155" t="e">
        <f t="shared" ca="1" si="2"/>
        <v>#DIV/0!</v>
      </c>
      <c r="I10" s="5">
        <f ca="1">AVERAGE(OFFSET('Données brutes'!CJ1,1,0,Formulaire!$U$4,1))*2</f>
        <v>0</v>
      </c>
      <c r="J10" s="157" t="e">
        <f t="shared" ca="1" si="3"/>
        <v>#DIV/0!</v>
      </c>
    </row>
    <row r="11" spans="1:10" x14ac:dyDescent="0.2">
      <c r="A11" s="150" t="e">
        <f ca="1">LOOKUP("zz",OFFSET('Données brutes'!CO1,1,0,Formulaire!$U$4,1))</f>
        <v>#N/A</v>
      </c>
      <c r="B11" s="5">
        <f ca="1">AVERAGE(OFFSET('Données brutes'!CP1,1,0,Formulaire!$U$4,1))</f>
        <v>0</v>
      </c>
      <c r="C11" s="5">
        <f ca="1">AVERAGE(OFFSET('Données brutes'!CQ1,1,0,Formulaire!$U$4,1))*2</f>
        <v>0</v>
      </c>
      <c r="D11" s="155" t="e">
        <f t="shared" ca="1" si="0"/>
        <v>#DIV/0!</v>
      </c>
      <c r="E11" s="5">
        <f ca="1">AVERAGE(OFFSET('Données brutes'!CR1,1,0,Formulaire!$U$4,1))*2</f>
        <v>0</v>
      </c>
      <c r="F11" s="155" t="e">
        <f t="shared" ca="1" si="1"/>
        <v>#DIV/0!</v>
      </c>
      <c r="G11" s="5">
        <f ca="1">AVERAGE(OFFSET('Données brutes'!CS1,1,0,Formulaire!$U$4,1))*2</f>
        <v>0</v>
      </c>
      <c r="H11" s="155" t="e">
        <f t="shared" ca="1" si="2"/>
        <v>#DIV/0!</v>
      </c>
      <c r="I11" s="5">
        <f ca="1">AVERAGE(OFFSET('Données brutes'!CT1,1,0,Formulaire!$U$4,1))*2</f>
        <v>0</v>
      </c>
      <c r="J11" s="157" t="e">
        <f t="shared" ca="1" si="3"/>
        <v>#DIV/0!</v>
      </c>
    </row>
    <row r="12" spans="1:10" x14ac:dyDescent="0.2">
      <c r="A12" s="153" t="s">
        <v>234</v>
      </c>
      <c r="B12" s="154">
        <f ca="1">SUM(B2:B11)</f>
        <v>31.09090909090909</v>
      </c>
      <c r="C12" s="154">
        <f ca="1">SUM(C2:C11)</f>
        <v>6.1818181818181817</v>
      </c>
      <c r="D12" s="156">
        <f ca="1">Tableau8[[#This Row],[PB]]/Tableau8[[#This Row],[G]]</f>
        <v>0.19883040935672514</v>
      </c>
      <c r="E12" s="154">
        <f ca="1">SUM(E2:E11)</f>
        <v>20.545454545454547</v>
      </c>
      <c r="F12" s="156">
        <f ca="1">Tableau8[[#This Row],[BM]]/Tableau8[[#This Row],[G]]</f>
        <v>0.66081871345029242</v>
      </c>
      <c r="G12" s="154">
        <f ca="1">SUM(G2:G11)</f>
        <v>4.1818181818181817</v>
      </c>
      <c r="H12" s="156">
        <f ca="1">Tableau8[[#This Row],[GB]]/Tableau8[[#This Row],[G]]</f>
        <v>0.13450292397660818</v>
      </c>
      <c r="I12" s="154">
        <f ca="1">SUM(I2:I11)</f>
        <v>0.18181818181818182</v>
      </c>
      <c r="J12" s="156">
        <f ca="1">Tableau8[[#This Row],[TGB]]/Tableau8[[#This Row],[G]]</f>
        <v>5.8479532163742695E-3</v>
      </c>
    </row>
  </sheetData>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20"/>
  <sheetViews>
    <sheetView showGridLines="0" topLeftCell="C13" zoomScale="196" zoomScaleNormal="196" workbookViewId="0">
      <selection activeCell="G8" sqref="G8"/>
    </sheetView>
  </sheetViews>
  <sheetFormatPr baseColWidth="10" defaultRowHeight="16" x14ac:dyDescent="0.2"/>
  <cols>
    <col min="4" max="4" width="14.6640625" bestFit="1" customWidth="1"/>
  </cols>
  <sheetData>
    <row r="2" spans="2:14" ht="69" customHeight="1" x14ac:dyDescent="0.2">
      <c r="B2" s="199" t="s">
        <v>229</v>
      </c>
      <c r="C2" s="199"/>
      <c r="D2" s="199"/>
      <c r="E2" s="199"/>
      <c r="F2" s="199"/>
      <c r="G2" s="199"/>
      <c r="H2" s="199"/>
      <c r="I2" s="199"/>
      <c r="J2" s="199"/>
      <c r="K2" s="199"/>
      <c r="L2" s="199"/>
      <c r="M2" s="199"/>
      <c r="N2" s="199"/>
    </row>
    <row r="3" spans="2:14" x14ac:dyDescent="0.2">
      <c r="B3" s="12"/>
      <c r="C3" s="12"/>
      <c r="D3" s="12"/>
      <c r="E3" s="12"/>
      <c r="F3" s="12"/>
      <c r="G3" s="12"/>
      <c r="H3" s="12"/>
      <c r="I3" s="12"/>
      <c r="J3" s="12"/>
      <c r="K3" s="12"/>
      <c r="L3" s="12"/>
      <c r="M3" s="12"/>
      <c r="N3" s="12"/>
    </row>
    <row r="4" spans="2:14" x14ac:dyDescent="0.2">
      <c r="B4" s="12"/>
      <c r="C4" s="21" t="s">
        <v>225</v>
      </c>
      <c r="D4" s="54">
        <f ca="1">'Variabilité statistique'!B101</f>
        <v>31.09090909090909</v>
      </c>
      <c r="E4" s="12"/>
      <c r="F4" s="21" t="s">
        <v>226</v>
      </c>
      <c r="G4" s="70">
        <v>21</v>
      </c>
      <c r="H4" s="12"/>
      <c r="I4" s="12"/>
      <c r="J4" s="12"/>
      <c r="K4" s="12"/>
      <c r="L4" s="12"/>
      <c r="M4" s="12"/>
      <c r="N4" s="12"/>
    </row>
    <row r="5" spans="2:14" x14ac:dyDescent="0.2">
      <c r="B5" s="12"/>
      <c r="C5" s="12"/>
      <c r="D5" s="12"/>
      <c r="E5" s="12"/>
      <c r="F5" s="12"/>
      <c r="G5" s="12"/>
      <c r="H5" s="12"/>
      <c r="I5" s="12"/>
      <c r="J5" s="12"/>
      <c r="K5" s="12"/>
      <c r="L5" s="12"/>
      <c r="M5" s="12"/>
      <c r="N5" s="12"/>
    </row>
    <row r="6" spans="2:14" x14ac:dyDescent="0.2">
      <c r="B6" s="12"/>
      <c r="C6" s="28" t="s">
        <v>113</v>
      </c>
      <c r="D6" s="28" t="s">
        <v>238</v>
      </c>
      <c r="E6" s="28" t="s">
        <v>220</v>
      </c>
      <c r="F6" s="28" t="s">
        <v>221</v>
      </c>
      <c r="G6" s="28" t="s">
        <v>239</v>
      </c>
      <c r="H6" s="28" t="s">
        <v>222</v>
      </c>
      <c r="I6" s="28" t="s">
        <v>223</v>
      </c>
      <c r="J6" s="28" t="s">
        <v>235</v>
      </c>
      <c r="K6" s="28" t="s">
        <v>227</v>
      </c>
      <c r="L6" s="28" t="s">
        <v>228</v>
      </c>
      <c r="M6" s="28" t="s">
        <v>236</v>
      </c>
      <c r="N6" s="12"/>
    </row>
    <row r="7" spans="2:14" x14ac:dyDescent="0.2">
      <c r="B7" s="12"/>
      <c r="C7" s="58" t="str">
        <f ca="1">'Variabilité statistique'!C2</f>
        <v>ER CHAMPETRE</v>
      </c>
      <c r="D7" s="23">
        <f ca="1">'Variabilité statistique'!C101</f>
        <v>6.2937062937062929E-2</v>
      </c>
      <c r="E7" s="68">
        <v>0.4</v>
      </c>
      <c r="F7" s="24">
        <f ca="1">D7*$D$4</f>
        <v>1.9567705022250474</v>
      </c>
      <c r="G7" s="69">
        <v>0.05</v>
      </c>
      <c r="H7" s="22">
        <f>G7*$G$4</f>
        <v>1.05</v>
      </c>
      <c r="I7" s="146">
        <v>30</v>
      </c>
      <c r="J7" s="25">
        <f ca="1">IF(D7*E7+((F7-H7)/I7)&gt;0,D7*E7+((F7-H7)/I7),0)</f>
        <v>5.5400508582326757E-2</v>
      </c>
      <c r="K7" s="22" t="str">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PB</v>
      </c>
      <c r="L7" s="68" t="e">
        <f ca="1">INDEX(Tableau5[#All],MATCH($C7,Tableau5[[#All],[Catégorie]],0),MATCH($K7,Tableau5[#Headers],0))</f>
        <v>#N/A</v>
      </c>
      <c r="M7" s="26" t="e">
        <f ca="1">J7*L7</f>
        <v>#N/A</v>
      </c>
      <c r="N7" s="12"/>
    </row>
    <row r="8" spans="2:14" x14ac:dyDescent="0.2">
      <c r="B8" s="12"/>
      <c r="C8" s="58" t="str">
        <f ca="1">'Variabilité statistique'!D2</f>
        <v>ER SYCOMORE</v>
      </c>
      <c r="D8" s="23">
        <f ca="1">'Variabilité statistique'!D101</f>
        <v>0.87972027972027966</v>
      </c>
      <c r="E8" s="68">
        <v>0.6</v>
      </c>
      <c r="F8" s="24">
        <f ca="1">D8*$D$4</f>
        <v>27.351303242212332</v>
      </c>
      <c r="G8" s="69">
        <v>0.8</v>
      </c>
      <c r="H8" s="22">
        <f>G8*$G$4</f>
        <v>16.8</v>
      </c>
      <c r="I8" s="146">
        <v>30</v>
      </c>
      <c r="J8" s="25">
        <f ca="1">IF(D8*E8+((F8-H8)/I8)&gt;0,D8*E8+((F8-H8)/I8),0)</f>
        <v>0.87954227590591216</v>
      </c>
      <c r="K8" s="22" t="str">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BM</v>
      </c>
      <c r="L8" s="68" t="e">
        <f ca="1">INDEX(Tableau5[#All],MATCH($C8,Tableau5[[#All],[Catégorie]],0),MATCH($K8,Tableau5[#Headers],0))</f>
        <v>#N/A</v>
      </c>
      <c r="M8" s="26" t="e">
        <f ca="1">J8*L8</f>
        <v>#N/A</v>
      </c>
      <c r="N8" s="12"/>
    </row>
    <row r="9" spans="2:14" x14ac:dyDescent="0.2">
      <c r="B9" s="18"/>
      <c r="C9" s="68" t="s">
        <v>224</v>
      </c>
      <c r="D9" s="23">
        <f ca="1">'Variabilité statistique'!E101+'Variabilité statistique'!F101+'Variabilité statistique'!G101+'Variabilité statistique'!H101+'Variabilité statistique'!I101+'Variabilité statistique'!J101+'Variabilité statistique'!K101+'Variabilité statistique'!L101</f>
        <v>5.7342657342657345E-2</v>
      </c>
      <c r="E9" s="68">
        <v>0.5</v>
      </c>
      <c r="F9" s="24">
        <f ca="1">D9*$D$4</f>
        <v>1.7828353464717102</v>
      </c>
      <c r="G9" s="69">
        <v>0.15</v>
      </c>
      <c r="H9" s="22">
        <f>G9*$G$4</f>
        <v>3.15</v>
      </c>
      <c r="I9" s="146">
        <v>30</v>
      </c>
      <c r="J9" s="25">
        <f ca="1">IF(D9*E9+((F9-H9)/I9)&gt;0,D9*E9+((F9-H9)/I9),0)</f>
        <v>0</v>
      </c>
      <c r="K9" s="71"/>
      <c r="L9" s="71"/>
      <c r="M9" s="22"/>
      <c r="N9" s="18"/>
    </row>
    <row r="10" spans="2:14" x14ac:dyDescent="0.2">
      <c r="B10" s="27"/>
      <c r="C10" s="31" t="s">
        <v>234</v>
      </c>
      <c r="D10" s="26"/>
      <c r="E10" s="26"/>
      <c r="F10" s="26"/>
      <c r="G10" s="26"/>
      <c r="H10" s="26"/>
      <c r="I10" s="26"/>
      <c r="J10" s="26">
        <f ca="1">SUM(J7:J9)</f>
        <v>0.93494278448823898</v>
      </c>
      <c r="K10" s="26"/>
      <c r="L10" s="26"/>
      <c r="M10" s="26" t="e">
        <f ca="1">SUM(M7:M9)</f>
        <v>#N/A</v>
      </c>
      <c r="N10" s="27"/>
    </row>
    <row r="11" spans="2:14" x14ac:dyDescent="0.2">
      <c r="B11" s="27"/>
      <c r="C11" s="27"/>
      <c r="D11" s="27"/>
      <c r="E11" s="27"/>
      <c r="F11" s="27"/>
      <c r="G11" s="27"/>
      <c r="H11" s="27"/>
      <c r="I11" s="27"/>
      <c r="J11" s="27"/>
      <c r="K11" s="27"/>
      <c r="L11" s="27"/>
      <c r="M11" s="27"/>
      <c r="N11" s="27"/>
    </row>
    <row r="12" spans="2:14" x14ac:dyDescent="0.2">
      <c r="B12" s="27"/>
      <c r="C12" s="27"/>
      <c r="D12" s="27"/>
      <c r="E12" s="27"/>
      <c r="F12" s="27"/>
      <c r="G12" s="27"/>
      <c r="H12" s="27"/>
      <c r="I12" s="27"/>
      <c r="J12" s="27"/>
      <c r="K12" s="27"/>
      <c r="L12" s="27"/>
      <c r="M12" s="27"/>
      <c r="N12" s="27"/>
    </row>
    <row r="13" spans="2:14" ht="69" customHeight="1" x14ac:dyDescent="0.2">
      <c r="B13" s="199" t="s">
        <v>230</v>
      </c>
      <c r="C13" s="199"/>
      <c r="D13" s="199"/>
      <c r="E13" s="199"/>
      <c r="F13" s="199"/>
      <c r="G13" s="199"/>
      <c r="H13" s="199"/>
      <c r="I13" s="199"/>
      <c r="J13" s="199"/>
      <c r="K13" s="199"/>
      <c r="L13" s="199"/>
      <c r="M13" s="199"/>
      <c r="N13" s="199"/>
    </row>
    <row r="14" spans="2:14" x14ac:dyDescent="0.2">
      <c r="B14" s="12"/>
      <c r="C14" s="12"/>
      <c r="D14" s="12"/>
      <c r="E14" s="12"/>
      <c r="F14" s="12"/>
      <c r="G14" s="12"/>
      <c r="H14" s="12"/>
      <c r="I14" s="12"/>
      <c r="J14" s="12"/>
      <c r="K14" s="12"/>
      <c r="L14" s="12"/>
      <c r="M14" s="12"/>
      <c r="N14" s="12"/>
    </row>
    <row r="15" spans="2:14" x14ac:dyDescent="0.2">
      <c r="B15" s="12"/>
      <c r="C15" s="12"/>
      <c r="D15" s="12"/>
      <c r="E15" s="12"/>
      <c r="F15" s="12"/>
      <c r="G15" s="12"/>
      <c r="H15" s="12"/>
      <c r="I15" s="12"/>
      <c r="J15" s="12"/>
      <c r="K15" s="12"/>
      <c r="L15" s="12"/>
      <c r="M15" s="12"/>
      <c r="N15" s="12"/>
    </row>
    <row r="16" spans="2:14" x14ac:dyDescent="0.2">
      <c r="B16" s="12"/>
      <c r="C16" s="12"/>
      <c r="D16" s="208" t="s">
        <v>231</v>
      </c>
      <c r="E16" s="209"/>
      <c r="F16" s="30">
        <v>0.1</v>
      </c>
      <c r="G16" s="30">
        <v>0.15</v>
      </c>
      <c r="H16" s="30">
        <v>0.2</v>
      </c>
      <c r="I16" s="30">
        <v>0.25</v>
      </c>
      <c r="J16" s="30">
        <v>0.3</v>
      </c>
      <c r="K16" s="30">
        <v>0.35</v>
      </c>
      <c r="L16" s="12"/>
      <c r="M16" s="12"/>
      <c r="N16" s="12"/>
    </row>
    <row r="17" spans="2:14" x14ac:dyDescent="0.2">
      <c r="B17" s="12"/>
      <c r="C17" s="12"/>
      <c r="D17" s="210" t="s">
        <v>233</v>
      </c>
      <c r="E17" s="211"/>
      <c r="F17" s="29">
        <f ca="1">F16*$D$4</f>
        <v>3.1090909090909093</v>
      </c>
      <c r="G17" s="29">
        <f t="shared" ref="G17:K17" ca="1" si="0">G16*$D$4</f>
        <v>4.6636363636363631</v>
      </c>
      <c r="H17" s="29">
        <f t="shared" ca="1" si="0"/>
        <v>6.2181818181818187</v>
      </c>
      <c r="I17" s="29">
        <f t="shared" ca="1" si="0"/>
        <v>7.7727272727272725</v>
      </c>
      <c r="J17" s="29">
        <f t="shared" ca="1" si="0"/>
        <v>9.3272727272727263</v>
      </c>
      <c r="K17" s="29">
        <f t="shared" ca="1" si="0"/>
        <v>10.881818181818181</v>
      </c>
      <c r="L17" s="12"/>
      <c r="M17" s="12"/>
      <c r="N17" s="12"/>
    </row>
    <row r="18" spans="2:14" x14ac:dyDescent="0.2">
      <c r="B18" s="12"/>
      <c r="C18" s="12"/>
      <c r="D18" s="207" t="s">
        <v>232</v>
      </c>
      <c r="E18" s="207"/>
      <c r="F18" s="32">
        <f ca="1">F17/$J$10</f>
        <v>3.325434412323677</v>
      </c>
      <c r="G18" s="32">
        <f t="shared" ref="G18:K18" ca="1" si="1">G17/$J$10</f>
        <v>4.9881516184855146</v>
      </c>
      <c r="H18" s="32">
        <f t="shared" ca="1" si="1"/>
        <v>6.650868824647354</v>
      </c>
      <c r="I18" s="32">
        <f t="shared" ca="1" si="1"/>
        <v>8.3135860308091925</v>
      </c>
      <c r="J18" s="32">
        <f t="shared" ca="1" si="1"/>
        <v>9.9763032369710292</v>
      </c>
      <c r="K18" s="32">
        <f t="shared" ca="1" si="1"/>
        <v>11.639020443132868</v>
      </c>
      <c r="L18" s="12"/>
      <c r="M18" s="12"/>
      <c r="N18" s="12"/>
    </row>
    <row r="19" spans="2:14" x14ac:dyDescent="0.2">
      <c r="B19" s="12"/>
      <c r="C19" s="12"/>
      <c r="D19" s="12"/>
      <c r="E19" s="18"/>
      <c r="F19" s="18"/>
      <c r="G19" s="18"/>
      <c r="H19" s="18"/>
      <c r="I19" s="18"/>
      <c r="J19" s="18"/>
      <c r="K19" s="18"/>
      <c r="L19" s="18"/>
      <c r="M19" s="12"/>
      <c r="N19" s="12"/>
    </row>
    <row r="20" spans="2:14" x14ac:dyDescent="0.2">
      <c r="B20" s="12"/>
      <c r="C20" s="12"/>
      <c r="D20" s="12"/>
      <c r="E20" s="27"/>
      <c r="F20" s="27"/>
      <c r="G20" s="27"/>
      <c r="H20" s="27"/>
      <c r="I20" s="27"/>
      <c r="J20" s="27"/>
      <c r="K20" s="27"/>
      <c r="L20" s="27"/>
      <c r="M20" s="18"/>
      <c r="N20" s="18"/>
    </row>
  </sheetData>
  <sheetProtection sheet="1" objects="1" scenarios="1" selectLockedCells="1"/>
  <mergeCells count="5">
    <mergeCell ref="B2:N2"/>
    <mergeCell ref="D18:E18"/>
    <mergeCell ref="D16:E16"/>
    <mergeCell ref="D17:E17"/>
    <mergeCell ref="B13:N13"/>
  </mergeCell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W126"/>
  <sheetViews>
    <sheetView tabSelected="1" topLeftCell="J1" zoomScale="63" zoomScaleNormal="130" workbookViewId="0">
      <selection activeCell="AS22" sqref="AS22"/>
    </sheetView>
  </sheetViews>
  <sheetFormatPr baseColWidth="10" defaultRowHeight="16" x14ac:dyDescent="0.2"/>
  <cols>
    <col min="1" max="1" width="20.5" bestFit="1" customWidth="1"/>
    <col min="2" max="2" width="10" bestFit="1" customWidth="1"/>
    <col min="3" max="3" width="24.6640625" bestFit="1" customWidth="1"/>
    <col min="4" max="4" width="7" bestFit="1" customWidth="1"/>
    <col min="5" max="5" width="12.6640625" bestFit="1" customWidth="1"/>
    <col min="6" max="6" width="11.5" bestFit="1" customWidth="1"/>
    <col min="7" max="7" width="17.5" bestFit="1" customWidth="1"/>
    <col min="8" max="8" width="11.5" bestFit="1" customWidth="1"/>
    <col min="9" max="9" width="9" bestFit="1" customWidth="1"/>
    <col min="10" max="10" width="14.83203125" bestFit="1" customWidth="1"/>
    <col min="11" max="11" width="11.5" bestFit="1" customWidth="1"/>
    <col min="12" max="12" width="17.5" bestFit="1" customWidth="1"/>
    <col min="19" max="19" width="7" customWidth="1"/>
    <col min="20" max="20" width="6.33203125" customWidth="1"/>
    <col min="21" max="21" width="6.5" customWidth="1"/>
  </cols>
  <sheetData>
    <row r="1" spans="1:23" ht="17" thickBot="1" x14ac:dyDescent="0.25">
      <c r="U1" s="251" t="s">
        <v>264</v>
      </c>
      <c r="V1" s="251"/>
      <c r="W1" s="251"/>
    </row>
    <row r="2" spans="1:23" ht="32" x14ac:dyDescent="0.4">
      <c r="A2" s="228" t="s">
        <v>113</v>
      </c>
      <c r="B2" s="228" t="s">
        <v>270</v>
      </c>
      <c r="C2" s="230" t="s">
        <v>267</v>
      </c>
      <c r="D2" s="249" t="s">
        <v>241</v>
      </c>
      <c r="E2" s="250"/>
      <c r="F2" s="250"/>
      <c r="G2" s="250"/>
      <c r="H2" s="250"/>
      <c r="I2" s="250"/>
      <c r="J2" s="179"/>
      <c r="K2" s="179"/>
      <c r="L2" s="252" t="s">
        <v>242</v>
      </c>
      <c r="M2" s="253"/>
      <c r="N2" s="253"/>
      <c r="O2" s="253"/>
      <c r="P2" s="253"/>
      <c r="Q2" s="254"/>
      <c r="U2" t="s">
        <v>266</v>
      </c>
      <c r="V2" t="s">
        <v>265</v>
      </c>
      <c r="W2" t="s">
        <v>220</v>
      </c>
    </row>
    <row r="3" spans="1:23" x14ac:dyDescent="0.2">
      <c r="A3" s="229"/>
      <c r="B3" s="229"/>
      <c r="C3" s="231"/>
      <c r="D3" s="180" t="s">
        <v>1</v>
      </c>
      <c r="E3" s="159" t="s">
        <v>2</v>
      </c>
      <c r="F3" s="159" t="s">
        <v>3</v>
      </c>
      <c r="G3" s="159" t="s">
        <v>4</v>
      </c>
      <c r="H3" s="159" t="s">
        <v>0</v>
      </c>
      <c r="I3" s="159" t="s">
        <v>240</v>
      </c>
      <c r="J3" s="159" t="s">
        <v>376</v>
      </c>
      <c r="K3" s="159" t="s">
        <v>377</v>
      </c>
      <c r="L3" s="170" t="s">
        <v>240</v>
      </c>
      <c r="M3" s="158" t="s">
        <v>226</v>
      </c>
      <c r="N3" s="158" t="s">
        <v>1</v>
      </c>
      <c r="O3" s="158" t="s">
        <v>2</v>
      </c>
      <c r="P3" s="158" t="s">
        <v>3</v>
      </c>
      <c r="Q3" s="171" t="s">
        <v>4</v>
      </c>
      <c r="U3" t="s">
        <v>1</v>
      </c>
      <c r="V3" s="49">
        <v>0.15</v>
      </c>
      <c r="W3" s="49">
        <v>0.6</v>
      </c>
    </row>
    <row r="4" spans="1:23" ht="16" customHeight="1" x14ac:dyDescent="0.2">
      <c r="A4" s="162" t="str">
        <f ca="1">LOOKUP("zz",OFFSET('Données brutes'!C1,1,0,Formulaire!$U$4,1))</f>
        <v>ER CHAMPETRE</v>
      </c>
      <c r="B4" s="163" t="str">
        <f ca="1">VLOOKUP(A4,Liste!A1:B84,2,FALSE)</f>
        <v>EC</v>
      </c>
      <c r="C4" s="178" t="s">
        <v>269</v>
      </c>
      <c r="D4" s="181">
        <f ca="1">AVERAGE(OFFSET('Données brutes'!E1,1,0,Formulaire!$U$4,1))*2</f>
        <v>1.8181818181818181</v>
      </c>
      <c r="E4" s="160">
        <f ca="1">AVERAGE(OFFSET('Données brutes'!F1,1,0,Formulaire!$U$4,1))*2</f>
        <v>0.18181818181818182</v>
      </c>
      <c r="F4" s="160">
        <f ca="1">AVERAGE(OFFSET('Données brutes'!G1,1,0,Formulaire!$U$4,1))*2</f>
        <v>0</v>
      </c>
      <c r="G4" s="160">
        <f ca="1">AVERAGE(OFFSET('Données brutes'!H1,1,0,Formulaire!$U$4,1))*2</f>
        <v>0</v>
      </c>
      <c r="H4" s="160">
        <f ca="1">AVERAGE(OFFSET('Données brutes'!D1,1,0,Formulaire!$U$4,1))</f>
        <v>2</v>
      </c>
      <c r="I4" s="161">
        <f ca="1">'Variabilité statistique'!C101</f>
        <v>6.2937062937062929E-2</v>
      </c>
      <c r="J4" s="161"/>
      <c r="K4" s="161"/>
      <c r="L4" s="194">
        <f>'Calculs de prélèvement'!G7</f>
        <v>0.05</v>
      </c>
      <c r="M4" s="158">
        <f t="shared" ref="M4:M23" si="0">L4*$M$28</f>
        <v>1.05</v>
      </c>
      <c r="N4" s="158">
        <f t="shared" ref="N4:N23" si="1">IF(C4="Objectif",$V$3*$M4,$W$3*$M4)</f>
        <v>0.63</v>
      </c>
      <c r="O4" s="158">
        <f t="shared" ref="O4:O23" si="2">IF(C4="Objectif",$V$4*$M4,$W$4*$M4)</f>
        <v>0.315</v>
      </c>
      <c r="P4" s="158">
        <f t="shared" ref="P4:P23" si="3">IF(C4="Objectif",$V$5*$M4,$W$5*$M4)</f>
        <v>0.10500000000000001</v>
      </c>
      <c r="Q4" s="171">
        <f t="shared" ref="Q4:Q23" si="4">IF(C4="Objectif",$V$6*$M4,$W$6*$M4)</f>
        <v>0</v>
      </c>
      <c r="U4" t="s">
        <v>2</v>
      </c>
      <c r="V4" s="49">
        <v>0.25</v>
      </c>
      <c r="W4" s="49">
        <v>0.3</v>
      </c>
    </row>
    <row r="5" spans="1:23" ht="16" customHeight="1" x14ac:dyDescent="0.2">
      <c r="A5" s="164" t="str">
        <f ca="1">LOOKUP("zz",OFFSET('Données brutes'!M1,1,0,Formulaire!$U$4,1))</f>
        <v>ER SYCOMORE</v>
      </c>
      <c r="B5" s="163" t="str">
        <f ca="1">VLOOKUP(A5,Liste!A2:B85,2,FALSE)</f>
        <v>ES</v>
      </c>
      <c r="C5" s="178" t="s">
        <v>268</v>
      </c>
      <c r="D5" s="181">
        <f ca="1">AVERAGE(OFFSET('Données brutes'!O1,1,0,Formulaire!$U$4,1))*2</f>
        <v>4</v>
      </c>
      <c r="E5" s="160">
        <f ca="1">AVERAGE(OFFSET('Données brutes'!P1,1,0,Formulaire!$U$4,1))*2</f>
        <v>19.272727272727273</v>
      </c>
      <c r="F5" s="160">
        <f ca="1">AVERAGE(OFFSET('Données brutes'!Q1,1,0,Formulaire!$U$4,1))*2</f>
        <v>3.8181818181818183</v>
      </c>
      <c r="G5" s="160">
        <f ca="1">AVERAGE(OFFSET('Données brutes'!R1,1,0,Formulaire!$U$4,1))*2</f>
        <v>0.18181818181818182</v>
      </c>
      <c r="H5" s="160">
        <f ca="1">AVERAGE(OFFSET('Données brutes'!N1,1,0,Formulaire!$U$4,1))</f>
        <v>27.272727272727273</v>
      </c>
      <c r="I5" s="161">
        <f ca="1">'Variabilité statistique'!D101</f>
        <v>0.87972027972027966</v>
      </c>
      <c r="J5" s="161"/>
      <c r="K5" s="161"/>
      <c r="L5" s="194">
        <f>'Calculs de prélèvement'!G8</f>
        <v>0.8</v>
      </c>
      <c r="M5" s="158">
        <f t="shared" si="0"/>
        <v>16.8</v>
      </c>
      <c r="N5" s="158">
        <f t="shared" si="1"/>
        <v>2.52</v>
      </c>
      <c r="O5" s="158">
        <f t="shared" si="2"/>
        <v>4.2</v>
      </c>
      <c r="P5" s="158">
        <f t="shared" si="3"/>
        <v>4.2</v>
      </c>
      <c r="Q5" s="171">
        <f t="shared" si="4"/>
        <v>5.88</v>
      </c>
      <c r="U5" t="s">
        <v>3</v>
      </c>
      <c r="V5" s="49">
        <v>0.25</v>
      </c>
      <c r="W5" s="49">
        <v>0.1</v>
      </c>
    </row>
    <row r="6" spans="1:23" ht="16" customHeight="1" x14ac:dyDescent="0.2">
      <c r="A6" s="164" t="str">
        <f ca="1">LOOKUP("zz",OFFSET('Données brutes'!W1,1,0,Formulaire!$U$4,1))</f>
        <v>FRENE</v>
      </c>
      <c r="B6" s="163" t="str">
        <f ca="1">VLOOKUP(A6,Liste!A3:B86,2,FALSE)</f>
        <v>FR</v>
      </c>
      <c r="C6" s="178" t="s">
        <v>268</v>
      </c>
      <c r="D6" s="181">
        <f ca="1">AVERAGE(OFFSET('Données brutes'!Y1,1,0,Formulaire!$U$4,1))*2</f>
        <v>0</v>
      </c>
      <c r="E6" s="160">
        <f ca="1">AVERAGE(OFFSET('Données brutes'!Z1,1,0,Formulaire!$U$4,1))*2</f>
        <v>1.0909090909090908</v>
      </c>
      <c r="F6" s="160">
        <f ca="1">AVERAGE(OFFSET('Données brutes'!AA1,1,0,Formulaire!$U$4,1))*2</f>
        <v>0.36363636363636365</v>
      </c>
      <c r="G6" s="160">
        <f ca="1">AVERAGE(OFFSET('Données brutes'!AB1,1,0,Formulaire!$U$4,1))*2</f>
        <v>0</v>
      </c>
      <c r="H6" s="160">
        <f ca="1">AVERAGE(OFFSET('Données brutes'!X1,1,0,Formulaire!$U$4,1))</f>
        <v>1.4545454545454546</v>
      </c>
      <c r="I6" s="161">
        <f ca="1">'Variabilité statistique'!E101</f>
        <v>9.0909090909090922E-3</v>
      </c>
      <c r="J6" s="161"/>
      <c r="K6" s="161"/>
      <c r="L6" s="172">
        <v>0.03</v>
      </c>
      <c r="M6" s="158">
        <f t="shared" si="0"/>
        <v>0.63</v>
      </c>
      <c r="N6" s="158">
        <f t="shared" si="1"/>
        <v>9.4500000000000001E-2</v>
      </c>
      <c r="O6" s="158">
        <f t="shared" si="2"/>
        <v>0.1575</v>
      </c>
      <c r="P6" s="158">
        <f t="shared" si="3"/>
        <v>0.1575</v>
      </c>
      <c r="Q6" s="171">
        <f t="shared" si="4"/>
        <v>0.22049999999999997</v>
      </c>
      <c r="U6" t="s">
        <v>4</v>
      </c>
      <c r="V6" s="49">
        <v>0.35</v>
      </c>
    </row>
    <row r="7" spans="1:23" ht="16" customHeight="1" x14ac:dyDescent="0.2">
      <c r="A7" s="164" t="str">
        <f ca="1">LOOKUP("zz",OFFSET('Données brutes'!AG1,1,0,Formulaire!$U$4,1))</f>
        <v>TILLEUL</v>
      </c>
      <c r="B7" s="163" t="str">
        <f ca="1">VLOOKUP(A7,Liste!A4:B87,2,FALSE)</f>
        <v>TI</v>
      </c>
      <c r="C7" s="178" t="s">
        <v>268</v>
      </c>
      <c r="D7" s="181">
        <f ca="1">AVERAGE(OFFSET('Données brutes'!AI1,1,0,Formulaire!$U$4,1))*2</f>
        <v>0.36363636363636365</v>
      </c>
      <c r="E7" s="160">
        <f ca="1">AVERAGE(OFFSET('Données brutes'!AJ1,1,0,Formulaire!$U$4,1))*2</f>
        <v>0</v>
      </c>
      <c r="F7" s="160">
        <f ca="1">AVERAGE(OFFSET('Données brutes'!AK1,1,0,Formulaire!$U$4,1))*2</f>
        <v>0</v>
      </c>
      <c r="G7" s="160">
        <f ca="1">AVERAGE(OFFSET('Données brutes'!AL1,1,0,Formulaire!$U$4,1))*2</f>
        <v>0</v>
      </c>
      <c r="H7" s="160">
        <f ca="1">AVERAGE(OFFSET('Données brutes'!AH1,1,0,Formulaire!$U$4,1))</f>
        <v>0.36363636363636365</v>
      </c>
      <c r="I7" s="161">
        <f ca="1">'Variabilité statistique'!F101</f>
        <v>0</v>
      </c>
      <c r="J7" s="161"/>
      <c r="K7" s="161"/>
      <c r="L7" s="172">
        <v>0.03</v>
      </c>
      <c r="M7" s="158">
        <f t="shared" si="0"/>
        <v>0.63</v>
      </c>
      <c r="N7" s="158">
        <f t="shared" si="1"/>
        <v>9.4500000000000001E-2</v>
      </c>
      <c r="O7" s="158">
        <f t="shared" si="2"/>
        <v>0.1575</v>
      </c>
      <c r="P7" s="158">
        <f t="shared" si="3"/>
        <v>0.1575</v>
      </c>
      <c r="Q7" s="171">
        <f t="shared" si="4"/>
        <v>0.22049999999999997</v>
      </c>
    </row>
    <row r="8" spans="1:23" x14ac:dyDescent="0.2">
      <c r="A8" s="164" t="s">
        <v>392</v>
      </c>
      <c r="B8" s="163" t="s">
        <v>274</v>
      </c>
      <c r="C8" s="178" t="s">
        <v>268</v>
      </c>
      <c r="D8" s="181">
        <f ca="1">AVERAGE(OFFSET('Données brutes'!AS1,1,0,Formulaire!$U$4,1))*2</f>
        <v>0</v>
      </c>
      <c r="E8" s="160">
        <f ca="1">AVERAGE(OFFSET('Données brutes'!AT1,1,0,Formulaire!$U$4,1))*2</f>
        <v>0</v>
      </c>
      <c r="F8" s="160">
        <f ca="1">AVERAGE(OFFSET('Données brutes'!AU1,1,0,Formulaire!$U$4,1))*2</f>
        <v>0</v>
      </c>
      <c r="G8" s="160">
        <f ca="1">AVERAGE(OFFSET('Données brutes'!AV1,1,0,Formulaire!$U$4,1))*2</f>
        <v>0</v>
      </c>
      <c r="H8" s="160">
        <f ca="1">AVERAGE(OFFSET('Données brutes'!AR1,1,0,Formulaire!$U$4,1))</f>
        <v>0</v>
      </c>
      <c r="I8" s="161">
        <f ca="1">'Variabilité statistique'!G101</f>
        <v>4.8251748251748251E-2</v>
      </c>
      <c r="J8" s="161"/>
      <c r="K8" s="161"/>
      <c r="L8" s="172">
        <v>0.12</v>
      </c>
      <c r="M8" s="158">
        <f t="shared" si="0"/>
        <v>2.52</v>
      </c>
      <c r="N8" s="158">
        <f t="shared" si="1"/>
        <v>0.378</v>
      </c>
      <c r="O8" s="158">
        <f t="shared" si="2"/>
        <v>0.63</v>
      </c>
      <c r="P8" s="158">
        <f t="shared" si="3"/>
        <v>0.63</v>
      </c>
      <c r="Q8" s="171">
        <f t="shared" si="4"/>
        <v>0.8819999999999999</v>
      </c>
    </row>
    <row r="9" spans="1:23" x14ac:dyDescent="0.2">
      <c r="A9" s="164" t="s">
        <v>393</v>
      </c>
      <c r="B9" s="163" t="s">
        <v>273</v>
      </c>
      <c r="C9" s="178" t="s">
        <v>268</v>
      </c>
      <c r="D9" s="181">
        <f ca="1">AVERAGE(OFFSET('Données brutes'!BC1,1,0,Formulaire!$U$4,1))*2</f>
        <v>0</v>
      </c>
      <c r="E9" s="160">
        <f ca="1">AVERAGE(OFFSET('Données brutes'!BD1,1,0,Formulaire!$U$4,1))*2</f>
        <v>0</v>
      </c>
      <c r="F9" s="160">
        <f ca="1">AVERAGE(OFFSET('Données brutes'!BE1,1,0,Formulaire!$U$4,1))*2</f>
        <v>0</v>
      </c>
      <c r="G9" s="160">
        <f ca="1">AVERAGE(OFFSET('Données brutes'!BF1,1,0,Formulaire!$U$4,1))*2</f>
        <v>0</v>
      </c>
      <c r="H9" s="160">
        <f ca="1">AVERAGE(OFFSET('Données brutes'!BB1,1,0,Formulaire!$U$4,1))</f>
        <v>0</v>
      </c>
      <c r="I9" s="161">
        <f ca="1">'Variabilité statistique'!H101</f>
        <v>0</v>
      </c>
      <c r="J9" s="161"/>
      <c r="K9" s="161"/>
      <c r="L9" s="172">
        <v>0.1</v>
      </c>
      <c r="M9" s="158">
        <f t="shared" si="0"/>
        <v>2.1</v>
      </c>
      <c r="N9" s="158">
        <f t="shared" si="1"/>
        <v>0.315</v>
      </c>
      <c r="O9" s="158">
        <f t="shared" si="2"/>
        <v>0.52500000000000002</v>
      </c>
      <c r="P9" s="158">
        <f t="shared" si="3"/>
        <v>0.52500000000000002</v>
      </c>
      <c r="Q9" s="171">
        <f t="shared" si="4"/>
        <v>0.73499999999999999</v>
      </c>
    </row>
    <row r="10" spans="1:23" x14ac:dyDescent="0.2">
      <c r="A10" s="164" t="s">
        <v>394</v>
      </c>
      <c r="B10" s="163" t="s">
        <v>278</v>
      </c>
      <c r="C10" s="178" t="s">
        <v>268</v>
      </c>
      <c r="D10" s="181">
        <f ca="1">AVERAGE(OFFSET('Données brutes'!BM1,1,0,Formulaire!$U$4,1))*2</f>
        <v>0</v>
      </c>
      <c r="E10" s="160">
        <f ca="1">AVERAGE(OFFSET('Données brutes'!BN1,1,0,Formulaire!$U$4,1))*2</f>
        <v>0</v>
      </c>
      <c r="F10" s="160">
        <f ca="1">AVERAGE(OFFSET('Données brutes'!BO1,1,0,Formulaire!$U$4,1))*2</f>
        <v>0</v>
      </c>
      <c r="G10" s="160">
        <f ca="1">AVERAGE(OFFSET('Données brutes'!BP1,1,0,Formulaire!$U$4,1))*2</f>
        <v>0</v>
      </c>
      <c r="H10" s="160">
        <f ca="1">AVERAGE(OFFSET('Données brutes'!BL1,1,0,Formulaire!$U$4,1))</f>
        <v>0</v>
      </c>
      <c r="I10" s="161">
        <f ca="1">'Variabilité statistique'!I101</f>
        <v>0</v>
      </c>
      <c r="J10" s="161"/>
      <c r="K10" s="161"/>
      <c r="L10" s="172">
        <v>0.03</v>
      </c>
      <c r="M10" s="158">
        <f t="shared" si="0"/>
        <v>0.63</v>
      </c>
      <c r="N10" s="158">
        <f t="shared" si="1"/>
        <v>9.4500000000000001E-2</v>
      </c>
      <c r="O10" s="158">
        <f t="shared" si="2"/>
        <v>0.1575</v>
      </c>
      <c r="P10" s="158">
        <f t="shared" si="3"/>
        <v>0.1575</v>
      </c>
      <c r="Q10" s="171">
        <f t="shared" si="4"/>
        <v>0.22049999999999997</v>
      </c>
      <c r="R10" s="1"/>
    </row>
    <row r="11" spans="1:23" x14ac:dyDescent="0.2">
      <c r="A11" s="164" t="s">
        <v>395</v>
      </c>
      <c r="B11" s="163" t="s">
        <v>282</v>
      </c>
      <c r="C11" s="178" t="s">
        <v>268</v>
      </c>
      <c r="D11" s="181">
        <f ca="1">AVERAGE(OFFSET('Données brutes'!BW1,1,0,Formulaire!$U$4,1))*2</f>
        <v>0</v>
      </c>
      <c r="E11" s="160">
        <f ca="1">AVERAGE(OFFSET('Données brutes'!BX1,1,0,Formulaire!$U$4,1))*2</f>
        <v>0</v>
      </c>
      <c r="F11" s="160">
        <f ca="1">AVERAGE(OFFSET('Données brutes'!BY1,1,0,Formulaire!$U$4,1))*2</f>
        <v>0</v>
      </c>
      <c r="G11" s="160">
        <f ca="1">AVERAGE(OFFSET('Données brutes'!BZ1,1,0,Formulaire!$U$4,1))*2</f>
        <v>0</v>
      </c>
      <c r="H11" s="160">
        <f ca="1">AVERAGE(OFFSET('Données brutes'!BV1,1,0,Formulaire!$U$4,1))</f>
        <v>0</v>
      </c>
      <c r="I11" s="161">
        <f ca="1">'Variabilité statistique'!J101</f>
        <v>0</v>
      </c>
      <c r="J11" s="161"/>
      <c r="K11" s="161"/>
      <c r="L11" s="172">
        <v>0.04</v>
      </c>
      <c r="M11" s="158">
        <f t="shared" si="0"/>
        <v>0.84</v>
      </c>
      <c r="N11" s="158">
        <f t="shared" si="1"/>
        <v>0.126</v>
      </c>
      <c r="O11" s="158">
        <f t="shared" si="2"/>
        <v>0.21</v>
      </c>
      <c r="P11" s="158">
        <f t="shared" si="3"/>
        <v>0.21</v>
      </c>
      <c r="Q11" s="171">
        <f t="shared" si="4"/>
        <v>0.29399999999999998</v>
      </c>
    </row>
    <row r="12" spans="1:23" x14ac:dyDescent="0.2">
      <c r="A12" s="164"/>
      <c r="B12" s="163"/>
      <c r="C12" s="178"/>
      <c r="D12" s="181">
        <f ca="1">AVERAGE(OFFSET('Données brutes'!CG1,1,0,Formulaire!$U$4,1))*2</f>
        <v>0</v>
      </c>
      <c r="E12" s="160">
        <f ca="1">AVERAGE(OFFSET('Données brutes'!CH1,1,0,Formulaire!$U$4,1))*2</f>
        <v>0</v>
      </c>
      <c r="F12" s="160">
        <f ca="1">AVERAGE(OFFSET('Données brutes'!CI1,1,0,Formulaire!$U$4,1))*2</f>
        <v>0</v>
      </c>
      <c r="G12" s="160">
        <f ca="1">AVERAGE(OFFSET('Données brutes'!CJ1,1,0,Formulaire!$U$4,1))*2</f>
        <v>0</v>
      </c>
      <c r="H12" s="160">
        <f ca="1">AVERAGE(OFFSET('Données brutes'!CF1,1,0,Formulaire!$U$4,1))</f>
        <v>0</v>
      </c>
      <c r="I12" s="161">
        <f ca="1">'Variabilité statistique'!K101</f>
        <v>0</v>
      </c>
      <c r="J12" s="161"/>
      <c r="K12" s="161"/>
      <c r="L12" s="172"/>
      <c r="M12" s="158">
        <f t="shared" si="0"/>
        <v>0</v>
      </c>
      <c r="N12" s="158">
        <f t="shared" si="1"/>
        <v>0</v>
      </c>
      <c r="O12" s="158">
        <f t="shared" si="2"/>
        <v>0</v>
      </c>
      <c r="P12" s="158">
        <f t="shared" si="3"/>
        <v>0</v>
      </c>
      <c r="Q12" s="171">
        <f t="shared" si="4"/>
        <v>0</v>
      </c>
    </row>
    <row r="13" spans="1:23" x14ac:dyDescent="0.2">
      <c r="A13" s="164"/>
      <c r="B13" s="163"/>
      <c r="C13" s="178"/>
      <c r="D13" s="181">
        <f ca="1">AVERAGE(OFFSET('Données brutes'!CQ1,1,0,Formulaire!$U$4,1))*2</f>
        <v>0</v>
      </c>
      <c r="E13" s="160">
        <f ca="1">AVERAGE(OFFSET('Données brutes'!CR1,1,0,Formulaire!$U$4,1))*2</f>
        <v>0</v>
      </c>
      <c r="F13" s="160">
        <f ca="1">AVERAGE(OFFSET('Données brutes'!CS1,1,0,Formulaire!$U$4,1))*2</f>
        <v>0</v>
      </c>
      <c r="G13" s="160">
        <f ca="1">AVERAGE(OFFSET('Données brutes'!CT1,1,0,Formulaire!$U$4,1))*2</f>
        <v>0</v>
      </c>
      <c r="H13" s="160">
        <f ca="1">AVERAGE(OFFSET('Données brutes'!CP1,1,0,Formulaire!$U$4,1))</f>
        <v>0</v>
      </c>
      <c r="I13" s="161">
        <f ca="1">'Variabilité statistique'!L101</f>
        <v>0</v>
      </c>
      <c r="J13" s="161"/>
      <c r="K13" s="161"/>
      <c r="L13" s="172"/>
      <c r="M13" s="158">
        <f t="shared" si="0"/>
        <v>0</v>
      </c>
      <c r="N13" s="158">
        <f t="shared" si="1"/>
        <v>0</v>
      </c>
      <c r="O13" s="158">
        <f t="shared" si="2"/>
        <v>0</v>
      </c>
      <c r="P13" s="158">
        <f t="shared" si="3"/>
        <v>0</v>
      </c>
      <c r="Q13" s="171">
        <f t="shared" si="4"/>
        <v>0</v>
      </c>
    </row>
    <row r="14" spans="1:23" x14ac:dyDescent="0.2">
      <c r="A14" s="42"/>
      <c r="B14" s="145" t="e">
        <f>VLOOKUP(A14,Liste!A11:B94,2,FALSE)</f>
        <v>#N/A</v>
      </c>
      <c r="C14" s="165"/>
      <c r="D14" s="182"/>
      <c r="E14" s="42"/>
      <c r="F14" s="42"/>
      <c r="G14" s="42"/>
      <c r="H14" s="42"/>
      <c r="I14" s="42"/>
      <c r="J14" s="42"/>
      <c r="K14" s="42"/>
      <c r="L14" s="172"/>
      <c r="M14" s="158">
        <f t="shared" si="0"/>
        <v>0</v>
      </c>
      <c r="N14" s="158">
        <f t="shared" si="1"/>
        <v>0</v>
      </c>
      <c r="O14" s="158">
        <f t="shared" si="2"/>
        <v>0</v>
      </c>
      <c r="P14" s="158">
        <f t="shared" si="3"/>
        <v>0</v>
      </c>
      <c r="Q14" s="171">
        <f t="shared" si="4"/>
        <v>0</v>
      </c>
    </row>
    <row r="15" spans="1:23" x14ac:dyDescent="0.2">
      <c r="A15" s="42"/>
      <c r="B15" s="145" t="e">
        <f>VLOOKUP(A15,Liste!A12:B95,2,FALSE)</f>
        <v>#N/A</v>
      </c>
      <c r="C15" s="165"/>
      <c r="D15" s="182"/>
      <c r="E15" s="42"/>
      <c r="F15" s="42"/>
      <c r="G15" s="42"/>
      <c r="H15" s="42"/>
      <c r="I15" s="42"/>
      <c r="J15" s="42"/>
      <c r="K15" s="42"/>
      <c r="L15" s="172"/>
      <c r="M15" s="158">
        <f t="shared" si="0"/>
        <v>0</v>
      </c>
      <c r="N15" s="158">
        <f t="shared" si="1"/>
        <v>0</v>
      </c>
      <c r="O15" s="158">
        <f t="shared" si="2"/>
        <v>0</v>
      </c>
      <c r="P15" s="158">
        <f t="shared" si="3"/>
        <v>0</v>
      </c>
      <c r="Q15" s="171">
        <f t="shared" si="4"/>
        <v>0</v>
      </c>
    </row>
    <row r="16" spans="1:23" x14ac:dyDescent="0.2">
      <c r="A16" s="42"/>
      <c r="B16" s="145" t="e">
        <f>VLOOKUP(A16,Liste!A13:B96,2,FALSE)</f>
        <v>#N/A</v>
      </c>
      <c r="C16" s="165"/>
      <c r="D16" s="182"/>
      <c r="E16" s="42"/>
      <c r="F16" s="42"/>
      <c r="G16" s="42"/>
      <c r="H16" s="42"/>
      <c r="I16" s="42"/>
      <c r="J16" s="42"/>
      <c r="K16" s="42"/>
      <c r="L16" s="172"/>
      <c r="M16" s="158">
        <f t="shared" si="0"/>
        <v>0</v>
      </c>
      <c r="N16" s="158">
        <f t="shared" si="1"/>
        <v>0</v>
      </c>
      <c r="O16" s="158">
        <f t="shared" si="2"/>
        <v>0</v>
      </c>
      <c r="P16" s="158">
        <f t="shared" si="3"/>
        <v>0</v>
      </c>
      <c r="Q16" s="171">
        <f t="shared" si="4"/>
        <v>0</v>
      </c>
    </row>
    <row r="17" spans="1:17" x14ac:dyDescent="0.2">
      <c r="A17" s="42"/>
      <c r="B17" s="145" t="e">
        <f>VLOOKUP(A17,Liste!A14:B97,2,FALSE)</f>
        <v>#N/A</v>
      </c>
      <c r="C17" s="165"/>
      <c r="D17" s="182"/>
      <c r="E17" s="42"/>
      <c r="F17" s="42"/>
      <c r="G17" s="42"/>
      <c r="H17" s="42"/>
      <c r="I17" s="42"/>
      <c r="J17" s="42"/>
      <c r="K17" s="42"/>
      <c r="L17" s="172"/>
      <c r="M17" s="158">
        <f t="shared" si="0"/>
        <v>0</v>
      </c>
      <c r="N17" s="158">
        <f t="shared" si="1"/>
        <v>0</v>
      </c>
      <c r="O17" s="158">
        <f t="shared" si="2"/>
        <v>0</v>
      </c>
      <c r="P17" s="158">
        <f t="shared" si="3"/>
        <v>0</v>
      </c>
      <c r="Q17" s="171">
        <f t="shared" si="4"/>
        <v>0</v>
      </c>
    </row>
    <row r="18" spans="1:17" x14ac:dyDescent="0.2">
      <c r="A18" s="42"/>
      <c r="B18" s="145" t="e">
        <f>VLOOKUP(A18,Liste!A15:B98,2,FALSE)</f>
        <v>#N/A</v>
      </c>
      <c r="C18" s="165"/>
      <c r="D18" s="182"/>
      <c r="E18" s="42"/>
      <c r="F18" s="42"/>
      <c r="G18" s="42"/>
      <c r="H18" s="42"/>
      <c r="I18" s="42"/>
      <c r="J18" s="42"/>
      <c r="K18" s="42"/>
      <c r="L18" s="172"/>
      <c r="M18" s="158">
        <f t="shared" si="0"/>
        <v>0</v>
      </c>
      <c r="N18" s="158">
        <f t="shared" si="1"/>
        <v>0</v>
      </c>
      <c r="O18" s="158">
        <f t="shared" si="2"/>
        <v>0</v>
      </c>
      <c r="P18" s="158">
        <f t="shared" si="3"/>
        <v>0</v>
      </c>
      <c r="Q18" s="171">
        <f t="shared" si="4"/>
        <v>0</v>
      </c>
    </row>
    <row r="19" spans="1:17" x14ac:dyDescent="0.2">
      <c r="A19" s="42"/>
      <c r="B19" s="145" t="e">
        <f>VLOOKUP(A19,Liste!A16:B99,2,FALSE)</f>
        <v>#N/A</v>
      </c>
      <c r="C19" s="165"/>
      <c r="D19" s="182"/>
      <c r="E19" s="42"/>
      <c r="F19" s="42"/>
      <c r="G19" s="42"/>
      <c r="H19" s="42"/>
      <c r="I19" s="42"/>
      <c r="J19" s="42"/>
      <c r="K19" s="42"/>
      <c r="L19" s="172"/>
      <c r="M19" s="158">
        <f t="shared" si="0"/>
        <v>0</v>
      </c>
      <c r="N19" s="158">
        <f t="shared" si="1"/>
        <v>0</v>
      </c>
      <c r="O19" s="158">
        <f t="shared" si="2"/>
        <v>0</v>
      </c>
      <c r="P19" s="158">
        <f t="shared" si="3"/>
        <v>0</v>
      </c>
      <c r="Q19" s="171">
        <f t="shared" si="4"/>
        <v>0</v>
      </c>
    </row>
    <row r="20" spans="1:17" x14ac:dyDescent="0.2">
      <c r="A20" s="42"/>
      <c r="B20" s="145" t="e">
        <f>VLOOKUP(A20,Liste!A17:B100,2,FALSE)</f>
        <v>#N/A</v>
      </c>
      <c r="C20" s="165"/>
      <c r="D20" s="182"/>
      <c r="E20" s="42"/>
      <c r="F20" s="42"/>
      <c r="G20" s="42"/>
      <c r="H20" s="42"/>
      <c r="I20" s="42"/>
      <c r="J20" s="42"/>
      <c r="K20" s="42"/>
      <c r="L20" s="172"/>
      <c r="M20" s="158">
        <f t="shared" si="0"/>
        <v>0</v>
      </c>
      <c r="N20" s="158">
        <f t="shared" si="1"/>
        <v>0</v>
      </c>
      <c r="O20" s="158">
        <f t="shared" si="2"/>
        <v>0</v>
      </c>
      <c r="P20" s="158">
        <f t="shared" si="3"/>
        <v>0</v>
      </c>
      <c r="Q20" s="171">
        <f t="shared" si="4"/>
        <v>0</v>
      </c>
    </row>
    <row r="21" spans="1:17" x14ac:dyDescent="0.2">
      <c r="A21" s="42"/>
      <c r="B21" s="145" t="e">
        <f>VLOOKUP(A21,Liste!A18:B101,2,FALSE)</f>
        <v>#N/A</v>
      </c>
      <c r="C21" s="165"/>
      <c r="D21" s="182"/>
      <c r="E21" s="42"/>
      <c r="F21" s="42"/>
      <c r="G21" s="42"/>
      <c r="H21" s="42"/>
      <c r="I21" s="42"/>
      <c r="J21" s="42"/>
      <c r="K21" s="42"/>
      <c r="L21" s="172"/>
      <c r="M21" s="158">
        <f t="shared" si="0"/>
        <v>0</v>
      </c>
      <c r="N21" s="158">
        <f t="shared" si="1"/>
        <v>0</v>
      </c>
      <c r="O21" s="158">
        <f t="shared" si="2"/>
        <v>0</v>
      </c>
      <c r="P21" s="158">
        <f t="shared" si="3"/>
        <v>0</v>
      </c>
      <c r="Q21" s="171">
        <f t="shared" si="4"/>
        <v>0</v>
      </c>
    </row>
    <row r="22" spans="1:17" x14ac:dyDescent="0.2">
      <c r="A22" s="42"/>
      <c r="B22" s="145" t="e">
        <f>VLOOKUP(A22,Liste!A19:B102,2,FALSE)</f>
        <v>#N/A</v>
      </c>
      <c r="C22" s="165"/>
      <c r="D22" s="182"/>
      <c r="E22" s="42"/>
      <c r="F22" s="42"/>
      <c r="G22" s="42"/>
      <c r="H22" s="42"/>
      <c r="I22" s="42"/>
      <c r="J22" s="42"/>
      <c r="K22" s="42"/>
      <c r="L22" s="172"/>
      <c r="M22" s="158">
        <f t="shared" si="0"/>
        <v>0</v>
      </c>
      <c r="N22" s="158">
        <f t="shared" si="1"/>
        <v>0</v>
      </c>
      <c r="O22" s="158">
        <f t="shared" si="2"/>
        <v>0</v>
      </c>
      <c r="P22" s="158">
        <f t="shared" si="3"/>
        <v>0</v>
      </c>
      <c r="Q22" s="171">
        <f t="shared" si="4"/>
        <v>0</v>
      </c>
    </row>
    <row r="23" spans="1:17" ht="17" thickBot="1" x14ac:dyDescent="0.25">
      <c r="A23" s="167"/>
      <c r="B23" s="168" t="e">
        <f>VLOOKUP(A23,Liste!A20:B103,2,FALSE)</f>
        <v>#N/A</v>
      </c>
      <c r="C23" s="166"/>
      <c r="D23" s="183"/>
      <c r="E23" s="167"/>
      <c r="F23" s="167"/>
      <c r="G23" s="167"/>
      <c r="H23" s="167"/>
      <c r="I23" s="167"/>
      <c r="J23" s="167"/>
      <c r="K23" s="167"/>
      <c r="L23" s="173"/>
      <c r="M23" s="169">
        <f t="shared" si="0"/>
        <v>0</v>
      </c>
      <c r="N23" s="169">
        <f t="shared" si="1"/>
        <v>0</v>
      </c>
      <c r="O23" s="169">
        <f t="shared" si="2"/>
        <v>0</v>
      </c>
      <c r="P23" s="169">
        <f t="shared" si="3"/>
        <v>0</v>
      </c>
      <c r="Q23" s="174">
        <f t="shared" si="4"/>
        <v>0</v>
      </c>
    </row>
    <row r="24" spans="1:17" x14ac:dyDescent="0.2">
      <c r="A24" s="234" t="s">
        <v>379</v>
      </c>
      <c r="B24" s="235"/>
      <c r="C24" s="235"/>
      <c r="D24" s="242">
        <f ca="1">'Variabilité statistique'!U101</f>
        <v>0.08</v>
      </c>
      <c r="E24" s="242"/>
      <c r="F24" s="242"/>
      <c r="G24" s="242"/>
      <c r="H24" s="242"/>
      <c r="I24" s="242"/>
      <c r="J24" s="242"/>
      <c r="K24" s="242"/>
      <c r="L24" s="212"/>
      <c r="M24" s="212"/>
      <c r="N24" s="212"/>
      <c r="O24" s="212"/>
      <c r="P24" s="212"/>
      <c r="Q24" s="213"/>
    </row>
    <row r="25" spans="1:17" ht="17" thickBot="1" x14ac:dyDescent="0.25">
      <c r="A25" s="223" t="s">
        <v>389</v>
      </c>
      <c r="B25" s="224"/>
      <c r="C25" s="224"/>
      <c r="D25" s="225">
        <f ca="1">'Variabilité statistique'!V101</f>
        <v>0.08</v>
      </c>
      <c r="E25" s="225"/>
      <c r="F25" s="225"/>
      <c r="G25" s="225"/>
      <c r="H25" s="225"/>
      <c r="I25" s="225"/>
      <c r="J25" s="225"/>
      <c r="K25" s="225"/>
      <c r="L25" s="226"/>
      <c r="M25" s="226"/>
      <c r="N25" s="226"/>
      <c r="O25" s="226"/>
      <c r="P25" s="226"/>
      <c r="Q25" s="227"/>
    </row>
    <row r="26" spans="1:17" x14ac:dyDescent="0.2">
      <c r="A26" s="236" t="s">
        <v>388</v>
      </c>
      <c r="B26" s="237"/>
      <c r="C26" s="238"/>
      <c r="D26" s="243">
        <f ca="1">'Variabilité statistique'!R101</f>
        <v>0</v>
      </c>
      <c r="E26" s="244"/>
      <c r="F26" s="244"/>
      <c r="G26" s="244"/>
      <c r="H26" s="244"/>
      <c r="I26" s="244"/>
      <c r="J26" s="244"/>
      <c r="K26" s="245"/>
      <c r="L26" s="217"/>
      <c r="M26" s="218"/>
      <c r="N26" s="218"/>
      <c r="O26" s="218"/>
      <c r="P26" s="218"/>
      <c r="Q26" s="219"/>
    </row>
    <row r="27" spans="1:17" ht="17" thickBot="1" x14ac:dyDescent="0.25">
      <c r="A27" s="239" t="s">
        <v>387</v>
      </c>
      <c r="B27" s="240"/>
      <c r="C27" s="241"/>
      <c r="D27" s="220">
        <f ca="1">'Variabilité statistique'!T101</f>
        <v>1.7472017472017473E-2</v>
      </c>
      <c r="E27" s="221"/>
      <c r="F27" s="221"/>
      <c r="G27" s="221"/>
      <c r="H27" s="221"/>
      <c r="I27" s="221"/>
      <c r="J27" s="221"/>
      <c r="K27" s="222"/>
      <c r="L27" s="214"/>
      <c r="M27" s="215"/>
      <c r="N27" s="215"/>
      <c r="O27" s="215"/>
      <c r="P27" s="215"/>
      <c r="Q27" s="216"/>
    </row>
    <row r="28" spans="1:17" ht="20" thickBot="1" x14ac:dyDescent="0.3">
      <c r="A28" s="232" t="s">
        <v>12</v>
      </c>
      <c r="B28" s="233"/>
      <c r="C28" s="233"/>
      <c r="D28" s="184">
        <f t="shared" ref="D28:L28" ca="1" si="5">SUM(D4:D23)</f>
        <v>6.1818181818181817</v>
      </c>
      <c r="E28" s="185">
        <f ca="1">SUM(E4:E23)</f>
        <v>20.545454545454547</v>
      </c>
      <c r="F28" s="185">
        <f t="shared" ca="1" si="5"/>
        <v>4.1818181818181817</v>
      </c>
      <c r="G28" s="185">
        <f t="shared" ca="1" si="5"/>
        <v>0.18181818181818182</v>
      </c>
      <c r="H28" s="185">
        <f t="shared" ca="1" si="5"/>
        <v>31.09090909090909</v>
      </c>
      <c r="I28" s="186">
        <f t="shared" ca="1" si="5"/>
        <v>0.99999999999999989</v>
      </c>
      <c r="J28" s="186"/>
      <c r="K28" s="186"/>
      <c r="L28" s="175">
        <f t="shared" si="5"/>
        <v>1.2000000000000004</v>
      </c>
      <c r="M28" s="176">
        <f>'Calculs de prélèvement'!G4</f>
        <v>21</v>
      </c>
      <c r="N28" s="176">
        <f>SUM(N4:N23)</f>
        <v>4.2525000000000004</v>
      </c>
      <c r="O28" s="176">
        <f>SUM(O4:O23)</f>
        <v>6.3525</v>
      </c>
      <c r="P28" s="176">
        <f>SUM(P4:P23)</f>
        <v>6.1425000000000001</v>
      </c>
      <c r="Q28" s="177">
        <f>SUM(Q4:Q23)</f>
        <v>8.4525000000000006</v>
      </c>
    </row>
    <row r="29" spans="1:17" x14ac:dyDescent="0.2">
      <c r="N29" s="10">
        <f>N28/$M$28</f>
        <v>0.20250000000000001</v>
      </c>
      <c r="O29" s="10">
        <f t="shared" ref="O29:Q29" si="6">O28/$M$28</f>
        <v>0.30249999999999999</v>
      </c>
      <c r="P29" s="10">
        <f t="shared" si="6"/>
        <v>0.29249999999999998</v>
      </c>
      <c r="Q29" s="10">
        <f t="shared" si="6"/>
        <v>0.40250000000000002</v>
      </c>
    </row>
    <row r="31" spans="1:17" ht="24" x14ac:dyDescent="0.3">
      <c r="A31" s="187" t="s">
        <v>382</v>
      </c>
    </row>
    <row r="32" spans="1:17" x14ac:dyDescent="0.2">
      <c r="A32" s="8" t="s">
        <v>11</v>
      </c>
      <c r="B32" s="8" t="s">
        <v>270</v>
      </c>
      <c r="C32" s="8" t="s">
        <v>243</v>
      </c>
      <c r="D32" s="8">
        <v>2024</v>
      </c>
      <c r="E32" s="8"/>
      <c r="F32" s="8"/>
      <c r="G32" s="8"/>
      <c r="H32" s="8" t="s">
        <v>244</v>
      </c>
      <c r="I32" s="8" t="s">
        <v>356</v>
      </c>
      <c r="J32" s="42" t="s">
        <v>353</v>
      </c>
      <c r="K32" s="8" t="s">
        <v>357</v>
      </c>
      <c r="L32" s="8" t="s">
        <v>354</v>
      </c>
    </row>
    <row r="33" spans="1:12" x14ac:dyDescent="0.2">
      <c r="A33" s="255" t="str">
        <f ca="1">A4</f>
        <v>ER CHAMPETRE</v>
      </c>
      <c r="B33" s="248" t="str">
        <f ca="1">VLOOKUP(A33,Liste!$A$1:$B$84,2,FALSE)</f>
        <v>EC</v>
      </c>
      <c r="C33" s="72" t="s">
        <v>1</v>
      </c>
      <c r="D33" s="73">
        <f ca="1">D4</f>
        <v>1.8181818181818181</v>
      </c>
      <c r="E33" s="73"/>
      <c r="F33" s="73"/>
      <c r="G33" s="73"/>
      <c r="H33" s="73">
        <f>N4</f>
        <v>0.63</v>
      </c>
      <c r="I33" s="256">
        <f ca="1">SUM(D33:D36)</f>
        <v>2</v>
      </c>
      <c r="J33" s="259" t="str">
        <f ca="1">_xlfn.CONCAT(B33," ",ROUND(I33,1))</f>
        <v>EC 2</v>
      </c>
      <c r="K33" s="256">
        <f>SUM(H33:H36)</f>
        <v>1.05</v>
      </c>
      <c r="L33" s="259" t="str">
        <f ca="1">_xlfn.CONCAT(B33," ",ROUND(K33,1))</f>
        <v>EC 1,1</v>
      </c>
    </row>
    <row r="34" spans="1:12" x14ac:dyDescent="0.2">
      <c r="A34" s="247"/>
      <c r="B34" s="248"/>
      <c r="C34" s="140" t="s">
        <v>2</v>
      </c>
      <c r="D34" s="141">
        <f ca="1">E4</f>
        <v>0.18181818181818182</v>
      </c>
      <c r="E34" s="141"/>
      <c r="F34" s="141"/>
      <c r="G34" s="141"/>
      <c r="H34" s="141">
        <f>O4</f>
        <v>0.315</v>
      </c>
      <c r="I34" s="257"/>
      <c r="J34" s="260"/>
      <c r="K34" s="257"/>
      <c r="L34" s="260"/>
    </row>
    <row r="35" spans="1:12" x14ac:dyDescent="0.2">
      <c r="A35" s="247"/>
      <c r="B35" s="248"/>
      <c r="C35" s="142" t="s">
        <v>3</v>
      </c>
      <c r="D35" s="143">
        <f ca="1">F4</f>
        <v>0</v>
      </c>
      <c r="E35" s="143"/>
      <c r="F35" s="143"/>
      <c r="G35" s="143"/>
      <c r="H35" s="143">
        <f>P4</f>
        <v>0.10500000000000001</v>
      </c>
      <c r="I35" s="257"/>
      <c r="J35" s="260"/>
      <c r="K35" s="257"/>
      <c r="L35" s="260"/>
    </row>
    <row r="36" spans="1:12" x14ac:dyDescent="0.2">
      <c r="A36" s="247"/>
      <c r="B36" s="248"/>
      <c r="C36" s="74" t="s">
        <v>4</v>
      </c>
      <c r="D36" s="75">
        <f ca="1">G4</f>
        <v>0</v>
      </c>
      <c r="E36" s="75"/>
      <c r="F36" s="75"/>
      <c r="G36" s="75"/>
      <c r="H36" s="75">
        <f>Q4</f>
        <v>0</v>
      </c>
      <c r="I36" s="258"/>
      <c r="J36" s="261"/>
      <c r="K36" s="258"/>
      <c r="L36" s="261"/>
    </row>
    <row r="37" spans="1:12" x14ac:dyDescent="0.2">
      <c r="A37" s="247" t="str">
        <f ca="1">A5</f>
        <v>ER SYCOMORE</v>
      </c>
      <c r="B37" s="248" t="str">
        <f ca="1">VLOOKUP(A37,Liste!$A$1:$B$84,2,FALSE)</f>
        <v>ES</v>
      </c>
      <c r="C37" s="94" t="s">
        <v>1</v>
      </c>
      <c r="D37" s="95">
        <f ca="1">D5</f>
        <v>4</v>
      </c>
      <c r="E37" s="95"/>
      <c r="F37" s="95"/>
      <c r="G37" s="95"/>
      <c r="H37" s="95">
        <f>N5</f>
        <v>2.52</v>
      </c>
      <c r="I37" s="262">
        <f ca="1">SUM(D37:D40)</f>
        <v>27.272727272727277</v>
      </c>
      <c r="J37" s="262" t="str">
        <f ca="1">_xlfn.CONCAT(B37," ",ROUND(I37,1))</f>
        <v>ES 27,3</v>
      </c>
      <c r="K37" s="262">
        <f>SUM(H37:H40)</f>
        <v>16.8</v>
      </c>
      <c r="L37" s="262" t="str">
        <f ca="1">_xlfn.CONCAT(B37," ",ROUND(K37,1))</f>
        <v>ES 16,8</v>
      </c>
    </row>
    <row r="38" spans="1:12" x14ac:dyDescent="0.2">
      <c r="A38" s="247"/>
      <c r="B38" s="248"/>
      <c r="C38" s="96" t="s">
        <v>2</v>
      </c>
      <c r="D38" s="97">
        <f ca="1">E5</f>
        <v>19.272727272727273</v>
      </c>
      <c r="E38" s="97"/>
      <c r="F38" s="97"/>
      <c r="G38" s="97"/>
      <c r="H38" s="97">
        <f>O5</f>
        <v>4.2</v>
      </c>
      <c r="I38" s="263"/>
      <c r="J38" s="263"/>
      <c r="K38" s="263"/>
      <c r="L38" s="263"/>
    </row>
    <row r="39" spans="1:12" x14ac:dyDescent="0.2">
      <c r="A39" s="247"/>
      <c r="B39" s="248"/>
      <c r="C39" s="98" t="s">
        <v>3</v>
      </c>
      <c r="D39" s="99">
        <f ca="1">F5</f>
        <v>3.8181818181818183</v>
      </c>
      <c r="E39" s="99"/>
      <c r="F39" s="99"/>
      <c r="G39" s="99"/>
      <c r="H39" s="99">
        <f>P5</f>
        <v>4.2</v>
      </c>
      <c r="I39" s="263"/>
      <c r="J39" s="263"/>
      <c r="K39" s="263"/>
      <c r="L39" s="263"/>
    </row>
    <row r="40" spans="1:12" x14ac:dyDescent="0.2">
      <c r="A40" s="247"/>
      <c r="B40" s="248"/>
      <c r="C40" s="100" t="s">
        <v>4</v>
      </c>
      <c r="D40" s="101">
        <f ca="1">G5</f>
        <v>0.18181818181818182</v>
      </c>
      <c r="E40" s="101"/>
      <c r="F40" s="101"/>
      <c r="G40" s="101"/>
      <c r="H40" s="101">
        <f>Q5</f>
        <v>5.88</v>
      </c>
      <c r="I40" s="264"/>
      <c r="J40" s="264"/>
      <c r="K40" s="264"/>
      <c r="L40" s="264"/>
    </row>
    <row r="41" spans="1:12" x14ac:dyDescent="0.2">
      <c r="A41" s="247" t="str">
        <f ca="1">A6</f>
        <v>FRENE</v>
      </c>
      <c r="B41" s="248" t="str">
        <f ca="1">VLOOKUP(A41,Liste!$A$1:$B$84,2,FALSE)</f>
        <v>FR</v>
      </c>
      <c r="C41" s="86" t="s">
        <v>1</v>
      </c>
      <c r="D41" s="87">
        <f ca="1">D6</f>
        <v>0</v>
      </c>
      <c r="E41" s="87"/>
      <c r="F41" s="87"/>
      <c r="G41" s="87"/>
      <c r="H41" s="87">
        <f>N6</f>
        <v>9.4500000000000001E-2</v>
      </c>
      <c r="I41" s="265">
        <f ca="1">SUM(D41:D44)</f>
        <v>1.4545454545454546</v>
      </c>
      <c r="J41" s="265" t="str">
        <f ca="1">_xlfn.CONCAT(B41," ",ROUND(I41,1))</f>
        <v>FR 1,5</v>
      </c>
      <c r="K41" s="265">
        <f>SUM(H41:H44)</f>
        <v>0.62999999999999989</v>
      </c>
      <c r="L41" s="265" t="str">
        <f ca="1">_xlfn.CONCAT(B41," ",ROUND(K41,1))</f>
        <v>FR 0,6</v>
      </c>
    </row>
    <row r="42" spans="1:12" x14ac:dyDescent="0.2">
      <c r="A42" s="247"/>
      <c r="B42" s="248"/>
      <c r="C42" s="88" t="s">
        <v>2</v>
      </c>
      <c r="D42" s="89">
        <f ca="1">E6</f>
        <v>1.0909090909090908</v>
      </c>
      <c r="E42" s="89"/>
      <c r="F42" s="89"/>
      <c r="G42" s="89"/>
      <c r="H42" s="89">
        <f>O6</f>
        <v>0.1575</v>
      </c>
      <c r="I42" s="266"/>
      <c r="J42" s="266"/>
      <c r="K42" s="266"/>
      <c r="L42" s="266"/>
    </row>
    <row r="43" spans="1:12" x14ac:dyDescent="0.2">
      <c r="A43" s="247"/>
      <c r="B43" s="248"/>
      <c r="C43" s="90" t="s">
        <v>3</v>
      </c>
      <c r="D43" s="91">
        <f ca="1">F6</f>
        <v>0.36363636363636365</v>
      </c>
      <c r="E43" s="91"/>
      <c r="F43" s="91"/>
      <c r="G43" s="91"/>
      <c r="H43" s="91">
        <f>P6</f>
        <v>0.1575</v>
      </c>
      <c r="I43" s="266"/>
      <c r="J43" s="266"/>
      <c r="K43" s="266"/>
      <c r="L43" s="266"/>
    </row>
    <row r="44" spans="1:12" x14ac:dyDescent="0.2">
      <c r="A44" s="247"/>
      <c r="B44" s="248"/>
      <c r="C44" s="92" t="s">
        <v>4</v>
      </c>
      <c r="D44" s="93">
        <f ca="1">G6</f>
        <v>0</v>
      </c>
      <c r="E44" s="93"/>
      <c r="F44" s="93"/>
      <c r="G44" s="93"/>
      <c r="H44" s="93">
        <f>Q6</f>
        <v>0.22049999999999997</v>
      </c>
      <c r="I44" s="267"/>
      <c r="J44" s="267"/>
      <c r="K44" s="267"/>
      <c r="L44" s="267"/>
    </row>
    <row r="45" spans="1:12" x14ac:dyDescent="0.2">
      <c r="A45" s="247" t="str">
        <f ca="1">A7</f>
        <v>TILLEUL</v>
      </c>
      <c r="B45" s="248" t="str">
        <f ca="1">VLOOKUP(A45,Liste!$A$1:$B$84,2,FALSE)</f>
        <v>TI</v>
      </c>
      <c r="C45" s="102" t="s">
        <v>1</v>
      </c>
      <c r="D45" s="103">
        <f ca="1">D7</f>
        <v>0.36363636363636365</v>
      </c>
      <c r="E45" s="103"/>
      <c r="F45" s="103"/>
      <c r="G45" s="103"/>
      <c r="H45" s="103">
        <f>N7</f>
        <v>9.4500000000000001E-2</v>
      </c>
      <c r="I45" s="268">
        <f ca="1">SUM(D45:D48)</f>
        <v>0.36363636363636365</v>
      </c>
      <c r="J45" s="268" t="str">
        <f ca="1">_xlfn.CONCAT(B45," ",ROUND(I45,1))</f>
        <v>TI 0,4</v>
      </c>
      <c r="K45" s="268">
        <f>SUM(H45:H48)</f>
        <v>0.62999999999999989</v>
      </c>
      <c r="L45" s="268" t="str">
        <f ca="1">_xlfn.CONCAT(B45," ",ROUND(K45,1))</f>
        <v>TI 0,6</v>
      </c>
    </row>
    <row r="46" spans="1:12" x14ac:dyDescent="0.2">
      <c r="A46" s="247"/>
      <c r="B46" s="248"/>
      <c r="C46" s="104" t="s">
        <v>2</v>
      </c>
      <c r="D46" s="105">
        <f ca="1">E7</f>
        <v>0</v>
      </c>
      <c r="E46" s="105"/>
      <c r="F46" s="105"/>
      <c r="G46" s="105"/>
      <c r="H46" s="105">
        <f>O7</f>
        <v>0.1575</v>
      </c>
      <c r="I46" s="269"/>
      <c r="J46" s="269"/>
      <c r="K46" s="269"/>
      <c r="L46" s="269"/>
    </row>
    <row r="47" spans="1:12" x14ac:dyDescent="0.2">
      <c r="A47" s="247"/>
      <c r="B47" s="248"/>
      <c r="C47" s="106" t="s">
        <v>3</v>
      </c>
      <c r="D47" s="107">
        <f ca="1">F7</f>
        <v>0</v>
      </c>
      <c r="E47" s="107"/>
      <c r="F47" s="107"/>
      <c r="G47" s="107"/>
      <c r="H47" s="107">
        <f>P7</f>
        <v>0.1575</v>
      </c>
      <c r="I47" s="269"/>
      <c r="J47" s="269"/>
      <c r="K47" s="269"/>
      <c r="L47" s="269"/>
    </row>
    <row r="48" spans="1:12" x14ac:dyDescent="0.2">
      <c r="A48" s="247"/>
      <c r="B48" s="248"/>
      <c r="C48" s="108" t="s">
        <v>4</v>
      </c>
      <c r="D48" s="109">
        <f ca="1">G7</f>
        <v>0</v>
      </c>
      <c r="E48" s="109"/>
      <c r="F48" s="109"/>
      <c r="G48" s="109"/>
      <c r="H48" s="109">
        <f>Q7</f>
        <v>0.22049999999999997</v>
      </c>
      <c r="I48" s="270"/>
      <c r="J48" s="270"/>
      <c r="K48" s="270"/>
      <c r="L48" s="270"/>
    </row>
    <row r="49" spans="1:12" x14ac:dyDescent="0.2">
      <c r="A49" s="247" t="str">
        <f>A8</f>
        <v>Chêne sessile</v>
      </c>
      <c r="B49" s="248" t="e">
        <f>VLOOKUP(A49,Liste!$A$1:$B$84,2,FALSE)</f>
        <v>#N/A</v>
      </c>
      <c r="C49" s="112" t="s">
        <v>1</v>
      </c>
      <c r="D49" s="113">
        <f ca="1">D8</f>
        <v>0</v>
      </c>
      <c r="E49" s="113"/>
      <c r="F49" s="113"/>
      <c r="G49" s="113"/>
      <c r="H49" s="113">
        <f>N8</f>
        <v>0.378</v>
      </c>
      <c r="I49" s="271">
        <f ca="1">SUM(D49:D52)</f>
        <v>0</v>
      </c>
      <c r="J49" s="271" t="e">
        <f ca="1">_xlfn.CONCAT(B49," ",ROUND(I49,1))</f>
        <v>#N/A</v>
      </c>
      <c r="K49" s="271">
        <f>SUM(H49:H52)</f>
        <v>2.5199999999999996</v>
      </c>
      <c r="L49" s="271" t="e">
        <f>_xlfn.CONCAT(B49," ",ROUND(K49,1))</f>
        <v>#N/A</v>
      </c>
    </row>
    <row r="50" spans="1:12" x14ac:dyDescent="0.2">
      <c r="A50" s="247"/>
      <c r="B50" s="248"/>
      <c r="C50" s="114" t="s">
        <v>2</v>
      </c>
      <c r="D50" s="115">
        <f ca="1">E8</f>
        <v>0</v>
      </c>
      <c r="E50" s="115"/>
      <c r="F50" s="115"/>
      <c r="G50" s="115"/>
      <c r="H50" s="115">
        <f>O8</f>
        <v>0.63</v>
      </c>
      <c r="I50" s="272"/>
      <c r="J50" s="272"/>
      <c r="K50" s="272"/>
      <c r="L50" s="272"/>
    </row>
    <row r="51" spans="1:12" x14ac:dyDescent="0.2">
      <c r="A51" s="247"/>
      <c r="B51" s="248"/>
      <c r="C51" s="116" t="s">
        <v>3</v>
      </c>
      <c r="D51" s="117">
        <f ca="1">F8</f>
        <v>0</v>
      </c>
      <c r="E51" s="117"/>
      <c r="F51" s="117"/>
      <c r="G51" s="117"/>
      <c r="H51" s="117">
        <f>P8</f>
        <v>0.63</v>
      </c>
      <c r="I51" s="272"/>
      <c r="J51" s="272"/>
      <c r="K51" s="272"/>
      <c r="L51" s="272"/>
    </row>
    <row r="52" spans="1:12" x14ac:dyDescent="0.2">
      <c r="A52" s="247"/>
      <c r="B52" s="248"/>
      <c r="C52" s="118" t="s">
        <v>4</v>
      </c>
      <c r="D52" s="119">
        <f ca="1">G8</f>
        <v>0</v>
      </c>
      <c r="E52" s="119"/>
      <c r="F52" s="119"/>
      <c r="G52" s="119"/>
      <c r="H52" s="119">
        <f>Q8</f>
        <v>0.8819999999999999</v>
      </c>
      <c r="I52" s="273"/>
      <c r="J52" s="273"/>
      <c r="K52" s="273"/>
      <c r="L52" s="273"/>
    </row>
    <row r="53" spans="1:12" x14ac:dyDescent="0.2">
      <c r="A53" s="247" t="str">
        <f>A9</f>
        <v>Chêne pédonculé</v>
      </c>
      <c r="B53" s="248" t="e">
        <f>VLOOKUP(A53,Liste!$A$1:$B$84,2,FALSE)</f>
        <v>#N/A</v>
      </c>
      <c r="C53" s="76" t="s">
        <v>1</v>
      </c>
      <c r="D53" s="77">
        <f ca="1">D9</f>
        <v>0</v>
      </c>
      <c r="E53" s="77"/>
      <c r="F53" s="77"/>
      <c r="G53" s="77"/>
      <c r="H53" s="77">
        <f>N9</f>
        <v>0.315</v>
      </c>
      <c r="I53" s="274">
        <f ca="1">SUM(D53:D56)</f>
        <v>0</v>
      </c>
      <c r="J53" s="274" t="e">
        <f ca="1">_xlfn.CONCAT(B53," ",ROUND(I53,1))</f>
        <v>#N/A</v>
      </c>
      <c r="K53" s="274">
        <f>SUM(H53:H56)</f>
        <v>2.1</v>
      </c>
      <c r="L53" s="274" t="e">
        <f>_xlfn.CONCAT(B53," ",ROUND(K53,1))</f>
        <v>#N/A</v>
      </c>
    </row>
    <row r="54" spans="1:12" x14ac:dyDescent="0.2">
      <c r="A54" s="247"/>
      <c r="B54" s="248"/>
      <c r="C54" s="128" t="s">
        <v>2</v>
      </c>
      <c r="D54" s="129">
        <f ca="1">E9</f>
        <v>0</v>
      </c>
      <c r="E54" s="129"/>
      <c r="F54" s="129"/>
      <c r="G54" s="129"/>
      <c r="H54" s="129">
        <f>O9</f>
        <v>0.52500000000000002</v>
      </c>
      <c r="I54" s="275"/>
      <c r="J54" s="275"/>
      <c r="K54" s="275"/>
      <c r="L54" s="275"/>
    </row>
    <row r="55" spans="1:12" x14ac:dyDescent="0.2">
      <c r="A55" s="247"/>
      <c r="B55" s="248"/>
      <c r="C55" s="130" t="s">
        <v>3</v>
      </c>
      <c r="D55" s="131">
        <f ca="1">F9</f>
        <v>0</v>
      </c>
      <c r="E55" s="131"/>
      <c r="F55" s="131"/>
      <c r="G55" s="131"/>
      <c r="H55" s="131">
        <f>P9</f>
        <v>0.52500000000000002</v>
      </c>
      <c r="I55" s="275"/>
      <c r="J55" s="275"/>
      <c r="K55" s="275"/>
      <c r="L55" s="275"/>
    </row>
    <row r="56" spans="1:12" x14ac:dyDescent="0.2">
      <c r="A56" s="247"/>
      <c r="B56" s="248"/>
      <c r="C56" s="132" t="s">
        <v>4</v>
      </c>
      <c r="D56" s="133">
        <f ca="1">G9</f>
        <v>0</v>
      </c>
      <c r="E56" s="133"/>
      <c r="F56" s="133"/>
      <c r="G56" s="133"/>
      <c r="H56" s="133">
        <f>Q9</f>
        <v>0.73499999999999999</v>
      </c>
      <c r="I56" s="276"/>
      <c r="J56" s="276"/>
      <c r="K56" s="276"/>
      <c r="L56" s="276"/>
    </row>
    <row r="57" spans="1:12" x14ac:dyDescent="0.2">
      <c r="A57" s="247" t="str">
        <f>A10</f>
        <v>Hêtre</v>
      </c>
      <c r="B57" s="248" t="e">
        <f>VLOOKUP(A57,Liste!$A$1:$B$84,2,FALSE)</f>
        <v>#N/A</v>
      </c>
      <c r="C57" s="120" t="s">
        <v>1</v>
      </c>
      <c r="D57" s="121">
        <f ca="1">D10</f>
        <v>0</v>
      </c>
      <c r="E57" s="121"/>
      <c r="F57" s="121"/>
      <c r="G57" s="121"/>
      <c r="H57" s="121">
        <f>N10</f>
        <v>9.4500000000000001E-2</v>
      </c>
      <c r="I57" s="277">
        <f ca="1">SUM(D57:D60)</f>
        <v>0</v>
      </c>
      <c r="J57" s="277" t="e">
        <f ca="1">_xlfn.CONCAT(B57," ",ROUND(I57,1))</f>
        <v>#N/A</v>
      </c>
      <c r="K57" s="277">
        <f>SUM(H57:H60)</f>
        <v>0.62999999999999989</v>
      </c>
      <c r="L57" s="277" t="e">
        <f>_xlfn.CONCAT(B57," ",ROUND(K57,1))</f>
        <v>#N/A</v>
      </c>
    </row>
    <row r="58" spans="1:12" x14ac:dyDescent="0.2">
      <c r="A58" s="247"/>
      <c r="B58" s="248"/>
      <c r="C58" s="122" t="s">
        <v>2</v>
      </c>
      <c r="D58" s="123">
        <f ca="1">E10</f>
        <v>0</v>
      </c>
      <c r="E58" s="123"/>
      <c r="F58" s="123"/>
      <c r="G58" s="123"/>
      <c r="H58" s="123">
        <f>O10</f>
        <v>0.1575</v>
      </c>
      <c r="I58" s="278"/>
      <c r="J58" s="278"/>
      <c r="K58" s="278"/>
      <c r="L58" s="278"/>
    </row>
    <row r="59" spans="1:12" x14ac:dyDescent="0.2">
      <c r="A59" s="247"/>
      <c r="B59" s="248"/>
      <c r="C59" s="124" t="s">
        <v>3</v>
      </c>
      <c r="D59" s="125">
        <f ca="1">F10</f>
        <v>0</v>
      </c>
      <c r="E59" s="125"/>
      <c r="F59" s="125"/>
      <c r="G59" s="125"/>
      <c r="H59" s="125">
        <f>P10</f>
        <v>0.1575</v>
      </c>
      <c r="I59" s="278"/>
      <c r="J59" s="278"/>
      <c r="K59" s="278"/>
      <c r="L59" s="278"/>
    </row>
    <row r="60" spans="1:12" x14ac:dyDescent="0.2">
      <c r="A60" s="247"/>
      <c r="B60" s="248"/>
      <c r="C60" s="126" t="s">
        <v>4</v>
      </c>
      <c r="D60" s="127">
        <f ca="1">G10</f>
        <v>0</v>
      </c>
      <c r="E60" s="127"/>
      <c r="F60" s="127"/>
      <c r="G60" s="127"/>
      <c r="H60" s="127">
        <f>Q10</f>
        <v>0.22049999999999997</v>
      </c>
      <c r="I60" s="279"/>
      <c r="J60" s="279"/>
      <c r="K60" s="279"/>
      <c r="L60" s="279"/>
    </row>
    <row r="61" spans="1:12" x14ac:dyDescent="0.2">
      <c r="A61" s="247" t="str">
        <f>A11</f>
        <v>érable plane</v>
      </c>
      <c r="B61" s="248" t="e">
        <f>VLOOKUP(A61,Liste!$A$1:$B$84,2,FALSE)</f>
        <v>#N/A</v>
      </c>
      <c r="C61" s="191" t="s">
        <v>1</v>
      </c>
      <c r="D61" s="81">
        <f ca="1">D11</f>
        <v>0</v>
      </c>
      <c r="E61" s="81"/>
      <c r="F61" s="81"/>
      <c r="G61" s="81"/>
      <c r="H61" s="81">
        <f>N11</f>
        <v>0.126</v>
      </c>
      <c r="I61" s="280">
        <f ca="1">SUM(D61:D64)</f>
        <v>0</v>
      </c>
      <c r="J61" s="280" t="e">
        <f ca="1">_xlfn.CONCAT(B61," ",ROUND(I61,1))</f>
        <v>#N/A</v>
      </c>
      <c r="K61" s="280">
        <f>SUM(H61:H64)</f>
        <v>0.83999999999999986</v>
      </c>
      <c r="L61" s="280" t="e">
        <f>_xlfn.CONCAT(B61," ",ROUND(K61,1))</f>
        <v>#N/A</v>
      </c>
    </row>
    <row r="62" spans="1:12" x14ac:dyDescent="0.2">
      <c r="A62" s="247"/>
      <c r="B62" s="248"/>
      <c r="C62" s="192" t="s">
        <v>2</v>
      </c>
      <c r="D62" s="83">
        <f ca="1">E11</f>
        <v>0</v>
      </c>
      <c r="E62" s="83"/>
      <c r="F62" s="83"/>
      <c r="G62" s="83"/>
      <c r="H62" s="83">
        <f>O11</f>
        <v>0.21</v>
      </c>
      <c r="I62" s="281"/>
      <c r="J62" s="281"/>
      <c r="K62" s="281"/>
      <c r="L62" s="281"/>
    </row>
    <row r="63" spans="1:12" x14ac:dyDescent="0.2">
      <c r="A63" s="247"/>
      <c r="B63" s="248"/>
      <c r="C63" s="84" t="s">
        <v>3</v>
      </c>
      <c r="D63" s="85">
        <f ca="1">F11</f>
        <v>0</v>
      </c>
      <c r="E63" s="85"/>
      <c r="F63" s="85"/>
      <c r="G63" s="85"/>
      <c r="H63" s="85">
        <f>P11</f>
        <v>0.21</v>
      </c>
      <c r="I63" s="281"/>
      <c r="J63" s="281"/>
      <c r="K63" s="281"/>
      <c r="L63" s="281"/>
    </row>
    <row r="64" spans="1:12" x14ac:dyDescent="0.2">
      <c r="A64" s="247"/>
      <c r="B64" s="248"/>
      <c r="C64" s="110" t="s">
        <v>4</v>
      </c>
      <c r="D64" s="111">
        <f ca="1">G11</f>
        <v>0</v>
      </c>
      <c r="E64" s="111"/>
      <c r="F64" s="111"/>
      <c r="G64" s="111"/>
      <c r="H64" s="111">
        <f>Q11</f>
        <v>0.29399999999999998</v>
      </c>
      <c r="I64" s="282"/>
      <c r="J64" s="282"/>
      <c r="K64" s="282"/>
      <c r="L64" s="282"/>
    </row>
    <row r="65" spans="1:12" x14ac:dyDescent="0.2">
      <c r="A65" s="247">
        <f>A12</f>
        <v>0</v>
      </c>
      <c r="B65" s="248" t="e">
        <f>VLOOKUP(A65,Liste!$A$1:$B$84,2,FALSE)</f>
        <v>#N/A</v>
      </c>
      <c r="C65" s="134" t="s">
        <v>1</v>
      </c>
      <c r="D65" s="135">
        <f ca="1">D12</f>
        <v>0</v>
      </c>
      <c r="E65" s="135"/>
      <c r="F65" s="135"/>
      <c r="G65" s="135"/>
      <c r="H65" s="135">
        <f>N12</f>
        <v>0</v>
      </c>
      <c r="I65" s="283">
        <f ca="1">SUM(D65:D68)</f>
        <v>0</v>
      </c>
      <c r="J65" s="283" t="e">
        <f ca="1">_xlfn.CONCAT(B65," ",ROUND(I65,1))</f>
        <v>#N/A</v>
      </c>
      <c r="K65" s="283">
        <f>SUM(H65:H68)</f>
        <v>0</v>
      </c>
      <c r="L65" s="283" t="e">
        <f>_xlfn.CONCAT(B65," ",ROUND(K65,1))</f>
        <v>#N/A</v>
      </c>
    </row>
    <row r="66" spans="1:12" x14ac:dyDescent="0.2">
      <c r="A66" s="247"/>
      <c r="B66" s="248"/>
      <c r="C66" s="136" t="s">
        <v>2</v>
      </c>
      <c r="D66" s="137">
        <f ca="1">E12</f>
        <v>0</v>
      </c>
      <c r="E66" s="137"/>
      <c r="F66" s="137"/>
      <c r="G66" s="137"/>
      <c r="H66" s="137">
        <f>O12</f>
        <v>0</v>
      </c>
      <c r="I66" s="284"/>
      <c r="J66" s="284"/>
      <c r="K66" s="284"/>
      <c r="L66" s="284"/>
    </row>
    <row r="67" spans="1:12" x14ac:dyDescent="0.2">
      <c r="A67" s="247"/>
      <c r="B67" s="248"/>
      <c r="C67" s="138" t="s">
        <v>3</v>
      </c>
      <c r="D67" s="139">
        <f ca="1">F12</f>
        <v>0</v>
      </c>
      <c r="E67" s="139"/>
      <c r="F67" s="139"/>
      <c r="G67" s="139"/>
      <c r="H67" s="139">
        <f>P12</f>
        <v>0</v>
      </c>
      <c r="I67" s="284"/>
      <c r="J67" s="284"/>
      <c r="K67" s="284"/>
      <c r="L67" s="284"/>
    </row>
    <row r="68" spans="1:12" x14ac:dyDescent="0.2">
      <c r="A68" s="247"/>
      <c r="B68" s="248"/>
      <c r="C68" s="78" t="s">
        <v>4</v>
      </c>
      <c r="D68" s="79">
        <f ca="1">G12</f>
        <v>0</v>
      </c>
      <c r="E68" s="79"/>
      <c r="F68" s="79"/>
      <c r="G68" s="79"/>
      <c r="H68" s="79">
        <f>Q12</f>
        <v>0</v>
      </c>
      <c r="I68" s="285"/>
      <c r="J68" s="285"/>
      <c r="K68" s="285"/>
      <c r="L68" s="285"/>
    </row>
    <row r="69" spans="1:12" x14ac:dyDescent="0.2">
      <c r="A69" s="247">
        <f>A13</f>
        <v>0</v>
      </c>
      <c r="B69" s="248" t="e">
        <f>VLOOKUP(A69,Liste!$A$1:$B$84,2,FALSE)</f>
        <v>#N/A</v>
      </c>
      <c r="C69" s="8" t="s">
        <v>1</v>
      </c>
      <c r="D69" s="3">
        <f ca="1">D13</f>
        <v>0</v>
      </c>
      <c r="E69" s="3"/>
      <c r="F69" s="3"/>
      <c r="G69" s="3"/>
      <c r="H69" s="3">
        <f>N13</f>
        <v>0</v>
      </c>
      <c r="I69" s="286">
        <f ca="1">SUM(D69:D72)</f>
        <v>0</v>
      </c>
      <c r="J69" s="286" t="e">
        <f ca="1">_xlfn.CONCAT(B69," ",ROUND(I69,1))</f>
        <v>#N/A</v>
      </c>
      <c r="K69" s="286">
        <f>SUM(H69:H72)</f>
        <v>0</v>
      </c>
      <c r="L69" s="286" t="e">
        <f>_xlfn.CONCAT(B69," ",ROUND(K69,1))</f>
        <v>#N/A</v>
      </c>
    </row>
    <row r="70" spans="1:12" x14ac:dyDescent="0.2">
      <c r="A70" s="247"/>
      <c r="B70" s="248"/>
      <c r="C70" s="8" t="s">
        <v>2</v>
      </c>
      <c r="D70" s="3">
        <f ca="1">E13</f>
        <v>0</v>
      </c>
      <c r="E70" s="3"/>
      <c r="F70" s="3"/>
      <c r="G70" s="3"/>
      <c r="H70" s="3">
        <f>O13</f>
        <v>0</v>
      </c>
      <c r="I70" s="287"/>
      <c r="J70" s="287"/>
      <c r="K70" s="287"/>
      <c r="L70" s="287"/>
    </row>
    <row r="71" spans="1:12" x14ac:dyDescent="0.2">
      <c r="A71" s="247"/>
      <c r="B71" s="248"/>
      <c r="C71" s="8" t="s">
        <v>3</v>
      </c>
      <c r="D71" s="3">
        <f ca="1">F13</f>
        <v>0</v>
      </c>
      <c r="E71" s="3"/>
      <c r="F71" s="3"/>
      <c r="G71" s="3"/>
      <c r="H71" s="3">
        <f>P13</f>
        <v>0</v>
      </c>
      <c r="I71" s="287"/>
      <c r="J71" s="287"/>
      <c r="K71" s="287"/>
      <c r="L71" s="287"/>
    </row>
    <row r="72" spans="1:12" x14ac:dyDescent="0.2">
      <c r="A72" s="247"/>
      <c r="B72" s="248"/>
      <c r="C72" s="8" t="s">
        <v>4</v>
      </c>
      <c r="D72" s="3">
        <f ca="1">G13</f>
        <v>0</v>
      </c>
      <c r="E72" s="3"/>
      <c r="F72" s="3"/>
      <c r="G72" s="3"/>
      <c r="H72" s="3">
        <f>Q13</f>
        <v>0</v>
      </c>
      <c r="I72" s="288"/>
      <c r="J72" s="288"/>
      <c r="K72" s="288"/>
      <c r="L72" s="288"/>
    </row>
    <row r="73" spans="1:12" x14ac:dyDescent="0.2">
      <c r="A73" s="247">
        <f>A14</f>
        <v>0</v>
      </c>
      <c r="B73" s="248" t="e">
        <f>VLOOKUP(A73,Liste!$A$1:$B$84,2,FALSE)</f>
        <v>#N/A</v>
      </c>
      <c r="C73" s="72" t="s">
        <v>1</v>
      </c>
      <c r="D73" s="73">
        <v>0</v>
      </c>
      <c r="E73" s="73"/>
      <c r="F73" s="73"/>
      <c r="G73" s="73"/>
      <c r="H73" s="73">
        <f>N14</f>
        <v>0</v>
      </c>
      <c r="I73" s="256">
        <f>SUM(D73:D76)</f>
        <v>0</v>
      </c>
      <c r="J73" s="259" t="e">
        <f>_xlfn.CONCAT(B73," ",ROUND(I73,1))</f>
        <v>#N/A</v>
      </c>
      <c r="K73" s="256">
        <f>SUM(H73:H76)</f>
        <v>0</v>
      </c>
      <c r="L73" s="256" t="e">
        <f>_xlfn.CONCAT(B73," ",ROUND(K73,1))</f>
        <v>#N/A</v>
      </c>
    </row>
    <row r="74" spans="1:12" x14ac:dyDescent="0.2">
      <c r="A74" s="247"/>
      <c r="B74" s="248"/>
      <c r="C74" s="140" t="s">
        <v>2</v>
      </c>
      <c r="D74" s="141">
        <v>0</v>
      </c>
      <c r="E74" s="141"/>
      <c r="F74" s="141"/>
      <c r="G74" s="141"/>
      <c r="H74" s="141">
        <f>O14</f>
        <v>0</v>
      </c>
      <c r="I74" s="257"/>
      <c r="J74" s="260"/>
      <c r="K74" s="257"/>
      <c r="L74" s="257"/>
    </row>
    <row r="75" spans="1:12" x14ac:dyDescent="0.2">
      <c r="A75" s="247"/>
      <c r="B75" s="248"/>
      <c r="C75" s="142" t="s">
        <v>3</v>
      </c>
      <c r="D75" s="143">
        <v>0</v>
      </c>
      <c r="E75" s="143"/>
      <c r="F75" s="143"/>
      <c r="G75" s="143"/>
      <c r="H75" s="143">
        <f>P14</f>
        <v>0</v>
      </c>
      <c r="I75" s="257"/>
      <c r="J75" s="260"/>
      <c r="K75" s="257"/>
      <c r="L75" s="257"/>
    </row>
    <row r="76" spans="1:12" x14ac:dyDescent="0.2">
      <c r="A76" s="247"/>
      <c r="B76" s="248"/>
      <c r="C76" s="74" t="s">
        <v>4</v>
      </c>
      <c r="D76" s="75">
        <v>0</v>
      </c>
      <c r="E76" s="75"/>
      <c r="F76" s="75"/>
      <c r="G76" s="75"/>
      <c r="H76" s="75">
        <f>Q14</f>
        <v>0</v>
      </c>
      <c r="I76" s="258"/>
      <c r="J76" s="261"/>
      <c r="K76" s="258"/>
      <c r="L76" s="258"/>
    </row>
    <row r="77" spans="1:12" x14ac:dyDescent="0.2">
      <c r="A77" s="247">
        <f>A15</f>
        <v>0</v>
      </c>
      <c r="B77" s="248" t="e">
        <f>VLOOKUP(A77,Liste!$A$1:$B$84,2,FALSE)</f>
        <v>#N/A</v>
      </c>
      <c r="C77" s="94" t="s">
        <v>1</v>
      </c>
      <c r="D77" s="95">
        <v>0</v>
      </c>
      <c r="E77" s="95"/>
      <c r="F77" s="95"/>
      <c r="G77" s="95"/>
      <c r="H77" s="95">
        <f>N15</f>
        <v>0</v>
      </c>
      <c r="I77" s="262">
        <f>SUM(D77:D80)</f>
        <v>0</v>
      </c>
      <c r="J77" s="262" t="e">
        <f>_xlfn.CONCAT(B77," ",ROUND(I77,1))</f>
        <v>#N/A</v>
      </c>
      <c r="K77" s="262">
        <f>SUM(H77:H80)</f>
        <v>0</v>
      </c>
      <c r="L77" s="262" t="e">
        <f>_xlfn.CONCAT(B77," ",ROUND(K77,1))</f>
        <v>#N/A</v>
      </c>
    </row>
    <row r="78" spans="1:12" x14ac:dyDescent="0.2">
      <c r="A78" s="247"/>
      <c r="B78" s="248"/>
      <c r="C78" s="96" t="s">
        <v>2</v>
      </c>
      <c r="D78" s="97">
        <v>0</v>
      </c>
      <c r="E78" s="97"/>
      <c r="F78" s="97"/>
      <c r="G78" s="97"/>
      <c r="H78" s="97">
        <f>O15</f>
        <v>0</v>
      </c>
      <c r="I78" s="263"/>
      <c r="J78" s="263"/>
      <c r="K78" s="263"/>
      <c r="L78" s="263"/>
    </row>
    <row r="79" spans="1:12" x14ac:dyDescent="0.2">
      <c r="A79" s="247"/>
      <c r="B79" s="248"/>
      <c r="C79" s="98" t="s">
        <v>3</v>
      </c>
      <c r="D79" s="99">
        <v>0</v>
      </c>
      <c r="E79" s="99"/>
      <c r="F79" s="99"/>
      <c r="G79" s="99"/>
      <c r="H79" s="99">
        <f>P15</f>
        <v>0</v>
      </c>
      <c r="I79" s="263"/>
      <c r="J79" s="263"/>
      <c r="K79" s="263"/>
      <c r="L79" s="263"/>
    </row>
    <row r="80" spans="1:12" x14ac:dyDescent="0.2">
      <c r="A80" s="247"/>
      <c r="B80" s="248"/>
      <c r="C80" s="100" t="s">
        <v>4</v>
      </c>
      <c r="D80" s="101">
        <v>0</v>
      </c>
      <c r="E80" s="101"/>
      <c r="F80" s="101"/>
      <c r="G80" s="101"/>
      <c r="H80" s="101">
        <f>Q15</f>
        <v>0</v>
      </c>
      <c r="I80" s="264"/>
      <c r="J80" s="264"/>
      <c r="K80" s="264"/>
      <c r="L80" s="264"/>
    </row>
    <row r="81" spans="1:12" x14ac:dyDescent="0.2">
      <c r="A81" s="247">
        <f>A16</f>
        <v>0</v>
      </c>
      <c r="B81" s="248" t="e">
        <f>VLOOKUP(A81,Liste!$A$1:$B$84,2,FALSE)</f>
        <v>#N/A</v>
      </c>
      <c r="C81" s="86" t="s">
        <v>1</v>
      </c>
      <c r="D81" s="87">
        <v>0</v>
      </c>
      <c r="E81" s="87"/>
      <c r="F81" s="87"/>
      <c r="G81" s="87"/>
      <c r="H81" s="87">
        <f>N16</f>
        <v>0</v>
      </c>
      <c r="I81" s="265">
        <f>SUM(D81:D84)</f>
        <v>0</v>
      </c>
      <c r="J81" s="265" t="e">
        <f>_xlfn.CONCAT(B81," ",ROUND(I81,1))</f>
        <v>#N/A</v>
      </c>
      <c r="K81" s="265">
        <f>SUM(H81:H84)</f>
        <v>0</v>
      </c>
      <c r="L81" s="265" t="e">
        <f>_xlfn.CONCAT(B81," ",ROUND(K81,1))</f>
        <v>#N/A</v>
      </c>
    </row>
    <row r="82" spans="1:12" x14ac:dyDescent="0.2">
      <c r="A82" s="247"/>
      <c r="B82" s="248"/>
      <c r="C82" s="88" t="s">
        <v>2</v>
      </c>
      <c r="D82" s="89">
        <v>0</v>
      </c>
      <c r="E82" s="89"/>
      <c r="F82" s="89"/>
      <c r="G82" s="89"/>
      <c r="H82" s="89">
        <f>O16</f>
        <v>0</v>
      </c>
      <c r="I82" s="266"/>
      <c r="J82" s="266"/>
      <c r="K82" s="266"/>
      <c r="L82" s="266"/>
    </row>
    <row r="83" spans="1:12" x14ac:dyDescent="0.2">
      <c r="A83" s="247"/>
      <c r="B83" s="248"/>
      <c r="C83" s="90" t="s">
        <v>3</v>
      </c>
      <c r="D83" s="91">
        <v>0</v>
      </c>
      <c r="E83" s="91"/>
      <c r="F83" s="91"/>
      <c r="G83" s="91"/>
      <c r="H83" s="91">
        <f>P16</f>
        <v>0</v>
      </c>
      <c r="I83" s="266"/>
      <c r="J83" s="266"/>
      <c r="K83" s="266"/>
      <c r="L83" s="266"/>
    </row>
    <row r="84" spans="1:12" x14ac:dyDescent="0.2">
      <c r="A84" s="247"/>
      <c r="B84" s="248"/>
      <c r="C84" s="92" t="s">
        <v>4</v>
      </c>
      <c r="D84" s="93">
        <v>0</v>
      </c>
      <c r="E84" s="93"/>
      <c r="F84" s="93"/>
      <c r="G84" s="93"/>
      <c r="H84" s="93">
        <f>Q16</f>
        <v>0</v>
      </c>
      <c r="I84" s="267"/>
      <c r="J84" s="267"/>
      <c r="K84" s="267"/>
      <c r="L84" s="267"/>
    </row>
    <row r="85" spans="1:12" x14ac:dyDescent="0.2">
      <c r="A85" s="247">
        <f>A17</f>
        <v>0</v>
      </c>
      <c r="B85" s="248" t="e">
        <f>VLOOKUP(A85,Liste!$A$1:$B$84,2,FALSE)</f>
        <v>#N/A</v>
      </c>
      <c r="C85" s="102" t="s">
        <v>1</v>
      </c>
      <c r="D85" s="103">
        <v>0</v>
      </c>
      <c r="E85" s="103"/>
      <c r="F85" s="103"/>
      <c r="G85" s="103"/>
      <c r="H85" s="103">
        <f>N17</f>
        <v>0</v>
      </c>
      <c r="I85" s="268">
        <f>SUM(D85:D88)</f>
        <v>0</v>
      </c>
      <c r="J85" s="268" t="e">
        <f>_xlfn.CONCAT(B85," ",ROUND(I85,1))</f>
        <v>#N/A</v>
      </c>
      <c r="K85" s="268">
        <f>SUM(H85:H88)</f>
        <v>0</v>
      </c>
      <c r="L85" s="268" t="e">
        <f>_xlfn.CONCAT(B85," ",ROUND(K85,1))</f>
        <v>#N/A</v>
      </c>
    </row>
    <row r="86" spans="1:12" x14ac:dyDescent="0.2">
      <c r="A86" s="247"/>
      <c r="B86" s="248"/>
      <c r="C86" s="104" t="s">
        <v>2</v>
      </c>
      <c r="D86" s="105">
        <v>0</v>
      </c>
      <c r="E86" s="105"/>
      <c r="F86" s="105"/>
      <c r="G86" s="105"/>
      <c r="H86" s="105">
        <f>O17</f>
        <v>0</v>
      </c>
      <c r="I86" s="269"/>
      <c r="J86" s="269"/>
      <c r="K86" s="269"/>
      <c r="L86" s="269"/>
    </row>
    <row r="87" spans="1:12" x14ac:dyDescent="0.2">
      <c r="A87" s="247"/>
      <c r="B87" s="248"/>
      <c r="C87" s="106" t="s">
        <v>3</v>
      </c>
      <c r="D87" s="107">
        <v>0</v>
      </c>
      <c r="E87" s="107"/>
      <c r="F87" s="107"/>
      <c r="G87" s="107"/>
      <c r="H87" s="107">
        <f>P17</f>
        <v>0</v>
      </c>
      <c r="I87" s="269"/>
      <c r="J87" s="269"/>
      <c r="K87" s="269"/>
      <c r="L87" s="269"/>
    </row>
    <row r="88" spans="1:12" x14ac:dyDescent="0.2">
      <c r="A88" s="247"/>
      <c r="B88" s="248"/>
      <c r="C88" s="108" t="s">
        <v>4</v>
      </c>
      <c r="D88" s="109">
        <v>0</v>
      </c>
      <c r="E88" s="109"/>
      <c r="F88" s="109"/>
      <c r="G88" s="109"/>
      <c r="H88" s="109">
        <f>Q17</f>
        <v>0</v>
      </c>
      <c r="I88" s="270"/>
      <c r="J88" s="270"/>
      <c r="K88" s="270"/>
      <c r="L88" s="270"/>
    </row>
    <row r="89" spans="1:12" x14ac:dyDescent="0.2">
      <c r="A89" s="247">
        <f>A18</f>
        <v>0</v>
      </c>
      <c r="B89" s="248" t="e">
        <f>VLOOKUP(A89,Liste!$A$1:$B$84,2,FALSE)</f>
        <v>#N/A</v>
      </c>
      <c r="C89" s="112" t="s">
        <v>1</v>
      </c>
      <c r="D89" s="113">
        <v>0</v>
      </c>
      <c r="E89" s="113"/>
      <c r="F89" s="113"/>
      <c r="G89" s="113"/>
      <c r="H89" s="113">
        <f>N18</f>
        <v>0</v>
      </c>
      <c r="I89" s="271">
        <f>SUM(D89:D92)</f>
        <v>0</v>
      </c>
      <c r="J89" s="271" t="e">
        <f>_xlfn.CONCAT(B89," ",ROUND(I89,1))</f>
        <v>#N/A</v>
      </c>
      <c r="K89" s="271">
        <f>SUM(H89:H92)</f>
        <v>0</v>
      </c>
      <c r="L89" s="271" t="e">
        <f>_xlfn.CONCAT(B89," ",ROUND(K89,1))</f>
        <v>#N/A</v>
      </c>
    </row>
    <row r="90" spans="1:12" x14ac:dyDescent="0.2">
      <c r="A90" s="247"/>
      <c r="B90" s="248"/>
      <c r="C90" s="114" t="s">
        <v>2</v>
      </c>
      <c r="D90" s="115">
        <v>0</v>
      </c>
      <c r="E90" s="115"/>
      <c r="F90" s="115"/>
      <c r="G90" s="115"/>
      <c r="H90" s="115">
        <f>O18</f>
        <v>0</v>
      </c>
      <c r="I90" s="272"/>
      <c r="J90" s="272"/>
      <c r="K90" s="272"/>
      <c r="L90" s="272"/>
    </row>
    <row r="91" spans="1:12" x14ac:dyDescent="0.2">
      <c r="A91" s="247"/>
      <c r="B91" s="248"/>
      <c r="C91" s="116" t="s">
        <v>3</v>
      </c>
      <c r="D91" s="117">
        <v>0</v>
      </c>
      <c r="E91" s="117"/>
      <c r="F91" s="117"/>
      <c r="G91" s="117"/>
      <c r="H91" s="117">
        <f>P18</f>
        <v>0</v>
      </c>
      <c r="I91" s="272"/>
      <c r="J91" s="272"/>
      <c r="K91" s="272"/>
      <c r="L91" s="272"/>
    </row>
    <row r="92" spans="1:12" x14ac:dyDescent="0.2">
      <c r="A92" s="247"/>
      <c r="B92" s="248"/>
      <c r="C92" s="118" t="s">
        <v>4</v>
      </c>
      <c r="D92" s="119">
        <v>0</v>
      </c>
      <c r="E92" s="119"/>
      <c r="F92" s="119"/>
      <c r="G92" s="119"/>
      <c r="H92" s="119">
        <f>Q18</f>
        <v>0</v>
      </c>
      <c r="I92" s="273"/>
      <c r="J92" s="273"/>
      <c r="K92" s="273"/>
      <c r="L92" s="273"/>
    </row>
    <row r="93" spans="1:12" x14ac:dyDescent="0.2">
      <c r="A93" s="246">
        <f>A19</f>
        <v>0</v>
      </c>
      <c r="B93" s="248" t="e">
        <f>VLOOKUP(A93,Liste!$A$1:$B$84,2,FALSE)</f>
        <v>#N/A</v>
      </c>
      <c r="C93" s="76" t="s">
        <v>1</v>
      </c>
      <c r="D93" s="77">
        <v>0</v>
      </c>
      <c r="E93" s="77"/>
      <c r="F93" s="77"/>
      <c r="G93" s="77"/>
      <c r="H93" s="77">
        <f>N19</f>
        <v>0</v>
      </c>
      <c r="I93" s="274">
        <f>SUM(D93:D96)</f>
        <v>0</v>
      </c>
      <c r="J93" s="274" t="e">
        <f>_xlfn.CONCAT(B93," ",ROUND(I93,1))</f>
        <v>#N/A</v>
      </c>
      <c r="K93" s="274">
        <f>SUM(H93:H96)</f>
        <v>0</v>
      </c>
      <c r="L93" s="274" t="e">
        <f>_xlfn.CONCAT(B93," ",ROUND(K93,1))</f>
        <v>#N/A</v>
      </c>
    </row>
    <row r="94" spans="1:12" x14ac:dyDescent="0.2">
      <c r="A94" s="246"/>
      <c r="B94" s="248"/>
      <c r="C94" s="128" t="s">
        <v>2</v>
      </c>
      <c r="D94" s="129">
        <v>0</v>
      </c>
      <c r="E94" s="129"/>
      <c r="F94" s="129"/>
      <c r="G94" s="129"/>
      <c r="H94" s="129">
        <f>O19</f>
        <v>0</v>
      </c>
      <c r="I94" s="275"/>
      <c r="J94" s="275"/>
      <c r="K94" s="275"/>
      <c r="L94" s="275"/>
    </row>
    <row r="95" spans="1:12" x14ac:dyDescent="0.2">
      <c r="A95" s="246"/>
      <c r="B95" s="248"/>
      <c r="C95" s="130" t="s">
        <v>3</v>
      </c>
      <c r="D95" s="131">
        <v>0</v>
      </c>
      <c r="E95" s="131"/>
      <c r="F95" s="131"/>
      <c r="G95" s="131"/>
      <c r="H95" s="131">
        <f>P19</f>
        <v>0</v>
      </c>
      <c r="I95" s="275"/>
      <c r="J95" s="275"/>
      <c r="K95" s="275"/>
      <c r="L95" s="275"/>
    </row>
    <row r="96" spans="1:12" x14ac:dyDescent="0.2">
      <c r="A96" s="246"/>
      <c r="B96" s="248"/>
      <c r="C96" s="132" t="s">
        <v>4</v>
      </c>
      <c r="D96" s="133">
        <v>0</v>
      </c>
      <c r="E96" s="133"/>
      <c r="F96" s="133"/>
      <c r="G96" s="133"/>
      <c r="H96" s="133">
        <f>Q19</f>
        <v>0</v>
      </c>
      <c r="I96" s="276"/>
      <c r="J96" s="276"/>
      <c r="K96" s="276"/>
      <c r="L96" s="276"/>
    </row>
    <row r="97" spans="1:12" x14ac:dyDescent="0.2">
      <c r="A97" s="246">
        <f>A20</f>
        <v>0</v>
      </c>
      <c r="B97" s="248" t="e">
        <f>VLOOKUP(A97,Liste!$A$1:$B$84,2,FALSE)</f>
        <v>#N/A</v>
      </c>
      <c r="C97" s="120" t="s">
        <v>1</v>
      </c>
      <c r="D97" s="121">
        <v>0</v>
      </c>
      <c r="E97" s="121"/>
      <c r="F97" s="121"/>
      <c r="G97" s="121"/>
      <c r="H97" s="121">
        <f>N20</f>
        <v>0</v>
      </c>
      <c r="I97" s="277">
        <f>SUM(D97:D100)</f>
        <v>0</v>
      </c>
      <c r="J97" s="277" t="e">
        <f>_xlfn.CONCAT(B97," ",ROUND(I97,1))</f>
        <v>#N/A</v>
      </c>
      <c r="K97" s="277">
        <f>SUM(H97:H100)</f>
        <v>0</v>
      </c>
      <c r="L97" s="277" t="e">
        <f>_xlfn.CONCAT(B97," ",ROUND(K97,1))</f>
        <v>#N/A</v>
      </c>
    </row>
    <row r="98" spans="1:12" x14ac:dyDescent="0.2">
      <c r="A98" s="246"/>
      <c r="B98" s="248"/>
      <c r="C98" s="122" t="s">
        <v>2</v>
      </c>
      <c r="D98" s="123">
        <v>0</v>
      </c>
      <c r="E98" s="123"/>
      <c r="F98" s="123"/>
      <c r="G98" s="123"/>
      <c r="H98" s="123">
        <f>O20</f>
        <v>0</v>
      </c>
      <c r="I98" s="278"/>
      <c r="J98" s="278"/>
      <c r="K98" s="278"/>
      <c r="L98" s="278"/>
    </row>
    <row r="99" spans="1:12" x14ac:dyDescent="0.2">
      <c r="A99" s="246"/>
      <c r="B99" s="248"/>
      <c r="C99" s="124" t="s">
        <v>3</v>
      </c>
      <c r="D99" s="125">
        <v>0</v>
      </c>
      <c r="E99" s="125"/>
      <c r="F99" s="125"/>
      <c r="G99" s="125"/>
      <c r="H99" s="125">
        <f>P20</f>
        <v>0</v>
      </c>
      <c r="I99" s="278"/>
      <c r="J99" s="278"/>
      <c r="K99" s="278"/>
      <c r="L99" s="278"/>
    </row>
    <row r="100" spans="1:12" x14ac:dyDescent="0.2">
      <c r="A100" s="246"/>
      <c r="B100" s="248"/>
      <c r="C100" s="126" t="s">
        <v>4</v>
      </c>
      <c r="D100" s="127">
        <v>0</v>
      </c>
      <c r="E100" s="127"/>
      <c r="F100" s="127"/>
      <c r="G100" s="127"/>
      <c r="H100" s="127">
        <f>Q20</f>
        <v>0</v>
      </c>
      <c r="I100" s="279"/>
      <c r="J100" s="279"/>
      <c r="K100" s="279"/>
      <c r="L100" s="279"/>
    </row>
    <row r="101" spans="1:12" x14ac:dyDescent="0.2">
      <c r="A101" s="246">
        <f>A21</f>
        <v>0</v>
      </c>
      <c r="B101" s="248" t="e">
        <f>VLOOKUP(A101,Liste!$A$1:$B$84,2,FALSE)</f>
        <v>#N/A</v>
      </c>
      <c r="C101" s="80" t="s">
        <v>1</v>
      </c>
      <c r="D101" s="81">
        <v>0</v>
      </c>
      <c r="E101" s="81"/>
      <c r="F101" s="81"/>
      <c r="G101" s="81"/>
      <c r="H101" s="81">
        <f>N21</f>
        <v>0</v>
      </c>
      <c r="I101" s="280">
        <f>SUM(D101:D104)</f>
        <v>0</v>
      </c>
      <c r="J101" s="280" t="e">
        <f>_xlfn.CONCAT(B101," ",ROUND(I101,1))</f>
        <v>#N/A</v>
      </c>
      <c r="K101" s="280">
        <f>SUM(H101:H104)</f>
        <v>0</v>
      </c>
      <c r="L101" s="280" t="e">
        <f>_xlfn.CONCAT(B101," ",ROUND(K101,1))</f>
        <v>#N/A</v>
      </c>
    </row>
    <row r="102" spans="1:12" x14ac:dyDescent="0.2">
      <c r="A102" s="246"/>
      <c r="B102" s="248"/>
      <c r="C102" s="82" t="s">
        <v>2</v>
      </c>
      <c r="D102" s="83">
        <v>0</v>
      </c>
      <c r="E102" s="83"/>
      <c r="F102" s="83"/>
      <c r="G102" s="83"/>
      <c r="H102" s="83">
        <f>O21</f>
        <v>0</v>
      </c>
      <c r="I102" s="281"/>
      <c r="J102" s="281"/>
      <c r="K102" s="281"/>
      <c r="L102" s="281"/>
    </row>
    <row r="103" spans="1:12" x14ac:dyDescent="0.2">
      <c r="A103" s="246"/>
      <c r="B103" s="248"/>
      <c r="C103" s="84" t="s">
        <v>3</v>
      </c>
      <c r="D103" s="85">
        <v>0</v>
      </c>
      <c r="E103" s="85"/>
      <c r="F103" s="85"/>
      <c r="G103" s="85"/>
      <c r="H103" s="85">
        <f>P21</f>
        <v>0</v>
      </c>
      <c r="I103" s="281"/>
      <c r="J103" s="281"/>
      <c r="K103" s="281"/>
      <c r="L103" s="281"/>
    </row>
    <row r="104" spans="1:12" x14ac:dyDescent="0.2">
      <c r="A104" s="246"/>
      <c r="B104" s="248"/>
      <c r="C104" s="110" t="s">
        <v>4</v>
      </c>
      <c r="D104" s="111">
        <v>0</v>
      </c>
      <c r="E104" s="111"/>
      <c r="F104" s="111"/>
      <c r="G104" s="111"/>
      <c r="H104" s="111">
        <f>Q21</f>
        <v>0</v>
      </c>
      <c r="I104" s="282"/>
      <c r="J104" s="282"/>
      <c r="K104" s="282"/>
      <c r="L104" s="282"/>
    </row>
    <row r="105" spans="1:12" x14ac:dyDescent="0.2">
      <c r="A105" s="246">
        <f>A22</f>
        <v>0</v>
      </c>
      <c r="B105" s="248" t="e">
        <f>VLOOKUP(A105,Liste!$A$1:$B$84,2,FALSE)</f>
        <v>#N/A</v>
      </c>
      <c r="C105" s="134" t="s">
        <v>1</v>
      </c>
      <c r="D105" s="135">
        <v>0</v>
      </c>
      <c r="E105" s="135"/>
      <c r="F105" s="135"/>
      <c r="G105" s="135"/>
      <c r="H105" s="135">
        <f>N22</f>
        <v>0</v>
      </c>
      <c r="I105" s="283">
        <f>SUM(D105:D108)</f>
        <v>0</v>
      </c>
      <c r="J105" s="283" t="e">
        <f>_xlfn.CONCAT(B105," ",ROUND(I105,1))</f>
        <v>#N/A</v>
      </c>
      <c r="K105" s="283">
        <f>SUM(H105:H108)</f>
        <v>0</v>
      </c>
      <c r="L105" s="283" t="e">
        <f>_xlfn.CONCAT(B105," ",ROUND(K105,1))</f>
        <v>#N/A</v>
      </c>
    </row>
    <row r="106" spans="1:12" x14ac:dyDescent="0.2">
      <c r="A106" s="246"/>
      <c r="B106" s="248"/>
      <c r="C106" s="136" t="s">
        <v>2</v>
      </c>
      <c r="D106" s="137">
        <v>0</v>
      </c>
      <c r="E106" s="137"/>
      <c r="F106" s="137"/>
      <c r="G106" s="137"/>
      <c r="H106" s="137">
        <f>O22</f>
        <v>0</v>
      </c>
      <c r="I106" s="284"/>
      <c r="J106" s="284"/>
      <c r="K106" s="284"/>
      <c r="L106" s="284"/>
    </row>
    <row r="107" spans="1:12" x14ac:dyDescent="0.2">
      <c r="A107" s="246"/>
      <c r="B107" s="248"/>
      <c r="C107" s="138" t="s">
        <v>3</v>
      </c>
      <c r="D107" s="139">
        <v>0</v>
      </c>
      <c r="E107" s="139"/>
      <c r="F107" s="139"/>
      <c r="G107" s="139"/>
      <c r="H107" s="139">
        <f>P22</f>
        <v>0</v>
      </c>
      <c r="I107" s="284"/>
      <c r="J107" s="284"/>
      <c r="K107" s="284"/>
      <c r="L107" s="284"/>
    </row>
    <row r="108" spans="1:12" x14ac:dyDescent="0.2">
      <c r="A108" s="246"/>
      <c r="B108" s="248"/>
      <c r="C108" s="78" t="s">
        <v>4</v>
      </c>
      <c r="D108" s="79">
        <v>0</v>
      </c>
      <c r="E108" s="79"/>
      <c r="F108" s="79"/>
      <c r="G108" s="79"/>
      <c r="H108" s="79">
        <f>Q22</f>
        <v>0</v>
      </c>
      <c r="I108" s="285"/>
      <c r="J108" s="285"/>
      <c r="K108" s="285"/>
      <c r="L108" s="285"/>
    </row>
    <row r="109" spans="1:12" x14ac:dyDescent="0.2">
      <c r="A109" s="246">
        <f>A23</f>
        <v>0</v>
      </c>
      <c r="B109" s="248" t="e">
        <f>VLOOKUP(A109,Liste!$A$1:$B$84,2,FALSE)</f>
        <v>#N/A</v>
      </c>
      <c r="C109" s="8" t="s">
        <v>1</v>
      </c>
      <c r="D109" s="3">
        <v>0</v>
      </c>
      <c r="E109" s="3"/>
      <c r="F109" s="3"/>
      <c r="G109" s="3"/>
      <c r="H109" s="3">
        <f>N23</f>
        <v>0</v>
      </c>
      <c r="I109" s="286">
        <f>SUM(D109:D112)</f>
        <v>0</v>
      </c>
      <c r="J109" s="286" t="e">
        <f>_xlfn.CONCAT(B109," ",ROUND(I109,1))</f>
        <v>#N/A</v>
      </c>
      <c r="K109" s="286">
        <f>SUM(H109:H112)</f>
        <v>0</v>
      </c>
      <c r="L109" s="286" t="e">
        <f>_xlfn.CONCAT(B109," ",ROUND(K109,1))</f>
        <v>#N/A</v>
      </c>
    </row>
    <row r="110" spans="1:12" x14ac:dyDescent="0.2">
      <c r="A110" s="246"/>
      <c r="B110" s="248"/>
      <c r="C110" s="8" t="s">
        <v>2</v>
      </c>
      <c r="D110" s="3">
        <v>0</v>
      </c>
      <c r="E110" s="3"/>
      <c r="F110" s="3"/>
      <c r="G110" s="3"/>
      <c r="H110" s="3">
        <f>O23</f>
        <v>0</v>
      </c>
      <c r="I110" s="287"/>
      <c r="J110" s="287"/>
      <c r="K110" s="287"/>
      <c r="L110" s="287"/>
    </row>
    <row r="111" spans="1:12" x14ac:dyDescent="0.2">
      <c r="A111" s="246"/>
      <c r="B111" s="248"/>
      <c r="C111" s="8" t="s">
        <v>3</v>
      </c>
      <c r="D111" s="3">
        <v>0</v>
      </c>
      <c r="E111" s="3"/>
      <c r="F111" s="3"/>
      <c r="G111" s="3"/>
      <c r="H111" s="3">
        <f>P23</f>
        <v>0</v>
      </c>
      <c r="I111" s="287"/>
      <c r="J111" s="287"/>
      <c r="K111" s="287"/>
      <c r="L111" s="287"/>
    </row>
    <row r="112" spans="1:12" x14ac:dyDescent="0.2">
      <c r="A112" s="246"/>
      <c r="B112" s="248"/>
      <c r="C112" s="8" t="s">
        <v>4</v>
      </c>
      <c r="D112" s="3">
        <v>0</v>
      </c>
      <c r="E112" s="3"/>
      <c r="F112" s="3"/>
      <c r="G112" s="3"/>
      <c r="H112" s="3">
        <f>Q23</f>
        <v>0</v>
      </c>
      <c r="I112" s="288"/>
      <c r="J112" s="288"/>
      <c r="K112" s="288"/>
      <c r="L112" s="288"/>
    </row>
    <row r="114" spans="1:8" ht="24" x14ac:dyDescent="0.3">
      <c r="A114" s="187" t="s">
        <v>381</v>
      </c>
    </row>
    <row r="115" spans="1:8" x14ac:dyDescent="0.2">
      <c r="C115" s="8" t="s">
        <v>243</v>
      </c>
      <c r="D115" s="8">
        <v>2024</v>
      </c>
      <c r="E115" s="42"/>
      <c r="F115" s="42"/>
      <c r="G115" s="42"/>
      <c r="H115" s="8" t="s">
        <v>244</v>
      </c>
    </row>
    <row r="116" spans="1:8" x14ac:dyDescent="0.2">
      <c r="C116" s="42" t="s">
        <v>380</v>
      </c>
      <c r="D116" s="145"/>
      <c r="E116" s="42"/>
      <c r="F116" s="42"/>
      <c r="G116" s="42"/>
      <c r="H116" s="189">
        <f>J28</f>
        <v>0</v>
      </c>
    </row>
    <row r="117" spans="1:8" x14ac:dyDescent="0.2">
      <c r="B117" s="188"/>
      <c r="C117" s="188"/>
      <c r="D117" s="188"/>
      <c r="E117" s="188"/>
      <c r="F117" s="188"/>
      <c r="G117" s="188"/>
    </row>
    <row r="118" spans="1:8" ht="24" x14ac:dyDescent="0.3">
      <c r="A118" s="187" t="s">
        <v>383</v>
      </c>
      <c r="B118" s="188"/>
      <c r="C118" s="188"/>
      <c r="D118" s="188"/>
      <c r="E118" s="188"/>
      <c r="F118" s="188"/>
      <c r="G118" s="188"/>
    </row>
    <row r="119" spans="1:8" x14ac:dyDescent="0.2">
      <c r="C119" s="8" t="s">
        <v>243</v>
      </c>
      <c r="D119" s="145">
        <v>2024</v>
      </c>
      <c r="E119" s="145"/>
      <c r="F119" s="145"/>
      <c r="G119" s="145"/>
      <c r="H119" s="145" t="s">
        <v>244</v>
      </c>
    </row>
    <row r="120" spans="1:8" x14ac:dyDescent="0.2">
      <c r="C120" s="42" t="s">
        <v>379</v>
      </c>
      <c r="D120" s="189">
        <f ca="1">D24</f>
        <v>0.08</v>
      </c>
      <c r="E120" s="145"/>
      <c r="F120" s="145"/>
      <c r="G120" s="145"/>
      <c r="H120" s="189">
        <f>L24</f>
        <v>0</v>
      </c>
    </row>
    <row r="121" spans="1:8" x14ac:dyDescent="0.2">
      <c r="C121" s="42" t="s">
        <v>385</v>
      </c>
      <c r="D121" s="145"/>
      <c r="E121" s="145"/>
      <c r="F121" s="145"/>
      <c r="G121" s="145"/>
      <c r="H121" s="189">
        <f>L25</f>
        <v>0</v>
      </c>
    </row>
    <row r="122" spans="1:8" x14ac:dyDescent="0.2">
      <c r="B122" s="188"/>
      <c r="C122" s="188"/>
      <c r="D122" s="188"/>
      <c r="E122" s="188"/>
      <c r="F122" s="188"/>
      <c r="G122" s="188"/>
    </row>
    <row r="123" spans="1:8" ht="24" x14ac:dyDescent="0.3">
      <c r="A123" s="187" t="s">
        <v>384</v>
      </c>
      <c r="B123" s="188"/>
      <c r="C123" s="188"/>
      <c r="D123" s="188"/>
      <c r="E123" s="188"/>
      <c r="F123" s="188"/>
      <c r="G123" s="188"/>
    </row>
    <row r="124" spans="1:8" x14ac:dyDescent="0.2">
      <c r="A124" s="8" t="s">
        <v>243</v>
      </c>
      <c r="B124" s="145">
        <v>2024</v>
      </c>
      <c r="C124" s="145" t="s">
        <v>244</v>
      </c>
      <c r="D124" s="145" t="s">
        <v>356</v>
      </c>
      <c r="E124" s="42"/>
      <c r="F124" s="42"/>
      <c r="G124" s="42"/>
      <c r="H124" s="145" t="s">
        <v>357</v>
      </c>
    </row>
    <row r="125" spans="1:8" x14ac:dyDescent="0.2">
      <c r="A125" s="42" t="s">
        <v>386</v>
      </c>
      <c r="B125" s="189">
        <f ca="1">D26</f>
        <v>0</v>
      </c>
      <c r="C125" s="189">
        <f>L26</f>
        <v>0</v>
      </c>
      <c r="D125" s="190">
        <f ca="1">B125*$H$28</f>
        <v>0</v>
      </c>
      <c r="E125" s="42"/>
      <c r="F125" s="42"/>
      <c r="G125" s="42"/>
      <c r="H125" s="190">
        <f>C125*$M$28</f>
        <v>0</v>
      </c>
    </row>
    <row r="126" spans="1:8" x14ac:dyDescent="0.2">
      <c r="A126" s="42" t="s">
        <v>387</v>
      </c>
      <c r="B126" s="189">
        <f ca="1">D27</f>
        <v>1.7472017472017473E-2</v>
      </c>
      <c r="C126" s="189">
        <f>L27</f>
        <v>0</v>
      </c>
      <c r="D126" s="190">
        <f ca="1">B126*$H$28</f>
        <v>0.54322090685727054</v>
      </c>
      <c r="E126" s="42"/>
      <c r="F126" s="42"/>
      <c r="G126" s="42"/>
      <c r="H126" s="190">
        <f>C126*$M$28</f>
        <v>0</v>
      </c>
    </row>
  </sheetData>
  <mergeCells count="139">
    <mergeCell ref="L93:L96"/>
    <mergeCell ref="L97:L100"/>
    <mergeCell ref="L101:L104"/>
    <mergeCell ref="L105:L108"/>
    <mergeCell ref="L109:L112"/>
    <mergeCell ref="L73:L76"/>
    <mergeCell ref="L77:L80"/>
    <mergeCell ref="L81:L84"/>
    <mergeCell ref="L85:L88"/>
    <mergeCell ref="L89:L92"/>
    <mergeCell ref="L53:L56"/>
    <mergeCell ref="L57:L60"/>
    <mergeCell ref="L61:L64"/>
    <mergeCell ref="L65:L68"/>
    <mergeCell ref="L69:L72"/>
    <mergeCell ref="L33:L36"/>
    <mergeCell ref="L37:L40"/>
    <mergeCell ref="L41:L44"/>
    <mergeCell ref="L45:L48"/>
    <mergeCell ref="L49:L52"/>
    <mergeCell ref="I105:I108"/>
    <mergeCell ref="J105:J108"/>
    <mergeCell ref="I109:I112"/>
    <mergeCell ref="J109:J112"/>
    <mergeCell ref="K73:K76"/>
    <mergeCell ref="K77:K80"/>
    <mergeCell ref="K81:K84"/>
    <mergeCell ref="K85:K88"/>
    <mergeCell ref="K89:K92"/>
    <mergeCell ref="K93:K96"/>
    <mergeCell ref="K97:K100"/>
    <mergeCell ref="K101:K104"/>
    <mergeCell ref="K105:K108"/>
    <mergeCell ref="K109:K112"/>
    <mergeCell ref="I93:I96"/>
    <mergeCell ref="J93:J96"/>
    <mergeCell ref="I97:I100"/>
    <mergeCell ref="J97:J100"/>
    <mergeCell ref="I101:I104"/>
    <mergeCell ref="J101:J104"/>
    <mergeCell ref="I81:I84"/>
    <mergeCell ref="J81:J84"/>
    <mergeCell ref="I85:I88"/>
    <mergeCell ref="J85:J88"/>
    <mergeCell ref="I89:I92"/>
    <mergeCell ref="J89:J92"/>
    <mergeCell ref="K65:K68"/>
    <mergeCell ref="K69:K72"/>
    <mergeCell ref="I73:I76"/>
    <mergeCell ref="J73:J76"/>
    <mergeCell ref="I77:I80"/>
    <mergeCell ref="J77:J80"/>
    <mergeCell ref="I65:I68"/>
    <mergeCell ref="I69:I72"/>
    <mergeCell ref="J49:J52"/>
    <mergeCell ref="J53:J56"/>
    <mergeCell ref="J57:J60"/>
    <mergeCell ref="J61:J64"/>
    <mergeCell ref="J65:J68"/>
    <mergeCell ref="J69:J72"/>
    <mergeCell ref="K45:K48"/>
    <mergeCell ref="I49:I52"/>
    <mergeCell ref="I53:I56"/>
    <mergeCell ref="I57:I60"/>
    <mergeCell ref="I61:I64"/>
    <mergeCell ref="K49:K52"/>
    <mergeCell ref="K53:K56"/>
    <mergeCell ref="K57:K60"/>
    <mergeCell ref="K61:K64"/>
    <mergeCell ref="A45:A48"/>
    <mergeCell ref="I33:I36"/>
    <mergeCell ref="K33:K36"/>
    <mergeCell ref="J33:J36"/>
    <mergeCell ref="I37:I40"/>
    <mergeCell ref="I41:I44"/>
    <mergeCell ref="I45:I48"/>
    <mergeCell ref="K37:K40"/>
    <mergeCell ref="J37:J40"/>
    <mergeCell ref="J41:J44"/>
    <mergeCell ref="K41:K44"/>
    <mergeCell ref="J45:J48"/>
    <mergeCell ref="B93:B96"/>
    <mergeCell ref="B97:B100"/>
    <mergeCell ref="B101:B104"/>
    <mergeCell ref="B105:B108"/>
    <mergeCell ref="B109:B112"/>
    <mergeCell ref="A49:A52"/>
    <mergeCell ref="A53:A56"/>
    <mergeCell ref="D2:I2"/>
    <mergeCell ref="U1:W1"/>
    <mergeCell ref="A97:A100"/>
    <mergeCell ref="A57:A60"/>
    <mergeCell ref="A61:A64"/>
    <mergeCell ref="A65:A68"/>
    <mergeCell ref="A69:A72"/>
    <mergeCell ref="A73:A76"/>
    <mergeCell ref="A37:A40"/>
    <mergeCell ref="B33:B36"/>
    <mergeCell ref="B37:B40"/>
    <mergeCell ref="B41:B44"/>
    <mergeCell ref="B45:B48"/>
    <mergeCell ref="B49:B52"/>
    <mergeCell ref="L2:Q2"/>
    <mergeCell ref="A33:A36"/>
    <mergeCell ref="A41:A44"/>
    <mergeCell ref="A28:C28"/>
    <mergeCell ref="A24:C24"/>
    <mergeCell ref="A26:C26"/>
    <mergeCell ref="A27:C27"/>
    <mergeCell ref="D24:K24"/>
    <mergeCell ref="D26:K26"/>
    <mergeCell ref="A101:A104"/>
    <mergeCell ref="A105:A108"/>
    <mergeCell ref="A109:A112"/>
    <mergeCell ref="A77:A80"/>
    <mergeCell ref="A81:A84"/>
    <mergeCell ref="A85:A88"/>
    <mergeCell ref="A89:A92"/>
    <mergeCell ref="A93:A96"/>
    <mergeCell ref="B53:B56"/>
    <mergeCell ref="B57:B60"/>
    <mergeCell ref="B61:B64"/>
    <mergeCell ref="B65:B68"/>
    <mergeCell ref="B69:B72"/>
    <mergeCell ref="B73:B76"/>
    <mergeCell ref="B77:B80"/>
    <mergeCell ref="B81:B84"/>
    <mergeCell ref="B85:B88"/>
    <mergeCell ref="B89:B92"/>
    <mergeCell ref="L24:Q24"/>
    <mergeCell ref="L27:Q27"/>
    <mergeCell ref="L26:Q26"/>
    <mergeCell ref="D27:K27"/>
    <mergeCell ref="A25:C25"/>
    <mergeCell ref="D25:K25"/>
    <mergeCell ref="L25:Q25"/>
    <mergeCell ref="A2:A3"/>
    <mergeCell ref="B2:B3"/>
    <mergeCell ref="C2:C3"/>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A14:A23</xm:sqref>
        </x14:dataValidation>
        <x14:dataValidation type="list" allowBlank="1" showInputMessage="1" showErrorMessage="1" xr:uid="{1A5DEB73-52C4-824A-9F2E-DD9B3C2FE347}">
          <x14:formula1>
            <xm:f>Liste!$O$2:$O$3</xm:f>
          </x14:formula1>
          <xm:sqref>C4:C23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workbookViewId="0">
      <selection activeCell="B2" sqref="B2:B84"/>
    </sheetView>
  </sheetViews>
  <sheetFormatPr baseColWidth="10" defaultRowHeight="16" x14ac:dyDescent="0.2"/>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x14ac:dyDescent="0.2">
      <c r="A1" t="s">
        <v>113</v>
      </c>
      <c r="B1" t="s">
        <v>271</v>
      </c>
      <c r="D1" t="s">
        <v>26</v>
      </c>
      <c r="F1" t="s">
        <v>111</v>
      </c>
      <c r="H1" s="59" t="s">
        <v>256</v>
      </c>
      <c r="I1" s="66" t="s">
        <v>255</v>
      </c>
      <c r="J1" s="66" t="s">
        <v>1</v>
      </c>
      <c r="K1" s="66" t="s">
        <v>2</v>
      </c>
      <c r="L1" s="66" t="s">
        <v>3</v>
      </c>
      <c r="M1" s="67" t="s">
        <v>4</v>
      </c>
      <c r="O1" t="s">
        <v>267</v>
      </c>
    </row>
    <row r="2" spans="1:15" x14ac:dyDescent="0.2">
      <c r="A2" t="s">
        <v>88</v>
      </c>
      <c r="B2" t="s">
        <v>332</v>
      </c>
      <c r="D2">
        <v>0.5</v>
      </c>
      <c r="F2" s="10">
        <v>0.05</v>
      </c>
      <c r="H2" s="60" t="s">
        <v>27</v>
      </c>
      <c r="I2" s="61">
        <v>5.2</v>
      </c>
      <c r="J2" s="61">
        <v>8.5</v>
      </c>
      <c r="K2" s="61">
        <v>10.6</v>
      </c>
      <c r="L2" s="61">
        <v>11.3</v>
      </c>
      <c r="M2" s="62">
        <v>11.5</v>
      </c>
      <c r="O2" t="s">
        <v>268</v>
      </c>
    </row>
    <row r="3" spans="1:15" x14ac:dyDescent="0.2">
      <c r="A3" t="s">
        <v>65</v>
      </c>
      <c r="B3" t="s">
        <v>310</v>
      </c>
      <c r="D3">
        <v>1</v>
      </c>
      <c r="F3" s="10">
        <v>0.1</v>
      </c>
      <c r="H3" s="60" t="s">
        <v>33</v>
      </c>
      <c r="I3" s="61">
        <v>5.6</v>
      </c>
      <c r="J3" s="61">
        <v>9.3000000000000007</v>
      </c>
      <c r="K3" s="61">
        <v>11.8</v>
      </c>
      <c r="L3" s="61">
        <v>12.7</v>
      </c>
      <c r="M3" s="62">
        <v>13.4</v>
      </c>
      <c r="O3" t="s">
        <v>269</v>
      </c>
    </row>
    <row r="4" spans="1:15" x14ac:dyDescent="0.2">
      <c r="A4" t="s">
        <v>66</v>
      </c>
      <c r="B4" t="s">
        <v>311</v>
      </c>
      <c r="D4">
        <v>2</v>
      </c>
      <c r="F4" s="10">
        <v>0.15</v>
      </c>
      <c r="H4" s="60" t="s">
        <v>32</v>
      </c>
      <c r="I4" s="61">
        <v>6.7</v>
      </c>
      <c r="J4" s="61">
        <v>9.4</v>
      </c>
      <c r="K4" s="61">
        <v>10.8</v>
      </c>
      <c r="L4" s="61">
        <v>11.5</v>
      </c>
      <c r="M4" s="62">
        <v>12.1</v>
      </c>
    </row>
    <row r="5" spans="1:15" x14ac:dyDescent="0.2">
      <c r="A5" t="s">
        <v>43</v>
      </c>
      <c r="B5" t="s">
        <v>288</v>
      </c>
      <c r="D5">
        <v>4</v>
      </c>
      <c r="F5" s="10">
        <v>0.2</v>
      </c>
      <c r="H5" s="60" t="s">
        <v>35</v>
      </c>
      <c r="I5" s="61">
        <v>6.4</v>
      </c>
      <c r="J5" s="61">
        <v>7.8</v>
      </c>
      <c r="K5" s="61">
        <v>8.6999999999999993</v>
      </c>
      <c r="L5" s="61">
        <v>9.3000000000000007</v>
      </c>
      <c r="M5" s="62">
        <v>9.9</v>
      </c>
    </row>
    <row r="6" spans="1:15" x14ac:dyDescent="0.2">
      <c r="A6" t="s">
        <v>46</v>
      </c>
      <c r="B6" t="s">
        <v>291</v>
      </c>
      <c r="F6" s="10">
        <v>0.25</v>
      </c>
      <c r="H6" s="60" t="s">
        <v>79</v>
      </c>
      <c r="I6" s="61">
        <v>5.2</v>
      </c>
      <c r="J6" s="61">
        <v>9.8000000000000007</v>
      </c>
      <c r="K6" s="61">
        <v>12.8</v>
      </c>
      <c r="L6" s="61">
        <v>14</v>
      </c>
      <c r="M6" s="62">
        <v>14.4</v>
      </c>
    </row>
    <row r="7" spans="1:15" x14ac:dyDescent="0.2">
      <c r="A7" t="s">
        <v>44</v>
      </c>
      <c r="B7" t="s">
        <v>289</v>
      </c>
      <c r="F7" s="10">
        <v>0.3</v>
      </c>
      <c r="H7" s="60" t="s">
        <v>82</v>
      </c>
      <c r="I7" s="61">
        <v>5.5</v>
      </c>
      <c r="J7" s="61">
        <v>9.3000000000000007</v>
      </c>
      <c r="K7" s="61">
        <v>12.8</v>
      </c>
      <c r="L7" s="61">
        <v>14.1</v>
      </c>
      <c r="M7" s="62">
        <v>14.6</v>
      </c>
    </row>
    <row r="8" spans="1:15" x14ac:dyDescent="0.2">
      <c r="A8" t="s">
        <v>45</v>
      </c>
      <c r="B8" t="s">
        <v>290</v>
      </c>
      <c r="F8" s="10">
        <v>0.35</v>
      </c>
      <c r="H8" s="60" t="s">
        <v>91</v>
      </c>
      <c r="I8" s="61">
        <v>6</v>
      </c>
      <c r="J8" s="61">
        <v>8.6</v>
      </c>
      <c r="K8" s="61">
        <v>10.199999999999999</v>
      </c>
      <c r="L8" s="61">
        <v>10.7</v>
      </c>
      <c r="M8" s="62">
        <v>11</v>
      </c>
    </row>
    <row r="9" spans="1:15" x14ac:dyDescent="0.2">
      <c r="A9" t="s">
        <v>40</v>
      </c>
      <c r="B9" t="s">
        <v>285</v>
      </c>
      <c r="F9" s="10">
        <v>0.4</v>
      </c>
      <c r="H9" s="63" t="s">
        <v>40</v>
      </c>
      <c r="I9" s="64">
        <v>5.7</v>
      </c>
      <c r="J9" s="64">
        <v>8.5</v>
      </c>
      <c r="K9" s="64">
        <v>9.6999999999999993</v>
      </c>
      <c r="L9" s="64">
        <v>9.6999999999999993</v>
      </c>
      <c r="M9" s="65"/>
    </row>
    <row r="10" spans="1:15" x14ac:dyDescent="0.2">
      <c r="A10" t="s">
        <v>42</v>
      </c>
      <c r="B10" t="s">
        <v>287</v>
      </c>
      <c r="F10" s="10">
        <v>0.45</v>
      </c>
    </row>
    <row r="11" spans="1:15" x14ac:dyDescent="0.2">
      <c r="A11" t="s">
        <v>41</v>
      </c>
      <c r="B11" t="s">
        <v>286</v>
      </c>
      <c r="F11" s="10">
        <v>0.5</v>
      </c>
    </row>
    <row r="12" spans="1:15" x14ac:dyDescent="0.2">
      <c r="A12" t="s">
        <v>51</v>
      </c>
      <c r="B12" t="s">
        <v>296</v>
      </c>
      <c r="F12" s="10">
        <v>0.55000000000000004</v>
      </c>
    </row>
    <row r="13" spans="1:15" x14ac:dyDescent="0.2">
      <c r="A13" t="s">
        <v>109</v>
      </c>
      <c r="B13" t="s">
        <v>352</v>
      </c>
      <c r="F13" s="10">
        <v>0.6</v>
      </c>
    </row>
    <row r="14" spans="1:15" x14ac:dyDescent="0.2">
      <c r="A14" t="s">
        <v>39</v>
      </c>
      <c r="B14" t="s">
        <v>284</v>
      </c>
      <c r="F14" s="10">
        <v>0.65</v>
      </c>
    </row>
    <row r="15" spans="1:15" x14ac:dyDescent="0.2">
      <c r="A15" t="s">
        <v>55</v>
      </c>
      <c r="B15" t="s">
        <v>300</v>
      </c>
      <c r="F15" s="10">
        <v>0.7</v>
      </c>
    </row>
    <row r="16" spans="1:15" x14ac:dyDescent="0.2">
      <c r="A16" t="s">
        <v>27</v>
      </c>
      <c r="B16" t="s">
        <v>272</v>
      </c>
      <c r="F16" s="10">
        <v>0.75</v>
      </c>
    </row>
    <row r="17" spans="1:6" x14ac:dyDescent="0.2">
      <c r="A17" t="s">
        <v>30</v>
      </c>
      <c r="B17" t="s">
        <v>275</v>
      </c>
      <c r="F17" s="10">
        <v>0.8</v>
      </c>
    </row>
    <row r="18" spans="1:6" x14ac:dyDescent="0.2">
      <c r="A18" t="s">
        <v>31</v>
      </c>
      <c r="B18" t="s">
        <v>276</v>
      </c>
      <c r="F18" s="10">
        <v>0.85</v>
      </c>
    </row>
    <row r="19" spans="1:6" x14ac:dyDescent="0.2">
      <c r="A19" t="s">
        <v>28</v>
      </c>
      <c r="B19" t="s">
        <v>273</v>
      </c>
      <c r="F19" s="10">
        <v>0.9</v>
      </c>
    </row>
    <row r="20" spans="1:6" x14ac:dyDescent="0.2">
      <c r="A20" t="s">
        <v>29</v>
      </c>
      <c r="B20" t="s">
        <v>274</v>
      </c>
      <c r="F20" s="10">
        <v>0.95</v>
      </c>
    </row>
    <row r="21" spans="1:6" x14ac:dyDescent="0.2">
      <c r="A21" t="s">
        <v>63</v>
      </c>
      <c r="B21" t="s">
        <v>308</v>
      </c>
      <c r="F21" s="10">
        <v>1</v>
      </c>
    </row>
    <row r="22" spans="1:6" x14ac:dyDescent="0.2">
      <c r="A22" t="s">
        <v>105</v>
      </c>
      <c r="B22" t="s">
        <v>349</v>
      </c>
    </row>
    <row r="23" spans="1:6" x14ac:dyDescent="0.2">
      <c r="A23" t="s">
        <v>82</v>
      </c>
      <c r="B23" t="s">
        <v>326</v>
      </c>
    </row>
    <row r="24" spans="1:6" x14ac:dyDescent="0.2">
      <c r="A24" t="s">
        <v>79</v>
      </c>
      <c r="B24" t="s">
        <v>323</v>
      </c>
    </row>
    <row r="25" spans="1:6" x14ac:dyDescent="0.2">
      <c r="A25" t="s">
        <v>38</v>
      </c>
      <c r="B25" t="s">
        <v>283</v>
      </c>
    </row>
    <row r="26" spans="1:6" x14ac:dyDescent="0.2">
      <c r="A26" t="s">
        <v>37</v>
      </c>
      <c r="B26" t="s">
        <v>282</v>
      </c>
    </row>
    <row r="27" spans="1:6" x14ac:dyDescent="0.2">
      <c r="A27" t="s">
        <v>36</v>
      </c>
      <c r="B27" t="s">
        <v>281</v>
      </c>
    </row>
    <row r="28" spans="1:6" x14ac:dyDescent="0.2">
      <c r="A28" t="s">
        <v>35</v>
      </c>
      <c r="B28" t="s">
        <v>280</v>
      </c>
    </row>
    <row r="29" spans="1:6" x14ac:dyDescent="0.2">
      <c r="A29" t="s">
        <v>78</v>
      </c>
      <c r="B29" t="s">
        <v>322</v>
      </c>
    </row>
    <row r="30" spans="1:6" x14ac:dyDescent="0.2">
      <c r="A30" t="s">
        <v>32</v>
      </c>
      <c r="B30" t="s">
        <v>277</v>
      </c>
    </row>
    <row r="31" spans="1:6" x14ac:dyDescent="0.2">
      <c r="A31" t="s">
        <v>107</v>
      </c>
      <c r="B31" t="s">
        <v>350</v>
      </c>
    </row>
    <row r="32" spans="1:6" x14ac:dyDescent="0.2">
      <c r="A32" t="s">
        <v>85</v>
      </c>
      <c r="B32" t="s">
        <v>329</v>
      </c>
    </row>
    <row r="33" spans="1:2" x14ac:dyDescent="0.2">
      <c r="A33" t="s">
        <v>33</v>
      </c>
      <c r="B33" t="s">
        <v>278</v>
      </c>
    </row>
    <row r="34" spans="1:2" x14ac:dyDescent="0.2">
      <c r="A34" t="s">
        <v>34</v>
      </c>
      <c r="B34" t="s">
        <v>279</v>
      </c>
    </row>
    <row r="35" spans="1:2" x14ac:dyDescent="0.2">
      <c r="A35" t="s">
        <v>89</v>
      </c>
      <c r="B35" t="s">
        <v>333</v>
      </c>
    </row>
    <row r="36" spans="1:2" x14ac:dyDescent="0.2">
      <c r="A36" t="s">
        <v>74</v>
      </c>
      <c r="B36" t="s">
        <v>318</v>
      </c>
    </row>
    <row r="37" spans="1:2" x14ac:dyDescent="0.2">
      <c r="A37" t="s">
        <v>106</v>
      </c>
      <c r="B37" t="s">
        <v>106</v>
      </c>
    </row>
    <row r="38" spans="1:2" x14ac:dyDescent="0.2">
      <c r="A38" t="s">
        <v>60</v>
      </c>
      <c r="B38" t="s">
        <v>305</v>
      </c>
    </row>
    <row r="39" spans="1:2" x14ac:dyDescent="0.2">
      <c r="A39" t="s">
        <v>56</v>
      </c>
      <c r="B39" t="s">
        <v>301</v>
      </c>
    </row>
    <row r="40" spans="1:2" x14ac:dyDescent="0.2">
      <c r="A40" t="s">
        <v>97</v>
      </c>
      <c r="B40" t="s">
        <v>341</v>
      </c>
    </row>
    <row r="41" spans="1:2" x14ac:dyDescent="0.2">
      <c r="A41" t="s">
        <v>98</v>
      </c>
      <c r="B41" t="s">
        <v>342</v>
      </c>
    </row>
    <row r="42" spans="1:2" x14ac:dyDescent="0.2">
      <c r="A42" t="s">
        <v>100</v>
      </c>
      <c r="B42" t="s">
        <v>344</v>
      </c>
    </row>
    <row r="43" spans="1:2" x14ac:dyDescent="0.2">
      <c r="A43" t="s">
        <v>99</v>
      </c>
      <c r="B43" t="s">
        <v>343</v>
      </c>
    </row>
    <row r="44" spans="1:2" x14ac:dyDescent="0.2">
      <c r="A44" t="s">
        <v>47</v>
      </c>
      <c r="B44" t="s">
        <v>292</v>
      </c>
    </row>
    <row r="45" spans="1:2" x14ac:dyDescent="0.2">
      <c r="A45" t="s">
        <v>57</v>
      </c>
      <c r="B45" t="s">
        <v>302</v>
      </c>
    </row>
    <row r="46" spans="1:2" x14ac:dyDescent="0.2">
      <c r="A46" t="s">
        <v>59</v>
      </c>
      <c r="B46" t="s">
        <v>304</v>
      </c>
    </row>
    <row r="47" spans="1:2" x14ac:dyDescent="0.2">
      <c r="A47" t="s">
        <v>58</v>
      </c>
      <c r="B47" t="s">
        <v>303</v>
      </c>
    </row>
    <row r="48" spans="1:2" x14ac:dyDescent="0.2">
      <c r="A48" t="s">
        <v>81</v>
      </c>
      <c r="B48" t="s">
        <v>325</v>
      </c>
    </row>
    <row r="49" spans="1:2" x14ac:dyDescent="0.2">
      <c r="A49" t="s">
        <v>54</v>
      </c>
      <c r="B49" t="s">
        <v>299</v>
      </c>
    </row>
    <row r="50" spans="1:2" x14ac:dyDescent="0.2">
      <c r="A50" t="s">
        <v>84</v>
      </c>
      <c r="B50" t="s">
        <v>328</v>
      </c>
    </row>
    <row r="51" spans="1:2" x14ac:dyDescent="0.2">
      <c r="A51" t="s">
        <v>67</v>
      </c>
      <c r="B51" t="s">
        <v>312</v>
      </c>
    </row>
    <row r="52" spans="1:2" x14ac:dyDescent="0.2">
      <c r="A52" t="s">
        <v>68</v>
      </c>
      <c r="B52" t="s">
        <v>1</v>
      </c>
    </row>
    <row r="53" spans="1:2" x14ac:dyDescent="0.2">
      <c r="A53" t="s">
        <v>70</v>
      </c>
      <c r="B53" t="s">
        <v>314</v>
      </c>
    </row>
    <row r="54" spans="1:2" x14ac:dyDescent="0.2">
      <c r="A54" t="s">
        <v>72</v>
      </c>
      <c r="B54" t="s">
        <v>316</v>
      </c>
    </row>
    <row r="55" spans="1:2" x14ac:dyDescent="0.2">
      <c r="A55" t="s">
        <v>69</v>
      </c>
      <c r="B55" t="s">
        <v>313</v>
      </c>
    </row>
    <row r="56" spans="1:2" x14ac:dyDescent="0.2">
      <c r="A56" t="s">
        <v>71</v>
      </c>
      <c r="B56" t="s">
        <v>315</v>
      </c>
    </row>
    <row r="57" spans="1:2" x14ac:dyDescent="0.2">
      <c r="A57" t="s">
        <v>73</v>
      </c>
      <c r="B57" t="s">
        <v>317</v>
      </c>
    </row>
    <row r="58" spans="1:2" x14ac:dyDescent="0.2">
      <c r="A58" t="s">
        <v>90</v>
      </c>
      <c r="B58" t="s">
        <v>334</v>
      </c>
    </row>
    <row r="59" spans="1:2" x14ac:dyDescent="0.2">
      <c r="A59" t="s">
        <v>94</v>
      </c>
      <c r="B59" t="s">
        <v>338</v>
      </c>
    </row>
    <row r="60" spans="1:2" x14ac:dyDescent="0.2">
      <c r="A60" t="s">
        <v>93</v>
      </c>
      <c r="B60" t="s">
        <v>337</v>
      </c>
    </row>
    <row r="61" spans="1:2" x14ac:dyDescent="0.2">
      <c r="A61" t="s">
        <v>95</v>
      </c>
      <c r="B61" t="s">
        <v>339</v>
      </c>
    </row>
    <row r="62" spans="1:2" x14ac:dyDescent="0.2">
      <c r="A62" t="s">
        <v>92</v>
      </c>
      <c r="B62" t="s">
        <v>336</v>
      </c>
    </row>
    <row r="63" spans="1:2" x14ac:dyDescent="0.2">
      <c r="A63" t="s">
        <v>91</v>
      </c>
      <c r="B63" t="s">
        <v>335</v>
      </c>
    </row>
    <row r="64" spans="1:2" x14ac:dyDescent="0.2">
      <c r="A64" t="s">
        <v>96</v>
      </c>
      <c r="B64" t="s">
        <v>340</v>
      </c>
    </row>
    <row r="65" spans="1:2" x14ac:dyDescent="0.2">
      <c r="A65" t="s">
        <v>76</v>
      </c>
      <c r="B65" t="s">
        <v>320</v>
      </c>
    </row>
    <row r="66" spans="1:2" x14ac:dyDescent="0.2">
      <c r="A66" t="s">
        <v>77</v>
      </c>
      <c r="B66" t="s">
        <v>321</v>
      </c>
    </row>
    <row r="67" spans="1:2" x14ac:dyDescent="0.2">
      <c r="A67" t="s">
        <v>86</v>
      </c>
      <c r="B67" t="s">
        <v>330</v>
      </c>
    </row>
    <row r="68" spans="1:2" x14ac:dyDescent="0.2">
      <c r="A68" t="s">
        <v>75</v>
      </c>
      <c r="B68" t="s">
        <v>319</v>
      </c>
    </row>
    <row r="69" spans="1:2" x14ac:dyDescent="0.2">
      <c r="A69" t="s">
        <v>108</v>
      </c>
      <c r="B69" t="s">
        <v>351</v>
      </c>
    </row>
    <row r="70" spans="1:2" x14ac:dyDescent="0.2">
      <c r="A70" t="s">
        <v>62</v>
      </c>
      <c r="B70" t="s">
        <v>307</v>
      </c>
    </row>
    <row r="71" spans="1:2" x14ac:dyDescent="0.2">
      <c r="A71" t="s">
        <v>83</v>
      </c>
      <c r="B71" t="s">
        <v>327</v>
      </c>
    </row>
    <row r="72" spans="1:2" x14ac:dyDescent="0.2">
      <c r="A72" t="s">
        <v>87</v>
      </c>
      <c r="B72" t="s">
        <v>331</v>
      </c>
    </row>
    <row r="73" spans="1:2" x14ac:dyDescent="0.2">
      <c r="A73" t="s">
        <v>52</v>
      </c>
      <c r="B73" t="s">
        <v>297</v>
      </c>
    </row>
    <row r="74" spans="1:2" x14ac:dyDescent="0.2">
      <c r="A74" t="s">
        <v>53</v>
      </c>
      <c r="B74" t="s">
        <v>298</v>
      </c>
    </row>
    <row r="75" spans="1:2" x14ac:dyDescent="0.2">
      <c r="A75" t="s">
        <v>80</v>
      </c>
      <c r="B75" t="s">
        <v>324</v>
      </c>
    </row>
    <row r="76" spans="1:2" x14ac:dyDescent="0.2">
      <c r="A76" t="s">
        <v>64</v>
      </c>
      <c r="B76" t="s">
        <v>309</v>
      </c>
    </row>
    <row r="77" spans="1:2" x14ac:dyDescent="0.2">
      <c r="A77" t="s">
        <v>101</v>
      </c>
      <c r="B77" t="s">
        <v>345</v>
      </c>
    </row>
    <row r="78" spans="1:2" x14ac:dyDescent="0.2">
      <c r="A78" t="s">
        <v>48</v>
      </c>
      <c r="B78" t="s">
        <v>293</v>
      </c>
    </row>
    <row r="79" spans="1:2" x14ac:dyDescent="0.2">
      <c r="A79" t="s">
        <v>50</v>
      </c>
      <c r="B79" t="s">
        <v>295</v>
      </c>
    </row>
    <row r="80" spans="1:2" x14ac:dyDescent="0.2">
      <c r="A80" t="s">
        <v>49</v>
      </c>
      <c r="B80" t="s">
        <v>294</v>
      </c>
    </row>
    <row r="81" spans="1:2" x14ac:dyDescent="0.2">
      <c r="A81" t="s">
        <v>102</v>
      </c>
      <c r="B81" t="s">
        <v>346</v>
      </c>
    </row>
    <row r="82" spans="1:2" x14ac:dyDescent="0.2">
      <c r="A82" t="s">
        <v>104</v>
      </c>
      <c r="B82" t="s">
        <v>348</v>
      </c>
    </row>
    <row r="83" spans="1:2" x14ac:dyDescent="0.2">
      <c r="A83" t="s">
        <v>103</v>
      </c>
      <c r="B83" t="s">
        <v>347</v>
      </c>
    </row>
    <row r="84" spans="1:2" x14ac:dyDescent="0.2">
      <c r="A84" t="s">
        <v>61</v>
      </c>
      <c r="B84" t="s">
        <v>306</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Formulaire</vt:lpstr>
      <vt:lpstr>Données brutes</vt:lpstr>
      <vt:lpstr>Variabilité statistique</vt:lpstr>
      <vt:lpstr>Données typo</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Guillier</dc:creator>
  <cp:lastModifiedBy>Caroline Guillier</cp:lastModifiedBy>
  <cp:lastPrinted>2024-11-05T08:26:19Z</cp:lastPrinted>
  <dcterms:created xsi:type="dcterms:W3CDTF">2024-11-05T08:01:40Z</dcterms:created>
  <dcterms:modified xsi:type="dcterms:W3CDTF">2024-12-16T14:38:46Z</dcterms:modified>
</cp:coreProperties>
</file>