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alazard\Desktop\Temp Trabajo\"/>
    </mc:Choice>
  </mc:AlternateContent>
  <xr:revisionPtr revIDLastSave="0" documentId="13_ncr:1_{DCBE02A7-EE2E-4C07-8F87-3262CCEBE3D9}" xr6:coauthVersionLast="47" xr6:coauthVersionMax="47" xr10:uidLastSave="{00000000-0000-0000-0000-000000000000}"/>
  <bookViews>
    <workbookView xWindow="-120" yWindow="-120" windowWidth="29040" windowHeight="17520" firstSheet="4" activeTab="4" xr2:uid="{01E37EF0-6B55-40C4-99D9-D42DA5BBD440}"/>
  </bookViews>
  <sheets>
    <sheet name="Hoja1" sheetId="1" state="hidden" r:id="rId1"/>
    <sheet name="Hoja1 (2)" sheetId="4" state="hidden" r:id="rId2"/>
    <sheet name="Hoja1 (3)" sheetId="5" state="hidden" r:id="rId3"/>
    <sheet name="Hoja1 (4)" sheetId="6" state="hidden" r:id="rId4"/>
    <sheet name="Hoja1 (5)" sheetId="7" r:id="rId5"/>
    <sheet name="Hoja2" sheetId="3" r:id="rId6"/>
    <sheet name="GPT cache" sheetId="2" state="veryHidden" r:id="rId7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59" i="7" l="1"/>
  <c r="M53" i="7"/>
  <c r="M52" i="7"/>
  <c r="I52" i="7"/>
  <c r="F52" i="7"/>
  <c r="E52" i="7"/>
  <c r="M51" i="7"/>
  <c r="I51" i="7"/>
  <c r="F51" i="7"/>
  <c r="E51" i="7"/>
  <c r="M50" i="7"/>
  <c r="I50" i="7"/>
  <c r="F50" i="7"/>
  <c r="E50" i="7"/>
  <c r="M49" i="7"/>
  <c r="I49" i="7"/>
  <c r="F49" i="7"/>
  <c r="E49" i="7"/>
  <c r="M48" i="7"/>
  <c r="I48" i="7"/>
  <c r="F48" i="7"/>
  <c r="E48" i="7"/>
  <c r="M47" i="7"/>
  <c r="I47" i="7"/>
  <c r="F47" i="7"/>
  <c r="E47" i="7"/>
  <c r="M46" i="7"/>
  <c r="I46" i="7"/>
  <c r="F46" i="7"/>
  <c r="E46" i="7"/>
  <c r="M41" i="7"/>
  <c r="I41" i="7"/>
  <c r="F41" i="7"/>
  <c r="E41" i="7"/>
  <c r="M40" i="7"/>
  <c r="I40" i="7"/>
  <c r="F40" i="7"/>
  <c r="E40" i="7"/>
  <c r="M39" i="7"/>
  <c r="I39" i="7"/>
  <c r="F39" i="7"/>
  <c r="E39" i="7"/>
  <c r="M38" i="7"/>
  <c r="I38" i="7"/>
  <c r="F38" i="7"/>
  <c r="E38" i="7"/>
  <c r="M37" i="7"/>
  <c r="I37" i="7"/>
  <c r="F37" i="7"/>
  <c r="E37" i="7"/>
  <c r="M36" i="7"/>
  <c r="I36" i="7"/>
  <c r="F36" i="7"/>
  <c r="E36" i="7"/>
  <c r="M35" i="7"/>
  <c r="I35" i="7"/>
  <c r="F35" i="7"/>
  <c r="E35" i="7"/>
  <c r="M30" i="7"/>
  <c r="I30" i="7"/>
  <c r="F30" i="7"/>
  <c r="E30" i="7"/>
  <c r="M29" i="7"/>
  <c r="I29" i="7"/>
  <c r="F29" i="7"/>
  <c r="E29" i="7"/>
  <c r="M28" i="7"/>
  <c r="I28" i="7"/>
  <c r="F28" i="7"/>
  <c r="E28" i="7"/>
  <c r="M27" i="7"/>
  <c r="I27" i="7"/>
  <c r="F27" i="7"/>
  <c r="E27" i="7"/>
  <c r="M26" i="7"/>
  <c r="I26" i="7"/>
  <c r="F26" i="7"/>
  <c r="E26" i="7"/>
  <c r="M25" i="7"/>
  <c r="I25" i="7"/>
  <c r="F25" i="7"/>
  <c r="E25" i="7"/>
  <c r="M24" i="7"/>
  <c r="I24" i="7"/>
  <c r="F24" i="7"/>
  <c r="E24" i="7"/>
  <c r="P21" i="7"/>
  <c r="P20" i="7"/>
  <c r="P19" i="7"/>
  <c r="M19" i="7"/>
  <c r="I19" i="7"/>
  <c r="F19" i="7"/>
  <c r="E19" i="7"/>
  <c r="P18" i="7"/>
  <c r="M18" i="7"/>
  <c r="I18" i="7"/>
  <c r="F18" i="7"/>
  <c r="E18" i="7"/>
  <c r="P17" i="7"/>
  <c r="M17" i="7"/>
  <c r="I17" i="7"/>
  <c r="F17" i="7"/>
  <c r="E17" i="7"/>
  <c r="P16" i="7"/>
  <c r="M16" i="7"/>
  <c r="I16" i="7"/>
  <c r="F16" i="7"/>
  <c r="E16" i="7"/>
  <c r="P15" i="7"/>
  <c r="M15" i="7"/>
  <c r="I15" i="7"/>
  <c r="F15" i="7"/>
  <c r="E15" i="7"/>
  <c r="P14" i="7"/>
  <c r="M14" i="7"/>
  <c r="I14" i="7"/>
  <c r="F14" i="7"/>
  <c r="E14" i="7"/>
  <c r="P13" i="7"/>
  <c r="M13" i="7"/>
  <c r="I13" i="7"/>
  <c r="F13" i="7"/>
  <c r="E13" i="7"/>
  <c r="P12" i="7"/>
  <c r="P11" i="7"/>
  <c r="P10" i="7"/>
  <c r="B10" i="7"/>
  <c r="P9" i="7"/>
  <c r="P8" i="7"/>
  <c r="M8" i="7"/>
  <c r="I8" i="7"/>
  <c r="F8" i="7"/>
  <c r="E8" i="7"/>
  <c r="P7" i="7"/>
  <c r="M7" i="7"/>
  <c r="I7" i="7"/>
  <c r="F7" i="7"/>
  <c r="E7" i="7"/>
  <c r="P6" i="7"/>
  <c r="M6" i="7"/>
  <c r="I6" i="7"/>
  <c r="F6" i="7"/>
  <c r="E6" i="7"/>
  <c r="P5" i="7"/>
  <c r="M5" i="7"/>
  <c r="I5" i="7"/>
  <c r="F5" i="7"/>
  <c r="E5" i="7"/>
  <c r="P4" i="7"/>
  <c r="M4" i="7"/>
  <c r="I4" i="7"/>
  <c r="F4" i="7"/>
  <c r="E4" i="7"/>
  <c r="P3" i="7"/>
  <c r="M3" i="7"/>
  <c r="I3" i="7"/>
  <c r="F3" i="7"/>
  <c r="E3" i="7"/>
  <c r="P2" i="7"/>
  <c r="M2" i="7"/>
  <c r="I2" i="7"/>
  <c r="F2" i="7"/>
  <c r="E2" i="7"/>
  <c r="L13" i="6"/>
  <c r="J4" i="6"/>
  <c r="J5" i="6"/>
  <c r="J6" i="6"/>
  <c r="J7" i="6"/>
  <c r="J8" i="6"/>
  <c r="J3" i="6"/>
  <c r="L17" i="6"/>
  <c r="J2" i="7" l="1"/>
  <c r="A60" i="7"/>
  <c r="A61" i="7" s="1"/>
  <c r="B21" i="7"/>
  <c r="F21" i="7"/>
  <c r="E54" i="7"/>
  <c r="J4" i="7"/>
  <c r="E32" i="7"/>
  <c r="F54" i="7"/>
  <c r="F32" i="7"/>
  <c r="J6" i="7"/>
  <c r="F10" i="7"/>
  <c r="E21" i="7"/>
  <c r="E10" i="7"/>
  <c r="J3" i="7"/>
  <c r="E43" i="7"/>
  <c r="F43" i="7"/>
  <c r="J8" i="7"/>
  <c r="J5" i="7"/>
  <c r="J7" i="7"/>
  <c r="E2" i="6"/>
  <c r="J16" i="7" l="1"/>
  <c r="J19" i="7"/>
  <c r="J17" i="7"/>
  <c r="J18" i="7"/>
  <c r="J13" i="7"/>
  <c r="J14" i="7"/>
  <c r="J15" i="7"/>
  <c r="J27" i="7" s="1"/>
  <c r="B32" i="7"/>
  <c r="A62" i="7"/>
  <c r="F3" i="6"/>
  <c r="F4" i="6"/>
  <c r="F5" i="6"/>
  <c r="F6" i="6"/>
  <c r="F7" i="6"/>
  <c r="F8" i="6"/>
  <c r="F2" i="6"/>
  <c r="E3" i="6"/>
  <c r="E4" i="6"/>
  <c r="I52" i="6"/>
  <c r="I47" i="6"/>
  <c r="I48" i="6"/>
  <c r="I49" i="6"/>
  <c r="I50" i="6"/>
  <c r="I51" i="6"/>
  <c r="I46" i="6"/>
  <c r="I36" i="6"/>
  <c r="I37" i="6"/>
  <c r="I38" i="6"/>
  <c r="I39" i="6"/>
  <c r="I40" i="6"/>
  <c r="I41" i="6"/>
  <c r="I35" i="6"/>
  <c r="I25" i="6"/>
  <c r="I26" i="6"/>
  <c r="I27" i="6"/>
  <c r="I28" i="6"/>
  <c r="I29" i="6"/>
  <c r="I30" i="6"/>
  <c r="I24" i="6"/>
  <c r="I14" i="6"/>
  <c r="I15" i="6"/>
  <c r="I16" i="6"/>
  <c r="I17" i="6"/>
  <c r="I18" i="6"/>
  <c r="I19" i="6"/>
  <c r="I13" i="6"/>
  <c r="I3" i="6"/>
  <c r="I4" i="6"/>
  <c r="I5" i="6"/>
  <c r="I6" i="6"/>
  <c r="I7" i="6"/>
  <c r="I8" i="6"/>
  <c r="I2" i="6"/>
  <c r="O52" i="6"/>
  <c r="O51" i="6"/>
  <c r="O50" i="6"/>
  <c r="O49" i="6"/>
  <c r="O48" i="6"/>
  <c r="O47" i="6"/>
  <c r="N41" i="6"/>
  <c r="N40" i="6"/>
  <c r="N39" i="6"/>
  <c r="N38" i="6"/>
  <c r="N37" i="6"/>
  <c r="N36" i="6"/>
  <c r="M30" i="6"/>
  <c r="M29" i="6"/>
  <c r="M28" i="6"/>
  <c r="M27" i="6"/>
  <c r="M26" i="6"/>
  <c r="M25" i="6"/>
  <c r="A62" i="6"/>
  <c r="A63" i="6"/>
  <c r="A64" i="6"/>
  <c r="A65" i="6"/>
  <c r="A66" i="6" s="1"/>
  <c r="T12" i="5" a="1"/>
  <c r="T12" i="5" s="1"/>
  <c r="A59" i="6"/>
  <c r="A60" i="6" s="1"/>
  <c r="A61" i="6" s="1"/>
  <c r="O53" i="6"/>
  <c r="B43" i="7" l="1"/>
  <c r="J28" i="7"/>
  <c r="J26" i="7"/>
  <c r="J25" i="7"/>
  <c r="J24" i="7"/>
  <c r="J41" i="7" s="1"/>
  <c r="J29" i="7"/>
  <c r="J30" i="7"/>
  <c r="B54" i="7"/>
  <c r="N7" i="6"/>
  <c r="N4" i="6"/>
  <c r="J2" i="6"/>
  <c r="T3" i="6"/>
  <c r="T2" i="6"/>
  <c r="L18" i="6"/>
  <c r="L19" i="6"/>
  <c r="Q53" i="6"/>
  <c r="Q52" i="6"/>
  <c r="F52" i="6"/>
  <c r="E52" i="6"/>
  <c r="Q51" i="6"/>
  <c r="F51" i="6"/>
  <c r="E51" i="6"/>
  <c r="Q50" i="6"/>
  <c r="F50" i="6"/>
  <c r="E50" i="6"/>
  <c r="Q49" i="6"/>
  <c r="F49" i="6"/>
  <c r="E49" i="6"/>
  <c r="Q48" i="6"/>
  <c r="F48" i="6"/>
  <c r="E48" i="6"/>
  <c r="Q47" i="6"/>
  <c r="F47" i="6"/>
  <c r="E47" i="6"/>
  <c r="Q46" i="6"/>
  <c r="F46" i="6"/>
  <c r="E46" i="6"/>
  <c r="Q41" i="6"/>
  <c r="F41" i="6"/>
  <c r="E41" i="6"/>
  <c r="Q40" i="6"/>
  <c r="F40" i="6"/>
  <c r="E40" i="6"/>
  <c r="Q39" i="6"/>
  <c r="F39" i="6"/>
  <c r="E39" i="6"/>
  <c r="Q38" i="6"/>
  <c r="F38" i="6"/>
  <c r="E38" i="6"/>
  <c r="Q37" i="6"/>
  <c r="F37" i="6"/>
  <c r="E37" i="6"/>
  <c r="Q36" i="6"/>
  <c r="F36" i="6"/>
  <c r="E36" i="6"/>
  <c r="Q35" i="6"/>
  <c r="F35" i="6"/>
  <c r="E35" i="6"/>
  <c r="Q30" i="6"/>
  <c r="F30" i="6"/>
  <c r="E30" i="6"/>
  <c r="Q29" i="6"/>
  <c r="F29" i="6"/>
  <c r="E29" i="6"/>
  <c r="Q28" i="6"/>
  <c r="F28" i="6"/>
  <c r="E28" i="6"/>
  <c r="Q27" i="6"/>
  <c r="F27" i="6"/>
  <c r="E27" i="6"/>
  <c r="Q26" i="6"/>
  <c r="F26" i="6"/>
  <c r="E26" i="6"/>
  <c r="Q25" i="6"/>
  <c r="F25" i="6"/>
  <c r="E25" i="6"/>
  <c r="Q24" i="6"/>
  <c r="F24" i="6"/>
  <c r="E24" i="6"/>
  <c r="T21" i="6"/>
  <c r="T20" i="6"/>
  <c r="T19" i="6"/>
  <c r="Q19" i="6"/>
  <c r="F19" i="6"/>
  <c r="E19" i="6"/>
  <c r="T18" i="6"/>
  <c r="Q18" i="6"/>
  <c r="F18" i="6"/>
  <c r="E18" i="6"/>
  <c r="T17" i="6"/>
  <c r="Q17" i="6"/>
  <c r="F17" i="6"/>
  <c r="E17" i="6"/>
  <c r="T16" i="6"/>
  <c r="Q16" i="6"/>
  <c r="F16" i="6"/>
  <c r="E16" i="6"/>
  <c r="T15" i="6"/>
  <c r="Q15" i="6"/>
  <c r="F15" i="6"/>
  <c r="E15" i="6"/>
  <c r="T14" i="6"/>
  <c r="Q14" i="6"/>
  <c r="F14" i="6"/>
  <c r="E14" i="6"/>
  <c r="T13" i="6"/>
  <c r="Q13" i="6"/>
  <c r="F13" i="6"/>
  <c r="E13" i="6"/>
  <c r="T12" i="6"/>
  <c r="T11" i="6"/>
  <c r="T10" i="6"/>
  <c r="B10" i="6"/>
  <c r="T9" i="6"/>
  <c r="T8" i="6"/>
  <c r="Q8" i="6"/>
  <c r="E8" i="6"/>
  <c r="T7" i="6"/>
  <c r="Q7" i="6"/>
  <c r="E7" i="6"/>
  <c r="T6" i="6"/>
  <c r="Q6" i="6"/>
  <c r="E6" i="6"/>
  <c r="T5" i="6"/>
  <c r="Q5" i="6"/>
  <c r="E5" i="6"/>
  <c r="T4" i="6"/>
  <c r="Q4" i="6"/>
  <c r="Q3" i="6"/>
  <c r="Q2" i="6"/>
  <c r="J53" i="5"/>
  <c r="J52" i="5"/>
  <c r="F52" i="5"/>
  <c r="E52" i="5"/>
  <c r="J51" i="5"/>
  <c r="F51" i="5"/>
  <c r="E51" i="5"/>
  <c r="J50" i="5"/>
  <c r="F50" i="5"/>
  <c r="E50" i="5"/>
  <c r="J49" i="5"/>
  <c r="F49" i="5"/>
  <c r="E49" i="5"/>
  <c r="J48" i="5"/>
  <c r="F48" i="5"/>
  <c r="E48" i="5"/>
  <c r="J47" i="5"/>
  <c r="F47" i="5"/>
  <c r="E47" i="5"/>
  <c r="J46" i="5"/>
  <c r="F46" i="5"/>
  <c r="F54" i="5" s="1"/>
  <c r="E46" i="5"/>
  <c r="E54" i="5" s="1"/>
  <c r="B43" i="5"/>
  <c r="J41" i="5"/>
  <c r="F41" i="5"/>
  <c r="E41" i="5"/>
  <c r="J40" i="5"/>
  <c r="F40" i="5"/>
  <c r="E40" i="5"/>
  <c r="J39" i="5"/>
  <c r="F39" i="5"/>
  <c r="E39" i="5"/>
  <c r="J38" i="5"/>
  <c r="F38" i="5"/>
  <c r="E38" i="5"/>
  <c r="J37" i="5"/>
  <c r="F37" i="5"/>
  <c r="E37" i="5"/>
  <c r="J36" i="5"/>
  <c r="F36" i="5"/>
  <c r="E36" i="5"/>
  <c r="J35" i="5"/>
  <c r="F35" i="5"/>
  <c r="F43" i="5" s="1"/>
  <c r="E35" i="5"/>
  <c r="B32" i="5"/>
  <c r="J30" i="5"/>
  <c r="F30" i="5"/>
  <c r="E30" i="5"/>
  <c r="J29" i="5"/>
  <c r="F29" i="5"/>
  <c r="E29" i="5"/>
  <c r="J28" i="5"/>
  <c r="F28" i="5"/>
  <c r="E28" i="5"/>
  <c r="J27" i="5"/>
  <c r="F27" i="5"/>
  <c r="E27" i="5"/>
  <c r="J26" i="5"/>
  <c r="F26" i="5"/>
  <c r="E26" i="5"/>
  <c r="J25" i="5"/>
  <c r="F25" i="5"/>
  <c r="E25" i="5"/>
  <c r="J24" i="5"/>
  <c r="F24" i="5"/>
  <c r="F32" i="5" s="1"/>
  <c r="E24" i="5"/>
  <c r="E32" i="5" s="1"/>
  <c r="M21" i="5"/>
  <c r="B21" i="5"/>
  <c r="M20" i="5"/>
  <c r="M19" i="5"/>
  <c r="J19" i="5"/>
  <c r="F19" i="5"/>
  <c r="E19" i="5"/>
  <c r="M18" i="5"/>
  <c r="J18" i="5"/>
  <c r="F18" i="5"/>
  <c r="E18" i="5"/>
  <c r="M17" i="5"/>
  <c r="J17" i="5"/>
  <c r="F17" i="5"/>
  <c r="E17" i="5"/>
  <c r="M16" i="5"/>
  <c r="J16" i="5"/>
  <c r="F16" i="5"/>
  <c r="E16" i="5"/>
  <c r="M15" i="5"/>
  <c r="J15" i="5"/>
  <c r="F15" i="5"/>
  <c r="E15" i="5"/>
  <c r="M14" i="5"/>
  <c r="J14" i="5"/>
  <c r="F14" i="5"/>
  <c r="E14" i="5"/>
  <c r="M13" i="5"/>
  <c r="J13" i="5"/>
  <c r="F13" i="5"/>
  <c r="E13" i="5"/>
  <c r="E21" i="5" s="1"/>
  <c r="M12" i="5"/>
  <c r="M11" i="5"/>
  <c r="M10" i="5"/>
  <c r="B10" i="5"/>
  <c r="M9" i="5"/>
  <c r="M8" i="5"/>
  <c r="J8" i="5"/>
  <c r="F8" i="5"/>
  <c r="E8" i="5"/>
  <c r="M7" i="5"/>
  <c r="J7" i="5"/>
  <c r="F7" i="5"/>
  <c r="E7" i="5"/>
  <c r="M6" i="5"/>
  <c r="J6" i="5"/>
  <c r="F6" i="5"/>
  <c r="E6" i="5"/>
  <c r="P5" i="5"/>
  <c r="P6" i="5" s="1"/>
  <c r="P7" i="5" s="1"/>
  <c r="P8" i="5" s="1"/>
  <c r="P9" i="5" s="1"/>
  <c r="P10" i="5" s="1"/>
  <c r="P11" i="5" s="1"/>
  <c r="P12" i="5" s="1"/>
  <c r="P13" i="5" s="1"/>
  <c r="M5" i="5"/>
  <c r="J5" i="5"/>
  <c r="F5" i="5"/>
  <c r="E5" i="5"/>
  <c r="M4" i="5"/>
  <c r="J4" i="5"/>
  <c r="F4" i="5"/>
  <c r="E4" i="5"/>
  <c r="M3" i="5"/>
  <c r="J3" i="5"/>
  <c r="F3" i="5"/>
  <c r="E3" i="5"/>
  <c r="M2" i="5"/>
  <c r="I6" i="5" s="1"/>
  <c r="J2" i="5"/>
  <c r="F2" i="5"/>
  <c r="F10" i="5" s="1"/>
  <c r="E2" i="5"/>
  <c r="E10" i="5" s="1"/>
  <c r="I3" i="4"/>
  <c r="I4" i="1"/>
  <c r="I3" i="1"/>
  <c r="I4" i="4"/>
  <c r="I5" i="4"/>
  <c r="I6" i="4"/>
  <c r="I2" i="1"/>
  <c r="I2" i="4"/>
  <c r="J35" i="7" l="1"/>
  <c r="J39" i="7"/>
  <c r="J38" i="7"/>
  <c r="J40" i="7"/>
  <c r="J36" i="7"/>
  <c r="J37" i="7"/>
  <c r="N12" i="6"/>
  <c r="B21" i="6"/>
  <c r="B32" i="6" s="1"/>
  <c r="F21" i="5"/>
  <c r="E43" i="5"/>
  <c r="E54" i="6"/>
  <c r="F21" i="6"/>
  <c r="F10" i="6"/>
  <c r="F54" i="6"/>
  <c r="E21" i="6"/>
  <c r="E43" i="6"/>
  <c r="E10" i="6"/>
  <c r="E32" i="6"/>
  <c r="F43" i="6"/>
  <c r="F32" i="6"/>
  <c r="I3" i="5"/>
  <c r="I5" i="5"/>
  <c r="I4" i="5"/>
  <c r="B54" i="5"/>
  <c r="I2" i="5"/>
  <c r="F54" i="4"/>
  <c r="J53" i="4"/>
  <c r="J52" i="4"/>
  <c r="F52" i="4"/>
  <c r="E52" i="4"/>
  <c r="J51" i="4"/>
  <c r="F51" i="4"/>
  <c r="E51" i="4"/>
  <c r="J50" i="4"/>
  <c r="F50" i="4"/>
  <c r="E50" i="4"/>
  <c r="J49" i="4"/>
  <c r="F49" i="4"/>
  <c r="E49" i="4"/>
  <c r="J48" i="4"/>
  <c r="F48" i="4"/>
  <c r="E48" i="4"/>
  <c r="J47" i="4"/>
  <c r="F47" i="4"/>
  <c r="E47" i="4"/>
  <c r="J46" i="4"/>
  <c r="F46" i="4"/>
  <c r="E46" i="4"/>
  <c r="E54" i="4" s="1"/>
  <c r="F43" i="4"/>
  <c r="J41" i="4"/>
  <c r="F41" i="4"/>
  <c r="E41" i="4"/>
  <c r="J40" i="4"/>
  <c r="F40" i="4"/>
  <c r="E40" i="4"/>
  <c r="J39" i="4"/>
  <c r="F39" i="4"/>
  <c r="E39" i="4"/>
  <c r="J38" i="4"/>
  <c r="F38" i="4"/>
  <c r="E38" i="4"/>
  <c r="J37" i="4"/>
  <c r="F37" i="4"/>
  <c r="E37" i="4"/>
  <c r="J36" i="4"/>
  <c r="F36" i="4"/>
  <c r="E36" i="4"/>
  <c r="J35" i="4"/>
  <c r="F35" i="4"/>
  <c r="E35" i="4"/>
  <c r="E43" i="4" s="1"/>
  <c r="F32" i="4"/>
  <c r="J30" i="4"/>
  <c r="F30" i="4"/>
  <c r="E30" i="4"/>
  <c r="J29" i="4"/>
  <c r="F29" i="4"/>
  <c r="E29" i="4"/>
  <c r="J28" i="4"/>
  <c r="F28" i="4"/>
  <c r="E28" i="4"/>
  <c r="J27" i="4"/>
  <c r="F27" i="4"/>
  <c r="E27" i="4"/>
  <c r="J26" i="4"/>
  <c r="F26" i="4"/>
  <c r="E26" i="4"/>
  <c r="J25" i="4"/>
  <c r="F25" i="4"/>
  <c r="E25" i="4"/>
  <c r="J24" i="4"/>
  <c r="F24" i="4"/>
  <c r="E24" i="4"/>
  <c r="E32" i="4" s="1"/>
  <c r="M21" i="4"/>
  <c r="F21" i="4"/>
  <c r="M20" i="4"/>
  <c r="M19" i="4"/>
  <c r="J19" i="4"/>
  <c r="F19" i="4"/>
  <c r="E19" i="4"/>
  <c r="M18" i="4"/>
  <c r="J18" i="4"/>
  <c r="F18" i="4"/>
  <c r="E18" i="4"/>
  <c r="M17" i="4"/>
  <c r="J17" i="4"/>
  <c r="F17" i="4"/>
  <c r="E17" i="4"/>
  <c r="M16" i="4"/>
  <c r="J16" i="4"/>
  <c r="F16" i="4"/>
  <c r="E16" i="4"/>
  <c r="M15" i="4"/>
  <c r="J15" i="4"/>
  <c r="F15" i="4"/>
  <c r="E15" i="4"/>
  <c r="M14" i="4"/>
  <c r="J14" i="4"/>
  <c r="F14" i="4"/>
  <c r="E14" i="4"/>
  <c r="M13" i="4"/>
  <c r="J13" i="4"/>
  <c r="F13" i="4"/>
  <c r="E13" i="4"/>
  <c r="E21" i="4" s="1"/>
  <c r="M12" i="4"/>
  <c r="M11" i="4"/>
  <c r="M10" i="4"/>
  <c r="B10" i="4"/>
  <c r="B21" i="4" s="1"/>
  <c r="B32" i="4" s="1"/>
  <c r="M9" i="4"/>
  <c r="M8" i="4"/>
  <c r="J8" i="4"/>
  <c r="F8" i="4"/>
  <c r="E8" i="4"/>
  <c r="M7" i="4"/>
  <c r="J7" i="4"/>
  <c r="F7" i="4"/>
  <c r="E7" i="4"/>
  <c r="M6" i="4"/>
  <c r="J6" i="4"/>
  <c r="F6" i="4"/>
  <c r="E6" i="4"/>
  <c r="M5" i="4"/>
  <c r="J5" i="4"/>
  <c r="F5" i="4"/>
  <c r="E5" i="4"/>
  <c r="M4" i="4"/>
  <c r="J4" i="4"/>
  <c r="F4" i="4"/>
  <c r="E4" i="4"/>
  <c r="M3" i="4"/>
  <c r="J3" i="4"/>
  <c r="F3" i="4"/>
  <c r="E3" i="4"/>
  <c r="M2" i="4"/>
  <c r="J2" i="4"/>
  <c r="F2" i="4"/>
  <c r="E2" i="4"/>
  <c r="J53" i="1"/>
  <c r="J13" i="1"/>
  <c r="J14" i="1"/>
  <c r="J15" i="1"/>
  <c r="J16" i="1"/>
  <c r="J17" i="1"/>
  <c r="J18" i="1"/>
  <c r="J19" i="1"/>
  <c r="J24" i="1"/>
  <c r="J25" i="1"/>
  <c r="J26" i="1"/>
  <c r="J27" i="1"/>
  <c r="J28" i="1"/>
  <c r="J29" i="1"/>
  <c r="J30" i="1"/>
  <c r="J35" i="1"/>
  <c r="J36" i="1"/>
  <c r="J37" i="1"/>
  <c r="J38" i="1"/>
  <c r="J39" i="1"/>
  <c r="J40" i="1"/>
  <c r="J41" i="1"/>
  <c r="J46" i="1"/>
  <c r="J47" i="1"/>
  <c r="J48" i="1"/>
  <c r="J49" i="1"/>
  <c r="J50" i="1"/>
  <c r="J51" i="1"/>
  <c r="J52" i="1"/>
  <c r="J3" i="1"/>
  <c r="J4" i="1"/>
  <c r="J5" i="1"/>
  <c r="J6" i="1"/>
  <c r="J7" i="1"/>
  <c r="J8" i="1"/>
  <c r="J2" i="1"/>
  <c r="E16" i="1"/>
  <c r="F52" i="1"/>
  <c r="F51" i="1"/>
  <c r="F50" i="1"/>
  <c r="F49" i="1"/>
  <c r="F48" i="1"/>
  <c r="F47" i="1"/>
  <c r="F46" i="1"/>
  <c r="F41" i="1"/>
  <c r="F40" i="1"/>
  <c r="F39" i="1"/>
  <c r="F38" i="1"/>
  <c r="F37" i="1"/>
  <c r="F36" i="1"/>
  <c r="F35" i="1"/>
  <c r="F30" i="1"/>
  <c r="F29" i="1"/>
  <c r="F28" i="1"/>
  <c r="F27" i="1"/>
  <c r="F26" i="1"/>
  <c r="F25" i="1"/>
  <c r="F24" i="1"/>
  <c r="F19" i="1"/>
  <c r="F18" i="1"/>
  <c r="F17" i="1"/>
  <c r="F16" i="1"/>
  <c r="F15" i="1"/>
  <c r="F14" i="1"/>
  <c r="F13" i="1"/>
  <c r="J47" i="7" l="1"/>
  <c r="J50" i="7"/>
  <c r="J51" i="7"/>
  <c r="J49" i="7"/>
  <c r="J48" i="7"/>
  <c r="J46" i="7"/>
  <c r="D59" i="7" s="1" a="1"/>
  <c r="D59" i="7" s="1"/>
  <c r="J52" i="7"/>
  <c r="K7" i="6"/>
  <c r="K2" i="6"/>
  <c r="K8" i="6"/>
  <c r="K3" i="6"/>
  <c r="K4" i="6"/>
  <c r="K5" i="6"/>
  <c r="K6" i="6"/>
  <c r="B43" i="6"/>
  <c r="E10" i="4"/>
  <c r="F10" i="4"/>
  <c r="P4" i="4"/>
  <c r="P5" i="4" s="1"/>
  <c r="P6" i="4" s="1"/>
  <c r="P7" i="4" s="1"/>
  <c r="P8" i="4" s="1"/>
  <c r="P9" i="4" s="1"/>
  <c r="P10" i="4" s="1"/>
  <c r="P11" i="4" s="1"/>
  <c r="P12" i="4" s="1"/>
  <c r="P13" i="4" s="1"/>
  <c r="B43" i="4"/>
  <c r="F21" i="1"/>
  <c r="B62" i="7" l="1" a="1"/>
  <c r="B62" i="7" s="1"/>
  <c r="D62" i="7" a="1"/>
  <c r="D62" i="7" s="1"/>
  <c r="B58" i="7" a="1"/>
  <c r="B58" i="7" s="1"/>
  <c r="B61" i="7" a="1"/>
  <c r="B61" i="7" s="1"/>
  <c r="D57" i="7" a="1"/>
  <c r="D57" i="7" s="1"/>
  <c r="D58" i="7" a="1"/>
  <c r="D58" i="7" s="1"/>
  <c r="D61" i="7" a="1"/>
  <c r="D61" i="7" s="1"/>
  <c r="B60" i="7" a="1"/>
  <c r="B60" i="7" s="1"/>
  <c r="B57" i="7" a="1"/>
  <c r="B57" i="7" s="1"/>
  <c r="D60" i="7" a="1"/>
  <c r="D60" i="7" s="1"/>
  <c r="B59" i="7" a="1"/>
  <c r="B59" i="7" s="1"/>
  <c r="L14" i="6"/>
  <c r="B54" i="6"/>
  <c r="B54" i="4"/>
  <c r="E52" i="1"/>
  <c r="E51" i="1"/>
  <c r="E50" i="1"/>
  <c r="E49" i="1"/>
  <c r="E48" i="1"/>
  <c r="E47" i="1"/>
  <c r="E46" i="1"/>
  <c r="E41" i="1"/>
  <c r="E40" i="1"/>
  <c r="E39" i="1"/>
  <c r="E38" i="1"/>
  <c r="E37" i="1"/>
  <c r="E36" i="1"/>
  <c r="E35" i="1"/>
  <c r="M2" i="1"/>
  <c r="P4" i="1" s="1"/>
  <c r="P5" i="1" s="1"/>
  <c r="P6" i="1" s="1"/>
  <c r="P7" i="1" s="1"/>
  <c r="P8" i="1" s="1"/>
  <c r="P9" i="1" s="1"/>
  <c r="P10" i="1" s="1"/>
  <c r="P11" i="1" s="1"/>
  <c r="P12" i="1" s="1"/>
  <c r="P13" i="1" s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3" i="1"/>
  <c r="E30" i="1"/>
  <c r="E29" i="1"/>
  <c r="E28" i="1"/>
  <c r="E27" i="1"/>
  <c r="E26" i="1"/>
  <c r="E25" i="1"/>
  <c r="E24" i="1"/>
  <c r="L15" i="6" l="1"/>
  <c r="E43" i="1"/>
  <c r="E54" i="1"/>
  <c r="E32" i="1"/>
  <c r="E17" i="1"/>
  <c r="E19" i="1"/>
  <c r="E18" i="1"/>
  <c r="E15" i="1"/>
  <c r="E14" i="1"/>
  <c r="F3" i="1"/>
  <c r="F4" i="1"/>
  <c r="F5" i="1"/>
  <c r="F6" i="1"/>
  <c r="F7" i="1"/>
  <c r="F8" i="1"/>
  <c r="E3" i="1"/>
  <c r="E4" i="1"/>
  <c r="E5" i="1"/>
  <c r="E6" i="1"/>
  <c r="E7" i="1"/>
  <c r="E8" i="1"/>
  <c r="F2" i="1"/>
  <c r="E2" i="1"/>
  <c r="B10" i="1"/>
  <c r="B21" i="1" s="1"/>
  <c r="L16" i="6" l="1"/>
  <c r="F10" i="1"/>
  <c r="F32" i="1" s="1"/>
  <c r="E10" i="1"/>
  <c r="M24" i="6" l="1"/>
  <c r="E13" i="1"/>
  <c r="E21" i="1" s="1"/>
  <c r="F43" i="1"/>
  <c r="B32" i="1"/>
  <c r="F54" i="1" l="1"/>
  <c r="B43" i="1"/>
  <c r="N35" i="6" l="1"/>
  <c r="B54" i="1"/>
  <c r="O46" i="6" l="1"/>
  <c r="B63" i="6" s="1" a="1"/>
  <c r="B63" i="6" s="1"/>
  <c r="B65" i="6" l="1" a="1"/>
  <c r="B65" i="6" s="1"/>
  <c r="B66" i="6" a="1"/>
  <c r="B66" i="6" s="1"/>
  <c r="B60" i="6" a="1"/>
  <c r="B60" i="6" s="1"/>
  <c r="B57" i="6" a="1"/>
  <c r="B57" i="6" s="1"/>
  <c r="B58" i="6" a="1"/>
  <c r="B58" i="6" s="1"/>
  <c r="B59" i="6" a="1"/>
  <c r="B59" i="6" s="1"/>
  <c r="B64" i="6" a="1"/>
  <c r="B64" i="6" s="1"/>
  <c r="B61" i="6" a="1"/>
  <c r="B61" i="6" s="1"/>
  <c r="B62" i="6" a="1"/>
  <c r="B62" i="6" s="1"/>
  <c r="I8" i="1"/>
  <c r="I7" i="1"/>
  <c r="I6" i="1"/>
  <c r="I28" i="1"/>
  <c r="I27" i="1"/>
  <c r="I18" i="1"/>
  <c r="I38" i="1"/>
  <c r="Q6" i="1"/>
  <c r="I39" i="1"/>
  <c r="I24" i="1"/>
  <c r="Q13" i="1"/>
  <c r="I51" i="1"/>
  <c r="Q12" i="1"/>
  <c r="I47" i="1"/>
  <c r="I15" i="1"/>
  <c r="I14" i="1"/>
  <c r="Q4" i="1"/>
  <c r="I16" i="1"/>
  <c r="Q5" i="1"/>
  <c r="I49" i="1"/>
  <c r="I37" i="1"/>
  <c r="Q10" i="1"/>
  <c r="I40" i="1"/>
  <c r="Q7" i="1"/>
  <c r="Q11" i="1"/>
  <c r="I25" i="1"/>
  <c r="Q8" i="1"/>
  <c r="I19" i="1"/>
  <c r="Q9" i="1"/>
  <c r="I48" i="1"/>
  <c r="I17" i="1"/>
  <c r="I46" i="1"/>
  <c r="I52" i="1"/>
  <c r="I26" i="1"/>
  <c r="I29" i="1"/>
  <c r="I13" i="1"/>
  <c r="I41" i="1"/>
  <c r="I35" i="1"/>
  <c r="I30" i="1"/>
  <c r="I36" i="1"/>
  <c r="I5" i="1"/>
  <c r="I50" i="1"/>
  <c r="I17" i="5"/>
  <c r="I36" i="5"/>
  <c r="I28" i="5"/>
  <c r="I29" i="5"/>
  <c r="I50" i="5"/>
  <c r="I19" i="5"/>
  <c r="Q8" i="5"/>
  <c r="I14" i="5"/>
  <c r="Q6" i="5"/>
  <c r="Q10" i="5"/>
  <c r="I49" i="5"/>
  <c r="I30" i="5"/>
  <c r="I13" i="5"/>
  <c r="I47" i="5"/>
  <c r="I18" i="5"/>
  <c r="I46" i="5"/>
  <c r="Q4" i="5"/>
  <c r="I27" i="5"/>
  <c r="Q12" i="5"/>
  <c r="I39" i="5"/>
  <c r="Q13" i="5"/>
  <c r="Q5" i="5"/>
  <c r="I8" i="5"/>
  <c r="I25" i="5"/>
  <c r="I37" i="5"/>
  <c r="I40" i="5"/>
  <c r="I35" i="5"/>
  <c r="I26" i="5"/>
  <c r="I52" i="5"/>
  <c r="Q9" i="5"/>
  <c r="Q11" i="5"/>
  <c r="I41" i="5"/>
  <c r="I48" i="5"/>
  <c r="Q7" i="5"/>
  <c r="I51" i="5"/>
  <c r="I16" i="5"/>
  <c r="I38" i="5"/>
  <c r="I15" i="5"/>
  <c r="I7" i="5"/>
  <c r="I24" i="5"/>
  <c r="I36" i="4"/>
  <c r="Q12" i="4"/>
  <c r="I16" i="4"/>
  <c r="I48" i="4"/>
  <c r="I38" i="4"/>
  <c r="Q11" i="4"/>
  <c r="I13" i="4"/>
  <c r="I26" i="4"/>
  <c r="I49" i="4"/>
  <c r="I47" i="4"/>
  <c r="I39" i="4"/>
  <c r="I40" i="4"/>
  <c r="Q5" i="4"/>
  <c r="I37" i="4"/>
  <c r="I35" i="4"/>
  <c r="I15" i="4"/>
  <c r="I46" i="4"/>
  <c r="Q10" i="4"/>
  <c r="Q13" i="4"/>
  <c r="Q9" i="4"/>
  <c r="Q6" i="4"/>
  <c r="I8" i="4"/>
  <c r="I41" i="4"/>
  <c r="I18" i="4"/>
  <c r="Q8" i="4"/>
  <c r="I17" i="4"/>
  <c r="I27" i="4"/>
  <c r="I30" i="4"/>
  <c r="I14" i="4"/>
  <c r="I28" i="4"/>
  <c r="Q7" i="4"/>
  <c r="I19" i="4"/>
  <c r="I25" i="4"/>
  <c r="I50" i="4"/>
  <c r="I24" i="4"/>
  <c r="I52" i="4"/>
  <c r="I29" i="4"/>
  <c r="Q4" i="4"/>
  <c r="I7" i="4"/>
  <c r="I51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<sst xmlns="http://schemas.openxmlformats.org/spreadsheetml/2006/main" count="304" uniqueCount="26">
  <si>
    <t>capacidad</t>
  </si>
  <si>
    <t>metros</t>
  </si>
  <si>
    <t>Total</t>
  </si>
  <si>
    <t>si</t>
  </si>
  <si>
    <t>no</t>
  </si>
  <si>
    <t xml:space="preserve">total si </t>
  </si>
  <si>
    <t>total no</t>
  </si>
  <si>
    <t>{"hash":"479e0889b180740b65819b496b83d100bdd15315404e3e3f14af914b757c77c8","version":1,"value":"[[\"This Excel formula is a nested conditional statement that performs different actions based on specific conditions. Here's a breakdown of what it does:\\n\\n1. **Condition 1**: `Y(SUMA($C$2:C4)&gt;$L$2;D4=\\\"si\\\")`\\n   - It checks if the sum of the range from `$C$2` to `C4` is greater than the value in `$L$2` and if `D4` equals \\\"si\\\".\\n   - If both conditions are true, it returns the result of `DIA.LAB($A$1;0)`, which calculates the next working day from the date in `$A$1` without adding any extra days.\\n\\n2. **Condition 2**: `Y(SUMA($C$2:C4)&gt;$L$2;D4=\\\"no\\\")`\\n   - It checks if the sum of the range from `$C$2` to `C4` is greater than the value in `$L$2` and if `D4` equals \\\"no\\\".\\n   - If both conditions are true, it returns the result of `DIA.LAB(MAX($I$2:I4);1)`, which calculates the next working day from the maximum date in the range `$I$2:I4`, adding one extra day.\\n\\n3. **Condition 3**: `Y(SUMA($C$2:C4)&lt;$L$2;D4=\\\"no\\\")`\\n   - It checks if the sum of the range from `$C$2` to `C4` is less than the value in `$L$2` and if `D4` equals \\\"no\\\".\\n   - If both conditions are true, it returns the result of `DIA.LAB($A$1;0)`, which calculates the next working day from the date in `$A$1` without adding any extra days.\\n\\n4. **Default Action**:\\n   - If none of the above conditions are met, it defaults to `DIA.LAB($A$1;0)`, calculating the next working day from the date in `$A$1` without adding any extra days.\\n\\nIn summary, the formula evaluates the sum of a range against a threshold and checks a condition in `D4` to determine which working day calculation to perform.\"]]"}</t>
  </si>
  <si>
    <t>Total Dias</t>
  </si>
  <si>
    <t>criterio</t>
  </si>
  <si>
    <t>dias</t>
  </si>
  <si>
    <t>dias criterio SI</t>
  </si>
  <si>
    <t>dias criterio no dia 2</t>
  </si>
  <si>
    <t>dias criterio no dia 1</t>
  </si>
  <si>
    <t>dias criterio no dia 1-1</t>
  </si>
  <si>
    <t>dias criterio no dia 3</t>
  </si>
  <si>
    <t>dias criterio no dia 4</t>
  </si>
  <si>
    <t>dias criterio no dia 5</t>
  </si>
  <si>
    <t>a</t>
  </si>
  <si>
    <t>b</t>
  </si>
  <si>
    <t>c</t>
  </si>
  <si>
    <t xml:space="preserve">lunes </t>
  </si>
  <si>
    <t>martes</t>
  </si>
  <si>
    <t>miércoles</t>
  </si>
  <si>
    <t>jueves</t>
  </si>
  <si>
    <t>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</si>
</sst>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3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0"/>
      <color rgb="FF242424"/>
      <name val="Arial Unicode MS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164" fontId="0" fillId="0" borderId="0" xfId="0" applyNumberFormat="1"/>
    <xf numFmtId="0" fontId="0" fillId="0" borderId="0" xfId="0" applyAlignment="1">
      <alignment horizontal="right"/>
    </xf>
    <xf numFmtId="0" fontId="0" fillId="2" borderId="0" xfId="0" applyFill="1"/>
    <xf numFmtId="0" fontId="0" fillId="0" borderId="0" xfId="0" applyAlignment="1">
      <alignment horizontal="center"/>
    </xf>
    <xf numFmtId="164" fontId="0" fillId="3" borderId="0" xfId="0" applyNumberFormat="1" applyFill="1"/>
    <xf numFmtId="164" fontId="0" fillId="3" borderId="1" xfId="0" applyNumberFormat="1" applyFill="1" applyBorder="1"/>
    <xf numFmtId="0" fontId="0" fillId="0" borderId="2" xfId="0" applyBorder="1"/>
    <xf numFmtId="164" fontId="0" fillId="0" borderId="2" xfId="0" applyNumberFormat="1" applyBorder="1"/>
    <xf numFmtId="0" fontId="0" fillId="0" borderId="3" xfId="0" applyBorder="1"/>
    <xf numFmtId="164" fontId="0" fillId="0" borderId="4" xfId="0" applyNumberFormat="1" applyBorder="1"/>
    <xf numFmtId="164" fontId="0" fillId="0" borderId="5" xfId="0" applyNumberFormat="1" applyBorder="1"/>
    <xf numFmtId="0" fontId="0" fillId="0" borderId="5" xfId="0" applyBorder="1"/>
    <xf numFmtId="164" fontId="0" fillId="0" borderId="6" xfId="0" applyNumberFormat="1" applyBorder="1"/>
    <xf numFmtId="0" fontId="0" fillId="2" borderId="7" xfId="0" applyFill="1" applyBorder="1"/>
    <xf numFmtId="0" fontId="0" fillId="0" borderId="7" xfId="0" applyBorder="1"/>
    <xf numFmtId="0" fontId="0" fillId="0" borderId="7" xfId="0" applyBorder="1" applyAlignment="1">
      <alignment horizontal="right"/>
    </xf>
    <xf numFmtId="0" fontId="0" fillId="0" borderId="8" xfId="0" applyBorder="1"/>
    <xf numFmtId="164" fontId="0" fillId="0" borderId="8" xfId="0" applyNumberFormat="1" applyBorder="1"/>
    <xf numFmtId="164" fontId="0" fillId="0" borderId="1" xfId="0" applyNumberFormat="1" applyBorder="1"/>
    <xf numFmtId="164" fontId="0" fillId="0" borderId="3" xfId="0" applyNumberFormat="1" applyBorder="1"/>
    <xf numFmtId="0" fontId="0" fillId="0" borderId="4" xfId="0" applyBorder="1"/>
    <xf numFmtId="164" fontId="0" fillId="2" borderId="0" xfId="0" applyNumberFormat="1" applyFill="1"/>
    <xf numFmtId="0" fontId="2" fillId="0" borderId="0" xfId="0" applyFont="1" applyAlignment="1">
      <alignment horizontal="left" vertical="center" indent="1"/>
    </xf>
    <xf numFmtId="0" fontId="2" fillId="4" borderId="0" xfId="0" applyFont="1" applyFill="1" applyAlignment="1">
      <alignment horizontal="left" vertical="center" indent="1"/>
    </xf>
    <xf numFmtId="0" fontId="0" fillId="5" borderId="0" xfId="0" applyFill="1"/>
    <xf numFmtId="0" fontId="0" fillId="6" borderId="0" xfId="0" applyFill="1"/>
    <xf numFmtId="0" fontId="0" fillId="7" borderId="0" xfId="0" applyFill="1"/>
    <xf numFmtId="164" fontId="0" fillId="3" borderId="0" xfId="0" applyNumberFormat="1" applyFill="1" applyBorder="1"/>
    <xf numFmtId="0" fontId="0" fillId="0" borderId="0" xfId="0" applyBorder="1" applyAlignment="1">
      <alignment horizontal="center"/>
    </xf>
    <xf numFmtId="0" fontId="0" fillId="0" borderId="0" xfId="0" applyBorder="1"/>
    <xf numFmtId="164" fontId="0" fillId="0" borderId="0" xfId="0" applyNumberFormat="1" applyBorder="1"/>
    <xf numFmtId="0" fontId="0" fillId="2" borderId="0" xfId="0" applyFill="1" applyBorder="1"/>
    <xf numFmtId="0" fontId="0" fillId="0" borderId="0" xfId="0" applyBorder="1" applyAlignment="1">
      <alignment horizontal="right"/>
    </xf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es-E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es-ES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Hoja1!$P$4:$P$8</c:f>
              <c:numCache>
                <c:formatCode>[$-F800]dddd\,\ mmmm\ dd\,\ yyyy</c:formatCode>
                <c:ptCount val="5"/>
                <c:pt idx="0">
                  <c:v>45635</c:v>
                </c:pt>
                <c:pt idx="1">
                  <c:v>45636</c:v>
                </c:pt>
                <c:pt idx="2">
                  <c:v>45637</c:v>
                </c:pt>
                <c:pt idx="3">
                  <c:v>45638</c:v>
                </c:pt>
                <c:pt idx="4">
                  <c:v>45639</c:v>
                </c:pt>
              </c:numCache>
            </c:numRef>
          </c:cat>
          <c:val>
            <c:numRef>
              <c:f>Hoja1!$Q$4:$Q$8</c:f>
              <c:numCache>
                <c:formatCode>General</c:formatCode>
                <c:ptCount val="5"/>
                <c:pt idx="0">
                  <c:v>310</c:v>
                </c:pt>
                <c:pt idx="1">
                  <c:v>101</c:v>
                </c:pt>
                <c:pt idx="2">
                  <c:v>100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3BA-4E95-AC96-D92ACB857508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1231567360"/>
        <c:axId val="1231565440"/>
      </c:barChart>
      <c:dateAx>
        <c:axId val="1231567360"/>
        <c:scaling>
          <c:orientation val="minMax"/>
        </c:scaling>
        <c:delete val="0"/>
        <c:axPos val="b"/>
        <c:numFmt formatCode="[$-F800]dddd\,\ mmmm\ dd\,\ 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es-ES"/>
          </a:p>
        </c:txPr>
        <c:crossAx val="1231565440"/>
        <c:crosses val="autoZero"/>
        <c:auto val="1"/>
        <c:lblOffset val="100"/>
        <c:baseTimeUnit val="days"/>
      </c:dateAx>
      <c:valAx>
        <c:axId val="12315654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es-ES"/>
          </a:p>
        </c:txPr>
        <c:crossAx val="12315673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E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es-E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es-ES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'Hoja1 (2)'!$P$4:$P$8</c:f>
              <c:numCache>
                <c:formatCode>[$-F800]dddd\,\ mmmm\ dd\,\ yyyy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cat>
          <c:val>
            <c:numRef>
              <c:f>'Hoja1 (2)'!$Q$4:$Q$8</c:f>
              <c:numCache>
                <c:formatCode>General</c:formatCode>
                <c:ptCount val="5"/>
                <c:pt idx="0">
                  <c:v>161</c:v>
                </c:pt>
                <c:pt idx="1">
                  <c:v>3</c:v>
                </c:pt>
                <c:pt idx="2">
                  <c:v>101</c:v>
                </c:pt>
                <c:pt idx="3">
                  <c:v>10</c:v>
                </c:pt>
                <c:pt idx="4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BAF-424F-9C33-E2C7DB0FB865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1231567360"/>
        <c:axId val="1231565440"/>
      </c:barChart>
      <c:dateAx>
        <c:axId val="1231567360"/>
        <c:scaling>
          <c:orientation val="minMax"/>
        </c:scaling>
        <c:delete val="0"/>
        <c:axPos val="b"/>
        <c:numFmt formatCode="[$-F800]dddd\,\ mmmm\ dd\,\ 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es-ES"/>
          </a:p>
        </c:txPr>
        <c:crossAx val="1231565440"/>
        <c:crosses val="autoZero"/>
        <c:auto val="1"/>
        <c:lblOffset val="100"/>
        <c:baseTimeUnit val="days"/>
      </c:dateAx>
      <c:valAx>
        <c:axId val="12315654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es-ES"/>
          </a:p>
        </c:txPr>
        <c:crossAx val="12315673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ES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es-E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es-ES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'Hoja1 (3)'!$P$4:$P$8</c:f>
              <c:numCache>
                <c:formatCode>[$-F800]dddd\,\ mmmm\ dd\,\ yyyy</c:formatCode>
                <c:ptCount val="5"/>
                <c:pt idx="0">
                  <c:v>45635</c:v>
                </c:pt>
                <c:pt idx="1">
                  <c:v>45636</c:v>
                </c:pt>
                <c:pt idx="2">
                  <c:v>45637</c:v>
                </c:pt>
                <c:pt idx="3">
                  <c:v>45638</c:v>
                </c:pt>
                <c:pt idx="4">
                  <c:v>45639</c:v>
                </c:pt>
              </c:numCache>
            </c:numRef>
          </c:cat>
          <c:val>
            <c:numRef>
              <c:f>'Hoja1 (3)'!$Q$4:$Q$8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101</c:v>
                </c:pt>
                <c:pt idx="3">
                  <c:v>10</c:v>
                </c:pt>
                <c:pt idx="4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210-4652-B630-2AD71563C9B0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1231567360"/>
        <c:axId val="1231565440"/>
      </c:barChart>
      <c:dateAx>
        <c:axId val="1231567360"/>
        <c:scaling>
          <c:orientation val="minMax"/>
        </c:scaling>
        <c:delete val="0"/>
        <c:axPos val="b"/>
        <c:numFmt formatCode="[$-F800]dddd\,\ mmmm\ dd\,\ 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es-ES"/>
          </a:p>
        </c:txPr>
        <c:crossAx val="1231565440"/>
        <c:crosses val="autoZero"/>
        <c:auto val="1"/>
        <c:lblOffset val="100"/>
        <c:baseTimeUnit val="days"/>
      </c:dateAx>
      <c:valAx>
        <c:axId val="12315654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es-ES"/>
          </a:p>
        </c:txPr>
        <c:crossAx val="12315673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ES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es-E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ES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'Hoja1 (5)'!$A$57:$A$62</c:f>
              <c:numCache>
                <c:formatCode>[$-F800]dddd\,\ mmmm\ dd\,\ yyyy</c:formatCode>
                <c:ptCount val="6"/>
                <c:pt idx="0">
                  <c:v>45635</c:v>
                </c:pt>
                <c:pt idx="1">
                  <c:v>45636</c:v>
                </c:pt>
                <c:pt idx="2">
                  <c:v>45637</c:v>
                </c:pt>
                <c:pt idx="3">
                  <c:v>45638</c:v>
                </c:pt>
                <c:pt idx="4">
                  <c:v>45639</c:v>
                </c:pt>
                <c:pt idx="5">
                  <c:v>45642</c:v>
                </c:pt>
              </c:numCache>
            </c:numRef>
          </c:cat>
          <c:val>
            <c:numRef>
              <c:f>'Hoja1 (5)'!$B$57:$B$62</c:f>
              <c:numCache>
                <c:formatCode>General</c:formatCode>
                <c:ptCount val="6"/>
                <c:pt idx="0">
                  <c:v>64</c:v>
                </c:pt>
                <c:pt idx="1">
                  <c:v>110</c:v>
                </c:pt>
                <c:pt idx="2">
                  <c:v>110</c:v>
                </c:pt>
                <c:pt idx="3">
                  <c:v>170</c:v>
                </c:pt>
                <c:pt idx="4">
                  <c:v>180</c:v>
                </c:pt>
                <c:pt idx="5">
                  <c:v>70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3B8-4AFE-AAA8-FCE7B30D0DB6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1513867471"/>
        <c:axId val="1513868431"/>
      </c:barChart>
      <c:lineChart>
        <c:grouping val="standard"/>
        <c:varyColors val="0"/>
        <c:ser>
          <c:idx val="1"/>
          <c:order val="1"/>
          <c:spPr>
            <a:ln w="31750" cap="rnd">
              <a:solidFill>
                <a:schemeClr val="accent2">
                  <a:alpha val="85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'Hoja1 (5)'!$A$57:$A$62</c:f>
              <c:numCache>
                <c:formatCode>[$-F800]dddd\,\ mmmm\ dd\,\ yyyy</c:formatCode>
                <c:ptCount val="6"/>
                <c:pt idx="0">
                  <c:v>45635</c:v>
                </c:pt>
                <c:pt idx="1">
                  <c:v>45636</c:v>
                </c:pt>
                <c:pt idx="2">
                  <c:v>45637</c:v>
                </c:pt>
                <c:pt idx="3">
                  <c:v>45638</c:v>
                </c:pt>
                <c:pt idx="4">
                  <c:v>45639</c:v>
                </c:pt>
                <c:pt idx="5">
                  <c:v>45642</c:v>
                </c:pt>
              </c:numCache>
            </c:numRef>
          </c:cat>
          <c:val>
            <c:numRef>
              <c:f>'Hoja1 (5)'!$C$57:$C$62</c:f>
              <c:numCache>
                <c:formatCode>General</c:formatCode>
                <c:ptCount val="6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  <c:pt idx="4">
                  <c:v>100</c:v>
                </c:pt>
                <c:pt idx="5">
                  <c:v>100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3B8-4AFE-AAA8-FCE7B30D0DB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17073631"/>
        <c:axId val="1517057311"/>
      </c:lineChart>
      <c:dateAx>
        <c:axId val="1513867471"/>
        <c:scaling>
          <c:orientation val="minMax"/>
        </c:scaling>
        <c:delete val="0"/>
        <c:axPos val="b"/>
        <c:numFmt formatCode="[$-F800]dddd\,\ mmmm\ dd\,\ yyyy" sourceLinked="1"/>
        <c:majorTickMark val="out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ES"/>
          </a:p>
        </c:txPr>
        <c:crossAx val="1513868431"/>
        <c:crosses val="autoZero"/>
        <c:auto val="1"/>
        <c:lblOffset val="100"/>
        <c:baseTimeUnit val="days"/>
      </c:dateAx>
      <c:valAx>
        <c:axId val="1513868431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1513867471"/>
        <c:crosses val="autoZero"/>
        <c:crossBetween val="between"/>
      </c:valAx>
      <c:valAx>
        <c:axId val="1517057311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ES"/>
          </a:p>
        </c:txPr>
        <c:crossAx val="1517073631"/>
        <c:crosses val="max"/>
        <c:crossBetween val="between"/>
      </c:valAx>
      <c:dateAx>
        <c:axId val="1517073631"/>
        <c:scaling>
          <c:orientation val="minMax"/>
        </c:scaling>
        <c:delete val="1"/>
        <c:axPos val="b"/>
        <c:numFmt formatCode="[$-F800]dddd\,\ mmmm\ dd\,\ yyyy" sourceLinked="1"/>
        <c:majorTickMark val="out"/>
        <c:minorTickMark val="none"/>
        <c:tickLblPos val="nextTo"/>
        <c:crossAx val="1517057311"/>
        <c:auto val="1"/>
        <c:lblOffset val="100"/>
        <c:baseTimeUnit val="days"/>
      </c:dateAx>
      <c:spPr>
        <a:noFill/>
        <a:ln>
          <a:noFill/>
        </a:ln>
        <a:effectLst/>
      </c:spPr>
    </c:plotArea>
    <c:legend>
      <c:legendPos val="b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es-ES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es-E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7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  <a:lumOff val="2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7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  <a:lumOff val="2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07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  <a:lumOff val="2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751416</xdr:colOff>
      <xdr:row>18</xdr:row>
      <xdr:rowOff>189441</xdr:rowOff>
    </xdr:from>
    <xdr:to>
      <xdr:col>18</xdr:col>
      <xdr:colOff>306917</xdr:colOff>
      <xdr:row>33</xdr:row>
      <xdr:rowOff>75141</xdr:rowOff>
    </xdr:to>
    <xdr:graphicFrame macro="">
      <xdr:nvGraphicFramePr>
        <xdr:cNvPr id="4" name="Gráfico 3">
          <a:extLst>
            <a:ext uri="{FF2B5EF4-FFF2-40B4-BE49-F238E27FC236}">
              <a16:creationId xmlns:a16="http://schemas.microsoft.com/office/drawing/2014/main" id="{B21ACB07-66F9-C5AE-269A-5C1918103A4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751416</xdr:colOff>
      <xdr:row>18</xdr:row>
      <xdr:rowOff>189441</xdr:rowOff>
    </xdr:from>
    <xdr:to>
      <xdr:col>18</xdr:col>
      <xdr:colOff>306917</xdr:colOff>
      <xdr:row>33</xdr:row>
      <xdr:rowOff>75141</xdr:rowOff>
    </xdr:to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id="{674ED92C-5A19-4662-9551-A5E0BD0D1B7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751416</xdr:colOff>
      <xdr:row>18</xdr:row>
      <xdr:rowOff>189441</xdr:rowOff>
    </xdr:from>
    <xdr:to>
      <xdr:col>18</xdr:col>
      <xdr:colOff>306917</xdr:colOff>
      <xdr:row>33</xdr:row>
      <xdr:rowOff>75141</xdr:rowOff>
    </xdr:to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id="{A721851B-CC28-4928-A80B-F92842F6D61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129267</xdr:colOff>
      <xdr:row>23</xdr:row>
      <xdr:rowOff>166006</xdr:rowOff>
    </xdr:from>
    <xdr:to>
      <xdr:col>25</xdr:col>
      <xdr:colOff>244929</xdr:colOff>
      <xdr:row>49</xdr:row>
      <xdr:rowOff>95249</xdr:rowOff>
    </xdr:to>
    <xdr:graphicFrame macro="">
      <xdr:nvGraphicFramePr>
        <xdr:cNvPr id="3" name="Gráfico 2">
          <a:extLst>
            <a:ext uri="{FF2B5EF4-FFF2-40B4-BE49-F238E27FC236}">
              <a16:creationId xmlns:a16="http://schemas.microsoft.com/office/drawing/2014/main" id="{DADA74AC-6D6D-D93F-4315-44966EA0435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7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0EC28D8A-D283-4DB8-874B-CA4EF6841A46}">
  <we:reference id="wa200005502" version="1.0.0.11" store="es-ES" storeType="OMEX"/>
  <we:alternateReferences>
    <we:reference id="wa200005502" version="1.0.0.11" store="wa200005502" storeType="OMEX"/>
  </we:alternateReferences>
  <we:properties>
    <we:property name="docId" value="&quot;rReYCtxFD7i2Qc4PKwbxP&quot;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_xldudf_GPT</we:customFunctionIds>
        <we:customFunctionIds>_xldudf_GPT_LIST</we:customFunctionIds>
        <we:customFunctionIds>_xldudf_GPT_HLIST</we:customFunctionIds>
        <we:customFunctionIds>_xldudf_GPT_CLASSIFY</we:customFunctionIds>
        <we:customFunctionIds>_xldudf_GPT_TRANSLATE</we:customFunctionIds>
        <we:customFunctionIds>_xldudf_GPT_EXTRACT</we:customFunctionIds>
        <we:customFunctionIds>_xldudf_GPT_TAG</we:customFunctionIds>
        <we:customFunctionIds>_xldudf_GPT_CONVERT</we:customFunctionIds>
        <we:customFunctionIds>_xldudf_GPT_FORMAT</we:customFunctionIds>
        <we:customFunctionIds>_xldudf_GPT_SUMMARIZE</we:customFunctionIds>
        <we:customFunctionIds>_xldudf_GPT_TABLE</we:customFunctionIds>
        <we:customFunctionIds>_xldudf_GPT_FILL</we:customFunctionIds>
        <we:customFunctionIds>_xldudf_GPT_SPLIT</we:customFunctionIds>
        <we:customFunctionIds>_xldudf_GPT_HSPLIT</we:customFunctionIds>
        <we:customFunctionIds>_xldudf_GPT_EDIT</we:customFunctionIds>
        <we:customFunctionIds>_xldudf_GPT_MATCH</we:customFunctionIds>
        <we:customFunctionIds>_xldudf_GPT_VISION</we:customFunctionIds>
        <we:customFunctionIds>_xldudf_GPT_WEB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A83A23-09CF-4C9D-9ADD-05A83AB8F462}">
  <dimension ref="A1:Q54"/>
  <sheetViews>
    <sheetView topLeftCell="A13" zoomScale="90" zoomScaleNormal="90" workbookViewId="0">
      <selection activeCell="M25" sqref="M25"/>
    </sheetView>
  </sheetViews>
  <sheetFormatPr baseColWidth="10" defaultRowHeight="15"/>
  <cols>
    <col min="1" max="1" width="32.140625" bestFit="1" customWidth="1"/>
    <col min="8" max="8" width="4.140625" bestFit="1" customWidth="1"/>
    <col min="9" max="9" width="32.140625" customWidth="1"/>
    <col min="10" max="11" width="7.5703125" customWidth="1"/>
    <col min="12" max="12" width="3.140625" customWidth="1"/>
    <col min="13" max="13" width="9.140625" bestFit="1" customWidth="1"/>
    <col min="15" max="15" width="17.85546875" bestFit="1" customWidth="1"/>
    <col min="16" max="16" width="32.140625" bestFit="1" customWidth="1"/>
  </cols>
  <sheetData>
    <row r="1" spans="1:17">
      <c r="A1" s="5">
        <v>45635</v>
      </c>
      <c r="B1" s="4" t="s">
        <v>1</v>
      </c>
      <c r="C1" t="s">
        <v>9</v>
      </c>
      <c r="E1" t="s">
        <v>5</v>
      </c>
      <c r="F1" t="s">
        <v>6</v>
      </c>
      <c r="G1" t="s">
        <v>0</v>
      </c>
      <c r="H1" s="3">
        <v>100</v>
      </c>
      <c r="I1" s="3" t="s">
        <v>10</v>
      </c>
      <c r="J1" t="s">
        <v>1</v>
      </c>
      <c r="M1" t="s">
        <v>8</v>
      </c>
      <c r="O1" t="s">
        <v>3</v>
      </c>
    </row>
    <row r="2" spans="1:17">
      <c r="A2" s="1"/>
      <c r="B2">
        <v>10</v>
      </c>
      <c r="C2" t="s">
        <v>4</v>
      </c>
      <c r="E2">
        <f t="shared" ref="E2:E8" si="0">IF(C2="si",B2,0)</f>
        <v>0</v>
      </c>
      <c r="F2">
        <f t="shared" ref="F2:F8" si="1">IF(C2="no",B2,0)</f>
        <v>10</v>
      </c>
      <c r="I2" s="1">
        <f>IF(AND(B2&gt;$M$2,C2="si"),WORKDAY($A$1,0),IF(AND(B2&gt;$M$2,C2="no"),WORKDAY($A$1,1),WORKDAY($A$1,0)))</f>
        <v>45635</v>
      </c>
      <c r="J2">
        <f t="shared" ref="J2:J8" si="2">B2</f>
        <v>10</v>
      </c>
      <c r="L2">
        <v>1</v>
      </c>
      <c r="M2">
        <f>H1</f>
        <v>100</v>
      </c>
      <c r="O2" t="s">
        <v>4</v>
      </c>
    </row>
    <row r="3" spans="1:17">
      <c r="A3" s="1"/>
      <c r="B3">
        <v>100</v>
      </c>
      <c r="C3" t="s">
        <v>4</v>
      </c>
      <c r="E3">
        <f t="shared" si="0"/>
        <v>0</v>
      </c>
      <c r="F3">
        <f t="shared" si="1"/>
        <v>100</v>
      </c>
      <c r="I3" s="1">
        <f>IF(SUM($B$2:B3) &lt; $M$2,
    IF(C3 = "si", $A$1, $A$1),
    IF(SUM($B$2:B3) &gt; $M$2,
        IF(C3 = "si", $A$1,
            IF(SUM($B$2:B3) &lt; $M$3,
                WORKDAY($A$1, 1),
                IF(SUM($B$2:B3) &gt; $M$3,
                    WORKDAY(MAX(I2:I7), 1),
                    WORKDAY($A$1, 1)
                )
            )
        )
    )
)</f>
        <v>45636</v>
      </c>
      <c r="J3">
        <f t="shared" si="2"/>
        <v>100</v>
      </c>
      <c r="L3">
        <v>2</v>
      </c>
      <c r="M3">
        <f>$H$1*L3</f>
        <v>200</v>
      </c>
    </row>
    <row r="4" spans="1:17">
      <c r="A4" s="1"/>
      <c r="B4">
        <v>300</v>
      </c>
      <c r="C4" t="s">
        <v>3</v>
      </c>
      <c r="E4">
        <f t="shared" si="0"/>
        <v>300</v>
      </c>
      <c r="F4">
        <f t="shared" si="1"/>
        <v>0</v>
      </c>
      <c r="I4" s="1">
        <f>IF(SUM($B$2:B4) &lt; $M$2,
    IF(C4 = "si", $A$1, $A$1),
    IF(SUM($B$2:B4) &gt; $M$2,
        IF(C4 = "si", $A$1,
            IF(SUM($B$2:B4) &lt; $M$3,
                WORKDAY($A$1, 1),
                IF(SUM($B$2:B4) &gt; $M$3,
                    WORKDAY(MAX(I3:I8), 1),
                    WORKDAY($A$1, 1)
                )
            )
        )
    )
)</f>
        <v>45635</v>
      </c>
      <c r="J4">
        <f t="shared" si="2"/>
        <v>300</v>
      </c>
      <c r="L4">
        <v>3</v>
      </c>
      <c r="M4">
        <f t="shared" ref="M4:M21" si="3">$H$1*L4</f>
        <v>300</v>
      </c>
      <c r="P4" s="1">
        <f>I2</f>
        <v>45635</v>
      </c>
      <c r="Q4">
        <f ca="1">SUMIF(I:I,A1,J:J)</f>
        <v>310</v>
      </c>
    </row>
    <row r="5" spans="1:17">
      <c r="A5" s="1"/>
      <c r="B5">
        <v>1</v>
      </c>
      <c r="C5" t="s">
        <v>4</v>
      </c>
      <c r="E5">
        <f t="shared" si="0"/>
        <v>0</v>
      </c>
      <c r="F5">
        <f t="shared" si="1"/>
        <v>1</v>
      </c>
      <c r="I5" s="1">
        <f ca="1">IF(SUM($B$2:B5) &lt; $M$2,
    IF(C5 = "si", $A$1, $A$1),
    IF(SUM($B$2:B5) &gt; $M$2,
        IF(C5 = "si", $A$1,
            IF(SUM($B$2:B5) &lt; $M$3,
                WORKDAY($A$1, 1),
                IF(SUM($B$2:B5) &gt; $M$3,
                    WORKDAY(MAX(I4:I9), 1),
                    WORKDAY($A$1, 1)
                )
            )
        )
    )
)</f>
        <v>45636</v>
      </c>
      <c r="J5">
        <f t="shared" si="2"/>
        <v>1</v>
      </c>
      <c r="L5">
        <v>4</v>
      </c>
      <c r="M5">
        <f t="shared" si="3"/>
        <v>400</v>
      </c>
      <c r="P5" s="1">
        <f>WORKDAY(P4,1)</f>
        <v>45636</v>
      </c>
      <c r="Q5">
        <f ca="1">SUMIF(I:I,A12,J:J)</f>
        <v>101</v>
      </c>
    </row>
    <row r="6" spans="1:17">
      <c r="A6" s="1"/>
      <c r="B6">
        <v>100</v>
      </c>
      <c r="C6" t="s">
        <v>4</v>
      </c>
      <c r="E6">
        <f t="shared" si="0"/>
        <v>0</v>
      </c>
      <c r="F6">
        <f t="shared" si="1"/>
        <v>100</v>
      </c>
      <c r="I6" s="1">
        <f ca="1">IF(SUM($B$2:B6) &lt; $M$2,
    IF(C6 = "si", $A$1, $A$1),
    IF(SUM($B$2:B6) &gt; $M$2,
        IF(C6 = "si", $A$1,
            IF(SUM($B$2:B6) &lt; $M$3,
                WORKDAY($A$1, 1),
                IF(SUM($B$2:B6) &gt; $M$3,
                    WORKDAY(MAX(I5:I10), 1),
                    WORKDAY($A$1, 1)
                )
            )
        )
    )
)</f>
        <v>45636</v>
      </c>
      <c r="J6">
        <f t="shared" si="2"/>
        <v>100</v>
      </c>
      <c r="L6">
        <v>5</v>
      </c>
      <c r="M6">
        <f t="shared" si="3"/>
        <v>500</v>
      </c>
      <c r="P6" s="1">
        <f t="shared" ref="P6:P13" si="4">WORKDAY(P5,1)</f>
        <v>45637</v>
      </c>
      <c r="Q6">
        <f ca="1">SUMIF(I:I,A23,J:J)</f>
        <v>100</v>
      </c>
    </row>
    <row r="7" spans="1:17">
      <c r="A7" s="1"/>
      <c r="B7">
        <v>1</v>
      </c>
      <c r="C7" t="s">
        <v>4</v>
      </c>
      <c r="E7">
        <f t="shared" si="0"/>
        <v>0</v>
      </c>
      <c r="F7">
        <f t="shared" si="1"/>
        <v>1</v>
      </c>
      <c r="I7" s="1">
        <f ca="1">IF(SUM($B$2:B7) &lt; $M$2,
    IF(C7 = "si", $A$1, $A$1),
    IF(SUM($B$2:B7) &gt; $M$2,
        IF(C7 = "si", $A$1,
            IF(SUM($B$2:B7) &lt; $M$3,
                WORKDAY($A$1, 1),
                IF(SUM($B$2:B7) &gt; $M$3,
                    WORKDAY(MAX(I6:I11), 1),
                    WORKDAY($A$1, 1)
                )
            )
        )
    )
)</f>
        <v>45636</v>
      </c>
      <c r="J7">
        <f t="shared" si="2"/>
        <v>1</v>
      </c>
      <c r="L7">
        <v>6</v>
      </c>
      <c r="M7">
        <f t="shared" si="3"/>
        <v>600</v>
      </c>
      <c r="P7" s="1">
        <f t="shared" si="4"/>
        <v>45638</v>
      </c>
      <c r="Q7">
        <f ca="1">SUMIF(I:I,A34,J:J)</f>
        <v>1</v>
      </c>
    </row>
    <row r="8" spans="1:17">
      <c r="A8" s="1"/>
      <c r="B8">
        <v>1</v>
      </c>
      <c r="C8" t="s">
        <v>4</v>
      </c>
      <c r="E8">
        <f t="shared" si="0"/>
        <v>0</v>
      </c>
      <c r="F8">
        <f t="shared" si="1"/>
        <v>1</v>
      </c>
      <c r="I8" s="1">
        <f ca="1">IF(SUM($B$2:B8) &lt; $M$2,
    IF(C8 = "si", $A$1, $A$1),
    IF(SUM($B$2:B8) &gt; $M$2,
        IF(C8 = "si", $A$1,
            IF(SUM($B$2:B8) &lt; $M$3,
                WORKDAY($A$1, 1),
                IF(SUM($B$2:B8) &gt; $M$3,
                    WORKDAY(MAX(I7:I12), 1),
                    WORKDAY($A$1, 1)
                )
            )
        )
    )
)</f>
        <v>45636</v>
      </c>
      <c r="J8">
        <f t="shared" si="2"/>
        <v>1</v>
      </c>
      <c r="L8">
        <v>7</v>
      </c>
      <c r="M8">
        <f t="shared" si="3"/>
        <v>700</v>
      </c>
      <c r="P8" s="1">
        <f t="shared" si="4"/>
        <v>45639</v>
      </c>
      <c r="Q8">
        <f ca="1">SUMIF(I:I,A45,J:J)</f>
        <v>1</v>
      </c>
    </row>
    <row r="9" spans="1:17">
      <c r="A9" s="1"/>
      <c r="L9">
        <v>8</v>
      </c>
      <c r="M9">
        <f t="shared" si="3"/>
        <v>800</v>
      </c>
      <c r="P9" s="1">
        <f t="shared" si="4"/>
        <v>45642</v>
      </c>
      <c r="Q9">
        <f ca="1">SUMIF(I:I,A46,J:J)</f>
        <v>0</v>
      </c>
    </row>
    <row r="10" spans="1:17">
      <c r="A10" s="1" t="s">
        <v>2</v>
      </c>
      <c r="B10" s="3">
        <f>SUM(B2:B9)</f>
        <v>513</v>
      </c>
      <c r="E10" s="3">
        <f>SUM(E2:E9)</f>
        <v>300</v>
      </c>
      <c r="F10" s="3">
        <f>SUM(F2:F9)</f>
        <v>213</v>
      </c>
      <c r="G10" s="2" t="s">
        <v>2</v>
      </c>
      <c r="L10">
        <v>9</v>
      </c>
      <c r="M10">
        <f t="shared" si="3"/>
        <v>900</v>
      </c>
      <c r="P10" s="1">
        <f t="shared" si="4"/>
        <v>45643</v>
      </c>
      <c r="Q10">
        <f t="shared" ref="Q10:Q13" ca="1" si="5">SUMIF(I:I,A47,J:J)</f>
        <v>0</v>
      </c>
    </row>
    <row r="11" spans="1:17">
      <c r="L11">
        <v>10</v>
      </c>
      <c r="M11">
        <f t="shared" si="3"/>
        <v>1000</v>
      </c>
      <c r="P11" s="1">
        <f t="shared" si="4"/>
        <v>45644</v>
      </c>
      <c r="Q11">
        <f t="shared" ca="1" si="5"/>
        <v>0</v>
      </c>
    </row>
    <row r="12" spans="1:17">
      <c r="A12" s="5">
        <v>45636</v>
      </c>
      <c r="L12">
        <v>11</v>
      </c>
      <c r="M12">
        <f t="shared" si="3"/>
        <v>1100</v>
      </c>
      <c r="P12" s="1">
        <f t="shared" si="4"/>
        <v>45645</v>
      </c>
      <c r="Q12">
        <f t="shared" ca="1" si="5"/>
        <v>0</v>
      </c>
    </row>
    <row r="13" spans="1:17">
      <c r="A13" s="1"/>
      <c r="B13">
        <v>101</v>
      </c>
      <c r="C13" t="s">
        <v>4</v>
      </c>
      <c r="E13">
        <f>IF(C13="si",SUM(E10+B13),0)</f>
        <v>0</v>
      </c>
      <c r="F13">
        <f t="shared" ref="F13:F19" si="6">IF(C13="no",B13,0)</f>
        <v>101</v>
      </c>
      <c r="I13" s="1">
        <f ca="1">IF(AND(B13+$B$10&gt;$M$3,C13="si"),WORKDAY($A$12,0),IF(AND(B13+$B$10&gt;$M$3,C13="no"),WORKDAY(MAX($I$2:I8),1),IF(AND(B13+$B$10&lt;$M$3,C13="si"),WORKDAY(MAX($I$2:I8),1),IF(AND(B13+$B$10&lt;$M$3,C13="no"),WORKDAY(MAX($I$2:I8),1),WORKDAY(SUM($I$2:I8),1)))))</f>
        <v>45642</v>
      </c>
      <c r="J13">
        <f t="shared" ref="J13:J19" si="7">B13</f>
        <v>101</v>
      </c>
      <c r="L13">
        <v>12</v>
      </c>
      <c r="M13">
        <f t="shared" si="3"/>
        <v>1200</v>
      </c>
      <c r="P13" s="1">
        <f t="shared" si="4"/>
        <v>45646</v>
      </c>
      <c r="Q13">
        <f t="shared" ca="1" si="5"/>
        <v>0</v>
      </c>
    </row>
    <row r="14" spans="1:17">
      <c r="A14" s="1"/>
      <c r="B14">
        <v>10</v>
      </c>
      <c r="C14" t="s">
        <v>4</v>
      </c>
      <c r="E14">
        <f t="shared" ref="E14:E19" si="8">IF(C14="si",B14,0)</f>
        <v>0</v>
      </c>
      <c r="F14">
        <f t="shared" si="6"/>
        <v>10</v>
      </c>
      <c r="I14" s="1">
        <f ca="1">IF(AND(SUM($B$13:B14)+$B$10&gt;$M$3,C14="si"),WORKDAY($A$12,0),IF(AND(SUM($B$13:B14)+$B$10&gt;$M$3,C14="no"),WORKDAY(MAX($I$2:I13),1),IF(AND(SUM($B$13:B14)+$B$10&lt;$M$3,C14="si"),WORKDAY(MAX($I$2:I13),1),IF(AND(SUM($B$13:B14)+$B$10&lt;$M$3,C14="no"),WORKDAY(MAX($I$2:I13),1),WORKDAY(SUM($I$2:I13),1)))))</f>
        <v>45643</v>
      </c>
      <c r="J14">
        <f t="shared" si="7"/>
        <v>10</v>
      </c>
      <c r="L14">
        <v>13</v>
      </c>
      <c r="M14">
        <f t="shared" si="3"/>
        <v>1300</v>
      </c>
      <c r="O14" s="1"/>
      <c r="P14" s="1"/>
    </row>
    <row r="15" spans="1:17">
      <c r="A15" s="1"/>
      <c r="B15">
        <v>10</v>
      </c>
      <c r="C15" t="s">
        <v>4</v>
      </c>
      <c r="E15">
        <f t="shared" si="8"/>
        <v>0</v>
      </c>
      <c r="F15">
        <f t="shared" si="6"/>
        <v>10</v>
      </c>
      <c r="I15" s="1">
        <f ca="1">IF(AND(SUM($B$13:B15)+$B$10&gt;$M$3,C15="si"),WORKDAY($A$12,0),IF(AND(SUM($B$13:B15)+$B$10&gt;$M$3,C15="no"),WORKDAY(MAX($I$2:I14),1),IF(AND(SUM($B$13:B15)+$B$10&lt;$M$3,C15="si"),WORKDAY(MAX($I$2:I14),1),IF(AND(SUM($B$13:B15)+$B$10&lt;$M$3,C15="no"),WORKDAY(MAX($I$2:I14),1),WORKDAY(SUM($I$2:I14),1)))))</f>
        <v>45644</v>
      </c>
      <c r="J15">
        <f t="shared" si="7"/>
        <v>10</v>
      </c>
      <c r="L15">
        <v>14</v>
      </c>
      <c r="M15">
        <f t="shared" si="3"/>
        <v>1400</v>
      </c>
    </row>
    <row r="16" spans="1:17">
      <c r="A16" s="1"/>
      <c r="B16">
        <v>30</v>
      </c>
      <c r="C16" t="s">
        <v>4</v>
      </c>
      <c r="E16">
        <f t="shared" si="8"/>
        <v>0</v>
      </c>
      <c r="F16">
        <f t="shared" si="6"/>
        <v>30</v>
      </c>
      <c r="I16" s="1">
        <f ca="1">IF(AND(SUM($B$13:B16)+$B$10&gt;$M$3,C16="si"),WORKDAY($A$12,0),IF(AND(SUM($B$13:B16)+$B$10&gt;$M$3,C16="no"),WORKDAY(MAX($I$2:I15),1),IF(AND(SUM($B$13:B16)+$B$10&lt;$M$3,C16="si"),WORKDAY(MAX($I$2:I15),1),IF(AND(SUM($B$13:B16)+$B$10&lt;$M$3,C16="no"),WORKDAY(MAX($I$2:I15),1),WORKDAY(SUM($I$2:I15),1)))))</f>
        <v>45645</v>
      </c>
      <c r="J16">
        <f t="shared" si="7"/>
        <v>30</v>
      </c>
      <c r="L16">
        <v>15</v>
      </c>
      <c r="M16">
        <f t="shared" si="3"/>
        <v>1500</v>
      </c>
    </row>
    <row r="17" spans="1:13">
      <c r="A17" s="1"/>
      <c r="B17">
        <v>100</v>
      </c>
      <c r="C17" t="s">
        <v>4</v>
      </c>
      <c r="E17">
        <f t="shared" si="8"/>
        <v>0</v>
      </c>
      <c r="F17">
        <f t="shared" si="6"/>
        <v>100</v>
      </c>
      <c r="I17" s="1">
        <f ca="1">IF(AND(SUM($B$13:B17)+$B$10&gt;$M$3,C17="si"),WORKDAY($A$12,0),IF(AND(SUM($B$13:B17)+$B$10&gt;$M$3,C17="no"),WORKDAY(MAX($I$2:I16),1),IF(AND(SUM($B$13:B17)+$B$10&lt;$M$3,C17="si"),WORKDAY(MAX($I$2:I16),1),IF(AND(SUM($B$13:B17)+$B$10&lt;$M$3,C17="no"),WORKDAY(MAX($I$2:I16),1),WORKDAY(SUM($I$2:I16),1)))))</f>
        <v>45645</v>
      </c>
      <c r="J17">
        <f t="shared" si="7"/>
        <v>100</v>
      </c>
      <c r="L17">
        <v>16</v>
      </c>
      <c r="M17">
        <f t="shared" si="3"/>
        <v>1600</v>
      </c>
    </row>
    <row r="18" spans="1:13">
      <c r="A18" s="1"/>
      <c r="B18">
        <v>60</v>
      </c>
      <c r="C18" t="s">
        <v>4</v>
      </c>
      <c r="E18">
        <f t="shared" si="8"/>
        <v>0</v>
      </c>
      <c r="F18">
        <f t="shared" si="6"/>
        <v>60</v>
      </c>
      <c r="I18" s="1">
        <f ca="1">IF(AND(SUM($B$13:B18)+$B$10&gt;$M$3,C18="si"),WORKDAY($A$12,0),IF(AND(SUM($B$13:B18)+$B$10&gt;$M$3,C18="no"),WORKDAY(MAX($I$2:I17),1),IF(AND(SUM($B$13:B18)+$B$10&lt;$M$3,C18="si"),WORKDAY(MAX($I$2:I17),1),IF(AND(SUM($B$13:B18)+$B$10&lt;$M$3,C18="no"),WORKDAY(MAX($I$2:I17),1),WORKDAY(SUM($I$2:I17),1)))))</f>
        <v>45649</v>
      </c>
      <c r="J18">
        <f t="shared" si="7"/>
        <v>60</v>
      </c>
      <c r="L18">
        <v>17</v>
      </c>
      <c r="M18">
        <f t="shared" si="3"/>
        <v>1700</v>
      </c>
    </row>
    <row r="19" spans="1:13">
      <c r="A19" s="1"/>
      <c r="B19">
        <v>1</v>
      </c>
      <c r="C19" t="s">
        <v>4</v>
      </c>
      <c r="E19">
        <f t="shared" si="8"/>
        <v>0</v>
      </c>
      <c r="F19">
        <f t="shared" si="6"/>
        <v>1</v>
      </c>
      <c r="I19" s="1">
        <f ca="1">IF(AND(SUM($B$13:B19)+$B$10&gt;$M$3,C19="si"),WORKDAY($A$12,0),IF(AND(SUM($B$13:B19)+$B$10&gt;$M$3,C19="no"),WORKDAY(MAX($I$2:I18),1),IF(AND(SUM($B$13:B19)+$B$10&lt;$M$3,C19="si"),WORKDAY(MAX($I$2:I18),1),IF(AND(SUM($B$13:B19)+$B$10&lt;$M$3,C19="no"),WORKDAY(MAX($I$2:I18),1),WORKDAY(SUM($I$2:I18),1)))))</f>
        <v>45650</v>
      </c>
      <c r="J19">
        <f t="shared" si="7"/>
        <v>1</v>
      </c>
      <c r="L19">
        <v>18</v>
      </c>
      <c r="M19">
        <f t="shared" si="3"/>
        <v>1800</v>
      </c>
    </row>
    <row r="20" spans="1:13">
      <c r="A20" s="1"/>
      <c r="L20">
        <v>19</v>
      </c>
      <c r="M20">
        <f t="shared" si="3"/>
        <v>1900</v>
      </c>
    </row>
    <row r="21" spans="1:13">
      <c r="A21" s="1" t="s">
        <v>2</v>
      </c>
      <c r="B21" s="3">
        <f>SUM(B13:B20)+B10</f>
        <v>825</v>
      </c>
      <c r="E21" s="3">
        <f>SUM(E13:E20)</f>
        <v>0</v>
      </c>
      <c r="F21" s="3">
        <f>SUM(F13:F20)</f>
        <v>312</v>
      </c>
      <c r="G21" s="2" t="s">
        <v>2</v>
      </c>
      <c r="L21">
        <v>20</v>
      </c>
      <c r="M21">
        <f t="shared" si="3"/>
        <v>2000</v>
      </c>
    </row>
    <row r="23" spans="1:13">
      <c r="A23" s="5">
        <v>45637</v>
      </c>
    </row>
    <row r="24" spans="1:13">
      <c r="A24" s="1"/>
      <c r="B24">
        <v>101</v>
      </c>
      <c r="C24" t="s">
        <v>4</v>
      </c>
      <c r="E24">
        <f>IF(C24="si",SUM(E21+B24),0)</f>
        <v>0</v>
      </c>
      <c r="F24">
        <f t="shared" ref="F24:F30" si="9">IF(C24="no",B24,0)</f>
        <v>101</v>
      </c>
      <c r="I24" s="1">
        <f ca="1">IF(AND(B24+$B$21&gt;$M$4,C24="si"),WORKDAY($A$23,0),IF(AND(B24+$B$21&gt;$M$4,C24="no"),WORKDAY(MAX($I$2:I19),1),IF(AND(B24+$B$21&lt;$M$4,C24="si"),WORKDAY(MAX($I$2:I19),1),IF(AND(B24+$B$21&lt;$M$4,C24="no"),WORKDAY(MAX($I$2:I19),1),WORKDAY(SUM($I$2:I19),1)))))</f>
        <v>45651</v>
      </c>
      <c r="J24">
        <f t="shared" ref="J24:J30" si="10">B24</f>
        <v>101</v>
      </c>
    </row>
    <row r="25" spans="1:13">
      <c r="A25" s="1"/>
      <c r="B25">
        <v>10</v>
      </c>
      <c r="C25" t="s">
        <v>4</v>
      </c>
      <c r="E25">
        <f t="shared" ref="E25:E30" si="11">IF(C25="si",B25,0)</f>
        <v>0</v>
      </c>
      <c r="F25">
        <f t="shared" si="9"/>
        <v>10</v>
      </c>
      <c r="I25" s="1">
        <f ca="1">IF(AND(SUM($B$24:B25)+$B$21&gt;$M$4,C25="si"),WORKDAY($A$23,0),IF(AND(SUM($B$24:B25)+$B$21&gt;$M$4,C25="no"),WORKDAY(MAX($I$2:I24),1),IF(AND(SUM($B$24:B25)+$B$21&lt;$M$4,C25="si"),WORKDAY(MAX($I$2:I24),1),IF(AND(SUM($B$24:B25)+$B$21&lt;$M$4,C25="no"),WORKDAY(MAX($I$2:I24),1),WORKDAY(SUM($I$2:I24),1)))))</f>
        <v>45652</v>
      </c>
      <c r="J25">
        <f t="shared" si="10"/>
        <v>10</v>
      </c>
    </row>
    <row r="26" spans="1:13">
      <c r="A26" s="1"/>
      <c r="B26">
        <v>10</v>
      </c>
      <c r="C26" t="s">
        <v>4</v>
      </c>
      <c r="E26">
        <f t="shared" si="11"/>
        <v>0</v>
      </c>
      <c r="F26">
        <f t="shared" si="9"/>
        <v>10</v>
      </c>
      <c r="I26" s="1">
        <f ca="1">IF(AND(SUM($B$24:B26)+$B$21&gt;$M$4,C26="si"),WORKDAY($A$23,0),IF(AND(SUM($B$24:B26)+$B$21&gt;$M$4,C26="no"),WORKDAY(MAX($I$2:I25),1),IF(AND(SUM($B$24:B26)+$B$21&lt;$M$4,C26="si"),WORKDAY(MAX($I$2:I25),1),IF(AND(SUM($B$24:B26)+$B$21&lt;$M$4,C26="no"),WORKDAY(MAX($I$2:I25),1),WORKDAY(SUM($I$2:I25),1)))))</f>
        <v>45653</v>
      </c>
      <c r="J26">
        <f t="shared" si="10"/>
        <v>10</v>
      </c>
    </row>
    <row r="27" spans="1:13">
      <c r="A27" s="1"/>
      <c r="B27">
        <v>30</v>
      </c>
      <c r="C27" t="s">
        <v>4</v>
      </c>
      <c r="E27">
        <f t="shared" si="11"/>
        <v>0</v>
      </c>
      <c r="F27">
        <f t="shared" si="9"/>
        <v>30</v>
      </c>
      <c r="I27" s="1">
        <f ca="1">IF(AND(SUM($B$24:B27)+$B$21&gt;$M$4,C27="si"),WORKDAY($A$23,0),IF(AND(SUM($B$24:B27)+$B$21&gt;$M$4,C27="no"),WORKDAY(MAX($I$2:I26),1),IF(AND(SUM($B$24:B27)+$B$21&lt;$M$4,C27="si"),WORKDAY(MAX($I$2:I26),1),IF(AND(SUM($B$24:B27)+$B$21&lt;$M$4,C27="no"),WORKDAY(MAX($I$2:I26),1),WORKDAY(SUM($I$2:I26),1)))))</f>
        <v>45656</v>
      </c>
      <c r="J27">
        <f t="shared" si="10"/>
        <v>30</v>
      </c>
    </row>
    <row r="28" spans="1:13">
      <c r="A28" s="1"/>
      <c r="B28">
        <v>0</v>
      </c>
      <c r="C28" t="s">
        <v>4</v>
      </c>
      <c r="E28">
        <f t="shared" si="11"/>
        <v>0</v>
      </c>
      <c r="F28">
        <f t="shared" si="9"/>
        <v>0</v>
      </c>
      <c r="I28" s="1">
        <f ca="1">IF(AND(SUM($B$24:B28)+$B$21&gt;$M$4,C28="si"),WORKDAY($A$23,0),IF(AND(SUM($B$24:B28)+$B$21&gt;$M$4,C28="no"),WORKDAY(MAX($I$2:I27),1),IF(AND(SUM($B$24:B28)+$B$21&lt;$M$4,C28="si"),WORKDAY(MAX($I$2:I27),1),IF(AND(SUM($B$24:B28)+$B$21&lt;$M$4,C28="no"),WORKDAY(MAX($I$2:I27),1),WORKDAY(SUM($I$2:I27),1)))))</f>
        <v>45657</v>
      </c>
      <c r="J28">
        <f t="shared" si="10"/>
        <v>0</v>
      </c>
    </row>
    <row r="29" spans="1:13">
      <c r="A29" s="1"/>
      <c r="B29">
        <v>0</v>
      </c>
      <c r="C29" t="s">
        <v>4</v>
      </c>
      <c r="E29">
        <f t="shared" si="11"/>
        <v>0</v>
      </c>
      <c r="F29">
        <f t="shared" si="9"/>
        <v>0</v>
      </c>
      <c r="I29" s="1">
        <f ca="1">IF(AND(SUM($B$24:B29)+$B$21&gt;$M$4,C29="si"),WORKDAY($A$23,0),IF(AND(SUM($B$24:B29)+$B$21&gt;$M$4,C29="no"),WORKDAY(MAX($I$2:I28),1),IF(AND(SUM($B$24:B29)+$B$21&lt;$M$4,C29="si"),WORKDAY(MAX($I$2:I28),1),IF(AND(SUM($B$24:B29)+$B$21&lt;$M$4,C29="no"),WORKDAY(MAX($I$2:I28),1),WORKDAY(SUM($I$2:I28),1)))))</f>
        <v>45658</v>
      </c>
      <c r="J29">
        <f t="shared" si="10"/>
        <v>0</v>
      </c>
    </row>
    <row r="30" spans="1:13">
      <c r="A30" s="1"/>
      <c r="C30" t="s">
        <v>4</v>
      </c>
      <c r="E30">
        <f t="shared" si="11"/>
        <v>0</v>
      </c>
      <c r="F30">
        <f t="shared" si="9"/>
        <v>0</v>
      </c>
      <c r="I30" s="1">
        <f ca="1">IF(AND(SUM($B$24:B30)+$B$21&gt;$M$4,C30="si"),WORKDAY($A$23,0),IF(AND(SUM($B$24:B30)+$B$21&gt;$M$4,C30="no"),WORKDAY(MAX($I$2:I29),1),IF(AND(SUM($B$24:B30)+$B$21&lt;$M$4,C30="si"),WORKDAY(MAX($I$2:I29),1),IF(AND(SUM($B$24:B30)+$B$21&lt;$M$4,C30="no"),WORKDAY(MAX($I$2:I29),1),WORKDAY(SUM($I$2:I29),1)))))</f>
        <v>45659</v>
      </c>
      <c r="J30">
        <f t="shared" si="10"/>
        <v>0</v>
      </c>
    </row>
    <row r="31" spans="1:13">
      <c r="A31" s="1"/>
    </row>
    <row r="32" spans="1:13">
      <c r="A32" s="1" t="s">
        <v>2</v>
      </c>
      <c r="B32" s="3">
        <f>SUM(B24:B31)+B21</f>
        <v>976</v>
      </c>
      <c r="E32" s="3">
        <f>SUM(E24:E31)</f>
        <v>0</v>
      </c>
      <c r="F32" s="3">
        <f>SUM(F24:F31)</f>
        <v>151</v>
      </c>
      <c r="G32" s="2" t="s">
        <v>2</v>
      </c>
    </row>
    <row r="34" spans="1:10">
      <c r="A34" s="5">
        <v>45638</v>
      </c>
    </row>
    <row r="35" spans="1:10">
      <c r="A35" s="1"/>
      <c r="B35">
        <v>300</v>
      </c>
      <c r="C35" t="s">
        <v>4</v>
      </c>
      <c r="E35">
        <f>IF(C35="si",SUM(E32+B35),0)</f>
        <v>0</v>
      </c>
      <c r="F35">
        <f t="shared" ref="F35:F41" si="12">IF(C35="no",B35,0)</f>
        <v>300</v>
      </c>
      <c r="I35" s="1">
        <f ca="1">IF(AND(B35+$B$32&gt;$M$5,C35="si"),WORKDAY($A$34,0),IF(AND(B35+$B$32&gt;$M$5,C35="no"),WORKDAY(MAX($I$2:I30),1),IF(AND(B35+$B$32&lt;$M$5,C35="si"),WORKDAY(MAX($I$2:I30),1),IF(AND(B35+$B$32&lt;$M$5,C35="no"),WORKDAY(MAX($I$2:I30),1),WORKDAY(SUM($I$2:I30),1)))))</f>
        <v>45660</v>
      </c>
      <c r="J35">
        <f t="shared" ref="J35:J41" si="13">B35</f>
        <v>300</v>
      </c>
    </row>
    <row r="36" spans="1:10">
      <c r="A36" s="1"/>
      <c r="B36">
        <v>10</v>
      </c>
      <c r="C36" t="s">
        <v>4</v>
      </c>
      <c r="E36">
        <f t="shared" ref="E36:E41" si="14">IF(C36="si",B36,0)</f>
        <v>0</v>
      </c>
      <c r="F36">
        <f t="shared" si="12"/>
        <v>10</v>
      </c>
      <c r="I36" s="1">
        <f ca="1">IF(AND(SUM($B$35:B36)+$B$32&gt;$M$5,C36="si"),WORKDAY($A$34,0),IF(AND(SUM($B$35:B36)+$B$32&gt;$M$5,C36="no"),WORKDAY(MAX($I$2:I35),1),IF(AND(SUM($B$35:B36)+$B$32&lt;$M$5,C36="si"),WORKDAY(MAX($I$2:I35),1),IF(AND(SUM($B$35:B36)+$B$32&lt;$M$5,C36="no"),WORKDAY(MAX($I$2:I35),1),WORKDAY(SUM($I$2:I35),1)))))</f>
        <v>45663</v>
      </c>
      <c r="J36">
        <f t="shared" si="13"/>
        <v>10</v>
      </c>
    </row>
    <row r="37" spans="1:10">
      <c r="A37" s="1"/>
      <c r="B37">
        <v>10</v>
      </c>
      <c r="C37" t="s">
        <v>4</v>
      </c>
      <c r="E37">
        <f t="shared" si="14"/>
        <v>0</v>
      </c>
      <c r="F37">
        <f t="shared" si="12"/>
        <v>10</v>
      </c>
      <c r="I37" s="1">
        <f ca="1">IF(AND(SUM($B$35:B37)+$B$32&gt;$M$5,C37="si"),WORKDAY($A$34,0),IF(AND(SUM($B$35:B37)+$B$32&gt;$M$5,C37="no"),WORKDAY(MAX($I$2:I36),1),IF(AND(SUM($B$35:B37)+$B$32&lt;$M$5,C37="si"),WORKDAY(MAX($I$2:I36),1),IF(AND(SUM($B$35:B37)+$B$32&lt;$M$5,C37="no"),WORKDAY(MAX($I$2:I36),1),WORKDAY(SUM($I$2:I36),1)))))</f>
        <v>45664</v>
      </c>
      <c r="J37">
        <f t="shared" si="13"/>
        <v>10</v>
      </c>
    </row>
    <row r="38" spans="1:10">
      <c r="A38" s="1"/>
      <c r="B38">
        <v>30</v>
      </c>
      <c r="C38" t="s">
        <v>4</v>
      </c>
      <c r="E38">
        <f t="shared" si="14"/>
        <v>0</v>
      </c>
      <c r="F38">
        <f t="shared" si="12"/>
        <v>30</v>
      </c>
      <c r="I38" s="1">
        <f ca="1">IF(AND(SUM($B$35:B38)+$B$32&gt;$M$5,C38="si"),WORKDAY($A$34,0),IF(AND(SUM($B$35:B38)+$B$32&gt;$M$5,C38="no"),WORKDAY(MAX($I$2:I37),1),IF(AND(SUM($B$35:B38)+$B$32&lt;$M$5,C38="si"),WORKDAY(MAX($I$2:I37),1),IF(AND(SUM($B$35:B38)+$B$32&lt;$M$5,C38="no"),WORKDAY(MAX($I$2:I37),1),WORKDAY(SUM($I$2:I37),1)))))</f>
        <v>45665</v>
      </c>
      <c r="J38">
        <f t="shared" si="13"/>
        <v>30</v>
      </c>
    </row>
    <row r="39" spans="1:10">
      <c r="A39" s="1"/>
      <c r="B39">
        <v>10</v>
      </c>
      <c r="C39" t="s">
        <v>4</v>
      </c>
      <c r="E39">
        <f t="shared" si="14"/>
        <v>0</v>
      </c>
      <c r="F39">
        <f t="shared" si="12"/>
        <v>10</v>
      </c>
      <c r="I39" s="1">
        <f ca="1">IF(AND(SUM($B$35:B39)+$B$32&gt;$M$5,C39="si"),WORKDAY($A$34,0),IF(AND(SUM($B$35:B39)+$B$32&gt;$M$5,C39="no"),WORKDAY(MAX($I$2:I38),1),IF(AND(SUM($B$35:B39)+$B$32&lt;$M$5,C39="si"),WORKDAY(MAX($I$2:I38),1),IF(AND(SUM($B$35:B39)+$B$32&lt;$M$5,C39="no"),WORKDAY(MAX($I$2:I38),1),WORKDAY(SUM($I$2:I38),1)))))</f>
        <v>45666</v>
      </c>
      <c r="J39">
        <f t="shared" si="13"/>
        <v>10</v>
      </c>
    </row>
    <row r="40" spans="1:10">
      <c r="A40" s="1"/>
      <c r="B40">
        <v>0</v>
      </c>
      <c r="C40" t="s">
        <v>4</v>
      </c>
      <c r="E40">
        <f t="shared" si="14"/>
        <v>0</v>
      </c>
      <c r="F40">
        <f t="shared" si="12"/>
        <v>0</v>
      </c>
      <c r="I40" s="1">
        <f ca="1">IF(AND(SUM($B$35:B40)+$B$32&gt;$M$5,C40="si"),WORKDAY($A$34,0),IF(AND(SUM($B$35:B40)+$B$32&gt;$M$5,C40="no"),WORKDAY(MAX($I$2:I39),1),IF(AND(SUM($B$35:B40)+$B$32&lt;$M$5,C40="si"),WORKDAY(MAX($I$2:I39),1),IF(AND(SUM($B$35:B40)+$B$32&lt;$M$5,C40="no"),WORKDAY(MAX($I$2:I39),1),WORKDAY(SUM($I$2:I39),1)))))</f>
        <v>45667</v>
      </c>
      <c r="J40">
        <f t="shared" si="13"/>
        <v>0</v>
      </c>
    </row>
    <row r="41" spans="1:10">
      <c r="B41">
        <v>10</v>
      </c>
      <c r="C41" t="s">
        <v>4</v>
      </c>
      <c r="E41">
        <f t="shared" si="14"/>
        <v>0</v>
      </c>
      <c r="F41">
        <f t="shared" si="12"/>
        <v>10</v>
      </c>
      <c r="I41" s="1">
        <f ca="1">IF(AND(SUM($B$35:B41)+$B$32&gt;$M$5,C41="si"),WORKDAY($A$34,0),IF(AND(SUM($B$35:B41)+$B$32&gt;$M$5,C41="no"),WORKDAY(MAX($I$2:I40),1),IF(AND(SUM($B$35:B41)+$B$32&lt;$M$5,C41="si"),WORKDAY(MAX($I$2:I40),1),IF(AND(SUM($B$35:B41)+$B$32&lt;$M$5,C41="no"),WORKDAY(MAX($I$2:I40),1),WORKDAY(SUM($I$2:I40),1)))))</f>
        <v>45670</v>
      </c>
      <c r="J41">
        <f t="shared" si="13"/>
        <v>10</v>
      </c>
    </row>
    <row r="42" spans="1:10">
      <c r="A42" s="1"/>
    </row>
    <row r="43" spans="1:10">
      <c r="A43" s="1" t="s">
        <v>2</v>
      </c>
      <c r="B43" s="3">
        <f>SUM(B35:B42)+B32</f>
        <v>1346</v>
      </c>
      <c r="E43" s="3">
        <f>SUM(E35:E42)</f>
        <v>0</v>
      </c>
      <c r="F43" s="3">
        <f>SUM(F35:F42)</f>
        <v>370</v>
      </c>
      <c r="G43" s="2" t="s">
        <v>2</v>
      </c>
    </row>
    <row r="45" spans="1:10">
      <c r="A45" s="5">
        <v>45639</v>
      </c>
    </row>
    <row r="46" spans="1:10">
      <c r="B46">
        <v>50</v>
      </c>
      <c r="C46" t="s">
        <v>4</v>
      </c>
      <c r="E46">
        <f>IF(C46="si",SUM(E43+B46),0)</f>
        <v>0</v>
      </c>
      <c r="F46">
        <f t="shared" ref="F46:F52" si="15">IF(C46="no",B46,0)</f>
        <v>50</v>
      </c>
      <c r="I46" s="1">
        <f ca="1">IF(AND(B46+$B$43&gt;$M$6,C46="si"),WORKDAY($A$45,0),IF(AND(B46+$B$43&gt;$M$6,C46="no"),WORKDAY(MAX($I$2:I41),1),IF(AND(B46+$B$43&lt;$M$6,C46="si"),WORKDAY(MAX($I$2:I41),1),IF(AND(B46+$B$43&lt;$M$6,C46="no"),WORKDAY(MAX($I$2:I41),1),WORKDAY(SUM($I$2:I41),1)))))</f>
        <v>45671</v>
      </c>
      <c r="J46">
        <f t="shared" ref="J46:J53" si="16">B46</f>
        <v>50</v>
      </c>
    </row>
    <row r="47" spans="1:10">
      <c r="A47" s="1"/>
      <c r="B47">
        <v>10</v>
      </c>
      <c r="C47" t="s">
        <v>4</v>
      </c>
      <c r="E47">
        <f t="shared" ref="E47:E52" si="17">IF(C47="si",B47,0)</f>
        <v>0</v>
      </c>
      <c r="F47">
        <f t="shared" si="15"/>
        <v>10</v>
      </c>
      <c r="I47" s="1">
        <f ca="1">IF(AND(SUM($B$46:B47)+$B$43&gt;$M$6,C47="si"),WORKDAY($A$45,0),IF(AND(SUM($B$46:B47)+$B$43&gt;$M$6,C47="no"),WORKDAY(MAX($I$2:I46),1),IF(AND(SUM($B$46:B47)+$B$43&lt;$M$6,C47="si"),WORKDAY(MAX($I$2:I46),1),IF(AND(SUM($B$46:B47)+$B$43&lt;$M$6,C47="no"),WORKDAY(MAX($I$2:I46),1),WORKDAY(SUM($I$2:I46),1)))))</f>
        <v>45672</v>
      </c>
      <c r="J47">
        <f t="shared" si="16"/>
        <v>10</v>
      </c>
    </row>
    <row r="48" spans="1:10">
      <c r="A48" s="1"/>
      <c r="B48">
        <v>10</v>
      </c>
      <c r="C48" t="s">
        <v>4</v>
      </c>
      <c r="E48">
        <f t="shared" si="17"/>
        <v>0</v>
      </c>
      <c r="F48">
        <f t="shared" si="15"/>
        <v>10</v>
      </c>
      <c r="I48" s="1">
        <f ca="1">IF(AND(SUM($B$46:B48)+$B$43&gt;$M$6,C48="si"),WORKDAY($A$45,0),IF(AND(SUM($B$46:B48)+$B$43&gt;$M$6,C48="no"),WORKDAY(MAX($I$2:I47),1),IF(AND(SUM($B$46:B48)+$B$43&lt;$M$6,C48="si"),WORKDAY(MAX($I$2:I47),1),IF(AND(SUM($B$46:B48)+$B$43&lt;$M$6,C48="no"),WORKDAY(MAX($I$2:I47),1),WORKDAY(SUM($I$2:I47),1)))))</f>
        <v>45673</v>
      </c>
      <c r="J48">
        <f t="shared" si="16"/>
        <v>10</v>
      </c>
    </row>
    <row r="49" spans="1:10">
      <c r="A49" s="1"/>
      <c r="B49">
        <v>30</v>
      </c>
      <c r="C49" t="s">
        <v>4</v>
      </c>
      <c r="E49">
        <f t="shared" si="17"/>
        <v>0</v>
      </c>
      <c r="F49">
        <f t="shared" si="15"/>
        <v>30</v>
      </c>
      <c r="I49" s="1">
        <f ca="1">IF(AND(SUM($B$46:B49)+$B$43&gt;$M$6,C49="si"),WORKDAY($A$45,0),IF(AND(SUM($B$46:B49)+$B$43&gt;$M$6,C49="no"),WORKDAY(MAX($I$2:I48),1),IF(AND(SUM($B$46:B49)+$B$43&lt;$M$6,C49="si"),WORKDAY(MAX($I$2:I48),1),IF(AND(SUM($B$46:B49)+$B$43&lt;$M$6,C49="no"),WORKDAY(MAX($I$2:I48),1),WORKDAY(SUM($I$2:I48),1)))))</f>
        <v>45674</v>
      </c>
      <c r="J49">
        <f t="shared" si="16"/>
        <v>30</v>
      </c>
    </row>
    <row r="50" spans="1:10">
      <c r="A50" s="1"/>
      <c r="B50">
        <v>0</v>
      </c>
      <c r="C50" t="s">
        <v>4</v>
      </c>
      <c r="E50">
        <f t="shared" si="17"/>
        <v>0</v>
      </c>
      <c r="F50">
        <f t="shared" si="15"/>
        <v>0</v>
      </c>
      <c r="I50" s="1">
        <f ca="1">IF(AND(SUM($B$46:B50)+$B$43&gt;$M$6,C50="si"),WORKDAY($A$45,0),IF(AND(SUM($B$46:B50)+$B$43&gt;$M$6,C50="no"),WORKDAY(MAX($I$2:I49),1),IF(AND(SUM($B$46:B50)+$B$43&lt;$M$6,C50="si"),WORKDAY(MAX($I$2:I49),1),IF(AND(SUM($B$46:B50)+$B$43&lt;$M$6,C50="no"),WORKDAY(MAX($I$2:I49),1),WORKDAY(SUM($I$2:I49),1)))))</f>
        <v>45677</v>
      </c>
      <c r="J50">
        <f t="shared" si="16"/>
        <v>0</v>
      </c>
    </row>
    <row r="51" spans="1:10">
      <c r="A51" s="1"/>
      <c r="B51">
        <v>0</v>
      </c>
      <c r="C51" t="s">
        <v>4</v>
      </c>
      <c r="E51">
        <f t="shared" si="17"/>
        <v>0</v>
      </c>
      <c r="F51">
        <f t="shared" si="15"/>
        <v>0</v>
      </c>
      <c r="I51" s="1">
        <f ca="1">IF(AND(SUM($B$46:B51)+$B$43&gt;$M$6,C51="si"),WORKDAY($A$45,0),IF(AND(SUM($B$46:B51)+$B$43&gt;$M$6,C51="no"),WORKDAY(MAX($I$2:I50),1),IF(AND(SUM($B$46:B51)+$B$43&lt;$M$6,C51="si"),WORKDAY(MAX($I$2:I50),1),IF(AND(SUM($B$46:B51)+$B$43&lt;$M$6,C51="no"),WORKDAY(MAX($I$2:I50),1),WORKDAY(SUM($I$2:I50),1)))))</f>
        <v>45678</v>
      </c>
      <c r="J51">
        <f t="shared" si="16"/>
        <v>0</v>
      </c>
    </row>
    <row r="52" spans="1:10">
      <c r="A52" s="1"/>
      <c r="C52" t="s">
        <v>4</v>
      </c>
      <c r="E52">
        <f t="shared" si="17"/>
        <v>0</v>
      </c>
      <c r="F52">
        <f t="shared" si="15"/>
        <v>0</v>
      </c>
      <c r="I52" s="1">
        <f ca="1">IF(AND(SUM($B$46:B52)+$B$43&gt;$M$6,C52="si"),WORKDAY($A$45,0),IF(AND(SUM($B$46:B52)+$B$43&gt;$M$6,C52="no"),WORKDAY(MAX($I$2:I51),1),IF(AND(SUM($B$46:B52)+$B$43&lt;$M$6,C52="si"),WORKDAY(MAX($I$2:I51),1),IF(AND(SUM($B$46:B52)+$B$43&lt;$M$6,C52="no"),WORKDAY(MAX($I$2:I51),1),WORKDAY(SUM($I$2:I51),1)))))</f>
        <v>45679</v>
      </c>
      <c r="J52">
        <f t="shared" si="16"/>
        <v>0</v>
      </c>
    </row>
    <row r="53" spans="1:10">
      <c r="A53" s="1"/>
      <c r="J53">
        <f t="shared" si="16"/>
        <v>0</v>
      </c>
    </row>
    <row r="54" spans="1:10">
      <c r="A54" s="1" t="s">
        <v>2</v>
      </c>
      <c r="B54" s="3">
        <f>SUM(B46:B53)+B43</f>
        <v>1446</v>
      </c>
      <c r="E54" s="3">
        <f>SUM(E46:E53)</f>
        <v>0</v>
      </c>
      <c r="F54" s="3">
        <f>SUM(F46:F53)</f>
        <v>100</v>
      </c>
      <c r="G54" s="2" t="s">
        <v>2</v>
      </c>
    </row>
  </sheetData>
  <phoneticPr fontId="1" type="noConversion"/>
  <dataValidations count="1">
    <dataValidation type="list" allowBlank="1" showInputMessage="1" showErrorMessage="1" sqref="E9:F9 E53:F53 C46:D53 E42:F42 C35:D42 E31:F31 C24:D31 E20:F20 C13:D20 C2:D9" xr:uid="{B84DBF4A-3589-44EE-975D-331D6C381536}">
      <formula1>$O$1:$O$3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460700-C705-4897-8B4E-E4610A8AC05F}">
  <dimension ref="A1:Q54"/>
  <sheetViews>
    <sheetView zoomScale="90" zoomScaleNormal="90" workbookViewId="0">
      <selection activeCell="I13" sqref="I13"/>
    </sheetView>
  </sheetViews>
  <sheetFormatPr baseColWidth="10" defaultRowHeight="15"/>
  <cols>
    <col min="1" max="1" width="32.140625" bestFit="1" customWidth="1"/>
    <col min="8" max="8" width="4.140625" bestFit="1" customWidth="1"/>
    <col min="9" max="9" width="32.140625" customWidth="1"/>
    <col min="10" max="11" width="7.5703125" customWidth="1"/>
    <col min="12" max="12" width="3.140625" customWidth="1"/>
    <col min="13" max="13" width="9.140625" bestFit="1" customWidth="1"/>
    <col min="15" max="15" width="17.85546875" bestFit="1" customWidth="1"/>
    <col min="16" max="16" width="32.140625" bestFit="1" customWidth="1"/>
  </cols>
  <sheetData>
    <row r="1" spans="1:17">
      <c r="A1" s="5">
        <v>45635</v>
      </c>
      <c r="B1" s="4" t="s">
        <v>1</v>
      </c>
      <c r="C1" t="s">
        <v>9</v>
      </c>
      <c r="E1" t="s">
        <v>5</v>
      </c>
      <c r="F1" t="s">
        <v>6</v>
      </c>
      <c r="G1" t="s">
        <v>0</v>
      </c>
      <c r="H1" s="3">
        <v>100</v>
      </c>
      <c r="I1" s="3" t="s">
        <v>10</v>
      </c>
      <c r="J1" t="s">
        <v>1</v>
      </c>
      <c r="M1" t="s">
        <v>8</v>
      </c>
      <c r="O1" t="s">
        <v>3</v>
      </c>
    </row>
    <row r="2" spans="1:17">
      <c r="A2" s="1"/>
      <c r="B2">
        <v>10</v>
      </c>
      <c r="C2" t="s">
        <v>3</v>
      </c>
      <c r="E2">
        <f t="shared" ref="E2:E8" si="0">IF(C2="si",B2,0)</f>
        <v>10</v>
      </c>
      <c r="F2">
        <f t="shared" ref="F2:F8" si="1">IF(C2="no",B2,0)</f>
        <v>0</v>
      </c>
      <c r="I2" s="1">
        <f>IF(AND(B2&lt;$M$2,C2="si"),A1,"""nada")</f>
        <v>45635</v>
      </c>
      <c r="J2">
        <f t="shared" ref="J2:J8" si="2">B2</f>
        <v>10</v>
      </c>
      <c r="L2">
        <v>1</v>
      </c>
      <c r="M2">
        <f>H1</f>
        <v>100</v>
      </c>
      <c r="O2" t="s">
        <v>4</v>
      </c>
    </row>
    <row r="3" spans="1:17">
      <c r="A3" s="1"/>
      <c r="B3">
        <v>50</v>
      </c>
      <c r="C3" t="s">
        <v>4</v>
      </c>
      <c r="E3">
        <f t="shared" si="0"/>
        <v>0</v>
      </c>
      <c r="F3">
        <f t="shared" si="1"/>
        <v>50</v>
      </c>
      <c r="I3" s="1">
        <f>IF(SUM($B$2:B3)&lt;$M$2,
    IF(C3="si", $A$1, $A$1),
    IF(SUM($B$2:B3)&gt;$M$2,
        IF(C3="si", $A$1,
            IF(SUM($B$2:B3)&lt;$M$3,
                WORKDAY($A$1,1),
                IF(SUM($B$2:B3)&gt;$M$3,
                    WORKDAY(I2,1),
                    WORKDAY($A$1,1)
                )
            )
        )
    )
)</f>
        <v>45635</v>
      </c>
      <c r="J3">
        <f t="shared" si="2"/>
        <v>50</v>
      </c>
      <c r="L3">
        <v>2</v>
      </c>
      <c r="M3">
        <f>$H$1*L3</f>
        <v>200</v>
      </c>
    </row>
    <row r="4" spans="1:17">
      <c r="A4" s="1"/>
      <c r="B4">
        <v>1</v>
      </c>
      <c r="C4" t="s">
        <v>4</v>
      </c>
      <c r="E4">
        <f t="shared" si="0"/>
        <v>0</v>
      </c>
      <c r="F4">
        <f t="shared" si="1"/>
        <v>1</v>
      </c>
      <c r="I4" s="1">
        <f>IF(SUM($B$2:B4) &lt; $M$2,
    IF(C4 = "si", $A$1, $A$1),
    IF(SUM($B$2:B4) = $M$2,
        $A$1,
        IF(SUM($B$2:B4) &gt; $M$2,
            IF(C4 = "si", $A$1,
                IF(SUM($B$2:B4) &lt; $M$3,
                    WORKDAY(MAX(I3:I8), 1),
                    WORKDAY(MAX(I3:I8), 1)
                )
            )
        )
    )
)</f>
        <v>45635</v>
      </c>
      <c r="J4">
        <f t="shared" si="2"/>
        <v>1</v>
      </c>
      <c r="L4">
        <v>3</v>
      </c>
      <c r="M4">
        <f t="shared" ref="M4:M21" si="3">$H$1*L4</f>
        <v>300</v>
      </c>
      <c r="P4" s="1" t="e">
        <f>#REF!</f>
        <v>#REF!</v>
      </c>
      <c r="Q4">
        <f ca="1">SUMIF(I:I,A1,J:J)</f>
        <v>161</v>
      </c>
    </row>
    <row r="5" spans="1:17">
      <c r="A5" s="1"/>
      <c r="B5">
        <v>1</v>
      </c>
      <c r="C5" t="s">
        <v>3</v>
      </c>
      <c r="E5">
        <f t="shared" si="0"/>
        <v>1</v>
      </c>
      <c r="F5">
        <f t="shared" si="1"/>
        <v>0</v>
      </c>
      <c r="I5" s="1">
        <f>IF(SUM($B$2:B5) &lt; $M$2,
    IF(C5 = "si", $A$1, $A$1),
    IF(SUM($B$2:B5) = $M$2,
        $A$1,
        IF(SUM($B$2:B5) &gt; $M$2,
            IF(C5 = "si", $A$1,
                IF(SUM($B$2:B5) &lt; $M$3,
                    WORKDAY(MAX(I4:I9), 1),
                    WORKDAY(MAX(I4:I9), 1)
                )
            )
        )
    )
)</f>
        <v>45635</v>
      </c>
      <c r="J5">
        <f t="shared" si="2"/>
        <v>1</v>
      </c>
      <c r="L5">
        <v>4</v>
      </c>
      <c r="M5">
        <f t="shared" si="3"/>
        <v>400</v>
      </c>
      <c r="P5" s="1" t="e">
        <f>WORKDAY(P4,1)</f>
        <v>#REF!</v>
      </c>
      <c r="Q5">
        <f ca="1">SUMIF(I:I,A12,J:J)</f>
        <v>3</v>
      </c>
    </row>
    <row r="6" spans="1:17">
      <c r="A6" s="1"/>
      <c r="B6">
        <v>100</v>
      </c>
      <c r="C6" t="s">
        <v>3</v>
      </c>
      <c r="E6">
        <f t="shared" si="0"/>
        <v>100</v>
      </c>
      <c r="F6">
        <f t="shared" si="1"/>
        <v>0</v>
      </c>
      <c r="I6" s="1">
        <f>IF(SUM($B$2:B6) &lt; $M$2,
    IF(C6 = "si", $A$1, $A$1),
    IF(SUM($B$2:B6) = $M$2,
        $A$1,
        IF(SUM($B$2:B6) &gt; $M$2,
            IF(C6 = "si", $A$1,
                IF(SUM($B$2:B6) &lt; $M$3,
                    WORKDAY(MAX(I5:I10), 1),
                    WORKDAY(MAX(I5:I10), 1)
                )
            )
        )
    )
)</f>
        <v>45635</v>
      </c>
      <c r="J6">
        <f t="shared" si="2"/>
        <v>100</v>
      </c>
      <c r="L6">
        <v>5</v>
      </c>
      <c r="M6">
        <f t="shared" si="3"/>
        <v>500</v>
      </c>
      <c r="P6" s="1" t="e">
        <f t="shared" ref="P6:P13" si="4">WORKDAY(P5,1)</f>
        <v>#REF!</v>
      </c>
      <c r="Q6">
        <f ca="1">SUMIF(I:I,A23,J:J)</f>
        <v>101</v>
      </c>
    </row>
    <row r="7" spans="1:17">
      <c r="A7" s="1"/>
      <c r="B7">
        <v>1</v>
      </c>
      <c r="C7" t="s">
        <v>4</v>
      </c>
      <c r="E7">
        <f t="shared" si="0"/>
        <v>0</v>
      </c>
      <c r="F7">
        <f t="shared" si="1"/>
        <v>1</v>
      </c>
      <c r="I7" s="1">
        <f ca="1">IF(SUM($B$2:B7) &lt; $M$2,
    IF(C7 = "si", $A$1, $A$1),
    IF(SUM($B$2:B7) = $M$2,
        $A$1,
        IF(SUM($B$2:B7) &gt; $M$2,
            IF(C7 = "si", $A$1,
                IF(SUM($B$2:B7) &lt; $M$3,
                    WORKDAY(MAX(I6:I11), 1),
                    WORKDAY(MAX(I6:I11), 1)
                )
            )
        )
    )
)</f>
        <v>45635</v>
      </c>
      <c r="J7">
        <f t="shared" si="2"/>
        <v>1</v>
      </c>
      <c r="L7">
        <v>6</v>
      </c>
      <c r="M7">
        <f t="shared" si="3"/>
        <v>600</v>
      </c>
      <c r="P7" s="1" t="e">
        <f t="shared" si="4"/>
        <v>#REF!</v>
      </c>
      <c r="Q7">
        <f ca="1">SUMIF(I:I,A34,J:J)</f>
        <v>10</v>
      </c>
    </row>
    <row r="8" spans="1:17">
      <c r="A8" s="1"/>
      <c r="B8">
        <v>1</v>
      </c>
      <c r="C8" t="s">
        <v>4</v>
      </c>
      <c r="E8">
        <f t="shared" si="0"/>
        <v>0</v>
      </c>
      <c r="F8">
        <f t="shared" si="1"/>
        <v>1</v>
      </c>
      <c r="I8" s="1">
        <f ca="1">IF(SUM($B$2:B8) &lt; $M$2,
    IF(C8 = "si", $A$1, $A$1),
    IF(SUM($B$2:B8) = $M$2,
        $A$1,
        IF(SUM($B$2:B8) &gt; $M$2,
            IF(C8 = "si", $A$1,
                IF(SUM($B$2:B8) &lt; $M$3,
                    WORKDAY(MAX($I$2:I7), 1),
                    WORKDAY(MAX($I$2:I7), 1)
                )
            )
        )
    )
)</f>
        <v>45635</v>
      </c>
      <c r="J8">
        <f t="shared" si="2"/>
        <v>1</v>
      </c>
      <c r="L8">
        <v>7</v>
      </c>
      <c r="M8">
        <f t="shared" si="3"/>
        <v>700</v>
      </c>
      <c r="P8" s="1" t="e">
        <f t="shared" si="4"/>
        <v>#REF!</v>
      </c>
      <c r="Q8">
        <f ca="1">SUMIF(I:I,A45,J:J)</f>
        <v>10</v>
      </c>
    </row>
    <row r="9" spans="1:17">
      <c r="A9" s="1"/>
      <c r="L9">
        <v>8</v>
      </c>
      <c r="M9">
        <f t="shared" si="3"/>
        <v>800</v>
      </c>
      <c r="P9" s="1" t="e">
        <f t="shared" si="4"/>
        <v>#REF!</v>
      </c>
      <c r="Q9">
        <f ca="1">SUMIF(I:I,A46,J:J)</f>
        <v>0</v>
      </c>
    </row>
    <row r="10" spans="1:17">
      <c r="A10" s="1" t="s">
        <v>2</v>
      </c>
      <c r="B10" s="3">
        <f>SUM(B2:B9)</f>
        <v>164</v>
      </c>
      <c r="E10" s="3">
        <f>SUM(E2:E9)</f>
        <v>111</v>
      </c>
      <c r="F10" s="3">
        <f>SUM(F2:F9)</f>
        <v>53</v>
      </c>
      <c r="G10" s="2" t="s">
        <v>2</v>
      </c>
      <c r="L10">
        <v>9</v>
      </c>
      <c r="M10">
        <f t="shared" si="3"/>
        <v>900</v>
      </c>
      <c r="P10" s="1" t="e">
        <f t="shared" si="4"/>
        <v>#REF!</v>
      </c>
      <c r="Q10">
        <f t="shared" ref="Q10:Q13" ca="1" si="5">SUMIF(I:I,A47,J:J)</f>
        <v>0</v>
      </c>
    </row>
    <row r="11" spans="1:17">
      <c r="L11">
        <v>10</v>
      </c>
      <c r="M11">
        <f t="shared" si="3"/>
        <v>1000</v>
      </c>
      <c r="P11" s="1" t="e">
        <f t="shared" si="4"/>
        <v>#REF!</v>
      </c>
      <c r="Q11">
        <f t="shared" ca="1" si="5"/>
        <v>0</v>
      </c>
    </row>
    <row r="12" spans="1:17">
      <c r="A12" s="5">
        <v>45636</v>
      </c>
      <c r="L12">
        <v>11</v>
      </c>
      <c r="M12">
        <f t="shared" si="3"/>
        <v>1100</v>
      </c>
      <c r="P12" s="1" t="e">
        <f t="shared" si="4"/>
        <v>#REF!</v>
      </c>
      <c r="Q12">
        <f t="shared" ca="1" si="5"/>
        <v>0</v>
      </c>
    </row>
    <row r="13" spans="1:17">
      <c r="A13" s="1"/>
      <c r="B13">
        <v>101</v>
      </c>
      <c r="C13" t="s">
        <v>4</v>
      </c>
      <c r="E13">
        <f>IF(C13="si",SUM(E10+B13),0)</f>
        <v>0</v>
      </c>
      <c r="F13">
        <f t="shared" ref="F13:F19" si="6">IF(C13="no",B13,0)</f>
        <v>101</v>
      </c>
      <c r="I13" s="1">
        <f ca="1">IF(AND(B13+$B$10&gt;$M$3,C13="si"),WORKDAY($A$12,0),IF(AND(B13+$B$10&gt;$M$3,C13="no"),WORKDAY(MAX($I$2:I8),1),IF(AND(B13+$B$10&lt;$M$3,C13="si"),WORKDAY(MAX($I$2:I8),1),IF(AND(B13+$B$10&lt;$M$3,C13="no"),WORKDAY(MAX($I$2:I8),1),WORKDAY(SUM($I$2:I8),1)))))</f>
        <v>45637</v>
      </c>
      <c r="J13">
        <f t="shared" ref="J13:J19" si="7">B13</f>
        <v>101</v>
      </c>
      <c r="L13">
        <v>12</v>
      </c>
      <c r="M13">
        <f t="shared" si="3"/>
        <v>1200</v>
      </c>
      <c r="P13" s="1" t="e">
        <f t="shared" si="4"/>
        <v>#REF!</v>
      </c>
      <c r="Q13">
        <f t="shared" ca="1" si="5"/>
        <v>0</v>
      </c>
    </row>
    <row r="14" spans="1:17">
      <c r="A14" s="1"/>
      <c r="B14">
        <v>10</v>
      </c>
      <c r="C14" t="s">
        <v>4</v>
      </c>
      <c r="E14">
        <f t="shared" ref="E14:E19" si="8">IF(C14="si",B14,0)</f>
        <v>0</v>
      </c>
      <c r="F14">
        <f t="shared" si="6"/>
        <v>10</v>
      </c>
      <c r="I14" s="1">
        <f ca="1">IF(AND(SUM($B$13:B14)+$B$10&gt;$M$3,C14="si"),WORKDAY($A$12,0),IF(AND(SUM($B$13:B14)+$B$10&gt;$M$3,C14="no"),WORKDAY(MAX($I$2:I13),1),IF(AND(SUM($B$13:B14)+$B$10&lt;$M$3,C14="si"),WORKDAY(MAX($I$2:I13),1),IF(AND(SUM($B$13:B14)+$B$10&lt;$M$3,C14="no"),WORKDAY(MAX($I$2:I13),1),WORKDAY(SUM($I$2:I13),1)))))</f>
        <v>45638</v>
      </c>
      <c r="J14">
        <f t="shared" si="7"/>
        <v>10</v>
      </c>
      <c r="L14">
        <v>13</v>
      </c>
      <c r="M14">
        <f t="shared" si="3"/>
        <v>1300</v>
      </c>
      <c r="O14" s="1"/>
      <c r="P14" s="1"/>
    </row>
    <row r="15" spans="1:17">
      <c r="A15" s="1"/>
      <c r="B15">
        <v>10</v>
      </c>
      <c r="C15" t="s">
        <v>4</v>
      </c>
      <c r="E15">
        <f t="shared" si="8"/>
        <v>0</v>
      </c>
      <c r="F15">
        <f t="shared" si="6"/>
        <v>10</v>
      </c>
      <c r="I15" s="1">
        <f ca="1">IF(AND(SUM($B$13:B15)+$B$10&gt;$M$3,C15="si"),WORKDAY($A$12,0),IF(AND(SUM($B$13:B15)+$B$10&gt;$M$3,C15="no"),WORKDAY(MAX($I$2:I14),1),IF(AND(SUM($B$13:B15)+$B$10&lt;$M$3,C15="si"),WORKDAY(MAX($I$2:I14),1),IF(AND(SUM($B$13:B15)+$B$10&lt;$M$3,C15="no"),WORKDAY(MAX($I$2:I14),1),WORKDAY(SUM($I$2:I14),1)))))</f>
        <v>45639</v>
      </c>
      <c r="J15">
        <f t="shared" si="7"/>
        <v>10</v>
      </c>
      <c r="L15">
        <v>14</v>
      </c>
      <c r="M15">
        <f t="shared" si="3"/>
        <v>1400</v>
      </c>
    </row>
    <row r="16" spans="1:17">
      <c r="A16" s="1"/>
      <c r="B16">
        <v>30</v>
      </c>
      <c r="C16" t="s">
        <v>4</v>
      </c>
      <c r="E16">
        <f t="shared" si="8"/>
        <v>0</v>
      </c>
      <c r="F16">
        <f t="shared" si="6"/>
        <v>30</v>
      </c>
      <c r="I16" s="1">
        <f ca="1">IF(AND(SUM($B$13:B16)+$B$10&gt;$M$3,C16="si"),WORKDAY($A$12,0),IF(AND(SUM($B$13:B16)+$B$10&gt;$M$3,C16="no"),WORKDAY(MAX($I$2:I15),1),IF(AND(SUM($B$13:B16)+$B$10&lt;$M$3,C16="si"),WORKDAY(MAX($I$2:I15),1),IF(AND(SUM($B$13:B16)+$B$10&lt;$M$3,C16="no"),WORKDAY(MAX($I$2:I15),1),WORKDAY(SUM($I$2:I15),1)))))</f>
        <v>45642</v>
      </c>
      <c r="J16">
        <f t="shared" si="7"/>
        <v>30</v>
      </c>
      <c r="L16">
        <v>15</v>
      </c>
      <c r="M16">
        <f t="shared" si="3"/>
        <v>1500</v>
      </c>
    </row>
    <row r="17" spans="1:13">
      <c r="A17" s="1"/>
      <c r="B17">
        <v>100</v>
      </c>
      <c r="C17" t="s">
        <v>4</v>
      </c>
      <c r="E17">
        <f t="shared" si="8"/>
        <v>0</v>
      </c>
      <c r="F17">
        <f t="shared" si="6"/>
        <v>100</v>
      </c>
      <c r="I17" s="1">
        <f ca="1">IF(AND(SUM($B$13:B17)+$B$10&gt;$M$3,C17="si"),WORKDAY($A$12,0),IF(AND(SUM($B$13:B17)+$B$10&gt;$M$3,C17="no"),WORKDAY(MAX($I$2:I16),1),IF(AND(SUM($B$13:B17)+$B$10&lt;$M$3,C17="si"),WORKDAY(MAX($I$2:I16),1),IF(AND(SUM($B$13:B17)+$B$10&lt;$M$3,C17="no"),WORKDAY(MAX($I$2:I16),1),WORKDAY(SUM($I$2:I16),1)))))</f>
        <v>45643</v>
      </c>
      <c r="J17">
        <f t="shared" si="7"/>
        <v>100</v>
      </c>
      <c r="L17">
        <v>16</v>
      </c>
      <c r="M17">
        <f t="shared" si="3"/>
        <v>1600</v>
      </c>
    </row>
    <row r="18" spans="1:13">
      <c r="A18" s="1"/>
      <c r="B18">
        <v>60</v>
      </c>
      <c r="C18" t="s">
        <v>4</v>
      </c>
      <c r="E18">
        <f t="shared" si="8"/>
        <v>0</v>
      </c>
      <c r="F18">
        <f t="shared" si="6"/>
        <v>60</v>
      </c>
      <c r="I18" s="1">
        <f ca="1">IF(AND(SUM($B$13:B18)+$B$10&gt;$M$3,C18="si"),WORKDAY($A$12,0),IF(AND(SUM($B$13:B18)+$B$10&gt;$M$3,C18="no"),WORKDAY(MAX($I$2:I17),1),IF(AND(SUM($B$13:B18)+$B$10&lt;$M$3,C18="si"),WORKDAY(MAX($I$2:I17),1),IF(AND(SUM($B$13:B18)+$B$10&lt;$M$3,C18="no"),WORKDAY(MAX($I$2:I17),1),WORKDAY(SUM($I$2:I17),1)))))</f>
        <v>45644</v>
      </c>
      <c r="J18">
        <f t="shared" si="7"/>
        <v>60</v>
      </c>
      <c r="L18">
        <v>17</v>
      </c>
      <c r="M18">
        <f t="shared" si="3"/>
        <v>1700</v>
      </c>
    </row>
    <row r="19" spans="1:13">
      <c r="A19" s="1"/>
      <c r="B19">
        <v>1</v>
      </c>
      <c r="C19" t="s">
        <v>4</v>
      </c>
      <c r="E19">
        <f t="shared" si="8"/>
        <v>0</v>
      </c>
      <c r="F19">
        <f t="shared" si="6"/>
        <v>1</v>
      </c>
      <c r="I19" s="1">
        <f ca="1">IF(AND(SUM($B$13:B19)+$B$10&gt;$M$3,C19="si"),WORKDAY($A$12,0),IF(AND(SUM($B$13:B19)+$B$10&gt;$M$3,C19="no"),WORKDAY(MAX($I$2:I18),1),IF(AND(SUM($B$13:B19)+$B$10&lt;$M$3,C19="si"),WORKDAY(MAX($I$2:I18),1),IF(AND(SUM($B$13:B19)+$B$10&lt;$M$3,C19="no"),WORKDAY(MAX($I$2:I18),1),WORKDAY(SUM($I$2:I18),1)))))</f>
        <v>45645</v>
      </c>
      <c r="J19">
        <f t="shared" si="7"/>
        <v>1</v>
      </c>
      <c r="L19">
        <v>18</v>
      </c>
      <c r="M19">
        <f t="shared" si="3"/>
        <v>1800</v>
      </c>
    </row>
    <row r="20" spans="1:13">
      <c r="A20" s="1"/>
      <c r="L20">
        <v>19</v>
      </c>
      <c r="M20">
        <f t="shared" si="3"/>
        <v>1900</v>
      </c>
    </row>
    <row r="21" spans="1:13">
      <c r="A21" s="1" t="s">
        <v>2</v>
      </c>
      <c r="B21" s="3">
        <f>SUM(B13:B20)+B10</f>
        <v>476</v>
      </c>
      <c r="E21" s="3">
        <f>SUM(E13:E20)</f>
        <v>0</v>
      </c>
      <c r="F21" s="3">
        <f>SUM(F13:F20)</f>
        <v>312</v>
      </c>
      <c r="G21" s="2" t="s">
        <v>2</v>
      </c>
      <c r="L21">
        <v>20</v>
      </c>
      <c r="M21">
        <f t="shared" si="3"/>
        <v>2000</v>
      </c>
    </row>
    <row r="23" spans="1:13">
      <c r="A23" s="5">
        <v>45637</v>
      </c>
    </row>
    <row r="24" spans="1:13">
      <c r="A24" s="1"/>
      <c r="B24">
        <v>101</v>
      </c>
      <c r="C24" t="s">
        <v>4</v>
      </c>
      <c r="E24">
        <f>IF(C24="si",SUM(E21+B24),0)</f>
        <v>0</v>
      </c>
      <c r="F24">
        <f t="shared" ref="F24:F30" si="9">IF(C24="no",B24,0)</f>
        <v>101</v>
      </c>
      <c r="I24" s="1">
        <f ca="1">IF(AND(B24+$B$21&gt;$M$4,C24="si"),WORKDAY($A$23,0),IF(AND(B24+$B$21&gt;$M$4,C24="no"),WORKDAY(MAX($I$2:I19),1),IF(AND(B24+$B$21&lt;$M$4,C24="si"),WORKDAY(MAX($I$2:I19),1),IF(AND(B24+$B$21&lt;$M$4,C24="no"),WORKDAY(MAX($I$2:I19),1),WORKDAY(SUM($I$2:I19),1)))))</f>
        <v>45646</v>
      </c>
      <c r="J24">
        <f t="shared" ref="J24:J30" si="10">B24</f>
        <v>101</v>
      </c>
    </row>
    <row r="25" spans="1:13">
      <c r="A25" s="1"/>
      <c r="B25">
        <v>10</v>
      </c>
      <c r="C25" t="s">
        <v>4</v>
      </c>
      <c r="E25">
        <f t="shared" ref="E25:E30" si="11">IF(C25="si",B25,0)</f>
        <v>0</v>
      </c>
      <c r="F25">
        <f t="shared" si="9"/>
        <v>10</v>
      </c>
      <c r="I25" s="1">
        <f ca="1">IF(AND(SUM($B$24:B25)+$B$21&gt;$M$4,C25="si"),WORKDAY($A$23,0),IF(AND(SUM($B$24:B25)+$B$21&gt;$M$4,C25="no"),WORKDAY(MAX($I$2:I24),1),IF(AND(SUM($B$24:B25)+$B$21&lt;$M$4,C25="si"),WORKDAY(MAX($I$2:I24),1),IF(AND(SUM($B$24:B25)+$B$21&lt;$M$4,C25="no"),WORKDAY(MAX($I$2:I24),1),WORKDAY(SUM($I$2:I24),1)))))</f>
        <v>45649</v>
      </c>
      <c r="J25">
        <f t="shared" si="10"/>
        <v>10</v>
      </c>
    </row>
    <row r="26" spans="1:13">
      <c r="A26" s="1"/>
      <c r="B26">
        <v>10</v>
      </c>
      <c r="C26" t="s">
        <v>4</v>
      </c>
      <c r="E26">
        <f t="shared" si="11"/>
        <v>0</v>
      </c>
      <c r="F26">
        <f t="shared" si="9"/>
        <v>10</v>
      </c>
      <c r="I26" s="1">
        <f ca="1">IF(AND(SUM($B$24:B26)+$B$21&gt;$M$4,C26="si"),WORKDAY($A$23,0),IF(AND(SUM($B$24:B26)+$B$21&gt;$M$4,C26="no"),WORKDAY(MAX($I$2:I25),1),IF(AND(SUM($B$24:B26)+$B$21&lt;$M$4,C26="si"),WORKDAY(MAX($I$2:I25),1),IF(AND(SUM($B$24:B26)+$B$21&lt;$M$4,C26="no"),WORKDAY(MAX($I$2:I25),1),WORKDAY(SUM($I$2:I25),1)))))</f>
        <v>45650</v>
      </c>
      <c r="J26">
        <f t="shared" si="10"/>
        <v>10</v>
      </c>
    </row>
    <row r="27" spans="1:13">
      <c r="A27" s="1"/>
      <c r="B27">
        <v>30</v>
      </c>
      <c r="C27" t="s">
        <v>4</v>
      </c>
      <c r="E27">
        <f t="shared" si="11"/>
        <v>0</v>
      </c>
      <c r="F27">
        <f t="shared" si="9"/>
        <v>30</v>
      </c>
      <c r="I27" s="1">
        <f ca="1">IF(AND(SUM($B$24:B27)+$B$21&gt;$M$4,C27="si"),WORKDAY($A$23,0),IF(AND(SUM($B$24:B27)+$B$21&gt;$M$4,C27="no"),WORKDAY(MAX($I$2:I26),1),IF(AND(SUM($B$24:B27)+$B$21&lt;$M$4,C27="si"),WORKDAY(MAX($I$2:I26),1),IF(AND(SUM($B$24:B27)+$B$21&lt;$M$4,C27="no"),WORKDAY(MAX($I$2:I26),1),WORKDAY(SUM($I$2:I26),1)))))</f>
        <v>45651</v>
      </c>
      <c r="J27">
        <f t="shared" si="10"/>
        <v>30</v>
      </c>
    </row>
    <row r="28" spans="1:13">
      <c r="A28" s="1"/>
      <c r="B28">
        <v>0</v>
      </c>
      <c r="C28" t="s">
        <v>4</v>
      </c>
      <c r="E28">
        <f t="shared" si="11"/>
        <v>0</v>
      </c>
      <c r="F28">
        <f t="shared" si="9"/>
        <v>0</v>
      </c>
      <c r="I28" s="1">
        <f ca="1">IF(AND(SUM($B$24:B28)+$B$21&gt;$M$4,C28="si"),WORKDAY($A$23,0),IF(AND(SUM($B$24:B28)+$B$21&gt;$M$4,C28="no"),WORKDAY(MAX($I$2:I27),1),IF(AND(SUM($B$24:B28)+$B$21&lt;$M$4,C28="si"),WORKDAY(MAX($I$2:I27),1),IF(AND(SUM($B$24:B28)+$B$21&lt;$M$4,C28="no"),WORKDAY(MAX($I$2:I27),1),WORKDAY(SUM($I$2:I27),1)))))</f>
        <v>45652</v>
      </c>
      <c r="J28">
        <f t="shared" si="10"/>
        <v>0</v>
      </c>
    </row>
    <row r="29" spans="1:13">
      <c r="A29" s="1"/>
      <c r="B29">
        <v>0</v>
      </c>
      <c r="C29" t="s">
        <v>4</v>
      </c>
      <c r="E29">
        <f t="shared" si="11"/>
        <v>0</v>
      </c>
      <c r="F29">
        <f t="shared" si="9"/>
        <v>0</v>
      </c>
      <c r="I29" s="1">
        <f ca="1">IF(AND(SUM($B$24:B29)+$B$21&gt;$M$4,C29="si"),WORKDAY($A$23,0),IF(AND(SUM($B$24:B29)+$B$21&gt;$M$4,C29="no"),WORKDAY(MAX($I$2:I28),1),IF(AND(SUM($B$24:B29)+$B$21&lt;$M$4,C29="si"),WORKDAY(MAX($I$2:I28),1),IF(AND(SUM($B$24:B29)+$B$21&lt;$M$4,C29="no"),WORKDAY(MAX($I$2:I28),1),WORKDAY(SUM($I$2:I28),1)))))</f>
        <v>45653</v>
      </c>
      <c r="J29">
        <f t="shared" si="10"/>
        <v>0</v>
      </c>
    </row>
    <row r="30" spans="1:13">
      <c r="A30" s="1"/>
      <c r="C30" t="s">
        <v>4</v>
      </c>
      <c r="E30">
        <f t="shared" si="11"/>
        <v>0</v>
      </c>
      <c r="F30">
        <f t="shared" si="9"/>
        <v>0</v>
      </c>
      <c r="I30" s="1">
        <f ca="1">IF(AND(SUM($B$24:B30)+$B$21&gt;$M$4,C30="si"),WORKDAY($A$23,0),IF(AND(SUM($B$24:B30)+$B$21&gt;$M$4,C30="no"),WORKDAY(MAX($I$2:I29),1),IF(AND(SUM($B$24:B30)+$B$21&lt;$M$4,C30="si"),WORKDAY(MAX($I$2:I29),1),IF(AND(SUM($B$24:B30)+$B$21&lt;$M$4,C30="no"),WORKDAY(MAX($I$2:I29),1),WORKDAY(SUM($I$2:I29),1)))))</f>
        <v>45656</v>
      </c>
      <c r="J30">
        <f t="shared" si="10"/>
        <v>0</v>
      </c>
    </row>
    <row r="31" spans="1:13">
      <c r="A31" s="1"/>
    </row>
    <row r="32" spans="1:13">
      <c r="A32" s="1" t="s">
        <v>2</v>
      </c>
      <c r="B32" s="3">
        <f>SUM(B24:B31)+B21</f>
        <v>627</v>
      </c>
      <c r="E32" s="3">
        <f>SUM(E24:E31)</f>
        <v>0</v>
      </c>
      <c r="F32" s="3">
        <f>SUM(F24:F31)</f>
        <v>151</v>
      </c>
      <c r="G32" s="2" t="s">
        <v>2</v>
      </c>
    </row>
    <row r="34" spans="1:10">
      <c r="A34" s="5">
        <v>45638</v>
      </c>
    </row>
    <row r="35" spans="1:10">
      <c r="A35" s="1"/>
      <c r="B35">
        <v>300</v>
      </c>
      <c r="C35" t="s">
        <v>4</v>
      </c>
      <c r="E35">
        <f>IF(C35="si",SUM(E32+B35),0)</f>
        <v>0</v>
      </c>
      <c r="F35">
        <f t="shared" ref="F35:F41" si="12">IF(C35="no",B35,0)</f>
        <v>300</v>
      </c>
      <c r="I35" s="1">
        <f ca="1">IF(AND(B35+$B$32&gt;$M$5,C35="si"),WORKDAY($A$34,0),IF(AND(B35+$B$32&gt;$M$5,C35="no"),WORKDAY(MAX($I$2:I30),1),IF(AND(B35+$B$32&lt;$M$5,C35="si"),WORKDAY(MAX($I$2:I30),1),IF(AND(B35+$B$32&lt;$M$5,C35="no"),WORKDAY(MAX($I$2:I30),1),WORKDAY(SUM($I$2:I30),1)))))</f>
        <v>45657</v>
      </c>
      <c r="J35">
        <f t="shared" ref="J35:J41" si="13">B35</f>
        <v>300</v>
      </c>
    </row>
    <row r="36" spans="1:10">
      <c r="A36" s="1"/>
      <c r="B36">
        <v>10</v>
      </c>
      <c r="C36" t="s">
        <v>4</v>
      </c>
      <c r="E36">
        <f t="shared" ref="E36:E41" si="14">IF(C36="si",B36,0)</f>
        <v>0</v>
      </c>
      <c r="F36">
        <f t="shared" si="12"/>
        <v>10</v>
      </c>
      <c r="I36" s="1">
        <f ca="1">IF(AND(SUM($B$35:B36)+$B$32&gt;$M$5,C36="si"),WORKDAY($A$34,0),IF(AND(SUM($B$35:B36)+$B$32&gt;$M$5,C36="no"),WORKDAY(MAX($I$2:I35),1),IF(AND(SUM($B$35:B36)+$B$32&lt;$M$5,C36="si"),WORKDAY(MAX($I$2:I35),1),IF(AND(SUM($B$35:B36)+$B$32&lt;$M$5,C36="no"),WORKDAY(MAX($I$2:I35),1),WORKDAY(SUM($I$2:I35),1)))))</f>
        <v>45658</v>
      </c>
      <c r="J36">
        <f t="shared" si="13"/>
        <v>10</v>
      </c>
    </row>
    <row r="37" spans="1:10">
      <c r="A37" s="1"/>
      <c r="B37">
        <v>10</v>
      </c>
      <c r="C37" t="s">
        <v>4</v>
      </c>
      <c r="E37">
        <f t="shared" si="14"/>
        <v>0</v>
      </c>
      <c r="F37">
        <f t="shared" si="12"/>
        <v>10</v>
      </c>
      <c r="I37" s="1">
        <f ca="1">IF(AND(SUM($B$35:B37)+$B$32&gt;$M$5,C37="si"),WORKDAY($A$34,0),IF(AND(SUM($B$35:B37)+$B$32&gt;$M$5,C37="no"),WORKDAY(MAX($I$2:I36),1),IF(AND(SUM($B$35:B37)+$B$32&lt;$M$5,C37="si"),WORKDAY(MAX($I$2:I36),1),IF(AND(SUM($B$35:B37)+$B$32&lt;$M$5,C37="no"),WORKDAY(MAX($I$2:I36),1),WORKDAY(SUM($I$2:I36),1)))))</f>
        <v>45659</v>
      </c>
      <c r="J37">
        <f t="shared" si="13"/>
        <v>10</v>
      </c>
    </row>
    <row r="38" spans="1:10">
      <c r="A38" s="1"/>
      <c r="B38">
        <v>30</v>
      </c>
      <c r="C38" t="s">
        <v>4</v>
      </c>
      <c r="E38">
        <f t="shared" si="14"/>
        <v>0</v>
      </c>
      <c r="F38">
        <f t="shared" si="12"/>
        <v>30</v>
      </c>
      <c r="I38" s="1">
        <f ca="1">IF(AND(SUM($B$35:B38)+$B$32&gt;$M$5,C38="si"),WORKDAY($A$34,0),IF(AND(SUM($B$35:B38)+$B$32&gt;$M$5,C38="no"),WORKDAY(MAX($I$2:I37),1),IF(AND(SUM($B$35:B38)+$B$32&lt;$M$5,C38="si"),WORKDAY(MAX($I$2:I37),1),IF(AND(SUM($B$35:B38)+$B$32&lt;$M$5,C38="no"),WORKDAY(MAX($I$2:I37),1),WORKDAY(SUM($I$2:I37),1)))))</f>
        <v>45660</v>
      </c>
      <c r="J38">
        <f t="shared" si="13"/>
        <v>30</v>
      </c>
    </row>
    <row r="39" spans="1:10">
      <c r="A39" s="1"/>
      <c r="B39">
        <v>10</v>
      </c>
      <c r="C39" t="s">
        <v>4</v>
      </c>
      <c r="E39">
        <f t="shared" si="14"/>
        <v>0</v>
      </c>
      <c r="F39">
        <f t="shared" si="12"/>
        <v>10</v>
      </c>
      <c r="I39" s="1">
        <f ca="1">IF(AND(SUM($B$35:B39)+$B$32&gt;$M$5,C39="si"),WORKDAY($A$34,0),IF(AND(SUM($B$35:B39)+$B$32&gt;$M$5,C39="no"),WORKDAY(MAX($I$2:I38),1),IF(AND(SUM($B$35:B39)+$B$32&lt;$M$5,C39="si"),WORKDAY(MAX($I$2:I38),1),IF(AND(SUM($B$35:B39)+$B$32&lt;$M$5,C39="no"),WORKDAY(MAX($I$2:I38),1),WORKDAY(SUM($I$2:I38),1)))))</f>
        <v>45663</v>
      </c>
      <c r="J39">
        <f t="shared" si="13"/>
        <v>10</v>
      </c>
    </row>
    <row r="40" spans="1:10">
      <c r="A40" s="1"/>
      <c r="B40">
        <v>0</v>
      </c>
      <c r="C40" t="s">
        <v>4</v>
      </c>
      <c r="E40">
        <f t="shared" si="14"/>
        <v>0</v>
      </c>
      <c r="F40">
        <f t="shared" si="12"/>
        <v>0</v>
      </c>
      <c r="I40" s="1">
        <f ca="1">IF(AND(SUM($B$35:B40)+$B$32&gt;$M$5,C40="si"),WORKDAY($A$34,0),IF(AND(SUM($B$35:B40)+$B$32&gt;$M$5,C40="no"),WORKDAY(MAX($I$2:I39),1),IF(AND(SUM($B$35:B40)+$B$32&lt;$M$5,C40="si"),WORKDAY(MAX($I$2:I39),1),IF(AND(SUM($B$35:B40)+$B$32&lt;$M$5,C40="no"),WORKDAY(MAX($I$2:I39),1),WORKDAY(SUM($I$2:I39),1)))))</f>
        <v>45664</v>
      </c>
      <c r="J40">
        <f t="shared" si="13"/>
        <v>0</v>
      </c>
    </row>
    <row r="41" spans="1:10">
      <c r="B41">
        <v>10</v>
      </c>
      <c r="C41" t="s">
        <v>4</v>
      </c>
      <c r="E41">
        <f t="shared" si="14"/>
        <v>0</v>
      </c>
      <c r="F41">
        <f t="shared" si="12"/>
        <v>10</v>
      </c>
      <c r="I41" s="1">
        <f ca="1">IF(AND(SUM($B$35:B41)+$B$32&gt;$M$5,C41="si"),WORKDAY($A$34,0),IF(AND(SUM($B$35:B41)+$B$32&gt;$M$5,C41="no"),WORKDAY(MAX($I$2:I40),1),IF(AND(SUM($B$35:B41)+$B$32&lt;$M$5,C41="si"),WORKDAY(MAX($I$2:I40),1),IF(AND(SUM($B$35:B41)+$B$32&lt;$M$5,C41="no"),WORKDAY(MAX($I$2:I40),1),WORKDAY(SUM($I$2:I40),1)))))</f>
        <v>45665</v>
      </c>
      <c r="J41">
        <f t="shared" si="13"/>
        <v>10</v>
      </c>
    </row>
    <row r="42" spans="1:10">
      <c r="A42" s="1"/>
    </row>
    <row r="43" spans="1:10">
      <c r="A43" s="1" t="s">
        <v>2</v>
      </c>
      <c r="B43" s="3">
        <f>SUM(B35:B42)+B32</f>
        <v>997</v>
      </c>
      <c r="E43" s="3">
        <f>SUM(E35:E42)</f>
        <v>0</v>
      </c>
      <c r="F43" s="3">
        <f>SUM(F35:F42)</f>
        <v>370</v>
      </c>
      <c r="G43" s="2" t="s">
        <v>2</v>
      </c>
    </row>
    <row r="45" spans="1:10">
      <c r="A45" s="5">
        <v>45639</v>
      </c>
    </row>
    <row r="46" spans="1:10">
      <c r="B46">
        <v>50</v>
      </c>
      <c r="C46" t="s">
        <v>4</v>
      </c>
      <c r="E46">
        <f>IF(C46="si",SUM(E43+B46),0)</f>
        <v>0</v>
      </c>
      <c r="F46">
        <f t="shared" ref="F46:F52" si="15">IF(C46="no",B46,0)</f>
        <v>50</v>
      </c>
      <c r="I46" s="1">
        <f ca="1">IF(AND(B46+$B$43&gt;$M$6,C46="si"),WORKDAY($A$45,0),IF(AND(B46+$B$43&gt;$M$6,C46="no"),WORKDAY(MAX($I$2:I41),1),IF(AND(B46+$B$43&lt;$M$6,C46="si"),WORKDAY(MAX($I$2:I41),1),IF(AND(B46+$B$43&lt;$M$6,C46="no"),WORKDAY(MAX($I$2:I41),1),WORKDAY(SUM($I$2:I41),1)))))</f>
        <v>45666</v>
      </c>
      <c r="J46">
        <f t="shared" ref="J46:J53" si="16">B46</f>
        <v>50</v>
      </c>
    </row>
    <row r="47" spans="1:10">
      <c r="A47" s="1"/>
      <c r="B47">
        <v>10</v>
      </c>
      <c r="C47" t="s">
        <v>4</v>
      </c>
      <c r="E47">
        <f t="shared" ref="E47:E52" si="17">IF(C47="si",B47,0)</f>
        <v>0</v>
      </c>
      <c r="F47">
        <f t="shared" si="15"/>
        <v>10</v>
      </c>
      <c r="I47" s="1">
        <f ca="1">IF(AND(SUM($B$46:B47)+$B$43&gt;$M$6,C47="si"),WORKDAY($A$45,0),IF(AND(SUM($B$46:B47)+$B$43&gt;$M$6,C47="no"),WORKDAY(MAX($I$2:I46),1),IF(AND(SUM($B$46:B47)+$B$43&lt;$M$6,C47="si"),WORKDAY(MAX($I$2:I46),1),IF(AND(SUM($B$46:B47)+$B$43&lt;$M$6,C47="no"),WORKDAY(MAX($I$2:I46),1),WORKDAY(SUM($I$2:I46),1)))))</f>
        <v>45667</v>
      </c>
      <c r="J47">
        <f t="shared" si="16"/>
        <v>10</v>
      </c>
    </row>
    <row r="48" spans="1:10">
      <c r="A48" s="1"/>
      <c r="B48">
        <v>10</v>
      </c>
      <c r="C48" t="s">
        <v>4</v>
      </c>
      <c r="E48">
        <f t="shared" si="17"/>
        <v>0</v>
      </c>
      <c r="F48">
        <f t="shared" si="15"/>
        <v>10</v>
      </c>
      <c r="I48" s="1">
        <f ca="1">IF(AND(SUM($B$46:B48)+$B$43&gt;$M$6,C48="si"),WORKDAY($A$45,0),IF(AND(SUM($B$46:B48)+$B$43&gt;$M$6,C48="no"),WORKDAY(MAX($I$2:I47),1),IF(AND(SUM($B$46:B48)+$B$43&lt;$M$6,C48="si"),WORKDAY(MAX($I$2:I47),1),IF(AND(SUM($B$46:B48)+$B$43&lt;$M$6,C48="no"),WORKDAY(MAX($I$2:I47),1),WORKDAY(SUM($I$2:I47),1)))))</f>
        <v>45670</v>
      </c>
      <c r="J48">
        <f t="shared" si="16"/>
        <v>10</v>
      </c>
    </row>
    <row r="49" spans="1:10">
      <c r="A49" s="1"/>
      <c r="B49">
        <v>30</v>
      </c>
      <c r="C49" t="s">
        <v>4</v>
      </c>
      <c r="E49">
        <f t="shared" si="17"/>
        <v>0</v>
      </c>
      <c r="F49">
        <f t="shared" si="15"/>
        <v>30</v>
      </c>
      <c r="I49" s="1">
        <f ca="1">IF(AND(SUM($B$46:B49)+$B$43&gt;$M$6,C49="si"),WORKDAY($A$45,0),IF(AND(SUM($B$46:B49)+$B$43&gt;$M$6,C49="no"),WORKDAY(MAX($I$2:I48),1),IF(AND(SUM($B$46:B49)+$B$43&lt;$M$6,C49="si"),WORKDAY(MAX($I$2:I48),1),IF(AND(SUM($B$46:B49)+$B$43&lt;$M$6,C49="no"),WORKDAY(MAX($I$2:I48),1),WORKDAY(SUM($I$2:I48),1)))))</f>
        <v>45671</v>
      </c>
      <c r="J49">
        <f t="shared" si="16"/>
        <v>30</v>
      </c>
    </row>
    <row r="50" spans="1:10">
      <c r="A50" s="1"/>
      <c r="B50">
        <v>0</v>
      </c>
      <c r="C50" t="s">
        <v>4</v>
      </c>
      <c r="E50">
        <f t="shared" si="17"/>
        <v>0</v>
      </c>
      <c r="F50">
        <f t="shared" si="15"/>
        <v>0</v>
      </c>
      <c r="I50" s="1">
        <f ca="1">IF(AND(SUM($B$46:B50)+$B$43&gt;$M$6,C50="si"),WORKDAY($A$45,0),IF(AND(SUM($B$46:B50)+$B$43&gt;$M$6,C50="no"),WORKDAY(MAX($I$2:I49),1),IF(AND(SUM($B$46:B50)+$B$43&lt;$M$6,C50="si"),WORKDAY(MAX($I$2:I49),1),IF(AND(SUM($B$46:B50)+$B$43&lt;$M$6,C50="no"),WORKDAY(MAX($I$2:I49),1),WORKDAY(SUM($I$2:I49),1)))))</f>
        <v>45672</v>
      </c>
      <c r="J50">
        <f t="shared" si="16"/>
        <v>0</v>
      </c>
    </row>
    <row r="51" spans="1:10">
      <c r="A51" s="1"/>
      <c r="B51">
        <v>0</v>
      </c>
      <c r="C51" t="s">
        <v>4</v>
      </c>
      <c r="E51">
        <f t="shared" si="17"/>
        <v>0</v>
      </c>
      <c r="F51">
        <f t="shared" si="15"/>
        <v>0</v>
      </c>
      <c r="I51" s="1">
        <f ca="1">IF(AND(SUM($B$46:B51)+$B$43&gt;$M$6,C51="si"),WORKDAY($A$45,0),IF(AND(SUM($B$46:B51)+$B$43&gt;$M$6,C51="no"),WORKDAY(MAX($I$2:I50),1),IF(AND(SUM($B$46:B51)+$B$43&lt;$M$6,C51="si"),WORKDAY(MAX($I$2:I50),1),IF(AND(SUM($B$46:B51)+$B$43&lt;$M$6,C51="no"),WORKDAY(MAX($I$2:I50),1),WORKDAY(SUM($I$2:I50),1)))))</f>
        <v>45673</v>
      </c>
      <c r="J51">
        <f t="shared" si="16"/>
        <v>0</v>
      </c>
    </row>
    <row r="52" spans="1:10">
      <c r="A52" s="1"/>
      <c r="C52" t="s">
        <v>4</v>
      </c>
      <c r="E52">
        <f t="shared" si="17"/>
        <v>0</v>
      </c>
      <c r="F52">
        <f t="shared" si="15"/>
        <v>0</v>
      </c>
      <c r="I52" s="1">
        <f ca="1">IF(AND(SUM($B$46:B52)+$B$43&gt;$M$6,C52="si"),WORKDAY($A$45,0),IF(AND(SUM($B$46:B52)+$B$43&gt;$M$6,C52="no"),WORKDAY(MAX($I$2:I51),1),IF(AND(SUM($B$46:B52)+$B$43&lt;$M$6,C52="si"),WORKDAY(MAX($I$2:I51),1),IF(AND(SUM($B$46:B52)+$B$43&lt;$M$6,C52="no"),WORKDAY(MAX($I$2:I51),1),WORKDAY(SUM($I$2:I51),1)))))</f>
        <v>45674</v>
      </c>
      <c r="J52">
        <f t="shared" si="16"/>
        <v>0</v>
      </c>
    </row>
    <row r="53" spans="1:10">
      <c r="A53" s="1"/>
      <c r="J53">
        <f t="shared" si="16"/>
        <v>0</v>
      </c>
    </row>
    <row r="54" spans="1:10">
      <c r="A54" s="1" t="s">
        <v>2</v>
      </c>
      <c r="B54" s="3">
        <f>SUM(B46:B53)+B43</f>
        <v>1097</v>
      </c>
      <c r="E54" s="3">
        <f>SUM(E46:E53)</f>
        <v>0</v>
      </c>
      <c r="F54" s="3">
        <f>SUM(F46:F53)</f>
        <v>100</v>
      </c>
      <c r="G54" s="2" t="s">
        <v>2</v>
      </c>
    </row>
  </sheetData>
  <dataValidations count="1">
    <dataValidation type="list" allowBlank="1" showInputMessage="1" showErrorMessage="1" sqref="E9:F9 E53:F53 C46:D53 E42:F42 C35:D42 E31:F31 C24:D31 E20:F20 C13:D20 C2:D9" xr:uid="{8CF41155-9B78-4744-A26E-D9942E1726AB}">
      <formula1>$O$1:$O$3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496BB4-01EE-4CD4-B8A3-E895EDB1DBA3}">
  <dimension ref="A1:U54"/>
  <sheetViews>
    <sheetView topLeftCell="A5" zoomScale="90" zoomScaleNormal="90" workbookViewId="0">
      <selection activeCell="Q5" sqref="Q5"/>
    </sheetView>
  </sheetViews>
  <sheetFormatPr baseColWidth="10" defaultRowHeight="15"/>
  <cols>
    <col min="1" max="1" width="32.140625" bestFit="1" customWidth="1"/>
    <col min="8" max="8" width="4.140625" bestFit="1" customWidth="1"/>
    <col min="9" max="9" width="32.140625" customWidth="1"/>
    <col min="10" max="11" width="7.5703125" customWidth="1"/>
    <col min="12" max="12" width="3.140625" customWidth="1"/>
    <col min="13" max="13" width="9.140625" bestFit="1" customWidth="1"/>
    <col min="15" max="15" width="17.85546875" bestFit="1" customWidth="1"/>
    <col min="16" max="16" width="32.140625" bestFit="1" customWidth="1"/>
  </cols>
  <sheetData>
    <row r="1" spans="1:21">
      <c r="A1" s="5">
        <v>45635</v>
      </c>
      <c r="B1" s="4" t="s">
        <v>1</v>
      </c>
      <c r="C1" t="s">
        <v>9</v>
      </c>
      <c r="E1" t="s">
        <v>5</v>
      </c>
      <c r="F1" t="s">
        <v>6</v>
      </c>
      <c r="G1" t="s">
        <v>0</v>
      </c>
      <c r="H1" s="3">
        <v>100</v>
      </c>
      <c r="I1" s="3" t="s">
        <v>10</v>
      </c>
      <c r="J1" t="s">
        <v>1</v>
      </c>
      <c r="M1" t="s">
        <v>8</v>
      </c>
      <c r="O1" t="s">
        <v>3</v>
      </c>
    </row>
    <row r="2" spans="1:21">
      <c r="A2" s="1"/>
      <c r="B2">
        <v>10</v>
      </c>
      <c r="C2" t="s">
        <v>3</v>
      </c>
      <c r="E2">
        <f t="shared" ref="E2:E8" si="0">IF(C2="si",B2,0)</f>
        <v>10</v>
      </c>
      <c r="F2">
        <f t="shared" ref="F2:F8" si="1">IF(C2="no",B2,0)</f>
        <v>0</v>
      </c>
      <c r="I2" s="1">
        <f>IF(AND(B2&lt;$M$2,C2="si"),A1,"""nada")</f>
        <v>45635</v>
      </c>
      <c r="J2">
        <f t="shared" ref="J2:J8" si="2">B2</f>
        <v>10</v>
      </c>
      <c r="L2">
        <v>1</v>
      </c>
      <c r="M2">
        <f>H1</f>
        <v>100</v>
      </c>
      <c r="O2" t="s">
        <v>4</v>
      </c>
      <c r="T2" t="s">
        <v>18</v>
      </c>
    </row>
    <row r="3" spans="1:21">
      <c r="A3" s="1"/>
      <c r="B3">
        <v>50</v>
      </c>
      <c r="C3" t="s">
        <v>4</v>
      </c>
      <c r="E3">
        <f t="shared" si="0"/>
        <v>0</v>
      </c>
      <c r="F3">
        <f t="shared" si="1"/>
        <v>50</v>
      </c>
      <c r="I3" s="1">
        <f>IF(SUM($B$2:B3)&lt;$M$2,
    IF(C3="si", $A$1, $A$1),
    IF(SUM($B$2:B3)&gt;$M$2,
        IF(C3="si", $A$1,
            IF(SUM($B$2:B3)&lt;$M$3,
                WORKDAY($A$1,1),
                IF(SUM($B$2:B3)&gt;$M$3,
                    WORKDAY(I2,1),
                    WORKDAY($A$1,1)
                )
            )
        )
    )
)</f>
        <v>45635</v>
      </c>
      <c r="J3">
        <f t="shared" si="2"/>
        <v>50</v>
      </c>
      <c r="L3">
        <v>2</v>
      </c>
      <c r="M3">
        <f>$H$1*L3</f>
        <v>200</v>
      </c>
    </row>
    <row r="4" spans="1:21">
      <c r="A4" s="1"/>
      <c r="B4">
        <v>1</v>
      </c>
      <c r="C4" t="s">
        <v>4</v>
      </c>
      <c r="E4">
        <f t="shared" si="0"/>
        <v>0</v>
      </c>
      <c r="F4">
        <f t="shared" si="1"/>
        <v>1</v>
      </c>
      <c r="I4" s="1">
        <f>IF(SUM($B$2:B4) &lt; $M$2,
    IF(C4 = "si", $A$1, $A$1),
    IF(SUM($B$2:B4) = $M$2,
        $A$1,
        IF(SUM($B$2:B4) &gt; $M$2,
            IF(C4 = "si", $A$1,
                IF(SUM($B$2:B4) &lt; $M$3,
                    WORKDAY(MAX(I3:I8), 1),
                    WORKDAY(MAX(I3:I8), 1)
                )
            )
        )
    )
)</f>
        <v>45635</v>
      </c>
      <c r="J4">
        <f t="shared" si="2"/>
        <v>1</v>
      </c>
      <c r="L4">
        <v>3</v>
      </c>
      <c r="M4">
        <f t="shared" ref="M4:M21" si="3">$H$1*L4</f>
        <v>300</v>
      </c>
      <c r="P4" s="5">
        <v>45635</v>
      </c>
      <c r="Q4">
        <f ca="1">SUMIF(I$2:I$10,A1,J$2:J$10)</f>
        <v>0</v>
      </c>
      <c r="T4" t="s">
        <v>18</v>
      </c>
      <c r="U4">
        <v>10</v>
      </c>
    </row>
    <row r="5" spans="1:21">
      <c r="A5" s="1"/>
      <c r="B5">
        <v>1</v>
      </c>
      <c r="C5" t="s">
        <v>3</v>
      </c>
      <c r="E5">
        <f t="shared" si="0"/>
        <v>1</v>
      </c>
      <c r="F5">
        <f t="shared" si="1"/>
        <v>0</v>
      </c>
      <c r="I5" s="1">
        <f>IF(SUM($B$2:B5) &lt; $M$2,
    IF(C5 = "si", $A$1, $A$1),
    IF(SUM($B$2:B5) = $M$2,
        $A$1,
        IF(SUM($B$2:B5) &gt; $M$2,
            IF(C5 = "si", $A$1,
                IF(SUM($B$2:B5) &lt; $M$3,
                    WORKDAY(MAX(I4:I9), 1),
                    WORKDAY(MAX(I4:I9), 1)
                )
            )
        )
    )
)</f>
        <v>45635</v>
      </c>
      <c r="J5">
        <f t="shared" si="2"/>
        <v>1</v>
      </c>
      <c r="L5">
        <v>4</v>
      </c>
      <c r="M5">
        <f t="shared" si="3"/>
        <v>400</v>
      </c>
      <c r="P5" s="1">
        <f>WORKDAY(P4,1)</f>
        <v>45636</v>
      </c>
      <c r="Q5">
        <f ca="1">SUMIF(I:I,A12,J:J)</f>
        <v>0</v>
      </c>
      <c r="T5" t="s">
        <v>18</v>
      </c>
      <c r="U5">
        <v>10</v>
      </c>
    </row>
    <row r="6" spans="1:21">
      <c r="A6" s="1"/>
      <c r="B6">
        <v>100</v>
      </c>
      <c r="C6" t="s">
        <v>3</v>
      </c>
      <c r="E6">
        <f t="shared" si="0"/>
        <v>100</v>
      </c>
      <c r="F6">
        <f t="shared" si="1"/>
        <v>0</v>
      </c>
      <c r="I6" s="1">
        <f>IF(SUM($B$2:B6) &lt; $M$2,
    IF(C6 = "si", $A$1, $A$1),
    IF(SUM($B$2:B6) = $M$2,
        $A$1,
        IF(SUM($B$2:B6) &gt; $M$2,
            IF(C6 = "si", $A$1,
                IF(SUM($B$2:B6) &lt; $M$3,
                    WORKDAY(MAX(I5:I10), 1),
                    WORKDAY(MAX(I5:I10), 1)
                )
            )
        )
    )
)</f>
        <v>45635</v>
      </c>
      <c r="J6">
        <f t="shared" si="2"/>
        <v>100</v>
      </c>
      <c r="L6">
        <v>5</v>
      </c>
      <c r="M6">
        <f t="shared" si="3"/>
        <v>500</v>
      </c>
      <c r="P6" s="1">
        <f t="shared" ref="P6:P13" si="4">WORKDAY(P5,1)</f>
        <v>45637</v>
      </c>
      <c r="Q6">
        <f ca="1">SUMIF(I:I,A23,J:J)</f>
        <v>101</v>
      </c>
      <c r="T6" t="s">
        <v>18</v>
      </c>
      <c r="U6">
        <v>10</v>
      </c>
    </row>
    <row r="7" spans="1:21">
      <c r="A7" s="1"/>
      <c r="B7">
        <v>1</v>
      </c>
      <c r="C7" t="s">
        <v>4</v>
      </c>
      <c r="E7">
        <f t="shared" si="0"/>
        <v>0</v>
      </c>
      <c r="F7">
        <f t="shared" si="1"/>
        <v>1</v>
      </c>
      <c r="I7" s="1">
        <f ca="1">IF(SUM($B$2:B7) &lt; $M$2,
    IF(C7 = "si", $A$1, $A$1),
    IF(SUM($B$2:B7) = $M$2,
        $A$1,
        IF(SUM($B$2:B7) &gt; $M$2,
            IF(C7 = "si", $A$1,
                IF(SUM($B$2:B7) &lt; $M$3,
                    WORKDAY(MAX(I6:I11), 1),
                    WORKDAY(MAX(I6:I11), 1)
                )
            )
        )
    )
)</f>
        <v>45635</v>
      </c>
      <c r="J7">
        <f t="shared" si="2"/>
        <v>1</v>
      </c>
      <c r="L7">
        <v>6</v>
      </c>
      <c r="M7">
        <f t="shared" si="3"/>
        <v>600</v>
      </c>
      <c r="P7" s="1">
        <f t="shared" si="4"/>
        <v>45638</v>
      </c>
      <c r="Q7">
        <f ca="1">SUMIF(I:I,A34,J:J)</f>
        <v>10</v>
      </c>
      <c r="T7" t="s">
        <v>20</v>
      </c>
      <c r="U7">
        <v>10</v>
      </c>
    </row>
    <row r="8" spans="1:21">
      <c r="A8" s="1"/>
      <c r="B8">
        <v>1</v>
      </c>
      <c r="C8" t="s">
        <v>4</v>
      </c>
      <c r="E8">
        <f t="shared" si="0"/>
        <v>0</v>
      </c>
      <c r="F8">
        <f t="shared" si="1"/>
        <v>1</v>
      </c>
      <c r="I8" s="1">
        <f ca="1">IF(SUM($B$2:B8) &lt; $M$2,
    IF(C8 = "si", $A$1, $A$1),
    IF(SUM($B$2:B8) = $M$2,
        $A$1,
        IF(SUM($B$2:B8) &gt; $M$2,
            IF(C8 = "si", $A$1,
                IF(SUM($B$2:B8) &lt; $M$3,
                    WORKDAY(MAX($I$2:I7), 1),
                    WORKDAY(MAX($I$2:I7), 1)
                )
            )
        )
    )
)</f>
        <v>45635</v>
      </c>
      <c r="J8">
        <f t="shared" si="2"/>
        <v>1</v>
      </c>
      <c r="L8">
        <v>7</v>
      </c>
      <c r="M8">
        <f t="shared" si="3"/>
        <v>700</v>
      </c>
      <c r="P8" s="1">
        <f t="shared" si="4"/>
        <v>45639</v>
      </c>
      <c r="Q8">
        <f ca="1">SUMIF(I:I,A45,J:J)</f>
        <v>10</v>
      </c>
      <c r="T8" t="s">
        <v>18</v>
      </c>
      <c r="U8">
        <v>10</v>
      </c>
    </row>
    <row r="9" spans="1:21">
      <c r="A9" s="1"/>
      <c r="L9">
        <v>8</v>
      </c>
      <c r="M9">
        <f t="shared" si="3"/>
        <v>800</v>
      </c>
      <c r="P9" s="1">
        <f t="shared" si="4"/>
        <v>45642</v>
      </c>
      <c r="Q9">
        <f ca="1">SUMIF(I:I,A46,J:J)</f>
        <v>0</v>
      </c>
      <c r="T9" t="s">
        <v>19</v>
      </c>
      <c r="U9">
        <v>10</v>
      </c>
    </row>
    <row r="10" spans="1:21">
      <c r="A10" s="1" t="s">
        <v>2</v>
      </c>
      <c r="B10" s="3">
        <f>SUM(B2:B9)</f>
        <v>164</v>
      </c>
      <c r="E10" s="3">
        <f>SUM(E2:E9)</f>
        <v>111</v>
      </c>
      <c r="F10" s="3">
        <f>SUM(F2:F9)</f>
        <v>53</v>
      </c>
      <c r="G10" s="2" t="s">
        <v>2</v>
      </c>
      <c r="L10">
        <v>9</v>
      </c>
      <c r="M10">
        <f t="shared" si="3"/>
        <v>900</v>
      </c>
      <c r="P10" s="1">
        <f t="shared" si="4"/>
        <v>45643</v>
      </c>
      <c r="Q10">
        <f t="shared" ref="Q10:Q13" ca="1" si="5">SUMIF(I:I,A47,J:J)</f>
        <v>0</v>
      </c>
      <c r="S10" t="s">
        <v>18</v>
      </c>
      <c r="U10">
        <v>5</v>
      </c>
    </row>
    <row r="11" spans="1:21">
      <c r="L11">
        <v>10</v>
      </c>
      <c r="M11">
        <f t="shared" si="3"/>
        <v>1000</v>
      </c>
      <c r="P11" s="1">
        <f t="shared" si="4"/>
        <v>45644</v>
      </c>
      <c r="Q11">
        <f t="shared" ca="1" si="5"/>
        <v>0</v>
      </c>
    </row>
    <row r="12" spans="1:21">
      <c r="A12" s="5">
        <v>45636</v>
      </c>
      <c r="L12">
        <v>11</v>
      </c>
      <c r="M12">
        <f t="shared" si="3"/>
        <v>1100</v>
      </c>
      <c r="P12" s="1">
        <f t="shared" si="4"/>
        <v>45645</v>
      </c>
      <c r="Q12">
        <f t="shared" ca="1" si="5"/>
        <v>0</v>
      </c>
      <c r="T12" cm="1">
        <f t="array" ref="T12">SUMPRODUCT((S4:T10=T2)*U4:U10)</f>
        <v>45</v>
      </c>
    </row>
    <row r="13" spans="1:21">
      <c r="A13" s="1"/>
      <c r="B13">
        <v>101</v>
      </c>
      <c r="C13" t="s">
        <v>4</v>
      </c>
      <c r="E13">
        <f>IF(C13="si",SUM(E10+B13),0)</f>
        <v>0</v>
      </c>
      <c r="F13">
        <f t="shared" ref="F13:F19" si="6">IF(C13="no",B13,0)</f>
        <v>101</v>
      </c>
      <c r="I13" s="1">
        <f ca="1">IF(AND(B13+$B$10&gt;$M$3,C13="si"),WORKDAY($A$12,0),IF(AND(B13+$B$10&gt;$M$3,C13="no"),WORKDAY(MAX($I$2:I8),1),IF(AND(B13+$B$10&lt;$M$3,C13="si"),WORKDAY(MAX($I$2:I8),1),IF(AND(B13+$B$10&lt;$M$3,C13="no"),WORKDAY(MAX($I$2:I8),1),WORKDAY(SUM($I$2:I8),1)))))</f>
        <v>45636</v>
      </c>
      <c r="J13">
        <f t="shared" ref="J13:J19" si="7">B13</f>
        <v>101</v>
      </c>
      <c r="L13">
        <v>12</v>
      </c>
      <c r="M13">
        <f t="shared" si="3"/>
        <v>1200</v>
      </c>
      <c r="P13" s="1">
        <f t="shared" si="4"/>
        <v>45646</v>
      </c>
      <c r="Q13">
        <f t="shared" ca="1" si="5"/>
        <v>0</v>
      </c>
    </row>
    <row r="14" spans="1:21">
      <c r="A14" s="1"/>
      <c r="B14">
        <v>10</v>
      </c>
      <c r="C14" t="s">
        <v>4</v>
      </c>
      <c r="E14">
        <f t="shared" ref="E14:E19" si="8">IF(C14="si",B14,0)</f>
        <v>0</v>
      </c>
      <c r="F14">
        <f t="shared" si="6"/>
        <v>10</v>
      </c>
      <c r="I14" s="1">
        <f ca="1">IF(AND(SUM($B$13:B14)+$B$10&gt;$M$3,C14="si"),WORKDAY($A$12,0),IF(AND(SUM($B$13:B14)+$B$10&gt;$M$3,C14="no"),WORKDAY(MAX($I$2:I13),1),IF(AND(SUM($B$13:B14)+$B$10&lt;$M$3,C14="si"),WORKDAY(MAX($I$2:I13),1),IF(AND(SUM($B$13:B14)+$B$10&lt;$M$3,C14="no"),WORKDAY(MAX($I$2:I13),1),WORKDAY(SUM($I$2:I13),1)))))</f>
        <v>45638</v>
      </c>
      <c r="J14">
        <f t="shared" si="7"/>
        <v>10</v>
      </c>
      <c r="L14">
        <v>13</v>
      </c>
      <c r="M14">
        <f t="shared" si="3"/>
        <v>1300</v>
      </c>
      <c r="O14" s="1"/>
      <c r="P14" s="1"/>
    </row>
    <row r="15" spans="1:21">
      <c r="A15" s="1"/>
      <c r="B15">
        <v>10</v>
      </c>
      <c r="C15" t="s">
        <v>4</v>
      </c>
      <c r="E15">
        <f t="shared" si="8"/>
        <v>0</v>
      </c>
      <c r="F15">
        <f t="shared" si="6"/>
        <v>10</v>
      </c>
      <c r="I15" s="1">
        <f ca="1">IF(AND(SUM($B$13:B15)+$B$10&gt;$M$3,C15="si"),WORKDAY($A$12,0),IF(AND(SUM($B$13:B15)+$B$10&gt;$M$3,C15="no"),WORKDAY(MAX($I$2:I14),1),IF(AND(SUM($B$13:B15)+$B$10&lt;$M$3,C15="si"),WORKDAY(MAX($I$2:I14),1),IF(AND(SUM($B$13:B15)+$B$10&lt;$M$3,C15="no"),WORKDAY(MAX($I$2:I14),1),WORKDAY(SUM($I$2:I14),1)))))</f>
        <v>45639</v>
      </c>
      <c r="J15">
        <f t="shared" si="7"/>
        <v>10</v>
      </c>
      <c r="L15">
        <v>14</v>
      </c>
      <c r="M15">
        <f t="shared" si="3"/>
        <v>1400</v>
      </c>
    </row>
    <row r="16" spans="1:21">
      <c r="A16" s="1"/>
      <c r="B16">
        <v>30</v>
      </c>
      <c r="C16" t="s">
        <v>4</v>
      </c>
      <c r="E16">
        <f t="shared" si="8"/>
        <v>0</v>
      </c>
      <c r="F16">
        <f t="shared" si="6"/>
        <v>30</v>
      </c>
      <c r="I16" s="1">
        <f ca="1">IF(AND(B13+$B$10&gt;$M$3,C13="si"),WORKDAY($A$12,0),IF(AND(B13+$B$10&gt;$M$3,C13="no"),WORKDAY(MAX($I$2:I8),1),IF(AND(B13+$B$10&lt;$M$3,C13="si"),WORKDAY(MAX($I$2:I8),1),IF(AND(B13+$B$10&lt;$M$3,C13="no"),WORKDAY(MAX($I$2:I8),1),WORKDAY(SUM($I$2:I8),1)))))</f>
        <v>45636</v>
      </c>
      <c r="J16">
        <f t="shared" si="7"/>
        <v>30</v>
      </c>
      <c r="L16">
        <v>15</v>
      </c>
      <c r="M16">
        <f t="shared" si="3"/>
        <v>1500</v>
      </c>
    </row>
    <row r="17" spans="1:13">
      <c r="A17" s="1"/>
      <c r="B17">
        <v>100</v>
      </c>
      <c r="C17" t="s">
        <v>4</v>
      </c>
      <c r="E17">
        <f t="shared" si="8"/>
        <v>0</v>
      </c>
      <c r="F17">
        <f t="shared" si="6"/>
        <v>100</v>
      </c>
      <c r="I17" s="1">
        <f ca="1">IF(AND(SUM($B$13:B17)+$B$10&gt;$M$3,C17="si"),WORKDAY($A$12,0),IF(AND(SUM($B$13:B17)+$B$10&gt;$M$3,C17="no"),WORKDAY(MAX($I$2:I16),1),IF(AND(SUM($B$13:B17)+$B$10&lt;$M$3,C17="si"),WORKDAY(MAX($I$2:I16),1),IF(AND(SUM($B$13:B17)+$B$10&lt;$M$3,C17="no"),WORKDAY(MAX($I$2:I16),1),WORKDAY(SUM($I$2:I16),1)))))</f>
        <v>45643</v>
      </c>
      <c r="J17">
        <f t="shared" si="7"/>
        <v>100</v>
      </c>
      <c r="L17">
        <v>16</v>
      </c>
      <c r="M17">
        <f t="shared" si="3"/>
        <v>1600</v>
      </c>
    </row>
    <row r="18" spans="1:13">
      <c r="A18" s="1"/>
      <c r="B18">
        <v>60</v>
      </c>
      <c r="C18" t="s">
        <v>4</v>
      </c>
      <c r="E18">
        <f t="shared" si="8"/>
        <v>0</v>
      </c>
      <c r="F18">
        <f t="shared" si="6"/>
        <v>60</v>
      </c>
      <c r="I18" s="1">
        <f ca="1">IF(AND(SUM($B$13:B18)+$B$10&gt;$M$3,C18="si"),WORKDAY($A$12,0),IF(AND(SUM($B$13:B18)+$B$10&gt;$M$3,C18="no"),WORKDAY(MAX($I$2:I17),1),IF(AND(SUM($B$13:B18)+$B$10&lt;$M$3,C18="si"),WORKDAY(MAX($I$2:I17),1),IF(AND(SUM($B$13:B18)+$B$10&lt;$M$3,C18="no"),WORKDAY(MAX($I$2:I17),1),WORKDAY(SUM($I$2:I17),1)))))</f>
        <v>45644</v>
      </c>
      <c r="J18">
        <f t="shared" si="7"/>
        <v>60</v>
      </c>
      <c r="L18">
        <v>17</v>
      </c>
      <c r="M18">
        <f t="shared" si="3"/>
        <v>1700</v>
      </c>
    </row>
    <row r="19" spans="1:13">
      <c r="A19" s="1"/>
      <c r="B19">
        <v>1</v>
      </c>
      <c r="C19" t="s">
        <v>4</v>
      </c>
      <c r="E19">
        <f t="shared" si="8"/>
        <v>0</v>
      </c>
      <c r="F19">
        <f t="shared" si="6"/>
        <v>1</v>
      </c>
      <c r="I19" s="1">
        <f ca="1">IF(AND(SUM($B$13:B19)+$B$10&gt;$M$3,C19="si"),WORKDAY($A$12,0),IF(AND(SUM($B$13:B19)+$B$10&gt;$M$3,C19="no"),WORKDAY(MAX($I$2:I18),1),IF(AND(SUM($B$13:B19)+$B$10&lt;$M$3,C19="si"),WORKDAY(MAX($I$2:I18),1),IF(AND(SUM($B$13:B19)+$B$10&lt;$M$3,C19="no"),WORKDAY(MAX($I$2:I18),1),WORKDAY(SUM($I$2:I18),1)))))</f>
        <v>45645</v>
      </c>
      <c r="J19">
        <f t="shared" si="7"/>
        <v>1</v>
      </c>
      <c r="L19">
        <v>18</v>
      </c>
      <c r="M19">
        <f t="shared" si="3"/>
        <v>1800</v>
      </c>
    </row>
    <row r="20" spans="1:13">
      <c r="A20" s="1"/>
      <c r="L20">
        <v>19</v>
      </c>
      <c r="M20">
        <f t="shared" si="3"/>
        <v>1900</v>
      </c>
    </row>
    <row r="21" spans="1:13">
      <c r="A21" s="1" t="s">
        <v>2</v>
      </c>
      <c r="B21" s="3">
        <f>SUM(B13:B20)+B10</f>
        <v>476</v>
      </c>
      <c r="E21" s="3">
        <f>SUM(E13:E20)</f>
        <v>0</v>
      </c>
      <c r="F21" s="3">
        <f>SUM(F13:F20)</f>
        <v>312</v>
      </c>
      <c r="G21" s="2" t="s">
        <v>2</v>
      </c>
      <c r="L21">
        <v>20</v>
      </c>
      <c r="M21">
        <f t="shared" si="3"/>
        <v>2000</v>
      </c>
    </row>
    <row r="23" spans="1:13">
      <c r="A23" s="5">
        <v>45637</v>
      </c>
    </row>
    <row r="24" spans="1:13">
      <c r="A24" s="1"/>
      <c r="B24">
        <v>101</v>
      </c>
      <c r="C24" t="s">
        <v>4</v>
      </c>
      <c r="E24">
        <f>IF(C24="si",SUM(E21+B24),0)</f>
        <v>0</v>
      </c>
      <c r="F24">
        <f t="shared" ref="F24:F30" si="9">IF(C24="no",B24,0)</f>
        <v>101</v>
      </c>
      <c r="I24" s="1">
        <f ca="1">IF(AND(B24+$B$21&gt;$M$4,C24="si"),WORKDAY($A$23,0),IF(AND(B24+$B$21&gt;$M$4,C24="no"),WORKDAY(MAX($I$2:I19),1),IF(AND(B24+$B$21&lt;$M$4,C24="si"),WORKDAY(MAX($I$2:I19),1),IF(AND(B24+$B$21&lt;$M$4,C24="no"),WORKDAY(MAX($I$2:I19),1),WORKDAY(SUM($I$2:I19),1)))))</f>
        <v>45646</v>
      </c>
      <c r="J24">
        <f t="shared" ref="J24:J30" si="10">B24</f>
        <v>101</v>
      </c>
    </row>
    <row r="25" spans="1:13">
      <c r="A25" s="1"/>
      <c r="B25">
        <v>10</v>
      </c>
      <c r="C25" t="s">
        <v>4</v>
      </c>
      <c r="E25">
        <f t="shared" ref="E25:E30" si="11">IF(C25="si",B25,0)</f>
        <v>0</v>
      </c>
      <c r="F25">
        <f t="shared" si="9"/>
        <v>10</v>
      </c>
      <c r="I25" s="1">
        <f ca="1">IF(AND(SUM($B$24:B25)+$B$21&gt;$M$4,C25="si"),WORKDAY($A$23,0),IF(AND(SUM($B$24:B25)+$B$21&gt;$M$4,C25="no"),WORKDAY(MAX($I$2:I24),1),IF(AND(SUM($B$24:B25)+$B$21&lt;$M$4,C25="si"),WORKDAY(MAX($I$2:I24),1),IF(AND(SUM($B$24:B25)+$B$21&lt;$M$4,C25="no"),WORKDAY(MAX($I$2:I24),1),WORKDAY(SUM($I$2:I24),1)))))</f>
        <v>45649</v>
      </c>
      <c r="J25">
        <f t="shared" si="10"/>
        <v>10</v>
      </c>
    </row>
    <row r="26" spans="1:13">
      <c r="A26" s="1"/>
      <c r="B26">
        <v>10</v>
      </c>
      <c r="C26" t="s">
        <v>4</v>
      </c>
      <c r="E26">
        <f t="shared" si="11"/>
        <v>0</v>
      </c>
      <c r="F26">
        <f t="shared" si="9"/>
        <v>10</v>
      </c>
      <c r="I26" s="1">
        <f ca="1">IF(AND(SUM($B$24:B26)+$B$21&gt;$M$4,C26="si"),WORKDAY($A$23,0),IF(AND(SUM($B$24:B26)+$B$21&gt;$M$4,C26="no"),WORKDAY(MAX($I$2:I25),1),IF(AND(SUM($B$24:B26)+$B$21&lt;$M$4,C26="si"),WORKDAY(MAX($I$2:I25),1),IF(AND(SUM($B$24:B26)+$B$21&lt;$M$4,C26="no"),WORKDAY(MAX($I$2:I25),1),WORKDAY(SUM($I$2:I25),1)))))</f>
        <v>45650</v>
      </c>
      <c r="J26">
        <f t="shared" si="10"/>
        <v>10</v>
      </c>
    </row>
    <row r="27" spans="1:13">
      <c r="A27" s="1"/>
      <c r="B27">
        <v>30</v>
      </c>
      <c r="C27" t="s">
        <v>4</v>
      </c>
      <c r="E27">
        <f t="shared" si="11"/>
        <v>0</v>
      </c>
      <c r="F27">
        <f t="shared" si="9"/>
        <v>30</v>
      </c>
      <c r="I27" s="1">
        <f ca="1">IF(AND(SUM($B$24:B27)+$B$21&gt;$M$4,C27="si"),WORKDAY($A$23,0),IF(AND(SUM($B$24:B27)+$B$21&gt;$M$4,C27="no"),WORKDAY(MAX($I$2:I26),1),IF(AND(SUM($B$24:B27)+$B$21&lt;$M$4,C27="si"),WORKDAY(MAX($I$2:I26),1),IF(AND(SUM($B$24:B27)+$B$21&lt;$M$4,C27="no"),WORKDAY(MAX($I$2:I26),1),WORKDAY(SUM($I$2:I26),1)))))</f>
        <v>45651</v>
      </c>
      <c r="J27">
        <f t="shared" si="10"/>
        <v>30</v>
      </c>
    </row>
    <row r="28" spans="1:13">
      <c r="A28" s="1"/>
      <c r="B28">
        <v>0</v>
      </c>
      <c r="C28" t="s">
        <v>4</v>
      </c>
      <c r="E28">
        <f t="shared" si="11"/>
        <v>0</v>
      </c>
      <c r="F28">
        <f t="shared" si="9"/>
        <v>0</v>
      </c>
      <c r="I28" s="1">
        <f ca="1">IF(AND(SUM($B$24:B28)+$B$21&gt;$M$4,C28="si"),WORKDAY($A$23,0),IF(AND(SUM($B$24:B28)+$B$21&gt;$M$4,C28="no"),WORKDAY(MAX($I$2:I27),1),IF(AND(SUM($B$24:B28)+$B$21&lt;$M$4,C28="si"),WORKDAY(MAX($I$2:I27),1),IF(AND(SUM($B$24:B28)+$B$21&lt;$M$4,C28="no"),WORKDAY(MAX($I$2:I27),1),WORKDAY(SUM($I$2:I27),1)))))</f>
        <v>45652</v>
      </c>
      <c r="J28">
        <f t="shared" si="10"/>
        <v>0</v>
      </c>
    </row>
    <row r="29" spans="1:13">
      <c r="A29" s="1"/>
      <c r="B29">
        <v>0</v>
      </c>
      <c r="C29" t="s">
        <v>4</v>
      </c>
      <c r="E29">
        <f t="shared" si="11"/>
        <v>0</v>
      </c>
      <c r="F29">
        <f t="shared" si="9"/>
        <v>0</v>
      </c>
      <c r="I29" s="1">
        <f ca="1">IF(AND(SUM($B$24:B29)+$B$21&gt;$M$4,C29="si"),WORKDAY($A$23,0),IF(AND(SUM($B$24:B29)+$B$21&gt;$M$4,C29="no"),WORKDAY(MAX($I$2:I28),1),IF(AND(SUM($B$24:B29)+$B$21&lt;$M$4,C29="si"),WORKDAY(MAX($I$2:I28),1),IF(AND(SUM($B$24:B29)+$B$21&lt;$M$4,C29="no"),WORKDAY(MAX($I$2:I28),1),WORKDAY(SUM($I$2:I28),1)))))</f>
        <v>45653</v>
      </c>
      <c r="J29">
        <f t="shared" si="10"/>
        <v>0</v>
      </c>
    </row>
    <row r="30" spans="1:13">
      <c r="A30" s="1"/>
      <c r="C30" t="s">
        <v>4</v>
      </c>
      <c r="E30">
        <f t="shared" si="11"/>
        <v>0</v>
      </c>
      <c r="F30">
        <f t="shared" si="9"/>
        <v>0</v>
      </c>
      <c r="I30" s="1">
        <f ca="1">IF(AND(SUM($B$24:B30)+$B$21&gt;$M$4,C30="si"),WORKDAY($A$23,0),IF(AND(SUM($B$24:B30)+$B$21&gt;$M$4,C30="no"),WORKDAY(MAX($I$2:I29),1),IF(AND(SUM($B$24:B30)+$B$21&lt;$M$4,C30="si"),WORKDAY(MAX($I$2:I29),1),IF(AND(SUM($B$24:B30)+$B$21&lt;$M$4,C30="no"),WORKDAY(MAX($I$2:I29),1),WORKDAY(SUM($I$2:I29),1)))))</f>
        <v>45656</v>
      </c>
      <c r="J30">
        <f t="shared" si="10"/>
        <v>0</v>
      </c>
    </row>
    <row r="31" spans="1:13">
      <c r="A31" s="1"/>
    </row>
    <row r="32" spans="1:13">
      <c r="A32" s="1" t="s">
        <v>2</v>
      </c>
      <c r="B32" s="3">
        <f>SUM(B24:B31)+B21</f>
        <v>627</v>
      </c>
      <c r="E32" s="3">
        <f>SUM(E24:E31)</f>
        <v>0</v>
      </c>
      <c r="F32" s="3">
        <f>SUM(F24:F31)</f>
        <v>151</v>
      </c>
      <c r="G32" s="2" t="s">
        <v>2</v>
      </c>
    </row>
    <row r="34" spans="1:10">
      <c r="A34" s="5">
        <v>45638</v>
      </c>
    </row>
    <row r="35" spans="1:10">
      <c r="A35" s="1"/>
      <c r="B35">
        <v>300</v>
      </c>
      <c r="C35" t="s">
        <v>4</v>
      </c>
      <c r="E35">
        <f>IF(C35="si",SUM(E32+B35),0)</f>
        <v>0</v>
      </c>
      <c r="F35">
        <f t="shared" ref="F35:F41" si="12">IF(C35="no",B35,0)</f>
        <v>300</v>
      </c>
      <c r="I35" s="1">
        <f ca="1">IF(AND(B35+$B$32&gt;$M$5,C35="si"),WORKDAY($A$34,0),IF(AND(B35+$B$32&gt;$M$5,C35="no"),WORKDAY(MAX($I$2:I30),1),IF(AND(B35+$B$32&lt;$M$5,C35="si"),WORKDAY(MAX($I$2:I30),1),IF(AND(B35+$B$32&lt;$M$5,C35="no"),WORKDAY(MAX($I$2:I30),1),WORKDAY(SUM($I$2:I30),1)))))</f>
        <v>45657</v>
      </c>
      <c r="J35">
        <f t="shared" ref="J35:J41" si="13">B35</f>
        <v>300</v>
      </c>
    </row>
    <row r="36" spans="1:10">
      <c r="A36" s="1"/>
      <c r="B36">
        <v>10</v>
      </c>
      <c r="C36" t="s">
        <v>4</v>
      </c>
      <c r="E36">
        <f t="shared" ref="E36:E41" si="14">IF(C36="si",B36,0)</f>
        <v>0</v>
      </c>
      <c r="F36">
        <f t="shared" si="12"/>
        <v>10</v>
      </c>
      <c r="I36" s="1">
        <f ca="1">IF(AND(SUM($B$35:B36)+$B$32&gt;$M$5,C36="si"),WORKDAY($A$34,0),IF(AND(SUM($B$35:B36)+$B$32&gt;$M$5,C36="no"),WORKDAY(MAX($I$2:I35),1),IF(AND(SUM($B$35:B36)+$B$32&lt;$M$5,C36="si"),WORKDAY(MAX($I$2:I35),1),IF(AND(SUM($B$35:B36)+$B$32&lt;$M$5,C36="no"),WORKDAY(MAX($I$2:I35),1),WORKDAY(SUM($I$2:I35),1)))))</f>
        <v>45658</v>
      </c>
      <c r="J36">
        <f t="shared" si="13"/>
        <v>10</v>
      </c>
    </row>
    <row r="37" spans="1:10">
      <c r="A37" s="1"/>
      <c r="B37">
        <v>10</v>
      </c>
      <c r="C37" t="s">
        <v>4</v>
      </c>
      <c r="E37">
        <f t="shared" si="14"/>
        <v>0</v>
      </c>
      <c r="F37">
        <f t="shared" si="12"/>
        <v>10</v>
      </c>
      <c r="I37" s="1">
        <f ca="1">IF(AND(SUM($B$35:B37)+$B$32&gt;$M$5,C37="si"),WORKDAY($A$34,0),IF(AND(SUM($B$35:B37)+$B$32&gt;$M$5,C37="no"),WORKDAY(MAX($I$2:I36),1),IF(AND(SUM($B$35:B37)+$B$32&lt;$M$5,C37="si"),WORKDAY(MAX($I$2:I36),1),IF(AND(SUM($B$35:B37)+$B$32&lt;$M$5,C37="no"),WORKDAY(MAX($I$2:I36),1),WORKDAY(SUM($I$2:I36),1)))))</f>
        <v>45659</v>
      </c>
      <c r="J37">
        <f t="shared" si="13"/>
        <v>10</v>
      </c>
    </row>
    <row r="38" spans="1:10">
      <c r="A38" s="1"/>
      <c r="B38">
        <v>30</v>
      </c>
      <c r="C38" t="s">
        <v>4</v>
      </c>
      <c r="E38">
        <f t="shared" si="14"/>
        <v>0</v>
      </c>
      <c r="F38">
        <f t="shared" si="12"/>
        <v>30</v>
      </c>
      <c r="I38" s="1">
        <f ca="1">IF(AND(SUM($B$35:B38)+$B$32&gt;$M$5,C38="si"),WORKDAY($A$34,0),IF(AND(SUM($B$35:B38)+$B$32&gt;$M$5,C38="no"),WORKDAY(MAX($I$2:I37),1),IF(AND(SUM($B$35:B38)+$B$32&lt;$M$5,C38="si"),WORKDAY(MAX($I$2:I37),1),IF(AND(SUM($B$35:B38)+$B$32&lt;$M$5,C38="no"),WORKDAY(MAX($I$2:I37),1),WORKDAY(SUM($I$2:I37),1)))))</f>
        <v>45660</v>
      </c>
      <c r="J38">
        <f t="shared" si="13"/>
        <v>30</v>
      </c>
    </row>
    <row r="39" spans="1:10">
      <c r="A39" s="1"/>
      <c r="B39">
        <v>10</v>
      </c>
      <c r="C39" t="s">
        <v>4</v>
      </c>
      <c r="E39">
        <f t="shared" si="14"/>
        <v>0</v>
      </c>
      <c r="F39">
        <f t="shared" si="12"/>
        <v>10</v>
      </c>
      <c r="I39" s="1">
        <f ca="1">IF(AND(SUM($B$35:B39)+$B$32&gt;$M$5,C39="si"),WORKDAY($A$34,0),IF(AND(SUM($B$35:B39)+$B$32&gt;$M$5,C39="no"),WORKDAY(MAX($I$2:I38),1),IF(AND(SUM($B$35:B39)+$B$32&lt;$M$5,C39="si"),WORKDAY(MAX($I$2:I38),1),IF(AND(SUM($B$35:B39)+$B$32&lt;$M$5,C39="no"),WORKDAY(MAX($I$2:I38),1),WORKDAY(SUM($I$2:I38),1)))))</f>
        <v>45663</v>
      </c>
      <c r="J39">
        <f t="shared" si="13"/>
        <v>10</v>
      </c>
    </row>
    <row r="40" spans="1:10">
      <c r="A40" s="1"/>
      <c r="B40">
        <v>0</v>
      </c>
      <c r="C40" t="s">
        <v>4</v>
      </c>
      <c r="E40">
        <f t="shared" si="14"/>
        <v>0</v>
      </c>
      <c r="F40">
        <f t="shared" si="12"/>
        <v>0</v>
      </c>
      <c r="I40" s="1">
        <f ca="1">IF(AND(SUM($B$35:B40)+$B$32&gt;$M$5,C40="si"),WORKDAY($A$34,0),IF(AND(SUM($B$35:B40)+$B$32&gt;$M$5,C40="no"),WORKDAY(MAX($I$2:I39),1),IF(AND(SUM($B$35:B40)+$B$32&lt;$M$5,C40="si"),WORKDAY(MAX($I$2:I39),1),IF(AND(SUM($B$35:B40)+$B$32&lt;$M$5,C40="no"),WORKDAY(MAX($I$2:I39),1),WORKDAY(SUM($I$2:I39),1)))))</f>
        <v>45664</v>
      </c>
      <c r="J40">
        <f t="shared" si="13"/>
        <v>0</v>
      </c>
    </row>
    <row r="41" spans="1:10">
      <c r="B41">
        <v>10</v>
      </c>
      <c r="C41" t="s">
        <v>4</v>
      </c>
      <c r="E41">
        <f t="shared" si="14"/>
        <v>0</v>
      </c>
      <c r="F41">
        <f t="shared" si="12"/>
        <v>10</v>
      </c>
      <c r="I41" s="1">
        <f ca="1">IF(AND(SUM($B$35:B41)+$B$32&gt;$M$5,C41="si"),WORKDAY($A$34,0),IF(AND(SUM($B$35:B41)+$B$32&gt;$M$5,C41="no"),WORKDAY(MAX($I$2:I40),1),IF(AND(SUM($B$35:B41)+$B$32&lt;$M$5,C41="si"),WORKDAY(MAX($I$2:I40),1),IF(AND(SUM($B$35:B41)+$B$32&lt;$M$5,C41="no"),WORKDAY(MAX($I$2:I40),1),WORKDAY(SUM($I$2:I40),1)))))</f>
        <v>45665</v>
      </c>
      <c r="J41">
        <f t="shared" si="13"/>
        <v>10</v>
      </c>
    </row>
    <row r="42" spans="1:10">
      <c r="A42" s="1"/>
    </row>
    <row r="43" spans="1:10">
      <c r="A43" s="1" t="s">
        <v>2</v>
      </c>
      <c r="B43" s="3">
        <f>SUM(B35:B42)+B32</f>
        <v>997</v>
      </c>
      <c r="E43" s="3">
        <f>SUM(E35:E42)</f>
        <v>0</v>
      </c>
      <c r="F43" s="3">
        <f>SUM(F35:F42)</f>
        <v>370</v>
      </c>
      <c r="G43" s="2" t="s">
        <v>2</v>
      </c>
    </row>
    <row r="45" spans="1:10">
      <c r="A45" s="5">
        <v>45639</v>
      </c>
    </row>
    <row r="46" spans="1:10">
      <c r="B46">
        <v>50</v>
      </c>
      <c r="C46" t="s">
        <v>4</v>
      </c>
      <c r="E46">
        <f>IF(C46="si",SUM(E43+B46),0)</f>
        <v>0</v>
      </c>
      <c r="F46">
        <f t="shared" ref="F46:F52" si="15">IF(C46="no",B46,0)</f>
        <v>50</v>
      </c>
      <c r="I46" s="1">
        <f ca="1">IF(AND(B46+$B$43&gt;$M$6,C46="si"),WORKDAY($A$45,0),IF(AND(B46+$B$43&gt;$M$6,C46="no"),WORKDAY(MAX($I$2:I41),1),IF(AND(B46+$B$43&lt;$M$6,C46="si"),WORKDAY(MAX($I$2:I41),1),IF(AND(B46+$B$43&lt;$M$6,C46="no"),WORKDAY(MAX($I$2:I41),1),WORKDAY(SUM($I$2:I41),1)))))</f>
        <v>45666</v>
      </c>
      <c r="J46">
        <f t="shared" ref="J46:J53" si="16">B46</f>
        <v>50</v>
      </c>
    </row>
    <row r="47" spans="1:10">
      <c r="A47" s="1"/>
      <c r="B47">
        <v>10</v>
      </c>
      <c r="C47" t="s">
        <v>4</v>
      </c>
      <c r="E47">
        <f t="shared" ref="E47:E52" si="17">IF(C47="si",B47,0)</f>
        <v>0</v>
      </c>
      <c r="F47">
        <f t="shared" si="15"/>
        <v>10</v>
      </c>
      <c r="I47" s="1">
        <f ca="1">IF(AND(SUM($B$46:B47)+$B$43&gt;$M$6,C47="si"),WORKDAY($A$45,0),IF(AND(SUM($B$46:B47)+$B$43&gt;$M$6,C47="no"),WORKDAY(MAX($I$2:I46),1),IF(AND(SUM($B$46:B47)+$B$43&lt;$M$6,C47="si"),WORKDAY(MAX($I$2:I46),1),IF(AND(SUM($B$46:B47)+$B$43&lt;$M$6,C47="no"),WORKDAY(MAX($I$2:I46),1),WORKDAY(SUM($I$2:I46),1)))))</f>
        <v>45667</v>
      </c>
      <c r="J47">
        <f t="shared" si="16"/>
        <v>10</v>
      </c>
    </row>
    <row r="48" spans="1:10">
      <c r="A48" s="1"/>
      <c r="B48">
        <v>10</v>
      </c>
      <c r="C48" t="s">
        <v>4</v>
      </c>
      <c r="E48">
        <f t="shared" si="17"/>
        <v>0</v>
      </c>
      <c r="F48">
        <f t="shared" si="15"/>
        <v>10</v>
      </c>
      <c r="I48" s="1">
        <f ca="1">IF(AND(SUM($B$46:B48)+$B$43&gt;$M$6,C48="si"),WORKDAY($A$45,0),IF(AND(SUM($B$46:B48)+$B$43&gt;$M$6,C48="no"),WORKDAY(MAX($I$2:I47),1),IF(AND(SUM($B$46:B48)+$B$43&lt;$M$6,C48="si"),WORKDAY(MAX($I$2:I47),1),IF(AND(SUM($B$46:B48)+$B$43&lt;$M$6,C48="no"),WORKDAY(MAX($I$2:I47),1),WORKDAY(SUM($I$2:I47),1)))))</f>
        <v>45670</v>
      </c>
      <c r="J48">
        <f t="shared" si="16"/>
        <v>10</v>
      </c>
    </row>
    <row r="49" spans="1:10">
      <c r="A49" s="1"/>
      <c r="B49">
        <v>30</v>
      </c>
      <c r="C49" t="s">
        <v>4</v>
      </c>
      <c r="E49">
        <f t="shared" si="17"/>
        <v>0</v>
      </c>
      <c r="F49">
        <f t="shared" si="15"/>
        <v>30</v>
      </c>
      <c r="I49" s="1">
        <f ca="1">IF(AND(SUM($B$46:B49)+$B$43&gt;$M$6,C49="si"),WORKDAY($A$45,0),IF(AND(SUM($B$46:B49)+$B$43&gt;$M$6,C49="no"),WORKDAY(MAX($I$2:I48),1),IF(AND(SUM($B$46:B49)+$B$43&lt;$M$6,C49="si"),WORKDAY(MAX($I$2:I48),1),IF(AND(SUM($B$46:B49)+$B$43&lt;$M$6,C49="no"),WORKDAY(MAX($I$2:I48),1),WORKDAY(SUM($I$2:I48),1)))))</f>
        <v>45671</v>
      </c>
      <c r="J49">
        <f t="shared" si="16"/>
        <v>30</v>
      </c>
    </row>
    <row r="50" spans="1:10">
      <c r="A50" s="1"/>
      <c r="B50">
        <v>0</v>
      </c>
      <c r="C50" t="s">
        <v>4</v>
      </c>
      <c r="E50">
        <f t="shared" si="17"/>
        <v>0</v>
      </c>
      <c r="F50">
        <f t="shared" si="15"/>
        <v>0</v>
      </c>
      <c r="I50" s="1">
        <f ca="1">IF(AND(SUM($B$46:B50)+$B$43&gt;$M$6,C50="si"),WORKDAY($A$45,0),IF(AND(SUM($B$46:B50)+$B$43&gt;$M$6,C50="no"),WORKDAY(MAX($I$2:I49),1),IF(AND(SUM($B$46:B50)+$B$43&lt;$M$6,C50="si"),WORKDAY(MAX($I$2:I49),1),IF(AND(SUM($B$46:B50)+$B$43&lt;$M$6,C50="no"),WORKDAY(MAX($I$2:I49),1),WORKDAY(SUM($I$2:I49),1)))))</f>
        <v>45672</v>
      </c>
      <c r="J50">
        <f t="shared" si="16"/>
        <v>0</v>
      </c>
    </row>
    <row r="51" spans="1:10">
      <c r="A51" s="1"/>
      <c r="B51">
        <v>0</v>
      </c>
      <c r="C51" t="s">
        <v>4</v>
      </c>
      <c r="E51">
        <f t="shared" si="17"/>
        <v>0</v>
      </c>
      <c r="F51">
        <f t="shared" si="15"/>
        <v>0</v>
      </c>
      <c r="I51" s="1">
        <f ca="1">IF(AND(SUM($B$46:B51)+$B$43&gt;$M$6,C51="si"),WORKDAY($A$45,0),IF(AND(SUM($B$46:B51)+$B$43&gt;$M$6,C51="no"),WORKDAY(MAX($I$2:I50),1),IF(AND(SUM($B$46:B51)+$B$43&lt;$M$6,C51="si"),WORKDAY(MAX($I$2:I50),1),IF(AND(SUM($B$46:B51)+$B$43&lt;$M$6,C51="no"),WORKDAY(MAX($I$2:I50),1),WORKDAY(SUM($I$2:I50),1)))))</f>
        <v>45673</v>
      </c>
      <c r="J51">
        <f t="shared" si="16"/>
        <v>0</v>
      </c>
    </row>
    <row r="52" spans="1:10">
      <c r="A52" s="1"/>
      <c r="C52" t="s">
        <v>4</v>
      </c>
      <c r="E52">
        <f t="shared" si="17"/>
        <v>0</v>
      </c>
      <c r="F52">
        <f t="shared" si="15"/>
        <v>0</v>
      </c>
      <c r="I52" s="1">
        <f ca="1">IF(AND(SUM($B$46:B52)+$B$43&gt;$M$6,C52="si"),WORKDAY($A$45,0),IF(AND(SUM($B$46:B52)+$B$43&gt;$M$6,C52="no"),WORKDAY(MAX($I$2:I51),1),IF(AND(SUM($B$46:B52)+$B$43&lt;$M$6,C52="si"),WORKDAY(MAX($I$2:I51),1),IF(AND(SUM($B$46:B52)+$B$43&lt;$M$6,C52="no"),WORKDAY(MAX($I$2:I51),1),WORKDAY(SUM($I$2:I51),1)))))</f>
        <v>45674</v>
      </c>
      <c r="J52">
        <f t="shared" si="16"/>
        <v>0</v>
      </c>
    </row>
    <row r="53" spans="1:10">
      <c r="A53" s="1"/>
      <c r="J53">
        <f t="shared" si="16"/>
        <v>0</v>
      </c>
    </row>
    <row r="54" spans="1:10">
      <c r="A54" s="1" t="s">
        <v>2</v>
      </c>
      <c r="B54" s="3">
        <f>SUM(B46:B53)+B43</f>
        <v>1097</v>
      </c>
      <c r="E54" s="3">
        <f>SUM(E46:E53)</f>
        <v>0</v>
      </c>
      <c r="F54" s="3">
        <f>SUM(F46:F53)</f>
        <v>100</v>
      </c>
      <c r="G54" s="2" t="s">
        <v>2</v>
      </c>
    </row>
  </sheetData>
  <dataValidations count="1">
    <dataValidation type="list" allowBlank="1" showInputMessage="1" showErrorMessage="1" sqref="E9:F9 E53:F53 C46:D53 E42:F42 C35:D42 E31:F31 C24:D31 E20:F20 C13:D20 C2:D9" xr:uid="{92C178EC-6CF9-453F-A384-C75055047772}">
      <formula1>$O$1:$O$3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3A7E65-9064-49CD-90AB-881E579BDD43}">
  <dimension ref="A1:V67"/>
  <sheetViews>
    <sheetView zoomScale="70" zoomScaleNormal="70" workbookViewId="0">
      <selection activeCell="L4" sqref="L4"/>
    </sheetView>
  </sheetViews>
  <sheetFormatPr baseColWidth="10" defaultRowHeight="15"/>
  <cols>
    <col min="1" max="1" width="34.28515625" bestFit="1" customWidth="1"/>
    <col min="2" max="3" width="7.7109375" bestFit="1" customWidth="1"/>
    <col min="5" max="5" width="7.7109375" bestFit="1" customWidth="1"/>
    <col min="6" max="6" width="8.28515625" bestFit="1" customWidth="1"/>
    <col min="7" max="7" width="11.5703125" bestFit="1" customWidth="1"/>
    <col min="8" max="8" width="5" bestFit="1" customWidth="1"/>
    <col min="9" max="9" width="34.5703125" bestFit="1" customWidth="1"/>
    <col min="10" max="11" width="34.28515625" bestFit="1" customWidth="1"/>
    <col min="12" max="12" width="34.5703125" bestFit="1" customWidth="1"/>
    <col min="13" max="14" width="35" bestFit="1" customWidth="1"/>
    <col min="15" max="15" width="32.85546875" bestFit="1" customWidth="1"/>
    <col min="16" max="16" width="6.85546875" customWidth="1"/>
    <col min="17" max="17" width="7.7109375" bestFit="1" customWidth="1"/>
    <col min="18" max="18" width="7.5703125" customWidth="1"/>
    <col min="19" max="19" width="3.85546875" bestFit="1" customWidth="1"/>
    <col min="20" max="20" width="10.5703125" bestFit="1" customWidth="1"/>
    <col min="22" max="22" width="3.85546875" bestFit="1" customWidth="1"/>
  </cols>
  <sheetData>
    <row r="1" spans="1:22">
      <c r="A1" s="5">
        <v>45635</v>
      </c>
      <c r="B1" s="4" t="s">
        <v>1</v>
      </c>
      <c r="C1" t="s">
        <v>9</v>
      </c>
      <c r="E1" t="s">
        <v>5</v>
      </c>
      <c r="F1" t="s">
        <v>6</v>
      </c>
      <c r="G1" t="s">
        <v>0</v>
      </c>
      <c r="H1" s="3">
        <v>100</v>
      </c>
      <c r="I1" s="3" t="s">
        <v>11</v>
      </c>
      <c r="J1" s="3" t="s">
        <v>13</v>
      </c>
      <c r="K1" s="3" t="s">
        <v>14</v>
      </c>
      <c r="L1" s="3" t="s">
        <v>12</v>
      </c>
      <c r="M1" s="3" t="s">
        <v>15</v>
      </c>
      <c r="N1" s="3" t="s">
        <v>16</v>
      </c>
      <c r="O1" s="3" t="s">
        <v>17</v>
      </c>
      <c r="P1" s="3"/>
      <c r="Q1" t="s">
        <v>1</v>
      </c>
      <c r="T1" t="s">
        <v>8</v>
      </c>
      <c r="V1" t="s">
        <v>3</v>
      </c>
    </row>
    <row r="2" spans="1:22">
      <c r="A2" s="19"/>
      <c r="B2" s="7">
        <v>30</v>
      </c>
      <c r="C2" s="7" t="s">
        <v>4</v>
      </c>
      <c r="D2" s="7"/>
      <c r="E2" s="7">
        <f>IF(C2="si",B2,0)</f>
        <v>0</v>
      </c>
      <c r="F2">
        <f t="shared" ref="F2:F8" si="0">IF(C2="no",B2,0)</f>
        <v>30</v>
      </c>
      <c r="G2" s="7"/>
      <c r="H2" s="7"/>
      <c r="I2" s="1" t="str">
        <f>IF(ISBLANK(B2),"",IF(C2="si",$A$1,""))</f>
        <v/>
      </c>
      <c r="J2" s="1">
        <f>IF(AND(SUM($E$2:F2)&lt;$T$2,C2="no"),WORKDAY($A$1,0),"")</f>
        <v>45635</v>
      </c>
      <c r="K2" s="20" t="str">
        <f>IF(C2="si","",IF(AND(SUM($B$2:B2)&gt;$T$4,C2="no"),WORKDAY(MAX($J$2:$J$8),1),""))</f>
        <v/>
      </c>
      <c r="L2" s="1"/>
      <c r="M2" s="1"/>
      <c r="N2" s="1"/>
      <c r="O2" s="1"/>
      <c r="P2" s="1"/>
      <c r="Q2">
        <f t="shared" ref="Q2:Q8" si="1">B2</f>
        <v>30</v>
      </c>
      <c r="S2">
        <v>1</v>
      </c>
      <c r="T2">
        <f>H1</f>
        <v>100</v>
      </c>
      <c r="V2" t="s">
        <v>4</v>
      </c>
    </row>
    <row r="3" spans="1:22">
      <c r="A3" s="10"/>
      <c r="B3">
        <v>100</v>
      </c>
      <c r="C3" t="s">
        <v>4</v>
      </c>
      <c r="E3">
        <f t="shared" ref="E3:E8" si="2">IF(C3="si",B3,0)</f>
        <v>0</v>
      </c>
      <c r="F3">
        <f t="shared" si="0"/>
        <v>100</v>
      </c>
      <c r="I3" s="1" t="str">
        <f t="shared" ref="I3:I8" si="3">IF(ISBLANK(B3),"",IF(C3="si",$A$1,""))</f>
        <v/>
      </c>
      <c r="J3" s="1">
        <f>IF(ISBLANK(B3),"",IF(AND(SUM($E$2:F3)&lt;$T$2,C3="no"),WORKDAY($A$1,0),
IF(AND(SUM($E$2:F3)&gt;=$T$2,SUM($E$2:F3)&lt;$T$3,C3="no"),WORKDAY($A$1,1),
IF(AND(SUM($E$2:F3)&gt;=$T$3,SUM($E$2:F3)&lt;$T$4,C3="no"),WORKDAY($A$1,2),
IF(AND(SUM($E$2:F3)&gt;=$T$4,SUM($E$2:F3)&lt;$T$5,C3="no"),WORKDAY($A$1,3),
IF(AND(SUM($E$2:F3)&gt;=$T$5,SUM($E$2:F3)&lt;$T$6,C3="no"),WORKDAY($A$1,4),
IF(AND(SUM($E$2:F3)&gt;=$T$6,C3="no"),WORKDAY($A$1,5),"")))))))</f>
        <v>45636</v>
      </c>
      <c r="K3" s="11" t="str">
        <f>IF(C3="si","",IF(AND(SUM($B$2:B3)&gt;$T$4,C3="no"),WORKDAY(MAX($J$2:$J$8),1),""))</f>
        <v/>
      </c>
      <c r="L3" s="1"/>
      <c r="M3" s="23"/>
      <c r="N3" s="1"/>
      <c r="O3" s="1"/>
      <c r="P3" s="1"/>
      <c r="Q3">
        <f t="shared" si="1"/>
        <v>100</v>
      </c>
      <c r="S3">
        <v>2</v>
      </c>
      <c r="T3">
        <f>$H$1*S3</f>
        <v>200</v>
      </c>
    </row>
    <row r="4" spans="1:22">
      <c r="A4" s="10"/>
      <c r="B4">
        <v>101</v>
      </c>
      <c r="C4" t="s">
        <v>4</v>
      </c>
      <c r="E4">
        <f t="shared" si="2"/>
        <v>0</v>
      </c>
      <c r="F4">
        <f t="shared" si="0"/>
        <v>101</v>
      </c>
      <c r="I4" s="1" t="str">
        <f t="shared" si="3"/>
        <v/>
      </c>
      <c r="J4" s="1">
        <f>IF(ISBLANK(B4),"",IF(AND(SUM($E$2:F4)&lt;$T$2,C4="no"),WORKDAY($A$1,0),
IF(AND(SUM($E$2:F4)&gt;=$T$2,SUM($E$2:F4)&lt;$T$3,C4="no"),WORKDAY($A$1,1),
IF(AND(SUM($E$2:F4)&gt;=$T$3,SUM($E$2:F4)&lt;$T$4,C4="no"),WORKDAY($A$1,2),
IF(AND(SUM($E$2:F4)&gt;=$T$4,SUM($E$2:F4)&lt;$T$5,C4="no"),WORKDAY($A$1,3),
IF(AND(SUM($E$2:F4)&gt;=$T$5,SUM($E$2:F4)&lt;$T$6,C4="no"),WORKDAY($A$1,4),
IF(AND(SUM($E$2:F4)&gt;=$T$6,C4="no"),WORKDAY($A$1,5),"")))))))</f>
        <v>45637</v>
      </c>
      <c r="K4" s="11" t="str">
        <f>IF(C4="si","",IF(AND(SUM($B$2:B4)&gt;$T$4,C4="no"),WORKDAY(MAX($J$2:$J$8),1),""))</f>
        <v/>
      </c>
      <c r="L4" s="1"/>
      <c r="M4" s="23"/>
      <c r="N4" s="1">
        <f>IF(AND(SUM($E$2:F3)&lt;T2,C3="no"),WORKDAY($A$1,0),
IF(AND(SUM($E$2:F3)&gt;T2,C3="no"),WORKDAY($A$1,1),
IF(AND(SUM($E$2:F3)&gt;T3,C3="no"),WORKDAY($A$1,2),
IF(AND(SUM($E$2:F3)&gt;T4,C3="no"),WORKDAY($A$1,3),
IF(AND(SUM($E$2:F3)&gt;T5,C3="no"),WORKDAY($A$1,4),
IF(AND(SUM($E$2:F3)&gt;T6,C3="no"),WORKDAY($A$1,5),""))))))</f>
        <v>45636</v>
      </c>
      <c r="O4" s="1"/>
      <c r="P4" s="1"/>
      <c r="Q4">
        <f t="shared" si="1"/>
        <v>101</v>
      </c>
      <c r="S4">
        <v>3</v>
      </c>
      <c r="T4">
        <f t="shared" ref="T4:T21" si="4">$H$1*S4</f>
        <v>300</v>
      </c>
    </row>
    <row r="5" spans="1:22">
      <c r="A5" s="10"/>
      <c r="B5">
        <v>99</v>
      </c>
      <c r="C5" t="s">
        <v>4</v>
      </c>
      <c r="E5">
        <f t="shared" si="2"/>
        <v>0</v>
      </c>
      <c r="F5">
        <f t="shared" si="0"/>
        <v>99</v>
      </c>
      <c r="I5" s="1" t="str">
        <f t="shared" si="3"/>
        <v/>
      </c>
      <c r="J5" s="1">
        <f>IF(ISBLANK(B5),"",IF(AND(SUM($E$2:F5)&lt;$T$2,C5="no"),WORKDAY($A$1,0),
IF(AND(SUM($E$2:F5)&gt;=$T$2,SUM($E$2:F5)&lt;$T$3,C5="no"),WORKDAY($A$1,1),
IF(AND(SUM($E$2:F5)&gt;=$T$3,SUM($E$2:F5)&lt;$T$4,C5="no"),WORKDAY($A$1,2),
IF(AND(SUM($E$2:F5)&gt;=$T$4,SUM($E$2:F5)&lt;$T$5,C5="no"),WORKDAY($A$1,3),
IF(AND(SUM($E$2:F5)&gt;=$T$5,SUM($E$2:F5)&lt;$T$6,C5="no"),WORKDAY($A$1,4),
IF(AND(SUM($E$2:F5)&gt;=$T$6,C5="no"),WORKDAY($A$1,5),"")))))))</f>
        <v>45638</v>
      </c>
      <c r="K5" s="11">
        <f>IF(C5="si","",IF(AND(SUM($B$2:B5)&gt;$T$4,C5="no"),WORKDAY(MAX($J$2:$J$8),1),""))</f>
        <v>45643</v>
      </c>
      <c r="L5" s="1"/>
      <c r="M5" s="23"/>
      <c r="N5" s="1"/>
      <c r="O5" s="1"/>
      <c r="P5" s="1"/>
      <c r="Q5">
        <f t="shared" si="1"/>
        <v>99</v>
      </c>
      <c r="S5">
        <v>4</v>
      </c>
      <c r="T5">
        <f t="shared" si="4"/>
        <v>400</v>
      </c>
    </row>
    <row r="6" spans="1:22">
      <c r="A6" s="10"/>
      <c r="B6">
        <v>150</v>
      </c>
      <c r="C6" t="s">
        <v>4</v>
      </c>
      <c r="E6">
        <f t="shared" si="2"/>
        <v>0</v>
      </c>
      <c r="F6">
        <f t="shared" si="0"/>
        <v>150</v>
      </c>
      <c r="I6" s="1" t="str">
        <f t="shared" si="3"/>
        <v/>
      </c>
      <c r="J6" s="1">
        <f>IF(ISBLANK(B6),"",IF(AND(SUM($E$2:F6)&lt;$T$2,C6="no"),WORKDAY($A$1,0),
IF(AND(SUM($E$2:F6)&gt;=$T$2,SUM($E$2:F6)&lt;$T$3,C6="no"),WORKDAY($A$1,1),
IF(AND(SUM($E$2:F6)&gt;=$T$3,SUM($E$2:F6)&lt;$T$4,C6="no"),WORKDAY($A$1,2),
IF(AND(SUM($E$2:F6)&gt;=$T$4,SUM($E$2:F6)&lt;$T$5,C6="no"),WORKDAY($A$1,3),
IF(AND(SUM($E$2:F6)&gt;=$T$5,SUM($E$2:F6)&lt;$T$6,C6="no"),WORKDAY($A$1,4),
IF(AND(SUM($E$2:F6)&gt;=$T$6,C6="no"),WORKDAY($A$1,5),"")))))))</f>
        <v>45639</v>
      </c>
      <c r="K6" s="11">
        <f>IF(C6="si","",IF(AND(SUM($B$2:B6)&gt;$T$4,C6="no"),WORKDAY(MAX($J$2:$J$8),1),""))</f>
        <v>45643</v>
      </c>
      <c r="L6" s="1"/>
      <c r="M6" s="23"/>
      <c r="N6" s="1"/>
      <c r="O6" s="1"/>
      <c r="P6" s="1"/>
      <c r="Q6">
        <f t="shared" si="1"/>
        <v>150</v>
      </c>
      <c r="S6">
        <v>5</v>
      </c>
      <c r="T6">
        <f t="shared" si="4"/>
        <v>500</v>
      </c>
    </row>
    <row r="7" spans="1:22">
      <c r="A7" s="10"/>
      <c r="B7">
        <v>10</v>
      </c>
      <c r="C7" t="s">
        <v>4</v>
      </c>
      <c r="E7">
        <f t="shared" si="2"/>
        <v>0</v>
      </c>
      <c r="F7">
        <f t="shared" si="0"/>
        <v>10</v>
      </c>
      <c r="I7" s="1" t="str">
        <f t="shared" si="3"/>
        <v/>
      </c>
      <c r="J7" s="1">
        <f>IF(ISBLANK(B7),"",IF(AND(SUM($E$2:F7)&lt;$T$2,C7="no"),WORKDAY($A$1,0),
IF(AND(SUM($E$2:F7)&gt;=$T$2,SUM($E$2:F7)&lt;$T$3,C7="no"),WORKDAY($A$1,1),
IF(AND(SUM($E$2:F7)&gt;=$T$3,SUM($E$2:F7)&lt;$T$4,C7="no"),WORKDAY($A$1,2),
IF(AND(SUM($E$2:F7)&gt;=$T$4,SUM($E$2:F7)&lt;$T$5,C7="no"),WORKDAY($A$1,3),
IF(AND(SUM($E$2:F7)&gt;=$T$5,SUM($E$2:F7)&lt;$T$6,C7="no"),WORKDAY($A$1,4),
IF(AND(SUM($E$2:F7)&gt;=$T$6,C7="no"),WORKDAY($A$1,5),"")))))))</f>
        <v>45639</v>
      </c>
      <c r="K7" s="11">
        <f>IF(C7="si","",IF(AND(SUM($B$2:B7)&gt;$T$4,C7="no"),WORKDAY(MAX($J$2:$J$8),1),""))</f>
        <v>45643</v>
      </c>
      <c r="L7" s="1"/>
      <c r="M7" s="23"/>
      <c r="N7" s="1">
        <f>IF(AND(SUM($E$2:F3)&lt;T2,C3="no"),WORKDAY($A$1,0),
IF(AND(SUM($E$2:F3)&gt;T2,SUM($E$2:F3)&lt;=T3,C3="no"),WORKDAY($A$1,1),
IF(AND(SUM($E$2:F3)&gt;T3,SUM($E$2:F3)&lt;=T4,C3="no"),WORKDAY($A$1,2),
IF(AND(SUM($E$2:F3)&gt;T4,SUM($E$2:F3)&lt;=T5,C3="no"),WORKDAY($A$1,3),
IF(AND(SUM($E$2:F3)&gt;T5,SUM($E$2:F3)&lt;=T6,C3="no"),WORKDAY($A$1,4),
IF(AND(SUM($E$2:F3)&gt;T6,C3="no"),WORKDAY($A$1,5),""))))))</f>
        <v>45636</v>
      </c>
      <c r="O7" s="1"/>
      <c r="P7" s="1"/>
      <c r="Q7">
        <f t="shared" si="1"/>
        <v>10</v>
      </c>
      <c r="S7">
        <v>6</v>
      </c>
      <c r="T7">
        <f t="shared" si="4"/>
        <v>600</v>
      </c>
    </row>
    <row r="8" spans="1:22">
      <c r="A8" s="10"/>
      <c r="B8">
        <v>300</v>
      </c>
      <c r="C8" t="s">
        <v>4</v>
      </c>
      <c r="E8">
        <f t="shared" si="2"/>
        <v>0</v>
      </c>
      <c r="F8">
        <f t="shared" si="0"/>
        <v>300</v>
      </c>
      <c r="I8" s="1" t="str">
        <f t="shared" si="3"/>
        <v/>
      </c>
      <c r="J8" s="1">
        <f>IF(ISBLANK(B8),"",IF(AND(SUM($E$2:F8)&lt;$T$2,C8="no"),WORKDAY($A$1,0),
IF(AND(SUM($E$2:F8)&gt;=$T$2,SUM($E$2:F8)&lt;$T$3,C8="no"),WORKDAY($A$1,1),
IF(AND(SUM($E$2:F8)&gt;=$T$3,SUM($E$2:F8)&lt;$T$4,C8="no"),WORKDAY($A$1,2),
IF(AND(SUM($E$2:F8)&gt;=$T$4,SUM($E$2:F8)&lt;$T$5,C8="no"),WORKDAY($A$1,3),
IF(AND(SUM($E$2:F8)&gt;=$T$5,SUM($E$2:F8)&lt;$T$6,C8="no"),WORKDAY($A$1,4),
IF(AND(SUM($E$2:F8)&gt;=$T$6,C8="no"),WORKDAY($A$1,5),"")))))))</f>
        <v>45642</v>
      </c>
      <c r="K8" s="11">
        <f>IF(C8="si","",IF(AND(SUM($B$2:B8)&gt;$T$4,C8="no"),WORKDAY(MAX($J$2:$J$8),1),""))</f>
        <v>45643</v>
      </c>
      <c r="L8" s="1"/>
      <c r="M8" s="24"/>
      <c r="N8" s="1"/>
      <c r="O8" s="1"/>
      <c r="P8" s="1"/>
      <c r="Q8">
        <f t="shared" si="1"/>
        <v>300</v>
      </c>
      <c r="S8">
        <v>7</v>
      </c>
      <c r="T8">
        <f t="shared" si="4"/>
        <v>700</v>
      </c>
    </row>
    <row r="9" spans="1:22">
      <c r="A9" s="10"/>
      <c r="K9" s="11"/>
      <c r="S9">
        <v>8</v>
      </c>
      <c r="T9">
        <f t="shared" si="4"/>
        <v>800</v>
      </c>
    </row>
    <row r="10" spans="1:22">
      <c r="A10" s="13" t="s">
        <v>2</v>
      </c>
      <c r="B10" s="14">
        <f>SUM(B2:B9)</f>
        <v>790</v>
      </c>
      <c r="C10" s="15"/>
      <c r="D10" s="15"/>
      <c r="E10" s="14">
        <f>SUM(E2:E9)</f>
        <v>0</v>
      </c>
      <c r="F10" s="14">
        <f>SUM(F2:F9)</f>
        <v>790</v>
      </c>
      <c r="G10" s="16" t="s">
        <v>2</v>
      </c>
      <c r="H10" s="15"/>
      <c r="I10" s="15"/>
      <c r="J10" s="15"/>
      <c r="K10" s="18"/>
      <c r="S10">
        <v>9</v>
      </c>
      <c r="T10">
        <f t="shared" si="4"/>
        <v>900</v>
      </c>
    </row>
    <row r="11" spans="1:22">
      <c r="K11" s="1"/>
      <c r="S11">
        <v>10</v>
      </c>
      <c r="T11">
        <f t="shared" si="4"/>
        <v>1000</v>
      </c>
    </row>
    <row r="12" spans="1:22">
      <c r="A12" s="6">
        <v>45636</v>
      </c>
      <c r="B12" s="7"/>
      <c r="C12" s="7"/>
      <c r="D12" s="7"/>
      <c r="E12" s="7"/>
      <c r="F12" s="7"/>
      <c r="G12" s="7"/>
      <c r="H12" s="7"/>
      <c r="I12" s="7"/>
      <c r="J12" s="7"/>
      <c r="K12" s="8"/>
      <c r="L12" s="9"/>
      <c r="N12" s="22" t="str">
        <f>IF(ISBLANK(B7),"",IF(AND(SUM($E$2:F9)&gt;=T9,SUM($E$2:F9)&lt;T10,C7="no"),WORKDAY($A$1,2),""))</f>
        <v/>
      </c>
      <c r="S12">
        <v>11</v>
      </c>
      <c r="T12">
        <f t="shared" si="4"/>
        <v>1100</v>
      </c>
    </row>
    <row r="13" spans="1:22">
      <c r="A13" s="10"/>
      <c r="B13">
        <v>30</v>
      </c>
      <c r="C13" t="s">
        <v>4</v>
      </c>
      <c r="E13">
        <f>IF(C13="si",SUM(E10+B13),0)</f>
        <v>0</v>
      </c>
      <c r="F13">
        <f t="shared" ref="F13:F19" si="5">IF(C13="no",B13,0)</f>
        <v>30</v>
      </c>
      <c r="I13" s="1" t="str">
        <f>IF(ISBLANK(B13),"",IF(C13="si",$A$12,""))</f>
        <v/>
      </c>
      <c r="K13" s="1"/>
      <c r="L13" s="11">
        <f>IF(ISBLANK(B13),"",IF(AND(B13+$B$10&lt;$T$3,C13="no"),$A$12,IF(AND(B13+$B$10&gt;$T$3,C13="no"),WORKDAY(MAX($J$2:$J$8),1),"")))</f>
        <v>45643</v>
      </c>
      <c r="M13" s="1"/>
      <c r="N13" s="1"/>
      <c r="O13" s="1"/>
      <c r="P13" s="1"/>
      <c r="Q13">
        <f t="shared" ref="Q13:Q19" si="6">B13</f>
        <v>30</v>
      </c>
      <c r="S13">
        <v>12</v>
      </c>
      <c r="T13">
        <f t="shared" si="4"/>
        <v>1200</v>
      </c>
    </row>
    <row r="14" spans="1:22">
      <c r="A14" s="10"/>
      <c r="E14">
        <f t="shared" ref="E14:E19" si="7">IF(C14="si",B14,0)</f>
        <v>0</v>
      </c>
      <c r="F14">
        <f t="shared" si="5"/>
        <v>0</v>
      </c>
      <c r="I14" s="1" t="str">
        <f t="shared" ref="I14:I19" si="8">IF(ISBLANK(B14),"",IF(C14="si",$A$12,""))</f>
        <v/>
      </c>
      <c r="K14" s="1"/>
      <c r="L14" s="11" t="str">
        <f>IFERROR(IF(ISBLANK(B14),"",IF(AND(SUM($B$13:B14)+$B$10&lt;$T$3,C14="no"),$A$12,IF(AND(SUM($B$13:B14)+$B$10&gt;$T$3,C14="no"),WORKDAY($L$13,1),""))),"")</f>
        <v/>
      </c>
      <c r="M14" s="1"/>
      <c r="N14" s="1"/>
      <c r="O14" s="1"/>
      <c r="P14" s="1"/>
      <c r="Q14">
        <f t="shared" si="6"/>
        <v>0</v>
      </c>
      <c r="S14">
        <v>13</v>
      </c>
      <c r="T14">
        <f t="shared" si="4"/>
        <v>1300</v>
      </c>
      <c r="V14" s="1"/>
    </row>
    <row r="15" spans="1:22">
      <c r="A15" s="10"/>
      <c r="E15">
        <f t="shared" si="7"/>
        <v>0</v>
      </c>
      <c r="F15">
        <f t="shared" si="5"/>
        <v>0</v>
      </c>
      <c r="I15" s="1" t="str">
        <f t="shared" si="8"/>
        <v/>
      </c>
      <c r="K15" s="1"/>
      <c r="L15" s="11" t="str">
        <f>IFERROR(IF(ISBLANK(B15),"",IF(AND(SUM($B$13:B15)+$B$10&lt;$T$3,C15="no"),$A$12,IF(AND(SUM($B$13:B15)+$B$10&gt;$T$3,C15="no"),WORKDAY(MAX($L$13:L14),1),""))),"")</f>
        <v/>
      </c>
      <c r="M15" s="1"/>
      <c r="N15" s="1"/>
      <c r="O15" s="1"/>
      <c r="P15" s="1"/>
      <c r="Q15">
        <f t="shared" si="6"/>
        <v>0</v>
      </c>
      <c r="S15">
        <v>14</v>
      </c>
      <c r="T15">
        <f t="shared" si="4"/>
        <v>1400</v>
      </c>
    </row>
    <row r="16" spans="1:22">
      <c r="A16" s="10"/>
      <c r="C16" t="s">
        <v>3</v>
      </c>
      <c r="E16">
        <f t="shared" si="7"/>
        <v>0</v>
      </c>
      <c r="F16">
        <f t="shared" si="5"/>
        <v>0</v>
      </c>
      <c r="I16" s="1" t="str">
        <f t="shared" si="8"/>
        <v/>
      </c>
      <c r="K16" s="1"/>
      <c r="L16" s="11" t="str">
        <f>IFERROR(IF(ISBLANK(B16),"",IF(AND(SUM($B$13:B16)+$B$10&lt;$T$3,C16="no"),$A$12,IF(AND(SUM($B$13:B16)+$B$10&gt;$T$3,C16="no"),WORKDAY(MAX($L$13:L15),1),""))),"")</f>
        <v/>
      </c>
      <c r="M16" s="1"/>
      <c r="N16" s="1"/>
      <c r="O16" s="1"/>
      <c r="P16" s="1"/>
      <c r="Q16">
        <f t="shared" si="6"/>
        <v>0</v>
      </c>
      <c r="S16">
        <v>15</v>
      </c>
      <c r="T16">
        <f t="shared" si="4"/>
        <v>1500</v>
      </c>
    </row>
    <row r="17" spans="1:20">
      <c r="A17" s="10"/>
      <c r="C17" t="s">
        <v>4</v>
      </c>
      <c r="E17">
        <f t="shared" si="7"/>
        <v>0</v>
      </c>
      <c r="F17">
        <f t="shared" si="5"/>
        <v>0</v>
      </c>
      <c r="I17" s="1" t="str">
        <f t="shared" si="8"/>
        <v/>
      </c>
      <c r="K17" s="1"/>
      <c r="L17" s="11" t="str">
        <f>IFERROR(IF(ISBLANK(B17),"",IF(AND(SUM($B$13:B17)+$B$10&lt;$T$3,C17="no"),$A$12,IF(AND(SUM($B$13:B17)+$B$10&gt;$T$3,C17="no"),WORKDAY(MAX($L$13:L16),1),""))),"")</f>
        <v/>
      </c>
      <c r="M17" s="1"/>
      <c r="N17" s="1"/>
      <c r="O17" s="1"/>
      <c r="P17" s="1"/>
      <c r="Q17">
        <f t="shared" si="6"/>
        <v>0</v>
      </c>
      <c r="S17">
        <v>16</v>
      </c>
      <c r="T17">
        <f t="shared" si="4"/>
        <v>1600</v>
      </c>
    </row>
    <row r="18" spans="1:20">
      <c r="A18" s="10"/>
      <c r="C18" t="s">
        <v>4</v>
      </c>
      <c r="E18">
        <f t="shared" si="7"/>
        <v>0</v>
      </c>
      <c r="F18">
        <f t="shared" si="5"/>
        <v>0</v>
      </c>
      <c r="I18" s="1" t="str">
        <f t="shared" si="8"/>
        <v/>
      </c>
      <c r="K18" s="1"/>
      <c r="L18" s="11" t="str">
        <f>IFERROR(IF(ISBLANK(B18),"",IF(AND(B18+$B$10&lt;$T$3,C18="no"),$A$12,IF(AND(B18+$B$10&gt;$T$3,C18="no"),WORKDAY($L$13,1),""))),"")</f>
        <v/>
      </c>
      <c r="M18" s="1"/>
      <c r="N18" s="1"/>
      <c r="O18" s="1"/>
      <c r="P18" s="1"/>
      <c r="Q18">
        <f t="shared" si="6"/>
        <v>0</v>
      </c>
      <c r="S18">
        <v>17</v>
      </c>
      <c r="T18">
        <f t="shared" si="4"/>
        <v>1700</v>
      </c>
    </row>
    <row r="19" spans="1:20">
      <c r="A19" s="10"/>
      <c r="C19" t="s">
        <v>4</v>
      </c>
      <c r="E19">
        <f t="shared" si="7"/>
        <v>0</v>
      </c>
      <c r="F19">
        <f t="shared" si="5"/>
        <v>0</v>
      </c>
      <c r="I19" s="1" t="str">
        <f t="shared" si="8"/>
        <v/>
      </c>
      <c r="K19" s="1"/>
      <c r="L19" s="11" t="str">
        <f>IFERROR(IF(ISBLANK(B19),"",IF(AND(B19+$B$10&lt;$T$3,C19="no"),$A$12,IF(AND(B19+$B$10&gt;$T$3,C19="no"),WORKDAY($L$13,1),""))),"")</f>
        <v/>
      </c>
      <c r="M19" s="1"/>
      <c r="N19" s="1"/>
      <c r="O19" s="1"/>
      <c r="P19" s="1"/>
      <c r="Q19">
        <f t="shared" si="6"/>
        <v>0</v>
      </c>
      <c r="S19">
        <v>18</v>
      </c>
      <c r="T19">
        <f t="shared" si="4"/>
        <v>1800</v>
      </c>
    </row>
    <row r="20" spans="1:20">
      <c r="A20" s="10"/>
      <c r="L20" s="12"/>
      <c r="S20">
        <v>19</v>
      </c>
      <c r="T20">
        <f t="shared" si="4"/>
        <v>1900</v>
      </c>
    </row>
    <row r="21" spans="1:20">
      <c r="A21" s="13" t="s">
        <v>2</v>
      </c>
      <c r="B21" s="14">
        <f>SUM(B13:B20)+B10</f>
        <v>820</v>
      </c>
      <c r="C21" s="15"/>
      <c r="D21" s="15"/>
      <c r="E21" s="14">
        <f>SUM(E13:E20)</f>
        <v>0</v>
      </c>
      <c r="F21" s="14">
        <f>SUM(F13:F20)</f>
        <v>30</v>
      </c>
      <c r="G21" s="16" t="s">
        <v>2</v>
      </c>
      <c r="H21" s="15"/>
      <c r="I21" s="15"/>
      <c r="J21" s="15"/>
      <c r="K21" s="15"/>
      <c r="L21" s="17"/>
      <c r="S21">
        <v>20</v>
      </c>
      <c r="T21">
        <f t="shared" si="4"/>
        <v>2000</v>
      </c>
    </row>
    <row r="23" spans="1:20">
      <c r="A23" s="6">
        <v>45637</v>
      </c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9"/>
    </row>
    <row r="24" spans="1:20">
      <c r="A24" s="10"/>
      <c r="E24">
        <f>IF(C24="si",SUM(E21+B24),0)</f>
        <v>0</v>
      </c>
      <c r="F24">
        <f t="shared" ref="F24:F30" si="9">IF(C24="no",B24,0)</f>
        <v>0</v>
      </c>
      <c r="I24" s="1" t="str">
        <f>IF(ISBLANK(B24),"",IF(C24="si",$A$23,""))</f>
        <v/>
      </c>
      <c r="J24" s="1"/>
      <c r="K24" s="1"/>
      <c r="L24" s="1"/>
      <c r="M24" s="11" t="str">
        <f>IF(ISBLANK(B24),"",IF(AND(B24+$B$21&lt;$T$4,C24="no"),$A$23,IF(AND(B24+$B$21&gt;$T$4,C24="no"),WORKDAY(MAX($L$13:$L$19),1),"")))</f>
        <v/>
      </c>
      <c r="N24" s="1"/>
      <c r="O24" s="1"/>
      <c r="P24" s="1"/>
      <c r="Q24">
        <f t="shared" ref="Q24:Q30" si="10">B24</f>
        <v>0</v>
      </c>
    </row>
    <row r="25" spans="1:20">
      <c r="A25" s="10"/>
      <c r="E25">
        <f t="shared" ref="E25:E30" si="11">IF(C25="si",B25,0)</f>
        <v>0</v>
      </c>
      <c r="F25">
        <f t="shared" si="9"/>
        <v>0</v>
      </c>
      <c r="I25" s="1" t="str">
        <f t="shared" ref="I25:I30" si="12">IF(ISBLANK(B25),"",IF(C25="si",$A$23,""))</f>
        <v/>
      </c>
      <c r="J25" s="1"/>
      <c r="K25" s="1"/>
      <c r="L25" s="1"/>
      <c r="M25" s="11" t="str">
        <f>IFERROR(IF(ISBLANK(B25),"",IF(AND(SUM($B$24:B25)+$B$21&lt;$T$4,C25="no"),$A$23,IF(AND(SUM($B$24:B25)+$B$21&gt;$T$4,C25="no"),WORKDAY($M$24,1),""))),"")</f>
        <v/>
      </c>
      <c r="N25" s="1"/>
      <c r="O25" s="1"/>
      <c r="P25" s="1"/>
      <c r="Q25">
        <f t="shared" si="10"/>
        <v>0</v>
      </c>
    </row>
    <row r="26" spans="1:20">
      <c r="A26" s="10"/>
      <c r="C26" t="s">
        <v>4</v>
      </c>
      <c r="E26">
        <f t="shared" si="11"/>
        <v>0</v>
      </c>
      <c r="F26">
        <f t="shared" si="9"/>
        <v>0</v>
      </c>
      <c r="I26" s="1" t="str">
        <f t="shared" si="12"/>
        <v/>
      </c>
      <c r="J26" s="1"/>
      <c r="K26" s="1"/>
      <c r="L26" s="1"/>
      <c r="M26" s="11" t="str">
        <f>IFERROR(IF(ISBLANK(B26),"",IF(AND(SUM($B$24:B26)+$B$21&lt;$T$4,C26="no"),$A$23,IF(AND(SUM($B$24:B26)+$B$21&gt;$T$4,C26="no"),WORKDAY(MAX($M$24:M25),1),""))),"")</f>
        <v/>
      </c>
      <c r="N26" s="1"/>
      <c r="O26" s="1"/>
      <c r="P26" s="1"/>
      <c r="Q26">
        <f t="shared" si="10"/>
        <v>0</v>
      </c>
    </row>
    <row r="27" spans="1:20">
      <c r="A27" s="10"/>
      <c r="C27" t="s">
        <v>4</v>
      </c>
      <c r="E27">
        <f t="shared" si="11"/>
        <v>0</v>
      </c>
      <c r="F27">
        <f t="shared" si="9"/>
        <v>0</v>
      </c>
      <c r="I27" s="1" t="str">
        <f t="shared" si="12"/>
        <v/>
      </c>
      <c r="J27" s="1"/>
      <c r="K27" s="1"/>
      <c r="L27" s="1"/>
      <c r="M27" s="11" t="str">
        <f>IFERROR(IF(ISBLANK(B27),"",IF(AND(SUM($B$24:B27)+$B$21&lt;$T$4,C27="no"),$A$23,IF(AND(SUM($B$24:B27)+$B$21&gt;$T$4,C27="no"),WORKDAY(MAX($M$24:M26),1),""))),"")</f>
        <v/>
      </c>
      <c r="N27" s="1"/>
      <c r="O27" s="1"/>
      <c r="P27" s="1"/>
      <c r="Q27">
        <f t="shared" si="10"/>
        <v>0</v>
      </c>
    </row>
    <row r="28" spans="1:20">
      <c r="A28" s="10"/>
      <c r="C28" t="s">
        <v>4</v>
      </c>
      <c r="E28">
        <f t="shared" si="11"/>
        <v>0</v>
      </c>
      <c r="F28">
        <f t="shared" si="9"/>
        <v>0</v>
      </c>
      <c r="I28" s="1" t="str">
        <f t="shared" si="12"/>
        <v/>
      </c>
      <c r="J28" s="1"/>
      <c r="K28" s="1"/>
      <c r="L28" s="1"/>
      <c r="M28" s="11" t="str">
        <f>IFERROR(IF(ISBLANK(B28),"",IF(AND(SUM($B$24:B28)+$B$21&lt;$T$4,C28="no"),$A$23,IF(AND(SUM($B$24:B28)+$B$21&gt;$T$4,C28="no"),WORKDAY(MAX($M$24:M27),1),""))),"")</f>
        <v/>
      </c>
      <c r="N28" s="1"/>
      <c r="O28" s="1"/>
      <c r="P28" s="1"/>
      <c r="Q28">
        <f t="shared" si="10"/>
        <v>0</v>
      </c>
    </row>
    <row r="29" spans="1:20">
      <c r="A29" s="10"/>
      <c r="C29" t="s">
        <v>4</v>
      </c>
      <c r="E29">
        <f t="shared" si="11"/>
        <v>0</v>
      </c>
      <c r="F29">
        <f t="shared" si="9"/>
        <v>0</v>
      </c>
      <c r="I29" s="1" t="str">
        <f t="shared" si="12"/>
        <v/>
      </c>
      <c r="J29" s="1"/>
      <c r="K29" s="1"/>
      <c r="L29" s="1"/>
      <c r="M29" s="11" t="str">
        <f>IFERROR(IF(ISBLANK(B29),"",IF(AND(SUM($B$24:B29)+$B$21&lt;$T$4,C29="no"),$A$23,IF(AND(SUM($B$24:B29)+$B$21&gt;$T$4,C29="no"),WORKDAY(MAX($M$24:M28),1),""))),"")</f>
        <v/>
      </c>
      <c r="N29" s="1"/>
      <c r="O29" s="1"/>
      <c r="P29" s="1"/>
      <c r="Q29">
        <f t="shared" si="10"/>
        <v>0</v>
      </c>
    </row>
    <row r="30" spans="1:20">
      <c r="A30" s="10"/>
      <c r="C30" t="s">
        <v>4</v>
      </c>
      <c r="E30">
        <f t="shared" si="11"/>
        <v>0</v>
      </c>
      <c r="F30">
        <f t="shared" si="9"/>
        <v>0</v>
      </c>
      <c r="I30" s="1" t="str">
        <f t="shared" si="12"/>
        <v/>
      </c>
      <c r="J30" s="1"/>
      <c r="K30" s="1"/>
      <c r="L30" s="1"/>
      <c r="M30" s="11" t="str">
        <f>IFERROR(IF(ISBLANK(B30),"",IF(AND(SUM($B$24:B30)+$B$21&lt;$T$4,C30="no"),$A$23,IF(AND(SUM($B$24:B30)+$B$21&gt;$T$4,C30="no"),WORKDAY(MAX($M$24:M29),1),""))),"")</f>
        <v/>
      </c>
      <c r="N30" s="1"/>
      <c r="O30" s="1"/>
      <c r="P30" s="1"/>
      <c r="Q30">
        <f t="shared" si="10"/>
        <v>0</v>
      </c>
    </row>
    <row r="31" spans="1:20">
      <c r="A31" s="10"/>
      <c r="M31" s="12"/>
    </row>
    <row r="32" spans="1:20">
      <c r="A32" s="13" t="s">
        <v>2</v>
      </c>
      <c r="B32" s="14">
        <f>SUM(B24:B31)+B21</f>
        <v>820</v>
      </c>
      <c r="C32" s="15"/>
      <c r="D32" s="15"/>
      <c r="E32" s="14">
        <f>SUM(E24:E31)</f>
        <v>0</v>
      </c>
      <c r="F32" s="14">
        <f>SUM(F24:F31)</f>
        <v>0</v>
      </c>
      <c r="G32" s="16" t="s">
        <v>2</v>
      </c>
      <c r="H32" s="15"/>
      <c r="I32" s="15"/>
      <c r="J32" s="15"/>
      <c r="K32" s="15"/>
      <c r="L32" s="15"/>
      <c r="M32" s="17"/>
    </row>
    <row r="34" spans="1:17">
      <c r="A34" s="6">
        <v>45638</v>
      </c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9"/>
    </row>
    <row r="35" spans="1:17">
      <c r="A35" s="10"/>
      <c r="C35" t="s">
        <v>4</v>
      </c>
      <c r="E35">
        <f>IF(C35="si",SUM(E32+B35),0)</f>
        <v>0</v>
      </c>
      <c r="F35">
        <f t="shared" ref="F35:F41" si="13">IF(C35="no",B35,0)</f>
        <v>0</v>
      </c>
      <c r="I35" s="1" t="str">
        <f>IF(ISBLANK(B35),"",IF(C35="si",$A$34,""))</f>
        <v/>
      </c>
      <c r="J35" s="1"/>
      <c r="K35" s="1"/>
      <c r="L35" s="1"/>
      <c r="M35" s="1"/>
      <c r="N35" s="11" t="str">
        <f>IF(ISBLANK(B35),"",IF(AND(B35+$B$32&lt;$T$5,C35="no"),$A$34,IF(AND(B35+$B$32&gt;$T$5,C35="no"),WORKDAY(MAX($M$24:$M$30),1),"")))</f>
        <v/>
      </c>
      <c r="O35" s="1"/>
      <c r="P35" s="1"/>
      <c r="Q35">
        <f t="shared" ref="Q35:Q41" si="14">B35</f>
        <v>0</v>
      </c>
    </row>
    <row r="36" spans="1:17">
      <c r="A36" s="10"/>
      <c r="C36" t="s">
        <v>4</v>
      </c>
      <c r="E36">
        <f t="shared" ref="E36:E41" si="15">IF(C36="si",B36,0)</f>
        <v>0</v>
      </c>
      <c r="F36">
        <f t="shared" si="13"/>
        <v>0</v>
      </c>
      <c r="I36" s="1" t="str">
        <f t="shared" ref="I36:I41" si="16">IF(ISBLANK(B36),"",IF(C36="si",$A$34,""))</f>
        <v/>
      </c>
      <c r="J36" s="1"/>
      <c r="K36" s="1"/>
      <c r="L36" s="1"/>
      <c r="M36" s="1"/>
      <c r="N36" s="11" t="str">
        <f>IFERROR(IF(ISBLANK(B36),"",IF(AND(SUM($B$35:B36)+$B$32&lt;$T$5,C36="no"),$A$34,IF(AND(SUM($B$35:B36)+$B$32&gt;$T$5,C36="no"),WORKDAY($N$35,1),""))),"")</f>
        <v/>
      </c>
      <c r="O36" s="1"/>
      <c r="P36" s="1"/>
      <c r="Q36">
        <f t="shared" si="14"/>
        <v>0</v>
      </c>
    </row>
    <row r="37" spans="1:17">
      <c r="A37" s="10"/>
      <c r="C37" t="s">
        <v>4</v>
      </c>
      <c r="E37">
        <f t="shared" si="15"/>
        <v>0</v>
      </c>
      <c r="F37">
        <f t="shared" si="13"/>
        <v>0</v>
      </c>
      <c r="I37" s="1" t="str">
        <f t="shared" si="16"/>
        <v/>
      </c>
      <c r="J37" s="1"/>
      <c r="K37" s="1"/>
      <c r="L37" s="1"/>
      <c r="M37" s="1"/>
      <c r="N37" s="11" t="str">
        <f>IFERROR(IF(ISBLANK(B37),"",IF(AND(SUM($B$35:B37)+$B$32&lt;$T$5,C37="no"),$A$34,IF(AND(SUM($B$35:B37)+$B$32&gt;$T$5,C37="no"),WORKDAY(MAX($N$35:N36),1),""))),"")</f>
        <v/>
      </c>
      <c r="O37" s="1"/>
      <c r="P37" s="1"/>
      <c r="Q37">
        <f t="shared" si="14"/>
        <v>0</v>
      </c>
    </row>
    <row r="38" spans="1:17">
      <c r="A38" s="10"/>
      <c r="C38" t="s">
        <v>4</v>
      </c>
      <c r="E38">
        <f t="shared" si="15"/>
        <v>0</v>
      </c>
      <c r="F38">
        <f t="shared" si="13"/>
        <v>0</v>
      </c>
      <c r="I38" s="1" t="str">
        <f t="shared" si="16"/>
        <v/>
      </c>
      <c r="J38" s="1"/>
      <c r="K38" s="1"/>
      <c r="L38" s="1"/>
      <c r="M38" s="1"/>
      <c r="N38" s="11" t="str">
        <f>IFERROR(IF(ISBLANK(B38),"",IF(AND(SUM($B$35:B38)+$B$32&lt;$T$5,C38="no"),$A$34,IF(AND(SUM($B$35:B38)+$B$32&gt;$T$5,C38="no"),WORKDAY(MAX($N$35:N37),1),""))),"")</f>
        <v/>
      </c>
      <c r="O38" s="1"/>
      <c r="P38" s="1"/>
      <c r="Q38">
        <f t="shared" si="14"/>
        <v>0</v>
      </c>
    </row>
    <row r="39" spans="1:17">
      <c r="A39" s="10"/>
      <c r="C39" t="s">
        <v>4</v>
      </c>
      <c r="E39">
        <f t="shared" si="15"/>
        <v>0</v>
      </c>
      <c r="F39">
        <f t="shared" si="13"/>
        <v>0</v>
      </c>
      <c r="I39" s="1" t="str">
        <f t="shared" si="16"/>
        <v/>
      </c>
      <c r="J39" s="1"/>
      <c r="K39" s="1"/>
      <c r="L39" s="1"/>
      <c r="M39" s="1"/>
      <c r="N39" s="11" t="str">
        <f>IFERROR(IF(ISBLANK(B39),"",IF(AND(SUM($B$35:B39)+$B$32&lt;$T$5,C39="no"),$A$34,IF(AND(SUM($B$35:B39)+$B$32&gt;$T$5,C39="no"),WORKDAY(MAX($N$35:N38),1),""))),"")</f>
        <v/>
      </c>
      <c r="O39" s="1"/>
      <c r="P39" s="1"/>
      <c r="Q39">
        <f t="shared" si="14"/>
        <v>0</v>
      </c>
    </row>
    <row r="40" spans="1:17">
      <c r="A40" s="10"/>
      <c r="C40" t="s">
        <v>4</v>
      </c>
      <c r="E40">
        <f t="shared" si="15"/>
        <v>0</v>
      </c>
      <c r="F40">
        <f t="shared" si="13"/>
        <v>0</v>
      </c>
      <c r="I40" s="1" t="str">
        <f t="shared" si="16"/>
        <v/>
      </c>
      <c r="J40" s="1"/>
      <c r="K40" s="1"/>
      <c r="L40" s="1"/>
      <c r="M40" s="1"/>
      <c r="N40" s="11" t="str">
        <f>IFERROR(IF(ISBLANK(B40),"",IF(AND(SUM($B$35:B40)+$B$32&lt;$T$5,C40="no"),$A$34,IF(AND(SUM($B$35:B40)+$B$32&gt;$T$5,C40="no"),WORKDAY(MAX($N$35:N39),1),""))),"")</f>
        <v/>
      </c>
      <c r="O40" s="1"/>
      <c r="P40" s="1"/>
      <c r="Q40">
        <f t="shared" si="14"/>
        <v>0</v>
      </c>
    </row>
    <row r="41" spans="1:17">
      <c r="A41" s="21"/>
      <c r="C41" t="s">
        <v>4</v>
      </c>
      <c r="E41">
        <f t="shared" si="15"/>
        <v>0</v>
      </c>
      <c r="F41">
        <f t="shared" si="13"/>
        <v>0</v>
      </c>
      <c r="I41" s="1" t="str">
        <f t="shared" si="16"/>
        <v/>
      </c>
      <c r="J41" s="1"/>
      <c r="K41" s="1"/>
      <c r="L41" s="1"/>
      <c r="M41" s="1"/>
      <c r="N41" s="11" t="str">
        <f>IFERROR(IF(ISBLANK(B41),"",IF(AND(SUM($B$35:B41)+$B$32&lt;$T$5,C41="no"),$A$34,IF(AND(SUM($B$35:B41)+$B$32&gt;$T$5,C41="no"),WORKDAY(MAX($N$35:N40),1),""))),"")</f>
        <v/>
      </c>
      <c r="O41" s="1"/>
      <c r="P41" s="1"/>
      <c r="Q41">
        <f t="shared" si="14"/>
        <v>0</v>
      </c>
    </row>
    <row r="42" spans="1:17">
      <c r="A42" s="10"/>
      <c r="N42" s="12"/>
    </row>
    <row r="43" spans="1:17">
      <c r="A43" s="13" t="s">
        <v>2</v>
      </c>
      <c r="B43" s="14">
        <f>SUM(B35:B42)+B32</f>
        <v>820</v>
      </c>
      <c r="C43" s="15"/>
      <c r="D43" s="15"/>
      <c r="E43" s="14">
        <f>SUM(E35:E42)</f>
        <v>0</v>
      </c>
      <c r="F43" s="14">
        <f>SUM(F35:F42)</f>
        <v>0</v>
      </c>
      <c r="G43" s="16" t="s">
        <v>2</v>
      </c>
      <c r="H43" s="15"/>
      <c r="I43" s="15"/>
      <c r="J43" s="15"/>
      <c r="K43" s="15"/>
      <c r="L43" s="15"/>
      <c r="M43" s="15"/>
      <c r="N43" s="17"/>
    </row>
    <row r="45" spans="1:17">
      <c r="A45" s="6">
        <v>45639</v>
      </c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9"/>
    </row>
    <row r="46" spans="1:17">
      <c r="A46" s="21"/>
      <c r="C46" t="s">
        <v>4</v>
      </c>
      <c r="E46">
        <f>IF(C46="si",SUM(E43+B46),0)</f>
        <v>0</v>
      </c>
      <c r="F46">
        <f t="shared" ref="F46:F52" si="17">IF(C46="no",B46,0)</f>
        <v>0</v>
      </c>
      <c r="I46" s="1" t="str">
        <f>IF(ISBLANK(B46),"",IF(C46="si",$A$45,""))</f>
        <v/>
      </c>
      <c r="J46" s="1"/>
      <c r="K46" s="1"/>
      <c r="L46" s="1"/>
      <c r="M46" s="1"/>
      <c r="N46" s="1"/>
      <c r="O46" s="11" t="str">
        <f>IF(ISBLANK(B46),"",IF(AND(B46+$B$43&lt;$T$6,C46="no"),$A$45,IF(AND(B46+$B$43&gt;$T$6,C46="no"),WORKDAY(MAX($N$35:$N$41),1),"")))</f>
        <v/>
      </c>
      <c r="P46" s="1"/>
      <c r="Q46">
        <f t="shared" ref="Q46:Q53" si="18">B46</f>
        <v>0</v>
      </c>
    </row>
    <row r="47" spans="1:17">
      <c r="A47" s="10"/>
      <c r="C47" t="s">
        <v>4</v>
      </c>
      <c r="E47">
        <f t="shared" ref="E47:E52" si="19">IF(C47="si",B47,0)</f>
        <v>0</v>
      </c>
      <c r="F47">
        <f t="shared" si="17"/>
        <v>0</v>
      </c>
      <c r="I47" s="1" t="str">
        <f t="shared" ref="I47:I51" si="20">IF(ISBLANK(B47),"",IF(C47="si",$A$45,""))</f>
        <v/>
      </c>
      <c r="J47" s="1"/>
      <c r="K47" s="1"/>
      <c r="L47" s="1"/>
      <c r="M47" s="1"/>
      <c r="N47" s="1"/>
      <c r="O47" s="11" t="str">
        <f>IFERROR(IF(ISBLANK(B47),"",IF(AND(SUM($B$46:B47)+$B$43&lt;$T$6,C47="no"),$A$45,IF(AND(SUM($B$46:B47)+$B$43&gt;$T$6,C47="no"),WORKDAY($N$35,1),""))),"")</f>
        <v/>
      </c>
      <c r="P47" s="1"/>
      <c r="Q47">
        <f t="shared" si="18"/>
        <v>0</v>
      </c>
    </row>
    <row r="48" spans="1:17">
      <c r="A48" s="10"/>
      <c r="C48" t="s">
        <v>4</v>
      </c>
      <c r="E48">
        <f t="shared" si="19"/>
        <v>0</v>
      </c>
      <c r="F48">
        <f t="shared" si="17"/>
        <v>0</v>
      </c>
      <c r="I48" s="1" t="str">
        <f t="shared" si="20"/>
        <v/>
      </c>
      <c r="J48" s="1"/>
      <c r="K48" s="1"/>
      <c r="L48" s="1"/>
      <c r="M48" s="1"/>
      <c r="N48" s="1"/>
      <c r="O48" s="11" t="str">
        <f>IFERROR(IF(ISBLANK(B48),"",IF(AND(SUM($B$46:B48)+$B$43&lt;$T$6,C48="no"),$A$45,IF(AND(SUM($B$46:B48)+$B$43&gt;$T$6,C48="no"),WORKDAY(MAX($O$46:O47),1),""))),"")</f>
        <v/>
      </c>
      <c r="P48" s="1"/>
      <c r="Q48">
        <f t="shared" si="18"/>
        <v>0</v>
      </c>
    </row>
    <row r="49" spans="1:17">
      <c r="A49" s="10"/>
      <c r="C49" t="s">
        <v>4</v>
      </c>
      <c r="E49">
        <f t="shared" si="19"/>
        <v>0</v>
      </c>
      <c r="F49">
        <f t="shared" si="17"/>
        <v>0</v>
      </c>
      <c r="I49" s="1" t="str">
        <f t="shared" si="20"/>
        <v/>
      </c>
      <c r="J49" s="1"/>
      <c r="K49" s="1"/>
      <c r="L49" s="1"/>
      <c r="M49" s="1"/>
      <c r="N49" s="1"/>
      <c r="O49" s="11" t="str">
        <f>IFERROR(IF(ISBLANK(B49),"",IF(AND(SUM($B$46:B49)+$B$43&lt;$T$6,C49="no"),$A$45,IF(AND(SUM($B$46:B49)+$B$43&gt;$T$6,C49="no"),WORKDAY(MAX($O$46:O48),1),""))),"")</f>
        <v/>
      </c>
      <c r="P49" s="1"/>
      <c r="Q49">
        <f t="shared" si="18"/>
        <v>0</v>
      </c>
    </row>
    <row r="50" spans="1:17">
      <c r="A50" s="10"/>
      <c r="C50" t="s">
        <v>4</v>
      </c>
      <c r="E50">
        <f t="shared" si="19"/>
        <v>0</v>
      </c>
      <c r="F50">
        <f t="shared" si="17"/>
        <v>0</v>
      </c>
      <c r="I50" s="1" t="str">
        <f t="shared" si="20"/>
        <v/>
      </c>
      <c r="J50" s="1"/>
      <c r="K50" s="1"/>
      <c r="L50" s="1"/>
      <c r="M50" s="1"/>
      <c r="N50" s="1"/>
      <c r="O50" s="11" t="str">
        <f>IFERROR(IF(ISBLANK(B50),"",IF(AND(SUM($B$46:B50)+$B$43&lt;$T$6,C50="no"),$A$45,IF(AND(SUM($B$46:B50)+$B$43&gt;$T$6,C50="no"),WORKDAY(MAX($O$46:O49),1),""))),"")</f>
        <v/>
      </c>
      <c r="P50" s="1"/>
      <c r="Q50">
        <f t="shared" si="18"/>
        <v>0</v>
      </c>
    </row>
    <row r="51" spans="1:17">
      <c r="A51" s="10"/>
      <c r="C51" t="s">
        <v>4</v>
      </c>
      <c r="E51">
        <f t="shared" si="19"/>
        <v>0</v>
      </c>
      <c r="F51">
        <f t="shared" si="17"/>
        <v>0</v>
      </c>
      <c r="I51" s="1" t="str">
        <f t="shared" si="20"/>
        <v/>
      </c>
      <c r="J51" s="1"/>
      <c r="K51" s="1"/>
      <c r="L51" s="1"/>
      <c r="M51" s="1"/>
      <c r="N51" s="1"/>
      <c r="O51" s="11" t="str">
        <f>IFERROR(IF(ISBLANK(B51),"",IF(AND(SUM($B$46:B51)+$B$43&lt;$T$6,C51="no"),$A$45,IF(AND(SUM($B$46:B51)+$B$43&gt;$T$6,C51="no"),WORKDAY(MAX($O$46:O50),1),""))),"")</f>
        <v/>
      </c>
      <c r="P51" s="1"/>
      <c r="Q51">
        <f t="shared" si="18"/>
        <v>0</v>
      </c>
    </row>
    <row r="52" spans="1:17">
      <c r="A52" s="10"/>
      <c r="C52" t="s">
        <v>4</v>
      </c>
      <c r="E52">
        <f t="shared" si="19"/>
        <v>0</v>
      </c>
      <c r="F52">
        <f t="shared" si="17"/>
        <v>0</v>
      </c>
      <c r="I52" s="1" t="str">
        <f>IF(ISBLANK(B52),"",IF(C52="si",$A$45,""))</f>
        <v/>
      </c>
      <c r="J52" s="1"/>
      <c r="K52" s="1"/>
      <c r="L52" s="1"/>
      <c r="M52" s="1"/>
      <c r="N52" s="1"/>
      <c r="O52" s="11" t="str">
        <f>IFERROR(IF(ISBLANK(B52),"",IF(AND(SUM($B$46:B52)+$B$43&lt;$T$6,C52="no"),$A$45,IF(AND(SUM($B$46:B52)+$B$43&gt;$T$6,C52="no"),WORKDAY(MAX($O$46:O51),1),""))),"")</f>
        <v/>
      </c>
      <c r="P52" s="1"/>
      <c r="Q52">
        <f t="shared" si="18"/>
        <v>0</v>
      </c>
    </row>
    <row r="53" spans="1:17">
      <c r="A53" s="10"/>
      <c r="O53" s="11" t="str">
        <f>IFERROR(IF(ISBLANK(C53),"",IF(AND(SUM($B$46:B53)+$B$43&lt;$T$6,C53="no"),$A$45,IF(AND(SUM($B$46:B53)+$B$43&gt;$T$6,C53="no"),WORKDAY(MAX($O$46:O52),1),""))),"")</f>
        <v/>
      </c>
      <c r="Q53">
        <f t="shared" si="18"/>
        <v>0</v>
      </c>
    </row>
    <row r="54" spans="1:17">
      <c r="A54" s="13" t="s">
        <v>2</v>
      </c>
      <c r="B54" s="14">
        <f>SUM(B46:B53)+B43</f>
        <v>820</v>
      </c>
      <c r="C54" s="15"/>
      <c r="D54" s="15"/>
      <c r="E54" s="14">
        <f>SUM(E46:E53)</f>
        <v>0</v>
      </c>
      <c r="F54" s="14">
        <f>SUM(F46:F53)</f>
        <v>0</v>
      </c>
      <c r="G54" s="16" t="s">
        <v>2</v>
      </c>
      <c r="H54" s="15"/>
      <c r="I54" s="15"/>
      <c r="J54" s="15"/>
      <c r="K54" s="15"/>
      <c r="L54" s="15"/>
      <c r="M54" s="15"/>
      <c r="N54" s="15"/>
      <c r="O54" s="17"/>
    </row>
    <row r="57" spans="1:17">
      <c r="A57" s="5">
        <v>45635</v>
      </c>
      <c r="B57" cm="1">
        <f t="array" ref="B57">SUMPRODUCT(($I$2:$O$54=A57)*$Q$2:$Q$54)</f>
        <v>30</v>
      </c>
    </row>
    <row r="58" spans="1:17">
      <c r="A58" s="6">
        <v>45636</v>
      </c>
      <c r="B58" cm="1">
        <f t="array" ref="B58">SUMPRODUCT(($I$2:$O$54=A58)*$Q$2:$Q$54)</f>
        <v>211</v>
      </c>
    </row>
    <row r="59" spans="1:17">
      <c r="A59" s="1">
        <f t="shared" ref="A59:A66" si="21">WORKDAY(A58,1)</f>
        <v>45637</v>
      </c>
      <c r="B59" cm="1">
        <f t="array" ref="B59">SUMPRODUCT(($I$2:$O$54=A59)*$Q$2:$Q$54)</f>
        <v>101</v>
      </c>
    </row>
    <row r="60" spans="1:17">
      <c r="A60" s="1">
        <f t="shared" si="21"/>
        <v>45638</v>
      </c>
      <c r="B60" cm="1">
        <f t="array" ref="B60">SUMPRODUCT(($I$2:$O$54=A60)*$Q$2:$Q$54)</f>
        <v>99</v>
      </c>
    </row>
    <row r="61" spans="1:17">
      <c r="A61" s="1">
        <f t="shared" si="21"/>
        <v>45639</v>
      </c>
      <c r="B61" cm="1">
        <f t="array" ref="B61">SUMPRODUCT(($I$2:$O$54=A61)*$Q$2:$Q$54)</f>
        <v>160</v>
      </c>
    </row>
    <row r="62" spans="1:17">
      <c r="A62" s="1">
        <f t="shared" si="21"/>
        <v>45642</v>
      </c>
      <c r="B62" cm="1">
        <f t="array" ref="B62">SUMPRODUCT(($I$2:$O$54=A62)*$Q$2:$Q$54)</f>
        <v>300</v>
      </c>
    </row>
    <row r="63" spans="1:17">
      <c r="A63" s="1">
        <f t="shared" si="21"/>
        <v>45643</v>
      </c>
      <c r="B63" cm="1">
        <f t="array" ref="B63">SUMPRODUCT(($I$2:$O$54=A63)*$Q$2:$Q$54)</f>
        <v>589</v>
      </c>
    </row>
    <row r="64" spans="1:17">
      <c r="A64" s="1">
        <f t="shared" si="21"/>
        <v>45644</v>
      </c>
      <c r="B64" cm="1">
        <f t="array" ref="B64">SUMPRODUCT(($I$2:$O$54=A64)*$Q$2:$Q$54)</f>
        <v>0</v>
      </c>
    </row>
    <row r="65" spans="1:2">
      <c r="A65" s="1">
        <f t="shared" si="21"/>
        <v>45645</v>
      </c>
      <c r="B65" cm="1">
        <f t="array" ref="B65">SUMPRODUCT(($I$2:$O$54=A65)*$Q$2:$Q$54)</f>
        <v>0</v>
      </c>
    </row>
    <row r="66" spans="1:2">
      <c r="A66" s="1">
        <f t="shared" si="21"/>
        <v>45646</v>
      </c>
      <c r="B66" cm="1">
        <f t="array" ref="B66">SUMPRODUCT(($I$2:$O$54=A66)*$Q$2:$Q$54)</f>
        <v>0</v>
      </c>
    </row>
    <row r="67" spans="1:2">
      <c r="A67" s="1"/>
    </row>
  </sheetData>
  <phoneticPr fontId="1" type="noConversion"/>
  <dataValidations count="1">
    <dataValidation type="list" allowBlank="1" showInputMessage="1" showErrorMessage="1" sqref="E9:F9 C2:D9 C13:D20 E20:F20 C24:D31 E31:F31 C35:D42 E42:F42 C46:D53 E53:F53" xr:uid="{4B069D8F-9314-4C43-B5CE-5C7A6E133B1C}">
      <formula1>$V$1:$V$3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E1B320-F09B-4546-ABE3-F0E51CD8F92E}">
  <dimension ref="A1:R67"/>
  <sheetViews>
    <sheetView tabSelected="1" topLeftCell="A10" zoomScale="70" zoomScaleNormal="70" workbookViewId="0">
      <selection activeCell="AB31" sqref="AB31"/>
    </sheetView>
  </sheetViews>
  <sheetFormatPr baseColWidth="10" defaultRowHeight="15"/>
  <cols>
    <col min="1" max="1" width="34.28515625" bestFit="1" customWidth="1"/>
    <col min="2" max="3" width="7.7109375" bestFit="1" customWidth="1"/>
    <col min="4" max="4" width="5" bestFit="1" customWidth="1"/>
    <col min="5" max="5" width="7.7109375" bestFit="1" customWidth="1"/>
    <col min="6" max="6" width="8.28515625" bestFit="1" customWidth="1"/>
    <col min="7" max="7" width="11.5703125" bestFit="1" customWidth="1"/>
    <col min="8" max="8" width="5" bestFit="1" customWidth="1"/>
    <col min="9" max="9" width="34.5703125" bestFit="1" customWidth="1"/>
    <col min="10" max="10" width="34.28515625" bestFit="1" customWidth="1"/>
    <col min="11" max="11" width="34.5703125" bestFit="1" customWidth="1"/>
    <col min="12" max="12" width="6.85546875" customWidth="1"/>
    <col min="13" max="13" width="7.7109375" bestFit="1" customWidth="1"/>
    <col min="14" max="14" width="7.5703125" customWidth="1"/>
    <col min="15" max="15" width="3.85546875" bestFit="1" customWidth="1"/>
    <col min="16" max="16" width="10.5703125" bestFit="1" customWidth="1"/>
    <col min="18" max="18" width="3.85546875" bestFit="1" customWidth="1"/>
  </cols>
  <sheetData>
    <row r="1" spans="1:18">
      <c r="A1" s="28">
        <v>45635</v>
      </c>
      <c r="B1" s="29" t="s">
        <v>1</v>
      </c>
      <c r="C1" s="30" t="s">
        <v>9</v>
      </c>
      <c r="D1" s="30"/>
      <c r="E1" s="30" t="s">
        <v>5</v>
      </c>
      <c r="F1" s="30" t="s">
        <v>6</v>
      </c>
      <c r="G1" s="30" t="s">
        <v>0</v>
      </c>
      <c r="H1" s="32">
        <v>100</v>
      </c>
      <c r="I1" s="32" t="s">
        <v>11</v>
      </c>
      <c r="J1" s="32" t="s">
        <v>13</v>
      </c>
      <c r="K1" s="3" t="s">
        <v>12</v>
      </c>
      <c r="L1" s="1"/>
      <c r="M1" t="s">
        <v>1</v>
      </c>
      <c r="P1" t="s">
        <v>8</v>
      </c>
      <c r="R1" t="s">
        <v>3</v>
      </c>
    </row>
    <row r="2" spans="1:18">
      <c r="A2" s="31"/>
      <c r="B2" s="30">
        <v>10</v>
      </c>
      <c r="C2" s="30" t="s">
        <v>4</v>
      </c>
      <c r="D2" s="30"/>
      <c r="E2" s="30">
        <f>IF(C2="si",B2,0)</f>
        <v>0</v>
      </c>
      <c r="F2" s="30">
        <f t="shared" ref="F2:F8" si="0">IF(C2="no",B2,0)</f>
        <v>10</v>
      </c>
      <c r="G2" s="30"/>
      <c r="H2" s="30"/>
      <c r="I2" s="31" t="str">
        <f>IF(ISBLANK(B2),"",IF(C2="si",$A$1,""))</f>
        <v/>
      </c>
      <c r="J2" s="31">
        <f>IF(ISBLANK(B2),"",IF(AND(SUM($E$2:F2)&lt;$P$2,C2="no"),WORKDAY($A$1,0),
IF(AND(SUM($E$2:F2)&gt;=$P$2,SUM($E$2:F2)&lt;$P$3,C2="no"),WORKDAY($A$1,1),
IF(AND(SUM($E$2:F2)&gt;=$P$3,SUM($E$2:F2)&lt;$P$4,C2="no"),WORKDAY($A$1,2),
IF(AND(SUM($E$2:F2)&gt;=$P$4,SUM($E$2:F2)&lt;$P$5,C2="no"),WORKDAY($A$1,3),
IF(AND(SUM($E$2:F2)&gt;=$P$5,SUM($E$2:F2)&lt;$P$6,C2="no"),WORKDAY($A$1,4),
IF(AND(SUM($E$2:F2)&gt;=$P$6,C2="no"),WORKDAY($A$1,5),"")))))))</f>
        <v>45635</v>
      </c>
      <c r="K2" s="1"/>
      <c r="L2" s="1"/>
      <c r="M2">
        <f>B2</f>
        <v>10</v>
      </c>
      <c r="O2">
        <v>1</v>
      </c>
      <c r="P2" s="25">
        <f>H1</f>
        <v>100</v>
      </c>
      <c r="Q2" s="25" t="s">
        <v>21</v>
      </c>
      <c r="R2" t="s">
        <v>4</v>
      </c>
    </row>
    <row r="3" spans="1:18">
      <c r="A3" s="31"/>
      <c r="B3" s="30">
        <v>15</v>
      </c>
      <c r="C3" s="30" t="s">
        <v>4</v>
      </c>
      <c r="D3" s="30"/>
      <c r="E3" s="30">
        <f t="shared" ref="E3:E8" si="1">IF(C3="si",B3,0)</f>
        <v>0</v>
      </c>
      <c r="F3" s="30">
        <f t="shared" si="0"/>
        <v>15</v>
      </c>
      <c r="G3" s="30"/>
      <c r="H3" s="30"/>
      <c r="I3" s="31" t="str">
        <f t="shared" ref="I3:I8" si="2">IF(ISBLANK(B3),"",IF(C3="si",$A$1,""))</f>
        <v/>
      </c>
      <c r="J3" s="31">
        <f>IF(ISBLANK(B3),"",IF(AND(SUM($E$2:F3)&lt;$P$2,C3="no"),WORKDAY($A$1,0),
IF(AND(SUM($E$2:F3)&gt;=$P$2,SUM($E$2:F3)&lt;$P$3,C3="no"),WORKDAY($A$1,1),
IF(AND(SUM($E$2:F3)&gt;=$P$3,SUM($E$2:F3)&lt;$P$4,C3="no"),WORKDAY($A$1,2),
IF(AND(SUM($E$2:F3)&gt;=$P$4,SUM($E$2:F3)&lt;$P$5,C3="no"),WORKDAY($A$1,3),
IF(AND(SUM($E$2:F3)&gt;=$P$5,SUM($E$2:F3)&lt;$P$6,C3="no"),WORKDAY($A$1,4),
IF(AND(SUM($E$2:F3)&gt;=$P$6,C3="no"),WORKDAY($A$1,5),"")))))))</f>
        <v>45635</v>
      </c>
      <c r="K3" s="1"/>
      <c r="L3" s="1"/>
      <c r="M3">
        <f>B3</f>
        <v>15</v>
      </c>
      <c r="O3">
        <v>2</v>
      </c>
      <c r="P3" s="25">
        <f>$H$1*O3</f>
        <v>200</v>
      </c>
      <c r="Q3" s="25" t="s">
        <v>22</v>
      </c>
    </row>
    <row r="4" spans="1:18">
      <c r="A4" s="31"/>
      <c r="B4" s="30">
        <v>10</v>
      </c>
      <c r="C4" s="30" t="s">
        <v>4</v>
      </c>
      <c r="D4" s="30"/>
      <c r="E4" s="30">
        <f t="shared" si="1"/>
        <v>0</v>
      </c>
      <c r="F4" s="30">
        <f t="shared" si="0"/>
        <v>10</v>
      </c>
      <c r="G4" s="30"/>
      <c r="H4" s="30"/>
      <c r="I4" s="31" t="str">
        <f t="shared" si="2"/>
        <v/>
      </c>
      <c r="J4" s="31">
        <f>IF(ISBLANK(B4),"",IF(AND(SUM($E$2:F4)&lt;$P$2,C4="no"),WORKDAY($A$1,0),
IF(AND(SUM($E$2:F4)&gt;=$P$2,SUM($E$2:F4)&lt;$P$3,C4="no"),WORKDAY($A$1,1),
IF(AND(SUM($E$2:F4)&gt;=$P$3,SUM($E$2:F4)&lt;$P$4,C4="no"),WORKDAY($A$1,2),
IF(AND(SUM($E$2:F4)&gt;=$P$4,SUM($E$2:F4)&lt;$P$5,C4="no"),WORKDAY($A$1,3),
IF(AND(SUM($E$2:F4)&gt;=$P$5,SUM($E$2:F4)&lt;$P$6,C4="no"),WORKDAY($A$1,4),
IF(AND(SUM($E$2:F4)&gt;=$P$6,C4="no"),WORKDAY($A$1,5),"")))))))</f>
        <v>45635</v>
      </c>
      <c r="K4" s="1"/>
      <c r="L4" s="1"/>
      <c r="M4">
        <f>B4</f>
        <v>10</v>
      </c>
      <c r="O4">
        <v>3</v>
      </c>
      <c r="P4" s="25">
        <f t="shared" ref="P4:P21" si="3">$H$1*O4</f>
        <v>300</v>
      </c>
      <c r="Q4" s="25" t="s">
        <v>23</v>
      </c>
    </row>
    <row r="5" spans="1:18">
      <c r="A5" s="31"/>
      <c r="B5" s="30">
        <v>10</v>
      </c>
      <c r="C5" s="30" t="s">
        <v>4</v>
      </c>
      <c r="D5" s="30"/>
      <c r="E5" s="30">
        <f t="shared" si="1"/>
        <v>0</v>
      </c>
      <c r="F5" s="30">
        <f t="shared" si="0"/>
        <v>10</v>
      </c>
      <c r="G5" s="30"/>
      <c r="H5" s="30"/>
      <c r="I5" s="31" t="str">
        <f t="shared" si="2"/>
        <v/>
      </c>
      <c r="J5" s="31">
        <f>IF(ISBLANK(B5),"",IF(AND(SUM($E$2:F5)&lt;$P$2,C5="no"),WORKDAY($A$1,0),
IF(AND(SUM($E$2:F5)&gt;=$P$2,SUM($E$2:F5)&lt;$P$3,C5="no"),WORKDAY($A$1,1),
IF(AND(SUM($E$2:F5)&gt;=$P$3,SUM($E$2:F5)&lt;$P$4,C5="no"),WORKDAY($A$1,2),
IF(AND(SUM($E$2:F5)&gt;=$P$4,SUM($E$2:F5)&lt;$P$5,C5="no"),WORKDAY($A$1,3),
IF(AND(SUM($E$2:F5)&gt;=$P$5,SUM($E$2:F5)&lt;$P$6,C5="no"),WORKDAY($A$1,4),
IF(AND(SUM($E$2:F5)&gt;=$P$6,C5="no"),WORKDAY($A$1,5),"")))))))</f>
        <v>45635</v>
      </c>
      <c r="K5" s="1"/>
      <c r="L5" s="1"/>
      <c r="M5">
        <f>B5</f>
        <v>10</v>
      </c>
      <c r="O5">
        <v>4</v>
      </c>
      <c r="P5" s="25">
        <f t="shared" si="3"/>
        <v>400</v>
      </c>
      <c r="Q5" s="25" t="s">
        <v>24</v>
      </c>
    </row>
    <row r="6" spans="1:18">
      <c r="A6" s="31"/>
      <c r="B6" s="30">
        <v>9</v>
      </c>
      <c r="C6" s="30" t="s">
        <v>4</v>
      </c>
      <c r="D6" s="30"/>
      <c r="E6" s="30">
        <f t="shared" si="1"/>
        <v>0</v>
      </c>
      <c r="F6" s="30">
        <f t="shared" si="0"/>
        <v>9</v>
      </c>
      <c r="G6" s="30"/>
      <c r="H6" s="30"/>
      <c r="I6" s="31" t="str">
        <f t="shared" si="2"/>
        <v/>
      </c>
      <c r="J6" s="31">
        <f>IF(ISBLANK(B6),"",IF(AND(SUM($E$2:F6)&lt;$P$2,C6="no"),WORKDAY($A$1,0),
IF(AND(SUM($E$2:F6)&gt;=$P$2,SUM($E$2:F6)&lt;$P$3,C6="no"),WORKDAY($A$1,1),
IF(AND(SUM($E$2:F6)&gt;=$P$3,SUM($E$2:F6)&lt;$P$4,C6="no"),WORKDAY($A$1,2),
IF(AND(SUM($E$2:F6)&gt;=$P$4,SUM($E$2:F6)&lt;$P$5,C6="no"),WORKDAY($A$1,3),
IF(AND(SUM($E$2:F6)&gt;=$P$5,SUM($E$2:F6)&lt;$P$6,C6="no"),WORKDAY($A$1,4),
IF(AND(SUM($E$2:F6)&gt;=$P$6,C6="no"),WORKDAY($A$1,5),"")))))))</f>
        <v>45635</v>
      </c>
      <c r="K6" s="1"/>
      <c r="L6" s="1"/>
      <c r="M6">
        <f>B6</f>
        <v>9</v>
      </c>
      <c r="O6">
        <v>5</v>
      </c>
      <c r="P6" s="25">
        <f t="shared" si="3"/>
        <v>500</v>
      </c>
      <c r="Q6" s="25" t="s">
        <v>25</v>
      </c>
    </row>
    <row r="7" spans="1:18">
      <c r="A7" s="31"/>
      <c r="B7" s="30">
        <v>10</v>
      </c>
      <c r="C7" s="30" t="s">
        <v>4</v>
      </c>
      <c r="D7" s="30"/>
      <c r="E7" s="30">
        <f t="shared" si="1"/>
        <v>0</v>
      </c>
      <c r="F7" s="30">
        <f t="shared" si="0"/>
        <v>10</v>
      </c>
      <c r="G7" s="30"/>
      <c r="H7" s="30"/>
      <c r="I7" s="31" t="str">
        <f t="shared" si="2"/>
        <v/>
      </c>
      <c r="J7" s="31">
        <f>IF(ISBLANK(B7),"",IF(AND(SUM($E$2:F7)&lt;$P$2,C7="no"),WORKDAY($A$1,0),
IF(AND(SUM($E$2:F7)&gt;=$P$2,SUM($E$2:F7)&lt;$P$3,C7="no"),WORKDAY($A$1,1),
IF(AND(SUM($E$2:F7)&gt;=$P$3,SUM($E$2:F7)&lt;$P$4,C7="no"),WORKDAY($A$1,2),
IF(AND(SUM($E$2:F7)&gt;=$P$4,SUM($E$2:F7)&lt;$P$5,C7="no"),WORKDAY($A$1,3),
IF(AND(SUM($E$2:F7)&gt;=$P$5,SUM($E$2:F7)&lt;$P$6,C7="no"),WORKDAY($A$1,4),
IF(AND(SUM($E$2:F7)&gt;=$P$6,C7="no"),WORKDAY($A$1,5),"")))))))</f>
        <v>45635</v>
      </c>
      <c r="K7" s="1"/>
      <c r="L7" s="1"/>
      <c r="M7">
        <f>B7</f>
        <v>10</v>
      </c>
      <c r="O7">
        <v>6</v>
      </c>
      <c r="P7" s="26">
        <f t="shared" si="3"/>
        <v>600</v>
      </c>
      <c r="Q7" s="26" t="s">
        <v>21</v>
      </c>
    </row>
    <row r="8" spans="1:18">
      <c r="A8" s="31"/>
      <c r="B8" s="30">
        <v>50</v>
      </c>
      <c r="C8" s="30" t="s">
        <v>4</v>
      </c>
      <c r="D8" s="30"/>
      <c r="E8" s="30">
        <f t="shared" si="1"/>
        <v>0</v>
      </c>
      <c r="F8" s="30">
        <f t="shared" si="0"/>
        <v>50</v>
      </c>
      <c r="G8" s="30"/>
      <c r="H8" s="30"/>
      <c r="I8" s="31" t="str">
        <f t="shared" si="2"/>
        <v/>
      </c>
      <c r="J8" s="31">
        <f>IF(ISBLANK(B8),"",IF(AND(SUM($E$2:F8)&lt;$P$2,C8="no"),WORKDAY($A$1,0),
IF(AND(SUM($E$2:F8)&gt;=$P$2,SUM($E$2:F8)&lt;$P$3,C8="no"),WORKDAY($A$1,1),
IF(AND(SUM($E$2:F8)&gt;=$P$3,SUM($E$2:F8)&lt;$P$4,C8="no"),WORKDAY($A$1,2),
IF(AND(SUM($E$2:F8)&gt;=$P$4,SUM($E$2:F8)&lt;$P$5,C8="no"),WORKDAY($A$1,3),
IF(AND(SUM($E$2:F8)&gt;=$P$5,SUM($E$2:F8)&lt;$P$6,C8="no"),WORKDAY($A$1,4),
IF(AND(SUM($E$2:F8)&gt;=$P$6,C8="no"),WORKDAY($A$1,5),"")))))))</f>
        <v>45636</v>
      </c>
      <c r="K8" s="1"/>
      <c r="L8" s="1"/>
      <c r="M8">
        <f>B8</f>
        <v>50</v>
      </c>
      <c r="O8">
        <v>7</v>
      </c>
      <c r="P8" s="26">
        <f t="shared" si="3"/>
        <v>700</v>
      </c>
      <c r="Q8" s="26" t="s">
        <v>22</v>
      </c>
    </row>
    <row r="9" spans="1:18">
      <c r="A9" s="31"/>
      <c r="B9" s="30"/>
      <c r="C9" s="30"/>
      <c r="D9" s="30"/>
      <c r="E9" s="30"/>
      <c r="F9" s="30"/>
      <c r="G9" s="30"/>
      <c r="H9" s="30"/>
      <c r="I9" s="30"/>
      <c r="J9" s="30"/>
      <c r="L9" s="1"/>
      <c r="O9">
        <v>8</v>
      </c>
      <c r="P9" s="26">
        <f t="shared" si="3"/>
        <v>800</v>
      </c>
      <c r="Q9" s="26" t="s">
        <v>23</v>
      </c>
    </row>
    <row r="10" spans="1:18">
      <c r="A10" s="31" t="s">
        <v>2</v>
      </c>
      <c r="B10" s="32">
        <f>SUM(B2:B9)</f>
        <v>114</v>
      </c>
      <c r="C10" s="30"/>
      <c r="D10" s="30">
        <v>100</v>
      </c>
      <c r="E10" s="32">
        <f>SUM(E2:E9)</f>
        <v>0</v>
      </c>
      <c r="F10" s="32">
        <f>SUM(F2:F9)</f>
        <v>114</v>
      </c>
      <c r="G10" s="33" t="s">
        <v>2</v>
      </c>
      <c r="H10" s="30"/>
      <c r="I10" s="30"/>
      <c r="J10" s="30"/>
      <c r="L10" s="1"/>
      <c r="O10">
        <v>9</v>
      </c>
      <c r="P10" s="26">
        <f t="shared" si="3"/>
        <v>900</v>
      </c>
      <c r="Q10" s="26" t="s">
        <v>24</v>
      </c>
    </row>
    <row r="11" spans="1:18">
      <c r="L11" s="1"/>
      <c r="O11">
        <v>10</v>
      </c>
      <c r="P11" s="26">
        <f t="shared" si="3"/>
        <v>1000</v>
      </c>
      <c r="Q11" s="26" t="s">
        <v>25</v>
      </c>
    </row>
    <row r="12" spans="1:18">
      <c r="A12" s="28">
        <v>45636</v>
      </c>
      <c r="B12" s="29" t="s">
        <v>1</v>
      </c>
      <c r="C12" s="30"/>
      <c r="D12" s="30"/>
      <c r="E12" s="30"/>
      <c r="F12" s="30"/>
      <c r="G12" s="30"/>
      <c r="H12" s="30"/>
      <c r="I12" s="30"/>
      <c r="J12" s="30"/>
      <c r="K12" s="30"/>
      <c r="L12" s="1"/>
      <c r="O12">
        <v>11</v>
      </c>
      <c r="P12" s="27">
        <f t="shared" si="3"/>
        <v>1100</v>
      </c>
      <c r="Q12" s="27" t="s">
        <v>21</v>
      </c>
    </row>
    <row r="13" spans="1:18">
      <c r="A13" s="31"/>
      <c r="B13" s="30">
        <v>10</v>
      </c>
      <c r="C13" s="30" t="s">
        <v>4</v>
      </c>
      <c r="D13" s="30"/>
      <c r="E13" s="30">
        <f>IF(C13="si",SUM(E10+B13),0)</f>
        <v>0</v>
      </c>
      <c r="F13" s="30">
        <f t="shared" ref="F13:F19" si="4">IF(C13="no",B13,0)</f>
        <v>10</v>
      </c>
      <c r="G13" s="30"/>
      <c r="H13" s="30"/>
      <c r="I13" s="31" t="str">
        <f>IF(ISBLANK(B13),"",IF(C13="si",$A$12,""))</f>
        <v/>
      </c>
      <c r="J13" s="31">
        <f>IF(ISBLANK(B13),"",
IF(AND(SUM($E$13:F13)+$B$10&gt;SUM($P$3),C13="no"),WORKDAY(MAX($J$2:$J$8),1),WORKDAY(MAX($J$2:$J$8),0)))</f>
        <v>45636</v>
      </c>
      <c r="K13" s="30"/>
      <c r="L13" s="1"/>
      <c r="M13">
        <f t="shared" ref="M13:M19" si="5">B13</f>
        <v>10</v>
      </c>
      <c r="O13">
        <v>12</v>
      </c>
      <c r="P13" s="27">
        <f t="shared" si="3"/>
        <v>1200</v>
      </c>
      <c r="Q13" s="27" t="s">
        <v>22</v>
      </c>
    </row>
    <row r="14" spans="1:18">
      <c r="A14" s="31"/>
      <c r="B14" s="30">
        <v>10</v>
      </c>
      <c r="C14" s="30" t="s">
        <v>4</v>
      </c>
      <c r="D14" s="30"/>
      <c r="E14" s="30">
        <f t="shared" ref="E14:E19" si="6">IF(C14="si",B14,0)</f>
        <v>0</v>
      </c>
      <c r="F14" s="30">
        <f t="shared" si="4"/>
        <v>10</v>
      </c>
      <c r="G14" s="30"/>
      <c r="H14" s="30"/>
      <c r="I14" s="31" t="str">
        <f t="shared" ref="I14:I19" si="7">IF(ISBLANK(B14),"",IF(C14="si",$A$12,""))</f>
        <v/>
      </c>
      <c r="J14" s="31">
        <f>IF(ISBLANK(B14),"",
IF(AND(SUM($E$13:F14)+$B$10&gt;SUM($P$3),C14="no"),WORKDAY(MAX($J$2:$J$8),1),WORKDAY(MAX($J$2:$J$8),0)))</f>
        <v>45636</v>
      </c>
      <c r="K14" s="30"/>
      <c r="L14" s="1"/>
      <c r="M14">
        <f t="shared" si="5"/>
        <v>10</v>
      </c>
      <c r="O14">
        <v>13</v>
      </c>
      <c r="P14" s="27">
        <f t="shared" si="3"/>
        <v>1300</v>
      </c>
      <c r="Q14" s="27" t="s">
        <v>23</v>
      </c>
      <c r="R14" s="1"/>
    </row>
    <row r="15" spans="1:18">
      <c r="A15" s="31"/>
      <c r="B15" s="30">
        <v>10</v>
      </c>
      <c r="C15" s="30" t="s">
        <v>4</v>
      </c>
      <c r="D15" s="30"/>
      <c r="E15" s="30">
        <f t="shared" si="6"/>
        <v>0</v>
      </c>
      <c r="F15" s="30">
        <f t="shared" si="4"/>
        <v>10</v>
      </c>
      <c r="G15" s="30"/>
      <c r="H15" s="30"/>
      <c r="I15" s="31" t="str">
        <f t="shared" si="7"/>
        <v/>
      </c>
      <c r="J15" s="31">
        <f>IF(ISBLANK(B15),"",
IF(AND(SUM($E$13:F15)+$B$10&gt;SUM($P$3),C15="no"),WORKDAY(MAX($J$2:$J$8),1),WORKDAY(MAX($J$2:$J$8),0)))</f>
        <v>45636</v>
      </c>
      <c r="K15" s="30"/>
      <c r="L15" s="1"/>
      <c r="M15">
        <f t="shared" si="5"/>
        <v>10</v>
      </c>
      <c r="O15">
        <v>14</v>
      </c>
      <c r="P15" s="27">
        <f t="shared" si="3"/>
        <v>1400</v>
      </c>
      <c r="Q15" s="27" t="s">
        <v>24</v>
      </c>
    </row>
    <row r="16" spans="1:18">
      <c r="A16" s="31"/>
      <c r="B16" s="30">
        <v>10</v>
      </c>
      <c r="C16" s="30" t="s">
        <v>4</v>
      </c>
      <c r="D16" s="30"/>
      <c r="E16" s="30">
        <f t="shared" si="6"/>
        <v>0</v>
      </c>
      <c r="F16" s="30">
        <f t="shared" si="4"/>
        <v>10</v>
      </c>
      <c r="G16" s="30"/>
      <c r="H16" s="30"/>
      <c r="I16" s="31" t="str">
        <f t="shared" si="7"/>
        <v/>
      </c>
      <c r="J16" s="31">
        <f>IF(ISBLANK(B16),"",
IF(AND(SUM($E$13:F16)+$B$10&gt;SUM($P$3),C16="no"),WORKDAY(MAX($J$2:$J$8),1),WORKDAY(MAX($J$2:$J$8),0)))</f>
        <v>45636</v>
      </c>
      <c r="K16" s="30"/>
      <c r="L16" s="1"/>
      <c r="M16">
        <f t="shared" si="5"/>
        <v>10</v>
      </c>
      <c r="O16">
        <v>15</v>
      </c>
      <c r="P16" s="27">
        <f t="shared" si="3"/>
        <v>1500</v>
      </c>
      <c r="Q16" s="27" t="s">
        <v>25</v>
      </c>
    </row>
    <row r="17" spans="1:16">
      <c r="A17" s="31"/>
      <c r="B17" s="30">
        <v>10</v>
      </c>
      <c r="C17" s="30" t="s">
        <v>4</v>
      </c>
      <c r="D17" s="30"/>
      <c r="E17" s="30">
        <f t="shared" si="6"/>
        <v>0</v>
      </c>
      <c r="F17" s="30">
        <f t="shared" si="4"/>
        <v>10</v>
      </c>
      <c r="G17" s="30"/>
      <c r="H17" s="30"/>
      <c r="I17" s="31" t="str">
        <f t="shared" si="7"/>
        <v/>
      </c>
      <c r="J17" s="31">
        <f>IF(ISBLANK(B17),"",
IF(AND(SUM($E$13:F17)+$B$10&gt;SUM($P$3),C17="no"),WORKDAY(MAX($J$2:$J$8),1),WORKDAY(MAX($J$2:$J$8),0)))</f>
        <v>45636</v>
      </c>
      <c r="K17" s="30"/>
      <c r="L17" s="1"/>
      <c r="M17">
        <f t="shared" si="5"/>
        <v>10</v>
      </c>
      <c r="O17">
        <v>16</v>
      </c>
      <c r="P17">
        <f t="shared" si="3"/>
        <v>1600</v>
      </c>
    </row>
    <row r="18" spans="1:16">
      <c r="A18" s="31"/>
      <c r="B18" s="30">
        <v>10</v>
      </c>
      <c r="C18" s="30" t="s">
        <v>4</v>
      </c>
      <c r="D18" s="30"/>
      <c r="E18" s="30">
        <f t="shared" si="6"/>
        <v>0</v>
      </c>
      <c r="F18" s="30">
        <f t="shared" si="4"/>
        <v>10</v>
      </c>
      <c r="G18" s="30"/>
      <c r="H18" s="30"/>
      <c r="I18" s="31" t="str">
        <f t="shared" si="7"/>
        <v/>
      </c>
      <c r="J18" s="31">
        <f>IF(ISBLANK(B18),"",
IF(AND(SUM($E$13:F18)+$B$10&gt;SUM($P$3),C18="no"),WORKDAY(MAX($J$2:$J$8),1),WORKDAY(MAX($J$2:$J$8),0)))</f>
        <v>45636</v>
      </c>
      <c r="K18" s="30"/>
      <c r="L18" s="1"/>
      <c r="M18">
        <f t="shared" si="5"/>
        <v>10</v>
      </c>
      <c r="O18">
        <v>17</v>
      </c>
      <c r="P18">
        <f t="shared" si="3"/>
        <v>1700</v>
      </c>
    </row>
    <row r="19" spans="1:16">
      <c r="A19" s="31"/>
      <c r="B19" s="30">
        <v>100</v>
      </c>
      <c r="C19" s="30" t="s">
        <v>4</v>
      </c>
      <c r="D19" s="30"/>
      <c r="E19" s="30">
        <f t="shared" si="6"/>
        <v>0</v>
      </c>
      <c r="F19" s="30">
        <f t="shared" si="4"/>
        <v>100</v>
      </c>
      <c r="G19" s="30"/>
      <c r="H19" s="30"/>
      <c r="I19" s="31" t="str">
        <f t="shared" si="7"/>
        <v/>
      </c>
      <c r="J19" s="31">
        <f>IF(ISBLANK(B19),"",
IF(AND(SUM($E$13:F19)+$B$10&gt;SUM($P$3),C19="no"),WORKDAY(MAX($J$2:$J$8),1),WORKDAY(MAX($J$2:$J$8),0)))</f>
        <v>45637</v>
      </c>
      <c r="K19" s="30"/>
      <c r="L19" s="1"/>
      <c r="M19">
        <f t="shared" si="5"/>
        <v>100</v>
      </c>
      <c r="O19">
        <v>18</v>
      </c>
      <c r="P19">
        <f t="shared" si="3"/>
        <v>1800</v>
      </c>
    </row>
    <row r="20" spans="1:16">
      <c r="A20" s="31"/>
      <c r="B20" s="30"/>
      <c r="C20" s="30"/>
      <c r="D20" s="30"/>
      <c r="E20" s="30"/>
      <c r="F20" s="30"/>
      <c r="G20" s="30"/>
      <c r="H20" s="30"/>
      <c r="I20" s="30"/>
      <c r="J20" s="30"/>
      <c r="K20" s="30"/>
      <c r="O20">
        <v>19</v>
      </c>
      <c r="P20">
        <f t="shared" si="3"/>
        <v>1900</v>
      </c>
    </row>
    <row r="21" spans="1:16">
      <c r="A21" s="31" t="s">
        <v>2</v>
      </c>
      <c r="B21" s="32">
        <f>SUM(B13:B20)+B10</f>
        <v>274</v>
      </c>
      <c r="C21" s="30"/>
      <c r="D21" s="30">
        <v>200</v>
      </c>
      <c r="E21" s="32">
        <f>SUM(E13:E20)</f>
        <v>0</v>
      </c>
      <c r="F21" s="32">
        <f>SUM(F13:F20)</f>
        <v>160</v>
      </c>
      <c r="G21" s="33" t="s">
        <v>2</v>
      </c>
      <c r="H21" s="30"/>
      <c r="I21" s="30"/>
      <c r="J21" s="30"/>
      <c r="K21" s="30"/>
      <c r="O21">
        <v>20</v>
      </c>
      <c r="P21">
        <f t="shared" si="3"/>
        <v>2000</v>
      </c>
    </row>
    <row r="23" spans="1:16">
      <c r="A23" s="28">
        <v>45637</v>
      </c>
      <c r="B23" s="30"/>
      <c r="C23" s="30"/>
      <c r="D23" s="30"/>
      <c r="E23" s="30"/>
      <c r="F23" s="30"/>
      <c r="G23" s="30"/>
      <c r="H23" s="30"/>
      <c r="I23" s="30"/>
      <c r="J23" s="30"/>
      <c r="K23" s="30"/>
    </row>
    <row r="24" spans="1:16">
      <c r="A24" s="31"/>
      <c r="B24" s="30">
        <v>10</v>
      </c>
      <c r="C24" s="30" t="s">
        <v>4</v>
      </c>
      <c r="D24" s="30"/>
      <c r="E24" s="30">
        <f>IF(C24="si",SUM(E21+B24),0)</f>
        <v>0</v>
      </c>
      <c r="F24" s="30">
        <f t="shared" ref="F24:F30" si="8">IF(C24="no",B24,0)</f>
        <v>10</v>
      </c>
      <c r="G24" s="30"/>
      <c r="H24" s="30"/>
      <c r="I24" s="31" t="str">
        <f>IF(ISBLANK(B24),"",IF(C24="si",$A$23,""))</f>
        <v/>
      </c>
      <c r="J24" s="31">
        <f>IF(ISBLANK(B24),"",
IF(AND(SUM($E$24:F24)+$B$21&gt;SUM($P$4),C24="no"),WORKDAY(MAX($J$13:$J$19),1),WORKDAY(MAX($J$13:$J$19),0)))</f>
        <v>45637</v>
      </c>
      <c r="K24" s="31"/>
      <c r="L24" s="1"/>
      <c r="M24">
        <f t="shared" ref="M24:M30" si="9">B24</f>
        <v>10</v>
      </c>
    </row>
    <row r="25" spans="1:16">
      <c r="A25" s="31"/>
      <c r="B25" s="30">
        <v>100</v>
      </c>
      <c r="C25" s="30" t="s">
        <v>4</v>
      </c>
      <c r="D25" s="30"/>
      <c r="E25" s="30">
        <f t="shared" ref="E25:E30" si="10">IF(C25="si",B25,0)</f>
        <v>0</v>
      </c>
      <c r="F25" s="30">
        <f t="shared" si="8"/>
        <v>100</v>
      </c>
      <c r="G25" s="30"/>
      <c r="H25" s="30"/>
      <c r="I25" s="31" t="str">
        <f t="shared" ref="I25:I30" si="11">IF(ISBLANK(B25),"",IF(C25="si",$A$23,""))</f>
        <v/>
      </c>
      <c r="J25" s="31">
        <f>IF(ISBLANK(B25),"",
IF(AND(SUM($E$24:F25)+$B$21&gt;SUM($P$4),C25="no"),WORKDAY(MAX($J$13:$J$19),1),WORKDAY(MAX($J$13:$J$19),0)))</f>
        <v>45638</v>
      </c>
      <c r="K25" s="31"/>
      <c r="L25" s="1"/>
      <c r="M25">
        <f t="shared" si="9"/>
        <v>100</v>
      </c>
    </row>
    <row r="26" spans="1:16">
      <c r="A26" s="31"/>
      <c r="B26" s="30">
        <v>30</v>
      </c>
      <c r="C26" s="30" t="s">
        <v>4</v>
      </c>
      <c r="D26" s="30"/>
      <c r="E26" s="30">
        <f t="shared" si="10"/>
        <v>0</v>
      </c>
      <c r="F26" s="30">
        <f t="shared" si="8"/>
        <v>30</v>
      </c>
      <c r="G26" s="30"/>
      <c r="H26" s="30"/>
      <c r="I26" s="31" t="str">
        <f t="shared" si="11"/>
        <v/>
      </c>
      <c r="J26" s="31">
        <f>IF(ISBLANK(B26),"",
IF(AND(SUM($E$24:F26)+$B$21&gt;SUM($P$4),C26="no"),WORKDAY(MAX($J$13:$J$19),1),WORKDAY(MAX($J$13:$J$19),0)))</f>
        <v>45638</v>
      </c>
      <c r="K26" s="31"/>
      <c r="L26" s="1"/>
      <c r="M26">
        <f t="shared" si="9"/>
        <v>30</v>
      </c>
    </row>
    <row r="27" spans="1:16">
      <c r="A27" s="31"/>
      <c r="B27" s="34">
        <v>10</v>
      </c>
      <c r="C27" s="30" t="s">
        <v>4</v>
      </c>
      <c r="D27" s="30"/>
      <c r="E27" s="30">
        <f t="shared" si="10"/>
        <v>0</v>
      </c>
      <c r="F27" s="30">
        <f t="shared" si="8"/>
        <v>10</v>
      </c>
      <c r="G27" s="30"/>
      <c r="H27" s="30"/>
      <c r="I27" s="31" t="str">
        <f t="shared" si="11"/>
        <v/>
      </c>
      <c r="J27" s="31">
        <f>IF(ISBLANK(B27),"",
IF(AND(SUM($E$24:F27)+$B$21&gt;SUM($P$4),C27="no"),WORKDAY(MAX($J$13:$J$19),1),WORKDAY(MAX($J$13:$J$19),0)))</f>
        <v>45638</v>
      </c>
      <c r="K27" s="31"/>
      <c r="L27" s="1"/>
      <c r="M27">
        <f t="shared" si="9"/>
        <v>10</v>
      </c>
    </row>
    <row r="28" spans="1:16">
      <c r="A28" s="31"/>
      <c r="B28" s="34">
        <v>10</v>
      </c>
      <c r="C28" s="30" t="s">
        <v>4</v>
      </c>
      <c r="D28" s="30"/>
      <c r="E28" s="30">
        <f t="shared" si="10"/>
        <v>0</v>
      </c>
      <c r="F28" s="30">
        <f t="shared" si="8"/>
        <v>10</v>
      </c>
      <c r="G28" s="30"/>
      <c r="H28" s="30"/>
      <c r="I28" s="31" t="str">
        <f t="shared" si="11"/>
        <v/>
      </c>
      <c r="J28" s="31">
        <f>IF(ISBLANK(B28),"",
IF(AND(SUM($E$24:F28)+$B$21&gt;SUM($P$4),C28="no"),WORKDAY(MAX($J$13:$J$19),1),WORKDAY(MAX($J$13:$J$19),0)))</f>
        <v>45638</v>
      </c>
      <c r="K28" s="31"/>
      <c r="L28" s="1"/>
      <c r="M28">
        <f t="shared" si="9"/>
        <v>10</v>
      </c>
    </row>
    <row r="29" spans="1:16">
      <c r="A29" s="31"/>
      <c r="B29" s="34">
        <v>10</v>
      </c>
      <c r="C29" s="30" t="s">
        <v>4</v>
      </c>
      <c r="D29" s="30"/>
      <c r="E29" s="30">
        <f t="shared" si="10"/>
        <v>0</v>
      </c>
      <c r="F29" s="30">
        <f t="shared" si="8"/>
        <v>10</v>
      </c>
      <c r="G29" s="30"/>
      <c r="H29" s="30"/>
      <c r="I29" s="31" t="str">
        <f t="shared" si="11"/>
        <v/>
      </c>
      <c r="J29" s="31">
        <f>IF(ISBLANK(B29),"",
IF(AND(SUM($E$24:F29)+$B$21&gt;SUM($P$4),C29="no"),WORKDAY(MAX($J$13:$J$19),1),WORKDAY(MAX($J$13:$J$19),0)))</f>
        <v>45638</v>
      </c>
      <c r="K29" s="31"/>
      <c r="L29" s="1"/>
      <c r="M29">
        <f t="shared" si="9"/>
        <v>10</v>
      </c>
    </row>
    <row r="30" spans="1:16">
      <c r="A30" s="31"/>
      <c r="B30" s="34">
        <v>10</v>
      </c>
      <c r="C30" s="30" t="s">
        <v>4</v>
      </c>
      <c r="D30" s="30"/>
      <c r="E30" s="30">
        <f t="shared" si="10"/>
        <v>0</v>
      </c>
      <c r="F30" s="30">
        <f t="shared" si="8"/>
        <v>10</v>
      </c>
      <c r="G30" s="30"/>
      <c r="H30" s="30"/>
      <c r="I30" s="31" t="str">
        <f t="shared" si="11"/>
        <v/>
      </c>
      <c r="J30" s="31">
        <f>IF(ISBLANK(B30),"",
IF(AND(SUM($E$24:F30)+$B$21&gt;SUM($P$4),C30="no"),WORKDAY(MAX($J$13:$J$19),1),WORKDAY(MAX($J$13:$J$19),0)))</f>
        <v>45638</v>
      </c>
      <c r="K30" s="31"/>
      <c r="L30" s="1"/>
      <c r="M30">
        <f t="shared" si="9"/>
        <v>10</v>
      </c>
    </row>
    <row r="31" spans="1:16">
      <c r="A31" s="31"/>
      <c r="B31" s="30"/>
      <c r="C31" s="30"/>
      <c r="D31" s="30"/>
      <c r="E31" s="30"/>
      <c r="F31" s="30"/>
      <c r="G31" s="30"/>
      <c r="H31" s="30"/>
      <c r="I31" s="30"/>
      <c r="J31" s="30"/>
      <c r="K31" s="30"/>
    </row>
    <row r="32" spans="1:16">
      <c r="A32" s="31" t="s">
        <v>2</v>
      </c>
      <c r="B32" s="32">
        <f>SUM(B24:B31)+B21</f>
        <v>454</v>
      </c>
      <c r="C32" s="30"/>
      <c r="D32" s="30">
        <v>300</v>
      </c>
      <c r="E32" s="32">
        <f>SUM(E24:E31)</f>
        <v>0</v>
      </c>
      <c r="F32" s="32">
        <f>SUM(F24:F31)</f>
        <v>180</v>
      </c>
      <c r="G32" s="33" t="s">
        <v>2</v>
      </c>
      <c r="H32" s="30"/>
      <c r="I32" s="30"/>
      <c r="J32" s="30"/>
      <c r="K32" s="30"/>
    </row>
    <row r="34" spans="1:13">
      <c r="A34" s="6">
        <v>45638</v>
      </c>
      <c r="B34" s="7"/>
      <c r="C34" s="7"/>
      <c r="D34" s="7"/>
      <c r="E34" s="7"/>
      <c r="F34" s="7"/>
      <c r="G34" s="7"/>
      <c r="H34" s="7"/>
      <c r="I34" s="7"/>
      <c r="J34" s="7"/>
      <c r="K34" s="7"/>
    </row>
    <row r="35" spans="1:13">
      <c r="A35" s="10"/>
      <c r="B35">
        <v>10</v>
      </c>
      <c r="C35" t="s">
        <v>4</v>
      </c>
      <c r="E35">
        <f>IF(C35="si",SUM(E32+B35),0)</f>
        <v>0</v>
      </c>
      <c r="F35">
        <f t="shared" ref="F35:F41" si="12">IF(C35="no",B35,0)</f>
        <v>10</v>
      </c>
      <c r="I35" s="1" t="str">
        <f>IF(ISBLANK(B35),"",IF(C35="si",$A$34,""))</f>
        <v/>
      </c>
      <c r="J35" s="31">
        <f>IF(ISBLANK(B35),"",
IF(AND(SUM($E$35:F35)+$B$32&gt;SUM($P$5),C35="no"),WORKDAY(MAX($J$24:$J$30),1),WORKDAY(MAX($J$24:$J$30),0)))</f>
        <v>45639</v>
      </c>
      <c r="K35" s="1"/>
      <c r="L35" s="1"/>
      <c r="M35">
        <f t="shared" ref="M35:M41" si="13">B35</f>
        <v>10</v>
      </c>
    </row>
    <row r="36" spans="1:13">
      <c r="A36" s="10"/>
      <c r="B36">
        <v>10</v>
      </c>
      <c r="C36" t="s">
        <v>4</v>
      </c>
      <c r="E36">
        <f t="shared" ref="E36:E41" si="14">IF(C36="si",B36,0)</f>
        <v>0</v>
      </c>
      <c r="F36">
        <f t="shared" si="12"/>
        <v>10</v>
      </c>
      <c r="I36" s="1" t="str">
        <f t="shared" ref="I36:I41" si="15">IF(ISBLANK(B36),"",IF(C36="si",$A$34,""))</f>
        <v/>
      </c>
      <c r="J36" s="31">
        <f>IF(ISBLANK(B36),"",
IF(AND(SUM($E$35:F36)+$B$32&gt;SUM($P$5),C36="no"),WORKDAY(MAX($J$24:$J$30),1),WORKDAY(MAX($J$24:$J$30),0)))</f>
        <v>45639</v>
      </c>
      <c r="K36" s="1"/>
      <c r="L36" s="1"/>
      <c r="M36">
        <f t="shared" si="13"/>
        <v>10</v>
      </c>
    </row>
    <row r="37" spans="1:13">
      <c r="A37" s="10"/>
      <c r="B37">
        <v>30</v>
      </c>
      <c r="C37" t="s">
        <v>4</v>
      </c>
      <c r="E37">
        <f t="shared" si="14"/>
        <v>0</v>
      </c>
      <c r="F37">
        <f t="shared" si="12"/>
        <v>30</v>
      </c>
      <c r="I37" s="1" t="str">
        <f t="shared" si="15"/>
        <v/>
      </c>
      <c r="J37" s="31">
        <f>IF(ISBLANK(B37),"",
IF(AND(SUM($E$35:F37)+$B$32&gt;SUM($P$5),C37="no"),WORKDAY(MAX($J$24:$J$30),1),WORKDAY(MAX($J$24:$J$30),0)))</f>
        <v>45639</v>
      </c>
      <c r="K37" s="1"/>
      <c r="L37" s="1"/>
      <c r="M37">
        <f t="shared" si="13"/>
        <v>30</v>
      </c>
    </row>
    <row r="38" spans="1:13">
      <c r="A38" s="10"/>
      <c r="B38">
        <v>10</v>
      </c>
      <c r="C38" t="s">
        <v>4</v>
      </c>
      <c r="E38">
        <f t="shared" si="14"/>
        <v>0</v>
      </c>
      <c r="F38">
        <f t="shared" si="12"/>
        <v>10</v>
      </c>
      <c r="I38" s="1" t="str">
        <f t="shared" si="15"/>
        <v/>
      </c>
      <c r="J38" s="31">
        <f>IF(ISBLANK(B38),"",
IF(AND(SUM($E$35:F38)+$B$32&gt;SUM($P$5),C38="no"),WORKDAY(MAX($J$24:$J$30),1),WORKDAY(MAX($J$24:$J$30),0)))</f>
        <v>45639</v>
      </c>
      <c r="K38" s="1"/>
      <c r="L38" s="1"/>
      <c r="M38">
        <f t="shared" si="13"/>
        <v>10</v>
      </c>
    </row>
    <row r="39" spans="1:13">
      <c r="A39" s="10"/>
      <c r="B39">
        <v>10</v>
      </c>
      <c r="C39" t="s">
        <v>4</v>
      </c>
      <c r="E39">
        <f t="shared" si="14"/>
        <v>0</v>
      </c>
      <c r="F39">
        <f t="shared" si="12"/>
        <v>10</v>
      </c>
      <c r="I39" s="1" t="str">
        <f t="shared" si="15"/>
        <v/>
      </c>
      <c r="J39" s="31">
        <f>IF(ISBLANK(B39),"",
IF(AND(SUM($E$35:F39)+$B$32&gt;SUM($P$5),C39="no"),WORKDAY(MAX($J$24:$J$30),1),WORKDAY(MAX($J$24:$J$30),0)))</f>
        <v>45639</v>
      </c>
      <c r="K39" s="1"/>
      <c r="L39" s="1"/>
      <c r="M39">
        <f t="shared" si="13"/>
        <v>10</v>
      </c>
    </row>
    <row r="40" spans="1:13">
      <c r="A40" s="10"/>
      <c r="B40">
        <v>100</v>
      </c>
      <c r="C40" t="s">
        <v>4</v>
      </c>
      <c r="E40">
        <f t="shared" si="14"/>
        <v>0</v>
      </c>
      <c r="F40">
        <f t="shared" si="12"/>
        <v>100</v>
      </c>
      <c r="I40" s="1" t="str">
        <f t="shared" si="15"/>
        <v/>
      </c>
      <c r="J40" s="31">
        <f>IF(ISBLANK(B40),"",
IF(AND(SUM($E$35:F40)+$B$32&gt;SUM($P$5),C40="no"),WORKDAY(MAX($J$24:$J$30),1),WORKDAY(MAX($J$24:$J$30),0)))</f>
        <v>45639</v>
      </c>
      <c r="K40" s="1"/>
      <c r="L40" s="1"/>
      <c r="M40">
        <f t="shared" si="13"/>
        <v>100</v>
      </c>
    </row>
    <row r="41" spans="1:13">
      <c r="A41" s="21"/>
      <c r="B41">
        <v>10</v>
      </c>
      <c r="C41" t="s">
        <v>4</v>
      </c>
      <c r="E41">
        <f t="shared" si="14"/>
        <v>0</v>
      </c>
      <c r="F41">
        <f t="shared" si="12"/>
        <v>10</v>
      </c>
      <c r="I41" s="1" t="str">
        <f t="shared" si="15"/>
        <v/>
      </c>
      <c r="J41" s="31">
        <f>IF(ISBLANK(B41),"",
IF(AND(SUM($E$35:F41)+$B$32&gt;SUM($P$5),C41="no"),WORKDAY(MAX($J$24:$J$30),1),WORKDAY(MAX($J$24:$J$30),0)))</f>
        <v>45639</v>
      </c>
      <c r="K41" s="1"/>
      <c r="L41" s="1"/>
      <c r="M41">
        <f t="shared" si="13"/>
        <v>10</v>
      </c>
    </row>
    <row r="42" spans="1:13">
      <c r="A42" s="10"/>
    </row>
    <row r="43" spans="1:13">
      <c r="A43" s="13" t="s">
        <v>2</v>
      </c>
      <c r="B43" s="14">
        <f>SUM(B35:B42)+B32</f>
        <v>634</v>
      </c>
      <c r="C43" s="15"/>
      <c r="D43" s="15">
        <v>400</v>
      </c>
      <c r="E43" s="14">
        <f>SUM(E35:E42)</f>
        <v>0</v>
      </c>
      <c r="F43" s="14">
        <f>SUM(F35:F42)</f>
        <v>180</v>
      </c>
      <c r="G43" s="16" t="s">
        <v>2</v>
      </c>
      <c r="H43" s="15"/>
      <c r="I43" s="15"/>
      <c r="J43" s="15"/>
      <c r="K43" s="15"/>
    </row>
    <row r="45" spans="1:13">
      <c r="A45" s="6">
        <v>45639</v>
      </c>
      <c r="B45" s="7"/>
      <c r="C45" s="7"/>
      <c r="D45" s="7"/>
      <c r="E45" s="7"/>
      <c r="F45" s="7"/>
      <c r="G45" s="7"/>
      <c r="H45" s="7"/>
      <c r="I45" s="7"/>
      <c r="J45" s="7"/>
      <c r="K45" s="7"/>
    </row>
    <row r="46" spans="1:13">
      <c r="A46" s="21"/>
      <c r="B46">
        <v>10</v>
      </c>
      <c r="C46" t="s">
        <v>4</v>
      </c>
      <c r="E46">
        <f>IF(C46="si",SUM(E43+B46),0)</f>
        <v>0</v>
      </c>
      <c r="F46">
        <f t="shared" ref="F46:F52" si="16">IF(C46="no",B46,0)</f>
        <v>10</v>
      </c>
      <c r="I46" s="1" t="str">
        <f>IF(ISBLANK(B46),"",IF(C46="si",$A$45,""))</f>
        <v/>
      </c>
      <c r="J46" s="31">
        <f>IF(ISBLANK(B46),"",
IF(AND(SUM($E$46:F46)+$B$43&gt;SUM($P$6),C46="no"),WORKDAY(MAX($J$35:$J$41),1),WORKDAY(MAX($J$35:$J$41),0)))</f>
        <v>45642</v>
      </c>
      <c r="K46" s="1"/>
      <c r="L46" s="1"/>
      <c r="M46">
        <f t="shared" ref="M46:M53" si="17">B46</f>
        <v>10</v>
      </c>
    </row>
    <row r="47" spans="1:13">
      <c r="A47" s="10"/>
      <c r="B47">
        <v>10</v>
      </c>
      <c r="C47" t="s">
        <v>4</v>
      </c>
      <c r="E47">
        <f t="shared" ref="E47:E52" si="18">IF(C47="si",B47,0)</f>
        <v>0</v>
      </c>
      <c r="F47">
        <f t="shared" si="16"/>
        <v>10</v>
      </c>
      <c r="I47" s="1" t="str">
        <f t="shared" ref="I47:I51" si="19">IF(ISBLANK(B47),"",IF(C47="si",$A$45,""))</f>
        <v/>
      </c>
      <c r="J47" s="31">
        <f>IF(ISBLANK(B47),"",
IF(AND(SUM($E$46:F47)+$B$43&gt;SUM($P$6),C47="no"),WORKDAY(MAX($J$35:$J$41),1),WORKDAY(MAX($J$35:$J$41),0)))</f>
        <v>45642</v>
      </c>
      <c r="K47" s="1"/>
      <c r="L47" s="1"/>
      <c r="M47">
        <f t="shared" si="17"/>
        <v>10</v>
      </c>
    </row>
    <row r="48" spans="1:13">
      <c r="A48" s="10"/>
      <c r="B48">
        <v>10</v>
      </c>
      <c r="C48" t="s">
        <v>4</v>
      </c>
      <c r="E48">
        <f t="shared" si="18"/>
        <v>0</v>
      </c>
      <c r="F48">
        <f t="shared" si="16"/>
        <v>10</v>
      </c>
      <c r="I48" s="1" t="str">
        <f t="shared" si="19"/>
        <v/>
      </c>
      <c r="J48" s="31">
        <f>IF(ISBLANK(B48),"",
IF(AND(SUM($E$46:F48)+$B$43&gt;SUM($P$6),C48="no"),WORKDAY(MAX($J$35:$J$41),1),WORKDAY(MAX($J$35:$J$41),0)))</f>
        <v>45642</v>
      </c>
      <c r="K48" s="1"/>
      <c r="L48" s="1"/>
      <c r="M48">
        <f t="shared" si="17"/>
        <v>10</v>
      </c>
    </row>
    <row r="49" spans="1:13">
      <c r="A49" s="10"/>
      <c r="B49">
        <v>10</v>
      </c>
      <c r="C49" t="s">
        <v>4</v>
      </c>
      <c r="E49">
        <f t="shared" si="18"/>
        <v>0</v>
      </c>
      <c r="F49">
        <f t="shared" si="16"/>
        <v>10</v>
      </c>
      <c r="I49" s="1" t="str">
        <f t="shared" si="19"/>
        <v/>
      </c>
      <c r="J49" s="31">
        <f>IF(ISBLANK(B49),"",
IF(AND(SUM($E$46:F49)+$B$43&gt;SUM($P$6),C49="no"),WORKDAY(MAX($J$35:$J$41),1),WORKDAY(MAX($J$35:$J$41),0)))</f>
        <v>45642</v>
      </c>
      <c r="K49" s="1"/>
      <c r="L49" s="1"/>
      <c r="M49">
        <f t="shared" si="17"/>
        <v>10</v>
      </c>
    </row>
    <row r="50" spans="1:13">
      <c r="A50" s="10"/>
      <c r="B50">
        <v>10</v>
      </c>
      <c r="C50" t="s">
        <v>4</v>
      </c>
      <c r="E50">
        <f t="shared" si="18"/>
        <v>0</v>
      </c>
      <c r="F50">
        <f t="shared" si="16"/>
        <v>10</v>
      </c>
      <c r="I50" s="1" t="str">
        <f t="shared" si="19"/>
        <v/>
      </c>
      <c r="J50" s="31">
        <f>IF(ISBLANK(B50),"",
IF(AND(SUM($E$46:F50)+$B$43&gt;SUM($P$6),C50="no"),WORKDAY(MAX($J$35:$J$41),1),WORKDAY(MAX($J$35:$J$41),0)))</f>
        <v>45642</v>
      </c>
      <c r="K50" s="1"/>
      <c r="L50" s="1"/>
      <c r="M50">
        <f t="shared" si="17"/>
        <v>10</v>
      </c>
    </row>
    <row r="51" spans="1:13">
      <c r="A51" s="10"/>
      <c r="B51">
        <v>10</v>
      </c>
      <c r="C51" t="s">
        <v>4</v>
      </c>
      <c r="E51">
        <f t="shared" si="18"/>
        <v>0</v>
      </c>
      <c r="F51">
        <f t="shared" si="16"/>
        <v>10</v>
      </c>
      <c r="I51" s="1" t="str">
        <f t="shared" si="19"/>
        <v/>
      </c>
      <c r="J51" s="31">
        <f>IF(ISBLANK(B51),"",
IF(AND(SUM($E$46:F51)+$B$43&gt;SUM($P$6),C51="no"),WORKDAY(MAX($J$35:$J$41),1),WORKDAY(MAX($J$35:$J$41),0)))</f>
        <v>45642</v>
      </c>
      <c r="K51" s="1"/>
      <c r="L51" s="1"/>
      <c r="M51">
        <f t="shared" si="17"/>
        <v>10</v>
      </c>
    </row>
    <row r="52" spans="1:13">
      <c r="A52" s="10"/>
      <c r="B52">
        <v>10</v>
      </c>
      <c r="C52" t="s">
        <v>4</v>
      </c>
      <c r="E52">
        <f t="shared" si="18"/>
        <v>0</v>
      </c>
      <c r="F52">
        <f t="shared" si="16"/>
        <v>10</v>
      </c>
      <c r="I52" s="1" t="str">
        <f>IF(ISBLANK(B52),"",IF(C52="si",$A$45,""))</f>
        <v/>
      </c>
      <c r="J52" s="31">
        <f>IF(ISBLANK(B52),"",
IF(AND(SUM($E$46:F52)+$B$43&gt;SUM($P$6),C52="no"),WORKDAY(MAX($J$35:$J$41),1),WORKDAY(MAX($J$35:$J$41),0)))</f>
        <v>45642</v>
      </c>
      <c r="K52" s="1"/>
      <c r="L52" s="1"/>
      <c r="M52">
        <f t="shared" si="17"/>
        <v>10</v>
      </c>
    </row>
    <row r="53" spans="1:13">
      <c r="A53" s="10"/>
      <c r="M53">
        <f t="shared" si="17"/>
        <v>0</v>
      </c>
    </row>
    <row r="54" spans="1:13">
      <c r="A54" s="13" t="s">
        <v>2</v>
      </c>
      <c r="B54" s="14">
        <f>SUM(B46:B53)+B43</f>
        <v>704</v>
      </c>
      <c r="C54" s="15"/>
      <c r="D54" s="15"/>
      <c r="E54" s="14">
        <f>SUM(E46:E53)</f>
        <v>0</v>
      </c>
      <c r="F54" s="14">
        <f>SUM(F46:F53)</f>
        <v>70</v>
      </c>
      <c r="G54" s="16" t="s">
        <v>2</v>
      </c>
      <c r="H54" s="15"/>
      <c r="I54" s="15"/>
      <c r="J54" s="15"/>
      <c r="K54" s="15"/>
    </row>
    <row r="57" spans="1:13">
      <c r="A57" s="5">
        <v>45635</v>
      </c>
      <c r="B57" cm="1">
        <f t="array" ref="B57">SUMPRODUCT(($I$2:$J$54=A57)*$M$2:$M$54)</f>
        <v>64</v>
      </c>
      <c r="C57">
        <v>100</v>
      </c>
      <c r="D57" cm="1">
        <f t="array" ref="D57">SUM(IF((J:J=A57)+(K:K=A57),M:M,0))</f>
        <v>64</v>
      </c>
    </row>
    <row r="58" spans="1:13">
      <c r="A58" s="6">
        <v>45636</v>
      </c>
      <c r="B58" cm="1">
        <f t="array" ref="B58">SUMPRODUCT(($I$2:$J$54=A58)*$M$2:$M$54)</f>
        <v>110</v>
      </c>
      <c r="C58">
        <v>100</v>
      </c>
      <c r="D58" cm="1">
        <f t="array" ref="D58">SUM(IF((J:J=A58)+(K:K=A58),M:M,0))</f>
        <v>110</v>
      </c>
    </row>
    <row r="59" spans="1:13">
      <c r="A59" s="1">
        <f t="shared" ref="A59:A62" si="20">WORKDAY(A58,1)</f>
        <v>45637</v>
      </c>
      <c r="B59" cm="1">
        <f t="array" ref="B59">SUMPRODUCT(($I$2:$J$54=A59)*$M$2:$M$54)</f>
        <v>110</v>
      </c>
      <c r="C59">
        <v>100</v>
      </c>
      <c r="D59" cm="1">
        <f t="array" ref="D59">SUM(IF((J:J=A59)+(K:K=A59),M:M,0))</f>
        <v>110</v>
      </c>
    </row>
    <row r="60" spans="1:13">
      <c r="A60" s="1">
        <f t="shared" si="20"/>
        <v>45638</v>
      </c>
      <c r="B60" cm="1">
        <f t="array" ref="B60">SUMPRODUCT(($I$2:$J$54=A60)*$M$2:$M$54)</f>
        <v>170</v>
      </c>
      <c r="C60">
        <v>100</v>
      </c>
      <c r="D60" cm="1">
        <f t="array" ref="D60">SUM(IF((J:J=A60)+(K:K=A60),M:M,0))</f>
        <v>170</v>
      </c>
    </row>
    <row r="61" spans="1:13">
      <c r="A61" s="1">
        <f t="shared" si="20"/>
        <v>45639</v>
      </c>
      <c r="B61" cm="1">
        <f t="array" ref="B61">SUMPRODUCT(($I$2:$J$54=A61)*$M$2:$M$54)</f>
        <v>180</v>
      </c>
      <c r="C61">
        <v>100</v>
      </c>
      <c r="D61" cm="1">
        <f t="array" ref="D61">SUM(IF((J:J=A61)+(K:K=A61),M:M,0))</f>
        <v>180</v>
      </c>
    </row>
    <row r="62" spans="1:13">
      <c r="A62" s="1">
        <f t="shared" si="20"/>
        <v>45642</v>
      </c>
      <c r="B62" cm="1">
        <f t="array" ref="B62">SUMPRODUCT(($I$2:$J$54=A62)*$M$2:$M$54)</f>
        <v>70</v>
      </c>
      <c r="C62">
        <v>100</v>
      </c>
      <c r="D62" cm="1">
        <f t="array" ref="D62">SUM(IF((J:J=A62)+(K:K=A62),M:M,0))</f>
        <v>70</v>
      </c>
    </row>
    <row r="63" spans="1:13">
      <c r="A63" s="1"/>
    </row>
    <row r="64" spans="1:13">
      <c r="A64" s="1"/>
    </row>
    <row r="65" spans="1:1">
      <c r="A65" s="1"/>
    </row>
    <row r="66" spans="1:1">
      <c r="A66" s="1"/>
    </row>
    <row r="67" spans="1:1">
      <c r="A67" s="1"/>
    </row>
  </sheetData>
  <phoneticPr fontId="1" type="noConversion"/>
  <dataValidations count="1">
    <dataValidation type="list" allowBlank="1" showInputMessage="1" showErrorMessage="1" sqref="E9:F9 C2:D9 C13:D20 E20:F20 C24:D31 E31:F31 C35:D42 E42:F42 C46:D53 E53:F53" xr:uid="{94699AF1-16FD-42A2-AE30-C0AECA24DB58}">
      <formula1>$R$1:$R$3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788571-5066-4FDF-8970-6B6C7576056E}">
  <dimension ref="A1"/>
  <sheetViews>
    <sheetView workbookViewId="0">
      <selection sqref="A1:A5"/>
    </sheetView>
  </sheetViews>
  <sheetFormatPr baseColWidth="10" defaultRowHeight="1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BC24DE-B9FB-4EB6-AAB1-6D5BDA644F27}">
  <dimension ref="SRL919690"/>
  <sheetViews>
    <sheetView workbookViewId="0"/>
  </sheetViews>
  <sheetFormatPr baseColWidth="10" defaultRowHeight="15"/>
  <sheetData>
    <row r="919690" spans="13324:13324">
      <c r="SRL919690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Hoja1</vt:lpstr>
      <vt:lpstr>Hoja1 (2)</vt:lpstr>
      <vt:lpstr>Hoja1 (3)</vt:lpstr>
      <vt:lpstr>Hoja1 (4)</vt:lpstr>
      <vt:lpstr>Hoja1 (5)</vt:lpstr>
      <vt:lpstr>Hoja2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ala</dc:creator>
  <cp:lastModifiedBy>Fabrice Alazard</cp:lastModifiedBy>
  <dcterms:created xsi:type="dcterms:W3CDTF">2024-12-09T16:15:38Z</dcterms:created>
  <dcterms:modified xsi:type="dcterms:W3CDTF">2024-12-12T16:06:32Z</dcterms:modified>
</cp:coreProperties>
</file>