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omarb\Desktop\"/>
    </mc:Choice>
  </mc:AlternateContent>
  <xr:revisionPtr revIDLastSave="0" documentId="8_{ADF219C4-F10E-4EE2-97FE-12594103262E}" xr6:coauthVersionLast="47" xr6:coauthVersionMax="47" xr10:uidLastSave="{00000000-0000-0000-0000-000000000000}"/>
  <bookViews>
    <workbookView xWindow="28680" yWindow="-120" windowWidth="29040" windowHeight="15720" activeTab="1" xr2:uid="{ABDF101A-48BF-463E-B46A-F23346C6B0C1}"/>
  </bookViews>
  <sheets>
    <sheet name="caisse novembre 2024" sheetId="1" r:id="rId1"/>
    <sheet name=" Journal à obtenir " sheetId="2" r:id="rId2"/>
    <sheet name="Table comptes" sheetId="3" r:id="rId3"/>
  </sheets>
  <definedNames>
    <definedName name="_xlnm._FilterDatabase" localSheetId="1" hidden="1">' Journal à obtenir '!$A$1:$J$1</definedName>
    <definedName name="_xlnm._FilterDatabase" localSheetId="2" hidden="1">'Table comptes'!$A$5:$D$5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4" i="2" l="1"/>
  <c r="I76" i="2"/>
  <c r="I81" i="2"/>
  <c r="I86" i="2"/>
  <c r="I72" i="2"/>
  <c r="I73" i="2"/>
  <c r="I82" i="2"/>
  <c r="I87" i="2"/>
  <c r="I56" i="2"/>
  <c r="H58" i="2"/>
  <c r="I57" i="2"/>
  <c r="C60" i="2"/>
  <c r="C59" i="2"/>
  <c r="C58" i="2"/>
  <c r="C57" i="2"/>
  <c r="C56" i="2"/>
  <c r="I40" i="2"/>
  <c r="I14" i="2"/>
  <c r="I30" i="2"/>
  <c r="I31" i="2"/>
  <c r="I77" i="2" l="1"/>
  <c r="H78" i="2"/>
  <c r="I68" i="2"/>
  <c r="I69" i="2" s="1"/>
  <c r="I65" i="2"/>
  <c r="I60" i="2"/>
  <c r="I61" i="2" s="1"/>
  <c r="C53" i="2"/>
  <c r="C54" i="2" s="1"/>
  <c r="C55" i="2" s="1"/>
  <c r="C61" i="2" s="1"/>
  <c r="C62" i="2" s="1"/>
  <c r="C63" i="2" s="1"/>
  <c r="C64" i="2" s="1"/>
  <c r="I52" i="2"/>
  <c r="I53" i="2" s="1"/>
  <c r="H50" i="2"/>
  <c r="I48" i="2"/>
  <c r="I49" i="2" s="1"/>
  <c r="I44" i="2"/>
  <c r="H46" i="2"/>
  <c r="I45" i="2"/>
  <c r="C44" i="2"/>
  <c r="I41" i="2"/>
  <c r="I34" i="2"/>
  <c r="I35" i="2" s="1"/>
  <c r="C40" i="2"/>
  <c r="C41" i="2" s="1"/>
  <c r="C42" i="2" s="1"/>
  <c r="C30" i="2"/>
  <c r="C31" i="2" s="1"/>
  <c r="C32" i="2" s="1"/>
  <c r="I26" i="2"/>
  <c r="I27" i="2" s="1"/>
  <c r="C3" i="2"/>
  <c r="C4" i="2" s="1"/>
  <c r="C5" i="2" s="1"/>
  <c r="C7" i="2"/>
  <c r="C8" i="2" s="1"/>
  <c r="C9" i="2" s="1"/>
  <c r="C11" i="2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7" i="2"/>
  <c r="C28" i="2"/>
  <c r="C35" i="2"/>
  <c r="C36" i="2"/>
  <c r="I22" i="2"/>
  <c r="I23" i="2" s="1"/>
  <c r="I18" i="2"/>
  <c r="I19" i="2" s="1"/>
  <c r="H16" i="2"/>
  <c r="I15" i="2"/>
  <c r="H12" i="2"/>
  <c r="I10" i="2"/>
  <c r="I11" i="2" s="1"/>
  <c r="H8" i="2"/>
  <c r="I6" i="2"/>
  <c r="I7" i="2" s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7" i="1"/>
  <c r="G16" i="1"/>
  <c r="G15" i="1"/>
  <c r="G14" i="1"/>
  <c r="G13" i="1"/>
  <c r="G12" i="1"/>
  <c r="G11" i="1"/>
  <c r="G10" i="1"/>
  <c r="G9" i="1"/>
  <c r="G8" i="1"/>
  <c r="G32" i="1" s="1"/>
  <c r="G7" i="1"/>
  <c r="G6" i="1"/>
  <c r="G5" i="1"/>
  <c r="G4" i="1"/>
  <c r="G3" i="1"/>
  <c r="G2" i="1"/>
  <c r="C45" i="2" l="1"/>
  <c r="C46" i="2" s="1"/>
  <c r="C47" i="2" s="1"/>
  <c r="C48" i="2" s="1"/>
  <c r="C49" i="2"/>
  <c r="C50" i="2" s="1"/>
  <c r="C65" i="2" s="1"/>
  <c r="C66" i="2" s="1"/>
  <c r="C67" i="2" s="1"/>
  <c r="C68" i="2" l="1"/>
  <c r="C69" i="2" s="1"/>
  <c r="C70" i="2" s="1"/>
  <c r="C71" i="2" s="1"/>
  <c r="C72" i="2" s="1"/>
  <c r="C73" i="2" s="1"/>
  <c r="C74" i="2" s="1"/>
  <c r="C75" i="2" s="1"/>
  <c r="C76" i="2" l="1"/>
  <c r="C77" i="2" s="1"/>
  <c r="C78" i="2" s="1"/>
  <c r="C79" i="2" s="1"/>
  <c r="C80" i="2" l="1"/>
  <c r="C81" i="2" s="1"/>
  <c r="C82" i="2" s="1"/>
  <c r="C83" i="2" s="1"/>
  <c r="C84" i="2" s="1"/>
  <c r="C85" i="2" l="1"/>
  <c r="C86" i="2" s="1"/>
  <c r="C87" i="2" s="1"/>
  <c r="C88" i="2" s="1"/>
  <c r="C89" i="2" s="1"/>
</calcChain>
</file>

<file path=xl/sharedStrings.xml><?xml version="1.0" encoding="utf-8"?>
<sst xmlns="http://schemas.openxmlformats.org/spreadsheetml/2006/main" count="305" uniqueCount="40">
  <si>
    <t>Jours</t>
  </si>
  <si>
    <t>SOLDE
DEBUT</t>
  </si>
  <si>
    <t>ESPECES</t>
  </si>
  <si>
    <t>CHEQUES</t>
  </si>
  <si>
    <t>VIREMENTS</t>
  </si>
  <si>
    <t>CB</t>
  </si>
  <si>
    <t>TOTAL</t>
  </si>
  <si>
    <t>TOTAUX</t>
  </si>
  <si>
    <t xml:space="preserve">Code journal </t>
  </si>
  <si>
    <t xml:space="preserve">Nom journal </t>
  </si>
  <si>
    <t xml:space="preserve">Date écriture </t>
  </si>
  <si>
    <t>Numéro de compte</t>
  </si>
  <si>
    <t>Libellé de compte</t>
  </si>
  <si>
    <t xml:space="preserve">N° de la pièce </t>
  </si>
  <si>
    <t>D</t>
  </si>
  <si>
    <t>C</t>
  </si>
  <si>
    <t>Débit</t>
  </si>
  <si>
    <t>Espèces</t>
  </si>
  <si>
    <t>Chèque</t>
  </si>
  <si>
    <t>sens</t>
  </si>
  <si>
    <t xml:space="preserve">Libellé </t>
  </si>
  <si>
    <t>Virements Cartes</t>
  </si>
  <si>
    <t>Virements Especes</t>
  </si>
  <si>
    <t>Virement chèque</t>
  </si>
  <si>
    <t>Nom de comptes</t>
  </si>
  <si>
    <t>Ventes 5,5%</t>
  </si>
  <si>
    <t xml:space="preserve">Crédit </t>
  </si>
  <si>
    <t xml:space="preserve">Ventes 5,5 % </t>
  </si>
  <si>
    <t>TVA COLLECTEE 5,5 %</t>
  </si>
  <si>
    <t xml:space="preserve">TVA COLLECTEE A 5,5% </t>
  </si>
  <si>
    <t>Virements clients</t>
  </si>
  <si>
    <t>CA</t>
  </si>
  <si>
    <t>CAISSE</t>
  </si>
  <si>
    <t>ESP</t>
  </si>
  <si>
    <t>Chèques</t>
  </si>
  <si>
    <t>virement</t>
  </si>
  <si>
    <t>cheque</t>
  </si>
  <si>
    <t>LETTRAGE</t>
  </si>
  <si>
    <t xml:space="preserve">Libellé écriture </t>
  </si>
  <si>
    <t>TVA 5,5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</si>
</sst>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i/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i/>
      <sz val="10"/>
      <color theme="1"/>
      <name val="Arial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83CAFF"/>
        <bgColor rgb="FF83CAFF"/>
      </patternFill>
    </fill>
    <fill>
      <patternFill patternType="solid">
        <fgColor rgb="FFAECF00"/>
        <bgColor rgb="FFAECF00"/>
      </patternFill>
    </fill>
    <fill>
      <patternFill patternType="solid">
        <fgColor rgb="FFFF950E"/>
        <bgColor rgb="FFFF950E"/>
      </patternFill>
    </fill>
    <fill>
      <patternFill patternType="solid">
        <fgColor rgb="FFFFD320"/>
        <bgColor rgb="FFFFD320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  <xf numFmtId="4" fontId="4" fillId="6" borderId="4" xfId="0" applyNumberFormat="1" applyFont="1" applyFill="1" applyBorder="1"/>
    <xf numFmtId="4" fontId="4" fillId="2" borderId="5" xfId="0" applyNumberFormat="1" applyFont="1" applyFill="1" applyBorder="1"/>
    <xf numFmtId="4" fontId="4" fillId="3" borderId="5" xfId="0" applyNumberFormat="1" applyFont="1" applyFill="1" applyBorder="1"/>
    <xf numFmtId="4" fontId="4" fillId="4" borderId="5" xfId="0" applyNumberFormat="1" applyFont="1" applyFill="1" applyBorder="1"/>
    <xf numFmtId="4" fontId="4" fillId="5" borderId="5" xfId="0" applyNumberFormat="1" applyFont="1" applyFill="1" applyBorder="1"/>
    <xf numFmtId="4" fontId="3" fillId="6" borderId="5" xfId="0" applyNumberFormat="1" applyFont="1" applyFill="1" applyBorder="1"/>
    <xf numFmtId="0" fontId="1" fillId="6" borderId="6" xfId="0" applyFont="1" applyFill="1" applyBorder="1" applyAlignment="1">
      <alignment horizontal="center"/>
    </xf>
    <xf numFmtId="4" fontId="4" fillId="2" borderId="4" xfId="0" applyNumberFormat="1" applyFont="1" applyFill="1" applyBorder="1"/>
    <xf numFmtId="4" fontId="4" fillId="3" borderId="4" xfId="0" applyNumberFormat="1" applyFont="1" applyFill="1" applyBorder="1"/>
    <xf numFmtId="4" fontId="4" fillId="4" borderId="4" xfId="0" applyNumberFormat="1" applyFont="1" applyFill="1" applyBorder="1"/>
    <xf numFmtId="4" fontId="4" fillId="5" borderId="4" xfId="0" applyNumberFormat="1" applyFont="1" applyFill="1" applyBorder="1"/>
    <xf numFmtId="4" fontId="3" fillId="0" borderId="5" xfId="0" applyNumberFormat="1" applyFont="1" applyBorder="1"/>
    <xf numFmtId="4" fontId="4" fillId="7" borderId="4" xfId="0" applyNumberFormat="1" applyFont="1" applyFill="1" applyBorder="1"/>
    <xf numFmtId="0" fontId="1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4" fontId="4" fillId="0" borderId="7" xfId="0" applyNumberFormat="1" applyFont="1" applyBorder="1"/>
    <xf numFmtId="0" fontId="0" fillId="0" borderId="8" xfId="0" applyBorder="1"/>
    <xf numFmtId="0" fontId="6" fillId="0" borderId="8" xfId="0" applyFont="1" applyBorder="1" applyAlignment="1">
      <alignment horizontal="left"/>
    </xf>
    <xf numFmtId="0" fontId="0" fillId="0" borderId="8" xfId="0" applyBorder="1" applyAlignment="1">
      <alignment horizontal="right"/>
    </xf>
    <xf numFmtId="0" fontId="0" fillId="0" borderId="0" xfId="0" applyAlignment="1">
      <alignment horizontal="center"/>
    </xf>
    <xf numFmtId="2" fontId="0" fillId="0" borderId="8" xfId="0" applyNumberFormat="1" applyBorder="1"/>
    <xf numFmtId="14" fontId="0" fillId="0" borderId="0" xfId="0" applyNumberFormat="1"/>
    <xf numFmtId="14" fontId="0" fillId="8" borderId="0" xfId="0" applyNumberFormat="1" applyFill="1"/>
    <xf numFmtId="0" fontId="6" fillId="0" borderId="0" xfId="0" applyFont="1" applyAlignment="1">
      <alignment horizontal="left"/>
    </xf>
    <xf numFmtId="2" fontId="0" fillId="0" borderId="0" xfId="0" applyNumberFormat="1"/>
    <xf numFmtId="4" fontId="4" fillId="0" borderId="0" xfId="0" applyNumberFormat="1" applyFont="1"/>
    <xf numFmtId="2" fontId="0" fillId="0" borderId="0" xfId="0" applyNumberFormat="1" applyAlignment="1">
      <alignment horizontal="right"/>
    </xf>
    <xf numFmtId="4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BB028-D540-4A58-AF2D-E69EABA8DAE5}">
  <dimension ref="A1:H33"/>
  <sheetViews>
    <sheetView workbookViewId="0">
      <selection activeCell="A15" sqref="A15:E15"/>
    </sheetView>
  </sheetViews>
  <sheetFormatPr baseColWidth="10" defaultRowHeight="14.4" x14ac:dyDescent="0.3"/>
  <sheetData>
    <row r="1" spans="1:8" ht="21.6" thickTop="1" thickBot="1" x14ac:dyDescent="0.3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t="s">
        <v>39</v>
      </c>
    </row>
    <row r="2" spans="1:8" ht="15" thickTop="1" x14ac:dyDescent="0.3">
      <c r="A2" s="8">
        <v>1</v>
      </c>
      <c r="B2" s="9"/>
      <c r="C2" s="10"/>
      <c r="D2" s="11"/>
      <c r="E2" s="12"/>
      <c r="F2" s="13"/>
      <c r="G2" s="14">
        <f t="shared" ref="G2:G17" si="0">SUM(C2:F2)</f>
        <v>0</v>
      </c>
    </row>
    <row r="3" spans="1:8" x14ac:dyDescent="0.3">
      <c r="A3" s="15">
        <v>2</v>
      </c>
      <c r="B3" s="9">
        <v>1009.2</v>
      </c>
      <c r="C3" s="16">
        <v>201.5</v>
      </c>
      <c r="D3" s="17">
        <v>0</v>
      </c>
      <c r="E3" s="18">
        <v>0</v>
      </c>
      <c r="F3" s="19">
        <v>727.1</v>
      </c>
      <c r="G3" s="20">
        <f t="shared" si="0"/>
        <v>928.6</v>
      </c>
      <c r="H3" s="29">
        <f>G3/1.055*0.055</f>
        <v>48.410426540284362</v>
      </c>
    </row>
    <row r="4" spans="1:8" x14ac:dyDescent="0.3">
      <c r="A4" s="15">
        <v>3</v>
      </c>
      <c r="B4" s="21"/>
      <c r="C4" s="21"/>
      <c r="D4" s="21"/>
      <c r="E4" s="21"/>
      <c r="F4" s="21"/>
      <c r="G4" s="21">
        <f t="shared" si="0"/>
        <v>0</v>
      </c>
      <c r="H4" s="29">
        <f>G4/1.055*0.055</f>
        <v>0</v>
      </c>
    </row>
    <row r="5" spans="1:8" x14ac:dyDescent="0.3">
      <c r="A5" s="15">
        <v>4</v>
      </c>
      <c r="B5" s="9"/>
      <c r="C5" s="16"/>
      <c r="D5" s="17"/>
      <c r="E5" s="18"/>
      <c r="F5" s="19"/>
      <c r="G5" s="20">
        <f t="shared" si="0"/>
        <v>0</v>
      </c>
      <c r="H5" s="29">
        <f t="shared" ref="H5:H31" si="1">G5/1.055*0.055</f>
        <v>0</v>
      </c>
    </row>
    <row r="6" spans="1:8" x14ac:dyDescent="0.3">
      <c r="A6" s="15">
        <v>5</v>
      </c>
      <c r="B6" s="9">
        <v>1186.3</v>
      </c>
      <c r="C6" s="16">
        <v>177.1</v>
      </c>
      <c r="D6" s="17">
        <v>0</v>
      </c>
      <c r="E6" s="18">
        <v>0</v>
      </c>
      <c r="F6" s="19">
        <v>495.3</v>
      </c>
      <c r="G6" s="20">
        <f t="shared" si="0"/>
        <v>672.4</v>
      </c>
      <c r="H6" s="29">
        <f t="shared" si="1"/>
        <v>35.05402843601896</v>
      </c>
    </row>
    <row r="7" spans="1:8" x14ac:dyDescent="0.3">
      <c r="A7" s="22">
        <v>6</v>
      </c>
      <c r="B7" s="9"/>
      <c r="C7" s="16">
        <v>45.4</v>
      </c>
      <c r="D7" s="17">
        <v>0</v>
      </c>
      <c r="E7" s="18">
        <v>0</v>
      </c>
      <c r="F7" s="19">
        <v>416.28</v>
      </c>
      <c r="G7" s="14">
        <f t="shared" si="0"/>
        <v>461.67999999999995</v>
      </c>
      <c r="H7" s="29">
        <f t="shared" si="1"/>
        <v>24.06862559241706</v>
      </c>
    </row>
    <row r="8" spans="1:8" x14ac:dyDescent="0.3">
      <c r="A8" s="22">
        <v>7</v>
      </c>
      <c r="B8" s="9">
        <v>129.53</v>
      </c>
      <c r="C8" s="16">
        <v>41.94</v>
      </c>
      <c r="D8" s="17">
        <v>0</v>
      </c>
      <c r="E8" s="18">
        <v>0</v>
      </c>
      <c r="F8" s="19">
        <v>270.2</v>
      </c>
      <c r="G8" s="20">
        <f t="shared" si="0"/>
        <v>312.14</v>
      </c>
      <c r="H8" s="29">
        <f t="shared" si="1"/>
        <v>16.272701421800946</v>
      </c>
    </row>
    <row r="9" spans="1:8" x14ac:dyDescent="0.3">
      <c r="A9" s="22">
        <v>8</v>
      </c>
      <c r="B9" s="9">
        <v>1227.6300000000001</v>
      </c>
      <c r="C9" s="16">
        <v>91.4</v>
      </c>
      <c r="D9" s="17">
        <v>0</v>
      </c>
      <c r="E9" s="18">
        <v>0</v>
      </c>
      <c r="F9" s="19">
        <v>238.54</v>
      </c>
      <c r="G9" s="20">
        <f t="shared" si="0"/>
        <v>329.94</v>
      </c>
      <c r="H9" s="29">
        <f t="shared" si="1"/>
        <v>17.200663507109006</v>
      </c>
    </row>
    <row r="10" spans="1:8" x14ac:dyDescent="0.3">
      <c r="A10" s="22">
        <v>9</v>
      </c>
      <c r="B10" s="9">
        <v>1261.03</v>
      </c>
      <c r="C10" s="16">
        <v>127</v>
      </c>
      <c r="D10" s="17">
        <v>0</v>
      </c>
      <c r="E10" s="18">
        <v>0</v>
      </c>
      <c r="F10" s="19">
        <v>510.1</v>
      </c>
      <c r="G10" s="20">
        <f t="shared" si="0"/>
        <v>637.1</v>
      </c>
      <c r="H10" s="29">
        <f t="shared" si="1"/>
        <v>33.213744075829389</v>
      </c>
    </row>
    <row r="11" spans="1:8" x14ac:dyDescent="0.3">
      <c r="A11" s="22">
        <v>10</v>
      </c>
      <c r="B11" s="21"/>
      <c r="C11" s="21"/>
      <c r="D11" s="21"/>
      <c r="E11" s="21"/>
      <c r="F11" s="21"/>
      <c r="G11" s="21">
        <f t="shared" si="0"/>
        <v>0</v>
      </c>
      <c r="H11" s="29">
        <f t="shared" si="1"/>
        <v>0</v>
      </c>
    </row>
    <row r="12" spans="1:8" x14ac:dyDescent="0.3">
      <c r="A12" s="22">
        <v>11</v>
      </c>
      <c r="B12" s="9"/>
      <c r="C12" s="16"/>
      <c r="D12" s="17"/>
      <c r="E12" s="18"/>
      <c r="F12" s="19"/>
      <c r="G12" s="14">
        <f t="shared" si="0"/>
        <v>0</v>
      </c>
      <c r="H12" s="29">
        <f t="shared" si="1"/>
        <v>0</v>
      </c>
    </row>
    <row r="13" spans="1:8" x14ac:dyDescent="0.3">
      <c r="A13" s="22">
        <v>12</v>
      </c>
      <c r="B13" s="9">
        <v>1336.23</v>
      </c>
      <c r="C13" s="16">
        <v>75.2</v>
      </c>
      <c r="D13" s="17">
        <v>0</v>
      </c>
      <c r="E13" s="18">
        <v>0</v>
      </c>
      <c r="F13" s="19">
        <v>302.39999999999998</v>
      </c>
      <c r="G13" s="20">
        <f t="shared" si="0"/>
        <v>377.59999999999997</v>
      </c>
      <c r="H13" s="29">
        <f t="shared" si="1"/>
        <v>19.685308056872035</v>
      </c>
    </row>
    <row r="14" spans="1:8" x14ac:dyDescent="0.3">
      <c r="A14" s="22">
        <v>13</v>
      </c>
      <c r="B14" s="9">
        <v>1474.03</v>
      </c>
      <c r="C14" s="16">
        <v>137.80000000000001</v>
      </c>
      <c r="D14" s="17">
        <v>0</v>
      </c>
      <c r="E14" s="18">
        <v>0</v>
      </c>
      <c r="F14" s="19">
        <v>273.3</v>
      </c>
      <c r="G14" s="20">
        <f t="shared" si="0"/>
        <v>411.1</v>
      </c>
      <c r="H14" s="29">
        <f t="shared" si="1"/>
        <v>21.431753554502372</v>
      </c>
    </row>
    <row r="15" spans="1:8" x14ac:dyDescent="0.3">
      <c r="A15" s="22">
        <v>14</v>
      </c>
      <c r="B15" s="9">
        <v>1495.03</v>
      </c>
      <c r="C15" s="16">
        <v>59.5</v>
      </c>
      <c r="D15" s="17">
        <v>24</v>
      </c>
      <c r="E15" s="18">
        <v>87.75</v>
      </c>
      <c r="F15" s="19">
        <v>430.3</v>
      </c>
      <c r="G15" s="20">
        <f t="shared" si="0"/>
        <v>601.54999999999995</v>
      </c>
      <c r="H15" s="29">
        <f t="shared" si="1"/>
        <v>31.360426540284358</v>
      </c>
    </row>
    <row r="16" spans="1:8" x14ac:dyDescent="0.3">
      <c r="A16" s="22">
        <v>15</v>
      </c>
      <c r="B16" s="9">
        <v>1461.97</v>
      </c>
      <c r="C16" s="16">
        <v>13.75</v>
      </c>
      <c r="D16" s="17">
        <v>0</v>
      </c>
      <c r="E16" s="18">
        <v>0</v>
      </c>
      <c r="F16" s="19">
        <v>179.6</v>
      </c>
      <c r="G16" s="20">
        <f t="shared" si="0"/>
        <v>193.35</v>
      </c>
      <c r="H16" s="29">
        <f t="shared" si="1"/>
        <v>10.079857819905213</v>
      </c>
    </row>
    <row r="17" spans="1:8" x14ac:dyDescent="0.3">
      <c r="A17" s="22">
        <v>16</v>
      </c>
      <c r="B17" s="9">
        <v>1557.89</v>
      </c>
      <c r="C17" s="16">
        <v>143.80000000000001</v>
      </c>
      <c r="D17" s="17">
        <v>0</v>
      </c>
      <c r="E17" s="18">
        <v>0</v>
      </c>
      <c r="F17" s="19">
        <v>700.28</v>
      </c>
      <c r="G17" s="20">
        <f t="shared" si="0"/>
        <v>844.07999999999993</v>
      </c>
      <c r="H17" s="29">
        <f t="shared" si="1"/>
        <v>44.00417061611374</v>
      </c>
    </row>
    <row r="18" spans="1:8" x14ac:dyDescent="0.3">
      <c r="A18" s="22">
        <v>17</v>
      </c>
      <c r="B18" s="21"/>
      <c r="C18" s="21"/>
      <c r="D18" s="21"/>
      <c r="E18" s="21"/>
      <c r="F18" s="21"/>
      <c r="G18" s="21"/>
      <c r="H18" s="29">
        <f t="shared" si="1"/>
        <v>0</v>
      </c>
    </row>
    <row r="19" spans="1:8" x14ac:dyDescent="0.3">
      <c r="A19" s="22">
        <v>18</v>
      </c>
      <c r="B19" s="9"/>
      <c r="C19" s="16"/>
      <c r="D19" s="17"/>
      <c r="E19" s="18"/>
      <c r="F19" s="19"/>
      <c r="G19" s="20">
        <f t="shared" ref="G19:G31" si="2">SUM(C19:F19)</f>
        <v>0</v>
      </c>
      <c r="H19" s="29">
        <f t="shared" si="1"/>
        <v>0</v>
      </c>
    </row>
    <row r="20" spans="1:8" x14ac:dyDescent="0.3">
      <c r="A20" s="22">
        <v>19</v>
      </c>
      <c r="B20" s="9">
        <v>1575.71</v>
      </c>
      <c r="C20" s="16">
        <v>47</v>
      </c>
      <c r="D20" s="17">
        <v>0</v>
      </c>
      <c r="E20" s="18">
        <v>0</v>
      </c>
      <c r="F20" s="19">
        <v>231.9</v>
      </c>
      <c r="G20" s="20">
        <f t="shared" si="2"/>
        <v>278.89999999999998</v>
      </c>
      <c r="H20" s="29">
        <f t="shared" si="1"/>
        <v>14.539810426540283</v>
      </c>
    </row>
    <row r="21" spans="1:8" x14ac:dyDescent="0.3">
      <c r="A21" s="22">
        <v>20</v>
      </c>
      <c r="B21" s="9">
        <v>1604.55</v>
      </c>
      <c r="C21" s="16">
        <v>76</v>
      </c>
      <c r="D21" s="17">
        <v>0</v>
      </c>
      <c r="E21" s="18">
        <v>0</v>
      </c>
      <c r="F21" s="19">
        <v>283.5</v>
      </c>
      <c r="G21" s="20">
        <f t="shared" si="2"/>
        <v>359.5</v>
      </c>
      <c r="H21" s="29">
        <f t="shared" si="1"/>
        <v>18.741706161137444</v>
      </c>
    </row>
    <row r="22" spans="1:8" x14ac:dyDescent="0.3">
      <c r="A22" s="22">
        <v>21</v>
      </c>
      <c r="B22" s="9">
        <v>396.69</v>
      </c>
      <c r="C22" s="16">
        <v>116.2</v>
      </c>
      <c r="D22" s="17">
        <v>0</v>
      </c>
      <c r="E22" s="18">
        <v>0</v>
      </c>
      <c r="F22" s="19">
        <v>336</v>
      </c>
      <c r="G22" s="20">
        <f t="shared" si="2"/>
        <v>452.2</v>
      </c>
      <c r="H22" s="29">
        <f t="shared" si="1"/>
        <v>23.574407582938388</v>
      </c>
    </row>
    <row r="23" spans="1:8" x14ac:dyDescent="0.3">
      <c r="A23" s="22">
        <v>22</v>
      </c>
      <c r="B23" s="9">
        <v>619.69000000000005</v>
      </c>
      <c r="C23" s="16">
        <v>223</v>
      </c>
      <c r="D23" s="17">
        <v>0</v>
      </c>
      <c r="E23" s="18">
        <v>0</v>
      </c>
      <c r="F23" s="19">
        <v>1105.5</v>
      </c>
      <c r="G23" s="20">
        <f t="shared" si="2"/>
        <v>1328.5</v>
      </c>
      <c r="H23" s="29">
        <f t="shared" si="1"/>
        <v>69.258293838862556</v>
      </c>
    </row>
    <row r="24" spans="1:8" x14ac:dyDescent="0.3">
      <c r="A24" s="22">
        <v>23</v>
      </c>
      <c r="B24" s="9">
        <v>854.55</v>
      </c>
      <c r="C24" s="16">
        <v>252.56</v>
      </c>
      <c r="D24" s="17">
        <v>0</v>
      </c>
      <c r="E24" s="18">
        <v>0</v>
      </c>
      <c r="F24" s="19">
        <v>1032.79</v>
      </c>
      <c r="G24" s="20">
        <f t="shared" si="2"/>
        <v>1285.3499999999999</v>
      </c>
      <c r="H24" s="29">
        <f t="shared" si="1"/>
        <v>67.008767772511845</v>
      </c>
    </row>
    <row r="25" spans="1:8" x14ac:dyDescent="0.3">
      <c r="A25" s="22">
        <v>24</v>
      </c>
      <c r="B25" s="21"/>
      <c r="C25" s="21"/>
      <c r="D25" s="21"/>
      <c r="E25" s="21"/>
      <c r="F25" s="21"/>
      <c r="G25" s="21">
        <f t="shared" si="2"/>
        <v>0</v>
      </c>
      <c r="H25" s="29">
        <f t="shared" si="1"/>
        <v>0</v>
      </c>
    </row>
    <row r="26" spans="1:8" x14ac:dyDescent="0.3">
      <c r="A26" s="22">
        <v>25</v>
      </c>
      <c r="B26" s="9"/>
      <c r="C26" s="16"/>
      <c r="D26" s="17"/>
      <c r="E26" s="18"/>
      <c r="F26" s="19"/>
      <c r="G26" s="14">
        <f t="shared" si="2"/>
        <v>0</v>
      </c>
      <c r="H26" s="29">
        <f t="shared" si="1"/>
        <v>0</v>
      </c>
    </row>
    <row r="27" spans="1:8" x14ac:dyDescent="0.3">
      <c r="A27" s="22">
        <v>26</v>
      </c>
      <c r="B27" s="9">
        <v>854.63</v>
      </c>
      <c r="C27" s="16">
        <v>45.86</v>
      </c>
      <c r="D27" s="17">
        <v>0</v>
      </c>
      <c r="E27" s="18">
        <v>0</v>
      </c>
      <c r="F27" s="19">
        <v>569.6</v>
      </c>
      <c r="G27" s="20">
        <f t="shared" si="2"/>
        <v>615.46</v>
      </c>
      <c r="H27" s="29">
        <f t="shared" si="1"/>
        <v>32.085592417061619</v>
      </c>
    </row>
    <row r="28" spans="1:8" x14ac:dyDescent="0.3">
      <c r="A28" s="22">
        <v>27</v>
      </c>
      <c r="B28" s="9">
        <v>934.09</v>
      </c>
      <c r="C28" s="16">
        <v>123.16</v>
      </c>
      <c r="D28" s="17">
        <v>0</v>
      </c>
      <c r="E28" s="18">
        <v>0</v>
      </c>
      <c r="F28" s="19">
        <v>503.1</v>
      </c>
      <c r="G28" s="20">
        <f t="shared" si="2"/>
        <v>626.26</v>
      </c>
      <c r="H28" s="29">
        <f t="shared" si="1"/>
        <v>32.648625592417062</v>
      </c>
    </row>
    <row r="29" spans="1:8" x14ac:dyDescent="0.3">
      <c r="A29" s="22">
        <v>28</v>
      </c>
      <c r="B29" s="9">
        <v>990.09</v>
      </c>
      <c r="C29" s="16">
        <v>60.5</v>
      </c>
      <c r="D29" s="17">
        <v>0</v>
      </c>
      <c r="E29" s="18">
        <v>227.85</v>
      </c>
      <c r="F29" s="19">
        <v>487</v>
      </c>
      <c r="G29" s="20">
        <f t="shared" si="2"/>
        <v>775.35</v>
      </c>
      <c r="H29" s="29">
        <f t="shared" si="1"/>
        <v>40.421090047393363</v>
      </c>
    </row>
    <row r="30" spans="1:8" x14ac:dyDescent="0.3">
      <c r="A30" s="22">
        <v>29</v>
      </c>
      <c r="B30" s="9">
        <v>1099.5899999999999</v>
      </c>
      <c r="C30" s="16">
        <v>187</v>
      </c>
      <c r="D30" s="17">
        <v>252</v>
      </c>
      <c r="E30" s="18">
        <v>0</v>
      </c>
      <c r="F30" s="19">
        <v>436.26</v>
      </c>
      <c r="G30" s="14">
        <f t="shared" si="2"/>
        <v>875.26</v>
      </c>
      <c r="H30" s="29">
        <f t="shared" si="1"/>
        <v>45.629668246445497</v>
      </c>
    </row>
    <row r="31" spans="1:8" ht="15" thickBot="1" x14ac:dyDescent="0.35">
      <c r="A31" s="15">
        <v>30</v>
      </c>
      <c r="B31" s="9">
        <v>1361.09</v>
      </c>
      <c r="C31" s="16">
        <v>281.3</v>
      </c>
      <c r="D31" s="17">
        <v>0</v>
      </c>
      <c r="E31" s="18">
        <v>0</v>
      </c>
      <c r="F31" s="19">
        <v>981.24</v>
      </c>
      <c r="G31" s="14">
        <f t="shared" si="2"/>
        <v>1262.54</v>
      </c>
      <c r="H31" s="29">
        <f t="shared" si="1"/>
        <v>65.819620853080565</v>
      </c>
    </row>
    <row r="32" spans="1:8" ht="15.6" thickTop="1" thickBot="1" x14ac:dyDescent="0.35">
      <c r="A32" s="23" t="s">
        <v>7</v>
      </c>
      <c r="B32" s="24"/>
      <c r="C32" s="24"/>
      <c r="D32" s="24"/>
      <c r="E32" s="24"/>
      <c r="F32" s="24"/>
      <c r="G32" s="24">
        <f>+SUM(G2:G31)</f>
        <v>13628.86</v>
      </c>
    </row>
    <row r="33" ht="15" thickTop="1" x14ac:dyDescent="0.3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5FC39-E9D2-47E6-8988-5E5F89F786FF}">
  <dimension ref="A1:J234"/>
  <sheetViews>
    <sheetView tabSelected="1" workbookViewId="0">
      <selection activeCell="E25" sqref="E25"/>
    </sheetView>
  </sheetViews>
  <sheetFormatPr baseColWidth="10" defaultRowHeight="14.4" x14ac:dyDescent="0.3"/>
  <cols>
    <col min="1" max="1" width="20.77734375" customWidth="1"/>
    <col min="2" max="2" width="17" customWidth="1"/>
    <col min="3" max="3" width="14.44140625" customWidth="1"/>
    <col min="4" max="4" width="19.6640625" customWidth="1"/>
    <col min="5" max="5" width="21.44140625" customWidth="1"/>
    <col min="6" max="6" width="24.88671875" customWidth="1"/>
    <col min="7" max="7" width="19.109375" customWidth="1"/>
    <col min="9" max="9" width="13" bestFit="1" customWidth="1"/>
  </cols>
  <sheetData>
    <row r="1" spans="1:10" x14ac:dyDescent="0.3">
      <c r="A1" t="s">
        <v>8</v>
      </c>
      <c r="B1" t="s">
        <v>9</v>
      </c>
      <c r="C1" t="s">
        <v>10</v>
      </c>
      <c r="D1" t="s">
        <v>11</v>
      </c>
      <c r="E1" t="s">
        <v>12</v>
      </c>
      <c r="F1" t="s">
        <v>13</v>
      </c>
      <c r="G1" t="s">
        <v>38</v>
      </c>
      <c r="H1" s="28" t="s">
        <v>14</v>
      </c>
      <c r="I1" s="28" t="s">
        <v>15</v>
      </c>
      <c r="J1" t="s">
        <v>37</v>
      </c>
    </row>
    <row r="2" spans="1:10" x14ac:dyDescent="0.3">
      <c r="A2" t="s">
        <v>31</v>
      </c>
      <c r="B2" s="28" t="s">
        <v>32</v>
      </c>
      <c r="C2" s="30">
        <v>45598</v>
      </c>
      <c r="D2">
        <v>701055</v>
      </c>
      <c r="E2" s="32" t="s">
        <v>25</v>
      </c>
      <c r="I2">
        <v>880.18</v>
      </c>
    </row>
    <row r="3" spans="1:10" x14ac:dyDescent="0.3">
      <c r="A3" t="s">
        <v>31</v>
      </c>
      <c r="B3" s="28" t="s">
        <v>32</v>
      </c>
      <c r="C3" s="30">
        <f>C2</f>
        <v>45598</v>
      </c>
      <c r="D3">
        <v>445710</v>
      </c>
      <c r="E3" t="s">
        <v>29</v>
      </c>
      <c r="I3">
        <v>48.41</v>
      </c>
    </row>
    <row r="4" spans="1:10" x14ac:dyDescent="0.3">
      <c r="A4" t="s">
        <v>31</v>
      </c>
      <c r="B4" s="28" t="s">
        <v>32</v>
      </c>
      <c r="C4" s="30">
        <f>C3</f>
        <v>45598</v>
      </c>
      <c r="D4">
        <v>580001</v>
      </c>
      <c r="E4" t="s">
        <v>33</v>
      </c>
      <c r="H4">
        <v>201.5</v>
      </c>
    </row>
    <row r="5" spans="1:10" x14ac:dyDescent="0.3">
      <c r="A5" t="s">
        <v>31</v>
      </c>
      <c r="B5" s="28" t="s">
        <v>32</v>
      </c>
      <c r="C5" s="30">
        <f>C4</f>
        <v>45598</v>
      </c>
      <c r="D5">
        <v>580002</v>
      </c>
      <c r="E5" t="s">
        <v>5</v>
      </c>
      <c r="H5">
        <v>727.1</v>
      </c>
    </row>
    <row r="6" spans="1:10" x14ac:dyDescent="0.3">
      <c r="A6" t="s">
        <v>31</v>
      </c>
      <c r="B6" s="28" t="s">
        <v>32</v>
      </c>
      <c r="C6" s="31">
        <v>45601</v>
      </c>
      <c r="D6">
        <v>701055</v>
      </c>
      <c r="E6" s="32" t="s">
        <v>25</v>
      </c>
      <c r="I6" s="33">
        <f>672.4/1.055</f>
        <v>637.34597156398104</v>
      </c>
    </row>
    <row r="7" spans="1:10" x14ac:dyDescent="0.3">
      <c r="A7" t="s">
        <v>31</v>
      </c>
      <c r="B7" s="28" t="s">
        <v>32</v>
      </c>
      <c r="C7" s="31">
        <f>C6</f>
        <v>45601</v>
      </c>
      <c r="D7">
        <v>445710</v>
      </c>
      <c r="E7" t="s">
        <v>29</v>
      </c>
      <c r="I7" s="33">
        <f>I6*0.055</f>
        <v>35.05402843601896</v>
      </c>
    </row>
    <row r="8" spans="1:10" x14ac:dyDescent="0.3">
      <c r="A8" t="s">
        <v>31</v>
      </c>
      <c r="B8" s="28" t="s">
        <v>32</v>
      </c>
      <c r="C8" s="31">
        <f t="shared" ref="C8" si="0">C7</f>
        <v>45601</v>
      </c>
      <c r="D8">
        <v>580001</v>
      </c>
      <c r="E8" t="s">
        <v>33</v>
      </c>
      <c r="H8">
        <f>177.1</f>
        <v>177.1</v>
      </c>
    </row>
    <row r="9" spans="1:10" x14ac:dyDescent="0.3">
      <c r="A9" t="s">
        <v>31</v>
      </c>
      <c r="B9" s="28" t="s">
        <v>32</v>
      </c>
      <c r="C9" s="31">
        <f>C8</f>
        <v>45601</v>
      </c>
      <c r="D9">
        <v>580002</v>
      </c>
      <c r="E9" t="s">
        <v>5</v>
      </c>
      <c r="H9">
        <v>495.3</v>
      </c>
    </row>
    <row r="10" spans="1:10" x14ac:dyDescent="0.3">
      <c r="A10" t="s">
        <v>31</v>
      </c>
      <c r="B10" s="28" t="s">
        <v>32</v>
      </c>
      <c r="C10" s="31">
        <v>45602</v>
      </c>
      <c r="D10">
        <v>701055</v>
      </c>
      <c r="E10" s="32" t="s">
        <v>25</v>
      </c>
      <c r="I10" s="33">
        <f>461.68/1.055</f>
        <v>437.61137440758296</v>
      </c>
    </row>
    <row r="11" spans="1:10" x14ac:dyDescent="0.3">
      <c r="A11" t="s">
        <v>31</v>
      </c>
      <c r="B11" s="28" t="s">
        <v>32</v>
      </c>
      <c r="C11" s="31">
        <f>C10</f>
        <v>45602</v>
      </c>
      <c r="D11">
        <v>445710</v>
      </c>
      <c r="E11" t="s">
        <v>29</v>
      </c>
      <c r="I11" s="33">
        <f>I10*0.055</f>
        <v>24.068625592417064</v>
      </c>
    </row>
    <row r="12" spans="1:10" x14ac:dyDescent="0.3">
      <c r="A12" t="s">
        <v>31</v>
      </c>
      <c r="B12" s="28" t="s">
        <v>32</v>
      </c>
      <c r="C12" s="31">
        <f t="shared" ref="C12:C13" si="1">C11</f>
        <v>45602</v>
      </c>
      <c r="D12">
        <v>580001</v>
      </c>
      <c r="E12" t="s">
        <v>33</v>
      </c>
      <c r="H12">
        <f>45.4</f>
        <v>45.4</v>
      </c>
    </row>
    <row r="13" spans="1:10" x14ac:dyDescent="0.3">
      <c r="A13" t="s">
        <v>31</v>
      </c>
      <c r="B13" s="28" t="s">
        <v>32</v>
      </c>
      <c r="C13" s="31">
        <f t="shared" si="1"/>
        <v>45602</v>
      </c>
      <c r="D13">
        <v>580002</v>
      </c>
      <c r="E13" t="s">
        <v>5</v>
      </c>
      <c r="H13">
        <v>416.28</v>
      </c>
    </row>
    <row r="14" spans="1:10" x14ac:dyDescent="0.3">
      <c r="A14" t="s">
        <v>31</v>
      </c>
      <c r="B14" s="28" t="s">
        <v>32</v>
      </c>
      <c r="C14" s="31">
        <f>C13+1</f>
        <v>45603</v>
      </c>
      <c r="D14">
        <v>701055</v>
      </c>
      <c r="E14" s="32" t="s">
        <v>25</v>
      </c>
      <c r="I14" s="34">
        <f>312.14/1.055</f>
        <v>295.86729857819904</v>
      </c>
    </row>
    <row r="15" spans="1:10" x14ac:dyDescent="0.3">
      <c r="A15" t="s">
        <v>31</v>
      </c>
      <c r="B15" s="28" t="s">
        <v>32</v>
      </c>
      <c r="C15" s="31">
        <f>C14</f>
        <v>45603</v>
      </c>
      <c r="D15">
        <v>445710</v>
      </c>
      <c r="E15" t="s">
        <v>29</v>
      </c>
      <c r="I15" s="33">
        <f>I14*0.055</f>
        <v>16.272701421800946</v>
      </c>
    </row>
    <row r="16" spans="1:10" x14ac:dyDescent="0.3">
      <c r="A16" t="s">
        <v>31</v>
      </c>
      <c r="B16" s="28" t="s">
        <v>32</v>
      </c>
      <c r="C16" s="31">
        <f t="shared" ref="C16:C17" si="2">C15</f>
        <v>45603</v>
      </c>
      <c r="D16">
        <v>580001</v>
      </c>
      <c r="E16" t="s">
        <v>33</v>
      </c>
      <c r="H16">
        <f>41.94</f>
        <v>41.94</v>
      </c>
    </row>
    <row r="17" spans="1:9" x14ac:dyDescent="0.3">
      <c r="A17" t="s">
        <v>31</v>
      </c>
      <c r="B17" s="28" t="s">
        <v>32</v>
      </c>
      <c r="C17" s="31">
        <f t="shared" si="2"/>
        <v>45603</v>
      </c>
      <c r="D17">
        <v>580002</v>
      </c>
      <c r="E17" t="s">
        <v>5</v>
      </c>
      <c r="H17">
        <v>270.2</v>
      </c>
    </row>
    <row r="18" spans="1:9" x14ac:dyDescent="0.3">
      <c r="A18" t="s">
        <v>31</v>
      </c>
      <c r="B18" s="28" t="s">
        <v>32</v>
      </c>
      <c r="C18" s="31">
        <f>C17+1</f>
        <v>45604</v>
      </c>
      <c r="D18">
        <v>701055</v>
      </c>
      <c r="E18" s="32" t="s">
        <v>25</v>
      </c>
      <c r="I18" s="33">
        <f>329.94/1.055</f>
        <v>312.73933649289103</v>
      </c>
    </row>
    <row r="19" spans="1:9" x14ac:dyDescent="0.3">
      <c r="A19" t="s">
        <v>31</v>
      </c>
      <c r="B19" s="28" t="s">
        <v>32</v>
      </c>
      <c r="C19" s="31">
        <f>C18</f>
        <v>45604</v>
      </c>
      <c r="D19">
        <v>445710</v>
      </c>
      <c r="E19" t="s">
        <v>29</v>
      </c>
      <c r="I19" s="33">
        <f>I18*0.055</f>
        <v>17.200663507109006</v>
      </c>
    </row>
    <row r="20" spans="1:9" x14ac:dyDescent="0.3">
      <c r="A20" t="s">
        <v>31</v>
      </c>
      <c r="B20" s="28" t="s">
        <v>32</v>
      </c>
      <c r="C20" s="31">
        <f>C19</f>
        <v>45604</v>
      </c>
      <c r="D20">
        <v>580001</v>
      </c>
      <c r="E20" t="s">
        <v>33</v>
      </c>
      <c r="H20">
        <v>91.4</v>
      </c>
    </row>
    <row r="21" spans="1:9" x14ac:dyDescent="0.3">
      <c r="A21" t="s">
        <v>31</v>
      </c>
      <c r="B21" s="28" t="s">
        <v>32</v>
      </c>
      <c r="C21" s="31">
        <f>C20</f>
        <v>45604</v>
      </c>
      <c r="D21">
        <v>580002</v>
      </c>
      <c r="E21" t="s">
        <v>5</v>
      </c>
      <c r="H21">
        <v>238.54</v>
      </c>
    </row>
    <row r="22" spans="1:9" x14ac:dyDescent="0.3">
      <c r="A22" t="s">
        <v>31</v>
      </c>
      <c r="B22" s="28" t="s">
        <v>32</v>
      </c>
      <c r="C22" s="31">
        <f>C21+1</f>
        <v>45605</v>
      </c>
      <c r="D22">
        <v>701055</v>
      </c>
      <c r="E22" s="32" t="s">
        <v>25</v>
      </c>
      <c r="I22" s="35">
        <f>637.1/1.055</f>
        <v>603.88625592417065</v>
      </c>
    </row>
    <row r="23" spans="1:9" x14ac:dyDescent="0.3">
      <c r="A23" t="s">
        <v>31</v>
      </c>
      <c r="B23" s="28" t="s">
        <v>32</v>
      </c>
      <c r="C23" s="31">
        <f>C22</f>
        <v>45605</v>
      </c>
      <c r="D23">
        <v>445710</v>
      </c>
      <c r="E23" t="s">
        <v>29</v>
      </c>
      <c r="I23" s="33">
        <f>I22*0.055</f>
        <v>33.213744075829389</v>
      </c>
    </row>
    <row r="24" spans="1:9" x14ac:dyDescent="0.3">
      <c r="A24" t="s">
        <v>31</v>
      </c>
      <c r="B24" s="28" t="s">
        <v>32</v>
      </c>
      <c r="C24" s="31">
        <f>C23</f>
        <v>45605</v>
      </c>
      <c r="D24">
        <v>580001</v>
      </c>
      <c r="E24" t="s">
        <v>33</v>
      </c>
      <c r="H24">
        <v>127</v>
      </c>
    </row>
    <row r="25" spans="1:9" x14ac:dyDescent="0.3">
      <c r="A25" t="s">
        <v>31</v>
      </c>
      <c r="B25" s="28" t="s">
        <v>32</v>
      </c>
      <c r="C25" s="31">
        <f>C24</f>
        <v>45605</v>
      </c>
      <c r="D25">
        <v>580002</v>
      </c>
      <c r="E25" t="s">
        <v>5</v>
      </c>
      <c r="H25">
        <v>510.1</v>
      </c>
    </row>
    <row r="26" spans="1:9" x14ac:dyDescent="0.3">
      <c r="A26" t="s">
        <v>31</v>
      </c>
      <c r="B26" s="28" t="s">
        <v>32</v>
      </c>
      <c r="C26" s="31">
        <v>45608</v>
      </c>
      <c r="D26">
        <v>701055</v>
      </c>
      <c r="E26" s="32" t="s">
        <v>25</v>
      </c>
      <c r="I26" s="36">
        <f>377.6/1.055</f>
        <v>357.91469194312799</v>
      </c>
    </row>
    <row r="27" spans="1:9" x14ac:dyDescent="0.3">
      <c r="A27" t="s">
        <v>31</v>
      </c>
      <c r="B27" s="28" t="s">
        <v>32</v>
      </c>
      <c r="C27" s="31">
        <f t="shared" ref="C27:C84" si="3">C26</f>
        <v>45608</v>
      </c>
      <c r="D27">
        <v>445710</v>
      </c>
      <c r="E27" t="s">
        <v>29</v>
      </c>
      <c r="I27" s="33">
        <f>I26*0.055</f>
        <v>19.685308056872039</v>
      </c>
    </row>
    <row r="28" spans="1:9" x14ac:dyDescent="0.3">
      <c r="A28" t="s">
        <v>31</v>
      </c>
      <c r="B28" s="28" t="s">
        <v>32</v>
      </c>
      <c r="C28" s="31">
        <f t="shared" si="3"/>
        <v>45608</v>
      </c>
      <c r="D28">
        <v>580001</v>
      </c>
      <c r="E28" t="s">
        <v>33</v>
      </c>
      <c r="H28">
        <v>75.2</v>
      </c>
    </row>
    <row r="29" spans="1:9" x14ac:dyDescent="0.3">
      <c r="A29" t="s">
        <v>31</v>
      </c>
      <c r="B29" s="28" t="s">
        <v>32</v>
      </c>
      <c r="C29" s="31">
        <v>45608</v>
      </c>
      <c r="D29">
        <v>580002</v>
      </c>
      <c r="E29" t="s">
        <v>5</v>
      </c>
      <c r="H29">
        <v>302.39999999999998</v>
      </c>
    </row>
    <row r="30" spans="1:9" x14ac:dyDescent="0.3">
      <c r="A30" t="s">
        <v>31</v>
      </c>
      <c r="B30" s="28" t="s">
        <v>32</v>
      </c>
      <c r="C30" s="31">
        <f>C29+1</f>
        <v>45609</v>
      </c>
      <c r="D30">
        <v>701055</v>
      </c>
      <c r="E30" s="32" t="s">
        <v>25</v>
      </c>
      <c r="I30" s="33">
        <f>411.1/1.055</f>
        <v>389.66824644549769</v>
      </c>
    </row>
    <row r="31" spans="1:9" x14ac:dyDescent="0.3">
      <c r="A31" t="s">
        <v>31</v>
      </c>
      <c r="B31" s="28" t="s">
        <v>32</v>
      </c>
      <c r="C31" s="31">
        <f t="shared" si="3"/>
        <v>45609</v>
      </c>
      <c r="D31">
        <v>445710</v>
      </c>
      <c r="E31" t="s">
        <v>29</v>
      </c>
      <c r="I31" s="33">
        <f>411.1/1.055*0.055</f>
        <v>21.431753554502372</v>
      </c>
    </row>
    <row r="32" spans="1:9" x14ac:dyDescent="0.3">
      <c r="A32" t="s">
        <v>31</v>
      </c>
      <c r="B32" s="28" t="s">
        <v>32</v>
      </c>
      <c r="C32" s="31">
        <f t="shared" si="3"/>
        <v>45609</v>
      </c>
      <c r="D32">
        <v>580001</v>
      </c>
      <c r="E32" t="s">
        <v>33</v>
      </c>
      <c r="H32">
        <v>137.80000000000001</v>
      </c>
    </row>
    <row r="33" spans="1:9" x14ac:dyDescent="0.3">
      <c r="A33" t="s">
        <v>31</v>
      </c>
      <c r="B33" s="28" t="s">
        <v>32</v>
      </c>
      <c r="C33" s="31">
        <v>45609</v>
      </c>
      <c r="D33">
        <v>580002</v>
      </c>
      <c r="E33" t="s">
        <v>5</v>
      </c>
      <c r="H33">
        <v>273.3</v>
      </c>
    </row>
    <row r="34" spans="1:9" x14ac:dyDescent="0.3">
      <c r="A34" t="s">
        <v>31</v>
      </c>
      <c r="B34" s="28" t="s">
        <v>32</v>
      </c>
      <c r="C34" s="31">
        <v>45610</v>
      </c>
      <c r="D34">
        <v>701055</v>
      </c>
      <c r="E34" s="32" t="s">
        <v>25</v>
      </c>
      <c r="I34" s="33">
        <f>601.55/1.055</f>
        <v>570.18957345971558</v>
      </c>
    </row>
    <row r="35" spans="1:9" x14ac:dyDescent="0.3">
      <c r="A35" t="s">
        <v>31</v>
      </c>
      <c r="B35" s="28" t="s">
        <v>32</v>
      </c>
      <c r="C35" s="31">
        <f t="shared" si="3"/>
        <v>45610</v>
      </c>
      <c r="D35">
        <v>445710</v>
      </c>
      <c r="E35" t="s">
        <v>29</v>
      </c>
      <c r="I35" s="33">
        <f>I34*0.055</f>
        <v>31.360426540284358</v>
      </c>
    </row>
    <row r="36" spans="1:9" x14ac:dyDescent="0.3">
      <c r="A36" t="s">
        <v>31</v>
      </c>
      <c r="B36" s="28" t="s">
        <v>32</v>
      </c>
      <c r="C36" s="31">
        <f t="shared" si="3"/>
        <v>45610</v>
      </c>
      <c r="D36">
        <v>580001</v>
      </c>
      <c r="E36" t="s">
        <v>33</v>
      </c>
      <c r="H36">
        <v>59.5</v>
      </c>
    </row>
    <row r="37" spans="1:9" x14ac:dyDescent="0.3">
      <c r="A37" t="s">
        <v>31</v>
      </c>
      <c r="B37" s="28" t="s">
        <v>32</v>
      </c>
      <c r="C37" s="31">
        <v>45610</v>
      </c>
      <c r="D37">
        <v>580003</v>
      </c>
      <c r="E37" t="s">
        <v>34</v>
      </c>
      <c r="H37">
        <v>24</v>
      </c>
    </row>
    <row r="38" spans="1:9" x14ac:dyDescent="0.3">
      <c r="A38" t="s">
        <v>31</v>
      </c>
      <c r="B38" s="28" t="s">
        <v>32</v>
      </c>
      <c r="C38" s="31">
        <v>45610</v>
      </c>
      <c r="D38">
        <v>580002</v>
      </c>
      <c r="E38" t="s">
        <v>5</v>
      </c>
      <c r="H38">
        <v>430.3</v>
      </c>
    </row>
    <row r="39" spans="1:9" x14ac:dyDescent="0.3">
      <c r="A39" t="s">
        <v>31</v>
      </c>
      <c r="B39" s="28" t="s">
        <v>32</v>
      </c>
      <c r="C39" s="31">
        <v>45610</v>
      </c>
      <c r="D39">
        <v>580004</v>
      </c>
      <c r="E39" t="s">
        <v>35</v>
      </c>
      <c r="H39">
        <v>87.75</v>
      </c>
    </row>
    <row r="40" spans="1:9" x14ac:dyDescent="0.3">
      <c r="A40" t="s">
        <v>31</v>
      </c>
      <c r="B40" s="28" t="s">
        <v>32</v>
      </c>
      <c r="C40" s="31">
        <f>C38+1</f>
        <v>45611</v>
      </c>
      <c r="D40">
        <v>701055</v>
      </c>
      <c r="E40" s="32" t="s">
        <v>25</v>
      </c>
      <c r="I40" s="33">
        <f>193.35/1.055</f>
        <v>183.27014218009478</v>
      </c>
    </row>
    <row r="41" spans="1:9" x14ac:dyDescent="0.3">
      <c r="A41" t="s">
        <v>31</v>
      </c>
      <c r="B41" s="28" t="s">
        <v>32</v>
      </c>
      <c r="C41" s="31">
        <f t="shared" si="3"/>
        <v>45611</v>
      </c>
      <c r="D41">
        <v>445710</v>
      </c>
      <c r="E41" t="s">
        <v>29</v>
      </c>
      <c r="I41" s="33">
        <f>I40*0.055</f>
        <v>10.079857819905213</v>
      </c>
    </row>
    <row r="42" spans="1:9" x14ac:dyDescent="0.3">
      <c r="A42" t="s">
        <v>31</v>
      </c>
      <c r="B42" s="28" t="s">
        <v>32</v>
      </c>
      <c r="C42" s="31">
        <f t="shared" si="3"/>
        <v>45611</v>
      </c>
      <c r="D42">
        <v>580001</v>
      </c>
      <c r="E42" t="s">
        <v>33</v>
      </c>
      <c r="H42">
        <v>13.75</v>
      </c>
    </row>
    <row r="43" spans="1:9" x14ac:dyDescent="0.3">
      <c r="A43" t="s">
        <v>31</v>
      </c>
      <c r="B43" s="28" t="s">
        <v>32</v>
      </c>
      <c r="C43" s="31">
        <v>45611</v>
      </c>
      <c r="D43">
        <v>580002</v>
      </c>
      <c r="E43" t="s">
        <v>5</v>
      </c>
      <c r="H43">
        <v>179.6</v>
      </c>
    </row>
    <row r="44" spans="1:9" x14ac:dyDescent="0.3">
      <c r="A44" t="s">
        <v>31</v>
      </c>
      <c r="B44" s="28" t="s">
        <v>32</v>
      </c>
      <c r="C44" s="31">
        <f>C43+1</f>
        <v>45612</v>
      </c>
      <c r="D44">
        <v>701055</v>
      </c>
      <c r="E44" s="32" t="s">
        <v>25</v>
      </c>
      <c r="I44" s="33">
        <f>844.08/1.055</f>
        <v>800.07582938388634</v>
      </c>
    </row>
    <row r="45" spans="1:9" x14ac:dyDescent="0.3">
      <c r="A45" t="s">
        <v>31</v>
      </c>
      <c r="B45" s="28" t="s">
        <v>32</v>
      </c>
      <c r="C45" s="31">
        <f t="shared" si="3"/>
        <v>45612</v>
      </c>
      <c r="D45">
        <v>445710</v>
      </c>
      <c r="E45" t="s">
        <v>29</v>
      </c>
      <c r="I45" s="33">
        <f>844.08/1.055*0.055</f>
        <v>44.004170616113747</v>
      </c>
    </row>
    <row r="46" spans="1:9" x14ac:dyDescent="0.3">
      <c r="A46" t="s">
        <v>31</v>
      </c>
      <c r="B46" s="28" t="s">
        <v>32</v>
      </c>
      <c r="C46" s="31">
        <f t="shared" si="3"/>
        <v>45612</v>
      </c>
      <c r="D46">
        <v>580001</v>
      </c>
      <c r="E46" t="s">
        <v>33</v>
      </c>
      <c r="H46">
        <f>143.8</f>
        <v>143.80000000000001</v>
      </c>
    </row>
    <row r="47" spans="1:9" x14ac:dyDescent="0.3">
      <c r="A47" t="s">
        <v>31</v>
      </c>
      <c r="B47" s="28" t="s">
        <v>32</v>
      </c>
      <c r="C47" s="31">
        <f t="shared" si="3"/>
        <v>45612</v>
      </c>
      <c r="D47">
        <v>580002</v>
      </c>
      <c r="E47" t="s">
        <v>5</v>
      </c>
      <c r="H47">
        <v>700.28</v>
      </c>
    </row>
    <row r="48" spans="1:9" x14ac:dyDescent="0.3">
      <c r="A48" t="s">
        <v>31</v>
      </c>
      <c r="B48" s="28" t="s">
        <v>32</v>
      </c>
      <c r="C48" s="31">
        <f>C47+3</f>
        <v>45615</v>
      </c>
      <c r="D48">
        <v>701055</v>
      </c>
      <c r="E48" s="32" t="s">
        <v>25</v>
      </c>
      <c r="I48" s="33">
        <f>278.9/1.055</f>
        <v>264.36018957345971</v>
      </c>
    </row>
    <row r="49" spans="1:9" x14ac:dyDescent="0.3">
      <c r="A49" t="s">
        <v>31</v>
      </c>
      <c r="B49" s="28" t="s">
        <v>32</v>
      </c>
      <c r="C49" s="31">
        <f t="shared" si="3"/>
        <v>45615</v>
      </c>
      <c r="D49">
        <v>445710</v>
      </c>
      <c r="E49" t="s">
        <v>29</v>
      </c>
      <c r="I49" s="33">
        <f>I48*0.055</f>
        <v>14.539810426540283</v>
      </c>
    </row>
    <row r="50" spans="1:9" x14ac:dyDescent="0.3">
      <c r="A50" t="s">
        <v>31</v>
      </c>
      <c r="B50" s="28" t="s">
        <v>32</v>
      </c>
      <c r="C50" s="31">
        <f t="shared" si="3"/>
        <v>45615</v>
      </c>
      <c r="D50">
        <v>580001</v>
      </c>
      <c r="E50" t="s">
        <v>33</v>
      </c>
      <c r="H50">
        <f>47</f>
        <v>47</v>
      </c>
    </row>
    <row r="51" spans="1:9" x14ac:dyDescent="0.3">
      <c r="A51" t="s">
        <v>31</v>
      </c>
      <c r="B51" s="28" t="s">
        <v>32</v>
      </c>
      <c r="C51" s="31">
        <v>45615</v>
      </c>
      <c r="D51">
        <v>580002</v>
      </c>
      <c r="E51" t="s">
        <v>5</v>
      </c>
      <c r="H51">
        <v>231.9</v>
      </c>
    </row>
    <row r="52" spans="1:9" x14ac:dyDescent="0.3">
      <c r="A52" t="s">
        <v>31</v>
      </c>
      <c r="B52" s="28" t="s">
        <v>32</v>
      </c>
      <c r="C52" s="31">
        <v>45616</v>
      </c>
      <c r="D52">
        <v>701055</v>
      </c>
      <c r="E52" s="32" t="s">
        <v>25</v>
      </c>
      <c r="I52" s="33">
        <f>359.5/1.055</f>
        <v>340.75829383886258</v>
      </c>
    </row>
    <row r="53" spans="1:9" x14ac:dyDescent="0.3">
      <c r="A53" t="s">
        <v>31</v>
      </c>
      <c r="B53" s="28" t="s">
        <v>32</v>
      </c>
      <c r="C53" s="31">
        <f>C52</f>
        <v>45616</v>
      </c>
      <c r="D53">
        <v>445710</v>
      </c>
      <c r="E53" t="s">
        <v>29</v>
      </c>
      <c r="I53" s="33">
        <f>I52*0.055</f>
        <v>18.741706161137444</v>
      </c>
    </row>
    <row r="54" spans="1:9" x14ac:dyDescent="0.3">
      <c r="A54" t="s">
        <v>31</v>
      </c>
      <c r="B54" s="28" t="s">
        <v>32</v>
      </c>
      <c r="C54" s="31">
        <f t="shared" ref="C54:C55" si="4">C53</f>
        <v>45616</v>
      </c>
      <c r="D54">
        <v>580001</v>
      </c>
      <c r="E54" t="s">
        <v>33</v>
      </c>
      <c r="H54">
        <v>76</v>
      </c>
    </row>
    <row r="55" spans="1:9" x14ac:dyDescent="0.3">
      <c r="A55" t="s">
        <v>31</v>
      </c>
      <c r="B55" s="28" t="s">
        <v>32</v>
      </c>
      <c r="C55" s="31">
        <f t="shared" si="4"/>
        <v>45616</v>
      </c>
      <c r="D55">
        <v>580002</v>
      </c>
      <c r="E55" t="s">
        <v>5</v>
      </c>
      <c r="H55">
        <v>283.5</v>
      </c>
    </row>
    <row r="56" spans="1:9" x14ac:dyDescent="0.3">
      <c r="A56" t="s">
        <v>31</v>
      </c>
      <c r="B56" s="28" t="s">
        <v>32</v>
      </c>
      <c r="C56" s="31">
        <f>C55+1</f>
        <v>45617</v>
      </c>
      <c r="D56">
        <v>701055</v>
      </c>
      <c r="E56" s="32" t="s">
        <v>25</v>
      </c>
      <c r="I56" s="33">
        <f>452.2/1.055</f>
        <v>428.62559241706163</v>
      </c>
    </row>
    <row r="57" spans="1:9" x14ac:dyDescent="0.3">
      <c r="A57" t="s">
        <v>31</v>
      </c>
      <c r="B57" s="28" t="s">
        <v>32</v>
      </c>
      <c r="C57" s="31">
        <f>C56</f>
        <v>45617</v>
      </c>
      <c r="D57">
        <v>445710</v>
      </c>
      <c r="E57" t="s">
        <v>29</v>
      </c>
      <c r="I57" s="33">
        <f>I56*0.055</f>
        <v>23.574407582938388</v>
      </c>
    </row>
    <row r="58" spans="1:9" x14ac:dyDescent="0.3">
      <c r="A58" t="s">
        <v>31</v>
      </c>
      <c r="B58" s="28" t="s">
        <v>32</v>
      </c>
      <c r="C58" s="31">
        <f>C57</f>
        <v>45617</v>
      </c>
      <c r="D58">
        <v>580001</v>
      </c>
      <c r="E58" t="s">
        <v>33</v>
      </c>
      <c r="H58">
        <f>116.2</f>
        <v>116.2</v>
      </c>
    </row>
    <row r="59" spans="1:9" x14ac:dyDescent="0.3">
      <c r="A59" t="s">
        <v>31</v>
      </c>
      <c r="B59" s="28" t="s">
        <v>32</v>
      </c>
      <c r="C59" s="31">
        <f>C58</f>
        <v>45617</v>
      </c>
      <c r="D59">
        <v>580002</v>
      </c>
      <c r="E59" t="s">
        <v>5</v>
      </c>
      <c r="H59">
        <v>336</v>
      </c>
    </row>
    <row r="60" spans="1:9" x14ac:dyDescent="0.3">
      <c r="A60" t="s">
        <v>31</v>
      </c>
      <c r="B60" s="28" t="s">
        <v>32</v>
      </c>
      <c r="C60" s="31">
        <f>C59+1</f>
        <v>45618</v>
      </c>
      <c r="D60">
        <v>701055</v>
      </c>
      <c r="E60" s="32" t="s">
        <v>25</v>
      </c>
      <c r="I60" s="33">
        <f>1328.5/1.055</f>
        <v>1259.2417061611375</v>
      </c>
    </row>
    <row r="61" spans="1:9" x14ac:dyDescent="0.3">
      <c r="A61" t="s">
        <v>31</v>
      </c>
      <c r="B61" s="28" t="s">
        <v>32</v>
      </c>
      <c r="C61" s="31">
        <f>C60</f>
        <v>45618</v>
      </c>
      <c r="D61">
        <v>445710</v>
      </c>
      <c r="E61" t="s">
        <v>29</v>
      </c>
      <c r="I61" s="33">
        <f>I60*0.055</f>
        <v>69.258293838862556</v>
      </c>
    </row>
    <row r="62" spans="1:9" x14ac:dyDescent="0.3">
      <c r="A62" t="s">
        <v>31</v>
      </c>
      <c r="B62" s="28" t="s">
        <v>32</v>
      </c>
      <c r="C62" s="31">
        <f>C61</f>
        <v>45618</v>
      </c>
      <c r="D62">
        <v>580001</v>
      </c>
      <c r="E62" t="s">
        <v>33</v>
      </c>
      <c r="H62">
        <v>223</v>
      </c>
    </row>
    <row r="63" spans="1:9" x14ac:dyDescent="0.3">
      <c r="A63" t="s">
        <v>31</v>
      </c>
      <c r="B63" s="28" t="s">
        <v>32</v>
      </c>
      <c r="C63" s="31">
        <f>C62</f>
        <v>45618</v>
      </c>
      <c r="D63">
        <v>580002</v>
      </c>
      <c r="E63" t="s">
        <v>5</v>
      </c>
      <c r="H63">
        <v>1105.5</v>
      </c>
    </row>
    <row r="64" spans="1:9" x14ac:dyDescent="0.3">
      <c r="A64" t="s">
        <v>31</v>
      </c>
      <c r="B64" s="28" t="s">
        <v>32</v>
      </c>
      <c r="C64" s="31">
        <f>C63+1</f>
        <v>45619</v>
      </c>
      <c r="D64">
        <v>701055</v>
      </c>
      <c r="E64" s="32" t="s">
        <v>25</v>
      </c>
      <c r="I64" s="33">
        <f>1285.35/1.055</f>
        <v>1218.341232227488</v>
      </c>
    </row>
    <row r="65" spans="1:9" x14ac:dyDescent="0.3">
      <c r="A65" t="s">
        <v>31</v>
      </c>
      <c r="B65" s="28" t="s">
        <v>32</v>
      </c>
      <c r="C65" s="31">
        <f t="shared" si="3"/>
        <v>45619</v>
      </c>
      <c r="D65">
        <v>445710</v>
      </c>
      <c r="E65" t="s">
        <v>29</v>
      </c>
      <c r="I65" s="33">
        <f>I64*0.055</f>
        <v>67.008767772511845</v>
      </c>
    </row>
    <row r="66" spans="1:9" x14ac:dyDescent="0.3">
      <c r="A66" t="s">
        <v>31</v>
      </c>
      <c r="B66" s="28" t="s">
        <v>32</v>
      </c>
      <c r="C66" s="31">
        <f t="shared" si="3"/>
        <v>45619</v>
      </c>
      <c r="D66">
        <v>580001</v>
      </c>
      <c r="E66" t="s">
        <v>33</v>
      </c>
      <c r="H66">
        <v>252.56</v>
      </c>
    </row>
    <row r="67" spans="1:9" x14ac:dyDescent="0.3">
      <c r="A67" t="s">
        <v>31</v>
      </c>
      <c r="B67" s="28" t="s">
        <v>32</v>
      </c>
      <c r="C67" s="31">
        <f t="shared" si="3"/>
        <v>45619</v>
      </c>
      <c r="D67">
        <v>580002</v>
      </c>
      <c r="E67" t="s">
        <v>5</v>
      </c>
      <c r="H67">
        <v>1032.79</v>
      </c>
    </row>
    <row r="68" spans="1:9" x14ac:dyDescent="0.3">
      <c r="A68" t="s">
        <v>31</v>
      </c>
      <c r="B68" s="28" t="s">
        <v>32</v>
      </c>
      <c r="C68" s="31">
        <f>C67+3</f>
        <v>45622</v>
      </c>
      <c r="D68">
        <v>701055</v>
      </c>
      <c r="E68" s="32" t="s">
        <v>25</v>
      </c>
      <c r="I68" s="33">
        <f>615.46/1.055</f>
        <v>583.37440758293849</v>
      </c>
    </row>
    <row r="69" spans="1:9" x14ac:dyDescent="0.3">
      <c r="A69" t="s">
        <v>31</v>
      </c>
      <c r="B69" s="28" t="s">
        <v>32</v>
      </c>
      <c r="C69" s="31">
        <f t="shared" si="3"/>
        <v>45622</v>
      </c>
      <c r="D69">
        <v>445710</v>
      </c>
      <c r="E69" t="s">
        <v>29</v>
      </c>
      <c r="I69" s="33">
        <f>I68*0.055</f>
        <v>32.085592417061619</v>
      </c>
    </row>
    <row r="70" spans="1:9" x14ac:dyDescent="0.3">
      <c r="A70" t="s">
        <v>31</v>
      </c>
      <c r="B70" s="28" t="s">
        <v>32</v>
      </c>
      <c r="C70" s="31">
        <f t="shared" si="3"/>
        <v>45622</v>
      </c>
      <c r="D70">
        <v>580001</v>
      </c>
      <c r="E70" t="s">
        <v>33</v>
      </c>
      <c r="H70">
        <v>45.86</v>
      </c>
    </row>
    <row r="71" spans="1:9" x14ac:dyDescent="0.3">
      <c r="A71" t="s">
        <v>31</v>
      </c>
      <c r="B71" s="28" t="s">
        <v>32</v>
      </c>
      <c r="C71" s="31">
        <f t="shared" si="3"/>
        <v>45622</v>
      </c>
      <c r="D71">
        <v>580002</v>
      </c>
      <c r="E71" t="s">
        <v>5</v>
      </c>
      <c r="H71">
        <v>569.6</v>
      </c>
    </row>
    <row r="72" spans="1:9" x14ac:dyDescent="0.3">
      <c r="A72" t="s">
        <v>31</v>
      </c>
      <c r="B72" s="28" t="s">
        <v>32</v>
      </c>
      <c r="C72" s="31">
        <f>C71+1</f>
        <v>45623</v>
      </c>
      <c r="D72">
        <v>701055</v>
      </c>
      <c r="E72" s="32" t="s">
        <v>25</v>
      </c>
      <c r="I72" s="33">
        <f>626.26/1.055</f>
        <v>593.61137440758296</v>
      </c>
    </row>
    <row r="73" spans="1:9" x14ac:dyDescent="0.3">
      <c r="A73" t="s">
        <v>31</v>
      </c>
      <c r="B73" s="28" t="s">
        <v>32</v>
      </c>
      <c r="C73" s="31">
        <f t="shared" si="3"/>
        <v>45623</v>
      </c>
      <c r="D73">
        <v>445710</v>
      </c>
      <c r="E73" t="s">
        <v>29</v>
      </c>
      <c r="I73" s="33">
        <f>I72*0.055</f>
        <v>32.648625592417062</v>
      </c>
    </row>
    <row r="74" spans="1:9" x14ac:dyDescent="0.3">
      <c r="A74" t="s">
        <v>31</v>
      </c>
      <c r="B74" s="28" t="s">
        <v>32</v>
      </c>
      <c r="C74" s="31">
        <f t="shared" si="3"/>
        <v>45623</v>
      </c>
      <c r="D74">
        <v>580001</v>
      </c>
      <c r="E74" t="s">
        <v>33</v>
      </c>
      <c r="H74">
        <v>123.16</v>
      </c>
    </row>
    <row r="75" spans="1:9" x14ac:dyDescent="0.3">
      <c r="A75" t="s">
        <v>31</v>
      </c>
      <c r="B75" s="28" t="s">
        <v>32</v>
      </c>
      <c r="C75" s="31">
        <f t="shared" si="3"/>
        <v>45623</v>
      </c>
      <c r="D75">
        <v>580002</v>
      </c>
      <c r="E75" t="s">
        <v>5</v>
      </c>
      <c r="H75">
        <v>503.1</v>
      </c>
    </row>
    <row r="76" spans="1:9" x14ac:dyDescent="0.3">
      <c r="A76" t="s">
        <v>31</v>
      </c>
      <c r="B76" s="28" t="s">
        <v>32</v>
      </c>
      <c r="C76" s="31">
        <f>C75+1</f>
        <v>45624</v>
      </c>
      <c r="D76">
        <v>701055</v>
      </c>
      <c r="E76" s="32" t="s">
        <v>25</v>
      </c>
      <c r="I76" s="33">
        <f>775.35/1.055</f>
        <v>734.92890995260666</v>
      </c>
    </row>
    <row r="77" spans="1:9" x14ac:dyDescent="0.3">
      <c r="A77" t="s">
        <v>31</v>
      </c>
      <c r="B77" s="28" t="s">
        <v>32</v>
      </c>
      <c r="C77" s="31">
        <f>C76</f>
        <v>45624</v>
      </c>
      <c r="D77">
        <v>445710</v>
      </c>
      <c r="E77" t="s">
        <v>29</v>
      </c>
      <c r="I77" s="33">
        <f>I76*0.055</f>
        <v>40.421090047393363</v>
      </c>
    </row>
    <row r="78" spans="1:9" x14ac:dyDescent="0.3">
      <c r="A78" t="s">
        <v>31</v>
      </c>
      <c r="B78" s="28" t="s">
        <v>32</v>
      </c>
      <c r="C78" s="31">
        <f t="shared" si="3"/>
        <v>45624</v>
      </c>
      <c r="D78">
        <v>580001</v>
      </c>
      <c r="E78" t="s">
        <v>33</v>
      </c>
      <c r="H78">
        <f>60.5</f>
        <v>60.5</v>
      </c>
    </row>
    <row r="79" spans="1:9" x14ac:dyDescent="0.3">
      <c r="A79" t="s">
        <v>31</v>
      </c>
      <c r="B79" s="28" t="s">
        <v>32</v>
      </c>
      <c r="C79" s="31">
        <f t="shared" si="3"/>
        <v>45624</v>
      </c>
      <c r="D79">
        <v>580002</v>
      </c>
      <c r="E79" t="s">
        <v>5</v>
      </c>
      <c r="H79">
        <v>487</v>
      </c>
    </row>
    <row r="80" spans="1:9" x14ac:dyDescent="0.3">
      <c r="A80" t="s">
        <v>31</v>
      </c>
      <c r="B80" s="28" t="s">
        <v>32</v>
      </c>
      <c r="C80" s="31">
        <f t="shared" si="3"/>
        <v>45624</v>
      </c>
      <c r="D80">
        <v>580004</v>
      </c>
      <c r="E80" t="s">
        <v>35</v>
      </c>
      <c r="H80">
        <v>227.85</v>
      </c>
    </row>
    <row r="81" spans="1:10" x14ac:dyDescent="0.3">
      <c r="A81" t="s">
        <v>31</v>
      </c>
      <c r="B81" s="28" t="s">
        <v>32</v>
      </c>
      <c r="C81" s="31">
        <f>C80+1</f>
        <v>45625</v>
      </c>
      <c r="D81">
        <v>701055</v>
      </c>
      <c r="E81" s="32" t="s">
        <v>25</v>
      </c>
      <c r="I81" s="33">
        <f>875.26/1.055</f>
        <v>829.63033175355451</v>
      </c>
    </row>
    <row r="82" spans="1:10" x14ac:dyDescent="0.3">
      <c r="A82" t="s">
        <v>31</v>
      </c>
      <c r="B82" s="28" t="s">
        <v>32</v>
      </c>
      <c r="C82" s="31">
        <f t="shared" si="3"/>
        <v>45625</v>
      </c>
      <c r="D82">
        <v>445710</v>
      </c>
      <c r="E82" t="s">
        <v>29</v>
      </c>
      <c r="I82" s="33">
        <f>I81*0.055</f>
        <v>45.629668246445497</v>
      </c>
    </row>
    <row r="83" spans="1:10" x14ac:dyDescent="0.3">
      <c r="A83" t="s">
        <v>31</v>
      </c>
      <c r="B83" s="28" t="s">
        <v>32</v>
      </c>
      <c r="C83" s="31">
        <f t="shared" si="3"/>
        <v>45625</v>
      </c>
      <c r="D83">
        <v>580001</v>
      </c>
      <c r="E83" t="s">
        <v>33</v>
      </c>
      <c r="H83">
        <v>187</v>
      </c>
    </row>
    <row r="84" spans="1:10" x14ac:dyDescent="0.3">
      <c r="A84" t="s">
        <v>31</v>
      </c>
      <c r="B84" s="28" t="s">
        <v>32</v>
      </c>
      <c r="C84" s="31">
        <f t="shared" si="3"/>
        <v>45625</v>
      </c>
      <c r="D84">
        <v>580002</v>
      </c>
      <c r="E84" t="s">
        <v>5</v>
      </c>
      <c r="H84">
        <v>436.26</v>
      </c>
    </row>
    <row r="85" spans="1:10" x14ac:dyDescent="0.3">
      <c r="A85" t="s">
        <v>31</v>
      </c>
      <c r="B85" s="28" t="s">
        <v>32</v>
      </c>
      <c r="C85" s="31">
        <f>C84</f>
        <v>45625</v>
      </c>
      <c r="D85">
        <v>580003</v>
      </c>
      <c r="E85" t="s">
        <v>36</v>
      </c>
      <c r="H85">
        <v>252</v>
      </c>
    </row>
    <row r="86" spans="1:10" x14ac:dyDescent="0.3">
      <c r="A86" t="s">
        <v>31</v>
      </c>
      <c r="B86" s="28" t="s">
        <v>32</v>
      </c>
      <c r="C86" s="31">
        <f>C85+1</f>
        <v>45626</v>
      </c>
      <c r="D86">
        <v>701055</v>
      </c>
      <c r="E86" s="32" t="s">
        <v>25</v>
      </c>
      <c r="I86" s="33">
        <f>1262.54/1.055</f>
        <v>1196.7203791469194</v>
      </c>
    </row>
    <row r="87" spans="1:10" x14ac:dyDescent="0.3">
      <c r="A87" t="s">
        <v>31</v>
      </c>
      <c r="B87" s="28" t="s">
        <v>32</v>
      </c>
      <c r="C87" s="31">
        <f t="shared" ref="C87:C89" si="5">C86</f>
        <v>45626</v>
      </c>
      <c r="D87">
        <v>445710</v>
      </c>
      <c r="E87" t="s">
        <v>29</v>
      </c>
      <c r="I87" s="33">
        <f>I86*0.055</f>
        <v>65.819620853080565</v>
      </c>
      <c r="J87" s="33"/>
    </row>
    <row r="88" spans="1:10" x14ac:dyDescent="0.3">
      <c r="A88" t="s">
        <v>31</v>
      </c>
      <c r="B88" s="28" t="s">
        <v>32</v>
      </c>
      <c r="C88" s="31">
        <f t="shared" si="5"/>
        <v>45626</v>
      </c>
      <c r="D88">
        <v>580001</v>
      </c>
      <c r="E88" t="s">
        <v>33</v>
      </c>
      <c r="H88">
        <v>281.3</v>
      </c>
    </row>
    <row r="89" spans="1:10" x14ac:dyDescent="0.3">
      <c r="A89" t="s">
        <v>31</v>
      </c>
      <c r="B89" s="28" t="s">
        <v>32</v>
      </c>
      <c r="C89" s="31">
        <f t="shared" si="5"/>
        <v>45626</v>
      </c>
      <c r="D89">
        <v>580002</v>
      </c>
      <c r="E89" t="s">
        <v>5</v>
      </c>
      <c r="H89">
        <v>981.24</v>
      </c>
    </row>
    <row r="90" spans="1:10" x14ac:dyDescent="0.3">
      <c r="C90" s="31"/>
      <c r="E90" s="32"/>
    </row>
    <row r="91" spans="1:10" x14ac:dyDescent="0.3">
      <c r="C91" s="31"/>
    </row>
    <row r="92" spans="1:10" x14ac:dyDescent="0.3">
      <c r="C92" s="31"/>
    </row>
    <row r="93" spans="1:10" x14ac:dyDescent="0.3">
      <c r="C93" s="31"/>
    </row>
    <row r="94" spans="1:10" x14ac:dyDescent="0.3">
      <c r="C94" s="31"/>
      <c r="E94" s="32"/>
    </row>
    <row r="95" spans="1:10" x14ac:dyDescent="0.3">
      <c r="C95" s="31"/>
    </row>
    <row r="96" spans="1:10" x14ac:dyDescent="0.3">
      <c r="C96" s="31"/>
    </row>
    <row r="97" spans="3:5" x14ac:dyDescent="0.3">
      <c r="C97" s="31"/>
    </row>
    <row r="98" spans="3:5" x14ac:dyDescent="0.3">
      <c r="C98" s="31"/>
      <c r="E98" s="32"/>
    </row>
    <row r="99" spans="3:5" x14ac:dyDescent="0.3">
      <c r="C99" s="31"/>
    </row>
    <row r="100" spans="3:5" x14ac:dyDescent="0.3">
      <c r="C100" s="31"/>
    </row>
    <row r="101" spans="3:5" x14ac:dyDescent="0.3">
      <c r="C101" s="31"/>
    </row>
    <row r="102" spans="3:5" x14ac:dyDescent="0.3">
      <c r="C102" s="31"/>
      <c r="E102" s="32"/>
    </row>
    <row r="103" spans="3:5" x14ac:dyDescent="0.3">
      <c r="C103" s="31"/>
    </row>
    <row r="104" spans="3:5" x14ac:dyDescent="0.3">
      <c r="C104" s="31"/>
    </row>
    <row r="105" spans="3:5" x14ac:dyDescent="0.3">
      <c r="C105" s="31"/>
    </row>
    <row r="106" spans="3:5" x14ac:dyDescent="0.3">
      <c r="C106" s="31"/>
      <c r="E106" s="32"/>
    </row>
    <row r="107" spans="3:5" x14ac:dyDescent="0.3">
      <c r="C107" s="31"/>
    </row>
    <row r="108" spans="3:5" x14ac:dyDescent="0.3">
      <c r="C108" s="31"/>
    </row>
    <row r="109" spans="3:5" x14ac:dyDescent="0.3">
      <c r="C109" s="31"/>
    </row>
    <row r="110" spans="3:5" x14ac:dyDescent="0.3">
      <c r="C110" s="31"/>
      <c r="E110" s="32"/>
    </row>
    <row r="111" spans="3:5" x14ac:dyDescent="0.3">
      <c r="C111" s="31"/>
    </row>
    <row r="112" spans="3:5" x14ac:dyDescent="0.3">
      <c r="C112" s="31"/>
    </row>
    <row r="113" spans="3:5" x14ac:dyDescent="0.3">
      <c r="C113" s="31"/>
    </row>
    <row r="114" spans="3:5" x14ac:dyDescent="0.3">
      <c r="C114" s="31"/>
      <c r="E114" s="32"/>
    </row>
    <row r="115" spans="3:5" x14ac:dyDescent="0.3">
      <c r="C115" s="31"/>
    </row>
    <row r="116" spans="3:5" x14ac:dyDescent="0.3">
      <c r="C116" s="31"/>
    </row>
    <row r="117" spans="3:5" x14ac:dyDescent="0.3">
      <c r="C117" s="31"/>
    </row>
    <row r="118" spans="3:5" x14ac:dyDescent="0.3">
      <c r="C118" s="31"/>
      <c r="E118" s="32"/>
    </row>
    <row r="119" spans="3:5" x14ac:dyDescent="0.3">
      <c r="C119" s="31"/>
    </row>
    <row r="120" spans="3:5" x14ac:dyDescent="0.3">
      <c r="C120" s="31"/>
    </row>
    <row r="121" spans="3:5" x14ac:dyDescent="0.3">
      <c r="C121" s="31"/>
    </row>
    <row r="122" spans="3:5" x14ac:dyDescent="0.3">
      <c r="C122" s="31"/>
      <c r="E122" s="32"/>
    </row>
    <row r="123" spans="3:5" x14ac:dyDescent="0.3">
      <c r="C123" s="31"/>
    </row>
    <row r="124" spans="3:5" x14ac:dyDescent="0.3">
      <c r="C124" s="31"/>
    </row>
    <row r="125" spans="3:5" x14ac:dyDescent="0.3">
      <c r="C125" s="31"/>
    </row>
    <row r="126" spans="3:5" x14ac:dyDescent="0.3">
      <c r="C126" s="31"/>
      <c r="E126" s="32"/>
    </row>
    <row r="127" spans="3:5" x14ac:dyDescent="0.3">
      <c r="C127" s="31"/>
    </row>
    <row r="128" spans="3:5" x14ac:dyDescent="0.3">
      <c r="C128" s="31"/>
    </row>
    <row r="129" spans="3:5" x14ac:dyDescent="0.3">
      <c r="C129" s="31"/>
    </row>
    <row r="130" spans="3:5" x14ac:dyDescent="0.3">
      <c r="C130" s="31"/>
      <c r="E130" s="32"/>
    </row>
    <row r="131" spans="3:5" x14ac:dyDescent="0.3">
      <c r="C131" s="31"/>
    </row>
    <row r="132" spans="3:5" x14ac:dyDescent="0.3">
      <c r="C132" s="31"/>
    </row>
    <row r="133" spans="3:5" x14ac:dyDescent="0.3">
      <c r="C133" s="31"/>
    </row>
    <row r="134" spans="3:5" x14ac:dyDescent="0.3">
      <c r="C134" s="31"/>
      <c r="E134" s="32"/>
    </row>
    <row r="135" spans="3:5" x14ac:dyDescent="0.3">
      <c r="C135" s="31"/>
    </row>
    <row r="136" spans="3:5" x14ac:dyDescent="0.3">
      <c r="C136" s="31"/>
    </row>
    <row r="137" spans="3:5" x14ac:dyDescent="0.3">
      <c r="C137" s="31"/>
    </row>
    <row r="138" spans="3:5" x14ac:dyDescent="0.3">
      <c r="C138" s="31"/>
      <c r="E138" s="32"/>
    </row>
    <row r="139" spans="3:5" x14ac:dyDescent="0.3">
      <c r="C139" s="31"/>
    </row>
    <row r="140" spans="3:5" x14ac:dyDescent="0.3">
      <c r="C140" s="31"/>
    </row>
    <row r="141" spans="3:5" x14ac:dyDescent="0.3">
      <c r="C141" s="31"/>
    </row>
    <row r="142" spans="3:5" x14ac:dyDescent="0.3">
      <c r="C142" s="31"/>
      <c r="E142" s="32"/>
    </row>
    <row r="143" spans="3:5" x14ac:dyDescent="0.3">
      <c r="C143" s="31"/>
    </row>
    <row r="144" spans="3:5" x14ac:dyDescent="0.3">
      <c r="C144" s="31"/>
    </row>
    <row r="145" spans="3:3" x14ac:dyDescent="0.3">
      <c r="C145" s="31"/>
    </row>
    <row r="146" spans="3:3" x14ac:dyDescent="0.3">
      <c r="C146" s="31"/>
    </row>
    <row r="147" spans="3:3" x14ac:dyDescent="0.3">
      <c r="C147" s="31"/>
    </row>
    <row r="148" spans="3:3" x14ac:dyDescent="0.3">
      <c r="C148" s="31"/>
    </row>
    <row r="149" spans="3:3" x14ac:dyDescent="0.3">
      <c r="C149" s="31"/>
    </row>
    <row r="150" spans="3:3" x14ac:dyDescent="0.3">
      <c r="C150" s="31"/>
    </row>
    <row r="151" spans="3:3" x14ac:dyDescent="0.3">
      <c r="C151" s="31"/>
    </row>
    <row r="152" spans="3:3" x14ac:dyDescent="0.3">
      <c r="C152" s="31"/>
    </row>
    <row r="153" spans="3:3" x14ac:dyDescent="0.3">
      <c r="C153" s="31"/>
    </row>
    <row r="154" spans="3:3" x14ac:dyDescent="0.3">
      <c r="C154" s="31"/>
    </row>
    <row r="155" spans="3:3" x14ac:dyDescent="0.3">
      <c r="C155" s="31"/>
    </row>
    <row r="156" spans="3:3" x14ac:dyDescent="0.3">
      <c r="C156" s="31"/>
    </row>
    <row r="157" spans="3:3" x14ac:dyDescent="0.3">
      <c r="C157" s="31"/>
    </row>
    <row r="158" spans="3:3" x14ac:dyDescent="0.3">
      <c r="C158" s="31"/>
    </row>
    <row r="159" spans="3:3" x14ac:dyDescent="0.3">
      <c r="C159" s="31"/>
    </row>
    <row r="160" spans="3:3" x14ac:dyDescent="0.3">
      <c r="C160" s="31"/>
    </row>
    <row r="161" spans="3:3" x14ac:dyDescent="0.3">
      <c r="C161" s="31"/>
    </row>
    <row r="162" spans="3:3" x14ac:dyDescent="0.3">
      <c r="C162" s="31"/>
    </row>
    <row r="163" spans="3:3" x14ac:dyDescent="0.3">
      <c r="C163" s="31"/>
    </row>
    <row r="164" spans="3:3" x14ac:dyDescent="0.3">
      <c r="C164" s="31"/>
    </row>
    <row r="165" spans="3:3" x14ac:dyDescent="0.3">
      <c r="C165" s="31"/>
    </row>
    <row r="166" spans="3:3" x14ac:dyDescent="0.3">
      <c r="C166" s="31"/>
    </row>
    <row r="167" spans="3:3" x14ac:dyDescent="0.3">
      <c r="C167" s="31"/>
    </row>
    <row r="168" spans="3:3" x14ac:dyDescent="0.3">
      <c r="C168" s="31"/>
    </row>
    <row r="169" spans="3:3" x14ac:dyDescent="0.3">
      <c r="C169" s="31"/>
    </row>
    <row r="170" spans="3:3" x14ac:dyDescent="0.3">
      <c r="C170" s="31"/>
    </row>
    <row r="171" spans="3:3" x14ac:dyDescent="0.3">
      <c r="C171" s="31"/>
    </row>
    <row r="172" spans="3:3" x14ac:dyDescent="0.3">
      <c r="C172" s="31"/>
    </row>
    <row r="173" spans="3:3" x14ac:dyDescent="0.3">
      <c r="C173" s="31"/>
    </row>
    <row r="174" spans="3:3" x14ac:dyDescent="0.3">
      <c r="C174" s="31"/>
    </row>
    <row r="175" spans="3:3" x14ac:dyDescent="0.3">
      <c r="C175" s="31"/>
    </row>
    <row r="176" spans="3:3" x14ac:dyDescent="0.3">
      <c r="C176" s="31"/>
    </row>
    <row r="177" spans="3:3" x14ac:dyDescent="0.3">
      <c r="C177" s="31"/>
    </row>
    <row r="178" spans="3:3" x14ac:dyDescent="0.3">
      <c r="C178" s="31"/>
    </row>
    <row r="179" spans="3:3" x14ac:dyDescent="0.3">
      <c r="C179" s="31"/>
    </row>
    <row r="180" spans="3:3" x14ac:dyDescent="0.3">
      <c r="C180" s="31"/>
    </row>
    <row r="181" spans="3:3" x14ac:dyDescent="0.3">
      <c r="C181" s="31"/>
    </row>
    <row r="182" spans="3:3" x14ac:dyDescent="0.3">
      <c r="C182" s="31"/>
    </row>
    <row r="183" spans="3:3" x14ac:dyDescent="0.3">
      <c r="C183" s="31"/>
    </row>
    <row r="184" spans="3:3" x14ac:dyDescent="0.3">
      <c r="C184" s="31"/>
    </row>
    <row r="185" spans="3:3" x14ac:dyDescent="0.3">
      <c r="C185" s="31"/>
    </row>
    <row r="186" spans="3:3" x14ac:dyDescent="0.3">
      <c r="C186" s="31"/>
    </row>
    <row r="187" spans="3:3" x14ac:dyDescent="0.3">
      <c r="C187" s="31"/>
    </row>
    <row r="188" spans="3:3" x14ac:dyDescent="0.3">
      <c r="C188" s="31"/>
    </row>
    <row r="189" spans="3:3" x14ac:dyDescent="0.3">
      <c r="C189" s="31"/>
    </row>
    <row r="190" spans="3:3" x14ac:dyDescent="0.3">
      <c r="C190" s="31"/>
    </row>
    <row r="191" spans="3:3" x14ac:dyDescent="0.3">
      <c r="C191" s="31"/>
    </row>
    <row r="192" spans="3:3" x14ac:dyDescent="0.3">
      <c r="C192" s="31"/>
    </row>
    <row r="193" spans="3:3" x14ac:dyDescent="0.3">
      <c r="C193" s="31"/>
    </row>
    <row r="194" spans="3:3" x14ac:dyDescent="0.3">
      <c r="C194" s="31"/>
    </row>
    <row r="195" spans="3:3" x14ac:dyDescent="0.3">
      <c r="C195" s="31"/>
    </row>
    <row r="196" spans="3:3" x14ac:dyDescent="0.3">
      <c r="C196" s="31"/>
    </row>
    <row r="197" spans="3:3" x14ac:dyDescent="0.3">
      <c r="C197" s="31"/>
    </row>
    <row r="198" spans="3:3" x14ac:dyDescent="0.3">
      <c r="C198" s="31"/>
    </row>
    <row r="199" spans="3:3" x14ac:dyDescent="0.3">
      <c r="C199" s="31"/>
    </row>
    <row r="200" spans="3:3" x14ac:dyDescent="0.3">
      <c r="C200" s="31"/>
    </row>
    <row r="201" spans="3:3" x14ac:dyDescent="0.3">
      <c r="C201" s="31"/>
    </row>
    <row r="202" spans="3:3" x14ac:dyDescent="0.3">
      <c r="C202" s="31"/>
    </row>
    <row r="203" spans="3:3" x14ac:dyDescent="0.3">
      <c r="C203" s="31"/>
    </row>
    <row r="204" spans="3:3" x14ac:dyDescent="0.3">
      <c r="C204" s="31"/>
    </row>
    <row r="205" spans="3:3" x14ac:dyDescent="0.3">
      <c r="C205" s="31"/>
    </row>
    <row r="206" spans="3:3" x14ac:dyDescent="0.3">
      <c r="C206" s="31"/>
    </row>
    <row r="207" spans="3:3" x14ac:dyDescent="0.3">
      <c r="C207" s="31"/>
    </row>
    <row r="208" spans="3:3" x14ac:dyDescent="0.3">
      <c r="C208" s="31"/>
    </row>
    <row r="209" spans="3:3" x14ac:dyDescent="0.3">
      <c r="C209" s="31"/>
    </row>
    <row r="210" spans="3:3" x14ac:dyDescent="0.3">
      <c r="C210" s="31"/>
    </row>
    <row r="211" spans="3:3" x14ac:dyDescent="0.3">
      <c r="C211" s="31"/>
    </row>
    <row r="212" spans="3:3" x14ac:dyDescent="0.3">
      <c r="C212" s="31"/>
    </row>
    <row r="213" spans="3:3" x14ac:dyDescent="0.3">
      <c r="C213" s="31"/>
    </row>
    <row r="214" spans="3:3" x14ac:dyDescent="0.3">
      <c r="C214" s="31"/>
    </row>
    <row r="215" spans="3:3" x14ac:dyDescent="0.3">
      <c r="C215" s="31"/>
    </row>
    <row r="216" spans="3:3" x14ac:dyDescent="0.3">
      <c r="C216" s="31"/>
    </row>
    <row r="217" spans="3:3" x14ac:dyDescent="0.3">
      <c r="C217" s="31"/>
    </row>
    <row r="218" spans="3:3" x14ac:dyDescent="0.3">
      <c r="C218" s="31"/>
    </row>
    <row r="219" spans="3:3" x14ac:dyDescent="0.3">
      <c r="C219" s="31"/>
    </row>
    <row r="220" spans="3:3" x14ac:dyDescent="0.3">
      <c r="C220" s="31"/>
    </row>
    <row r="221" spans="3:3" x14ac:dyDescent="0.3">
      <c r="C221" s="31"/>
    </row>
    <row r="222" spans="3:3" x14ac:dyDescent="0.3">
      <c r="C222" s="31"/>
    </row>
    <row r="223" spans="3:3" x14ac:dyDescent="0.3">
      <c r="C223" s="31"/>
    </row>
    <row r="224" spans="3:3" x14ac:dyDescent="0.3">
      <c r="C224" s="31"/>
    </row>
    <row r="225" spans="3:3" x14ac:dyDescent="0.3">
      <c r="C225" s="31"/>
    </row>
    <row r="226" spans="3:3" x14ac:dyDescent="0.3">
      <c r="C226" s="31"/>
    </row>
    <row r="227" spans="3:3" x14ac:dyDescent="0.3">
      <c r="C227" s="31"/>
    </row>
    <row r="228" spans="3:3" x14ac:dyDescent="0.3">
      <c r="C228" s="31"/>
    </row>
    <row r="229" spans="3:3" x14ac:dyDescent="0.3">
      <c r="C229" s="31"/>
    </row>
    <row r="230" spans="3:3" x14ac:dyDescent="0.3">
      <c r="C230" s="31"/>
    </row>
    <row r="231" spans="3:3" x14ac:dyDescent="0.3">
      <c r="C231" s="31"/>
    </row>
    <row r="232" spans="3:3" x14ac:dyDescent="0.3">
      <c r="C232" s="31"/>
    </row>
    <row r="233" spans="3:3" x14ac:dyDescent="0.3">
      <c r="C233" s="31"/>
    </row>
    <row r="234" spans="3:3" x14ac:dyDescent="0.3">
      <c r="C234" s="31"/>
    </row>
  </sheetData>
  <autoFilter ref="A1:J1" xr:uid="{ABC5FC39-E9D2-47E6-8988-5E5F89F786FF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EA1F4-3CCE-4159-A879-8801FDD542B7}">
  <dimension ref="A5:D11"/>
  <sheetViews>
    <sheetView workbookViewId="0">
      <selection activeCell="A12" sqref="A12"/>
    </sheetView>
  </sheetViews>
  <sheetFormatPr baseColWidth="10" defaultRowHeight="14.4" x14ac:dyDescent="0.3"/>
  <cols>
    <col min="1" max="1" width="26" customWidth="1"/>
    <col min="2" max="2" width="32.44140625" customWidth="1"/>
    <col min="3" max="3" width="22" customWidth="1"/>
  </cols>
  <sheetData>
    <row r="5" spans="1:4" x14ac:dyDescent="0.3">
      <c r="A5" s="25" t="s">
        <v>11</v>
      </c>
      <c r="B5" s="25" t="s">
        <v>24</v>
      </c>
      <c r="C5" s="25" t="s">
        <v>20</v>
      </c>
      <c r="D5" s="25" t="s">
        <v>19</v>
      </c>
    </row>
    <row r="6" spans="1:4" x14ac:dyDescent="0.3">
      <c r="A6" s="25">
        <v>580002</v>
      </c>
      <c r="B6" s="26" t="s">
        <v>5</v>
      </c>
      <c r="C6" s="25" t="s">
        <v>21</v>
      </c>
      <c r="D6" s="25" t="s">
        <v>16</v>
      </c>
    </row>
    <row r="7" spans="1:4" x14ac:dyDescent="0.3">
      <c r="A7" s="25">
        <v>580001</v>
      </c>
      <c r="B7" s="26" t="s">
        <v>17</v>
      </c>
      <c r="C7" s="25" t="s">
        <v>22</v>
      </c>
      <c r="D7" s="25" t="s">
        <v>16</v>
      </c>
    </row>
    <row r="8" spans="1:4" x14ac:dyDescent="0.3">
      <c r="A8" s="25">
        <v>580003</v>
      </c>
      <c r="B8" s="26" t="s">
        <v>18</v>
      </c>
      <c r="C8" s="25" t="s">
        <v>23</v>
      </c>
      <c r="D8" s="25" t="s">
        <v>16</v>
      </c>
    </row>
    <row r="9" spans="1:4" x14ac:dyDescent="0.3">
      <c r="A9" s="25">
        <v>580004</v>
      </c>
      <c r="B9" s="26" t="s">
        <v>30</v>
      </c>
      <c r="C9" s="26" t="s">
        <v>30</v>
      </c>
      <c r="D9" s="25" t="s">
        <v>16</v>
      </c>
    </row>
    <row r="10" spans="1:4" x14ac:dyDescent="0.3">
      <c r="A10" s="27">
        <v>701055</v>
      </c>
      <c r="B10" s="26" t="s">
        <v>25</v>
      </c>
      <c r="C10" s="25" t="s">
        <v>27</v>
      </c>
      <c r="D10" s="25" t="s">
        <v>26</v>
      </c>
    </row>
    <row r="11" spans="1:4" x14ac:dyDescent="0.3">
      <c r="A11" s="25">
        <v>445715</v>
      </c>
      <c r="B11" s="25" t="s">
        <v>28</v>
      </c>
      <c r="C11" s="25" t="s">
        <v>29</v>
      </c>
      <c r="D11" s="25" t="s">
        <v>26</v>
      </c>
    </row>
  </sheetData>
  <autoFilter ref="A5:D5" xr:uid="{688EA1F4-3CCE-4159-A879-8801FDD542B7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caisse novembre 2024</vt:lpstr>
      <vt:lpstr> Journal à obtenir </vt:lpstr>
      <vt:lpstr>Table comptes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BENJELLOUN</dc:creator>
  <cp:lastModifiedBy>Omar BENJELLOUN</cp:lastModifiedBy>
  <dcterms:created xsi:type="dcterms:W3CDTF">2024-12-05T13:06:46Z</dcterms:created>
  <dcterms:modified xsi:type="dcterms:W3CDTF">2024-12-06T08:59:14Z</dcterms:modified>
</cp:coreProperties>
</file>