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tura\OneDrive\Bureau\EXCEL DOWNLOAD\FORUM EXCEL\"/>
    </mc:Choice>
  </mc:AlternateContent>
  <xr:revisionPtr revIDLastSave="0" documentId="8_{FB09989B-1551-430E-8C34-5C6F9205474C}" xr6:coauthVersionLast="47" xr6:coauthVersionMax="47" xr10:uidLastSave="{00000000-0000-0000-0000-000000000000}"/>
  <bookViews>
    <workbookView xWindow="-108" yWindow="-108" windowWidth="23256" windowHeight="12576" tabRatio="649" xr2:uid="{00000000-000D-0000-FFFF-FFFF00000000}"/>
  </bookViews>
  <sheets>
    <sheet name="CRP Répartitions et rappels " sheetId="5" r:id="rId1"/>
  </sheets>
  <definedNames>
    <definedName name="_xlnm._FilterDatabase" localSheetId="0" hidden="1">'CRP Répartitions et rappels '!$A$3:$M$36</definedName>
    <definedName name="_xlnm.Print_Area" localSheetId="0">'CRP Répartitions et rappels '!$A$1:$M$45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2" i="5" l="1"/>
  <c r="B31" i="5"/>
  <c r="E30" i="5"/>
  <c r="F6" i="5"/>
  <c r="D35" i="5"/>
  <c r="H20" i="5"/>
  <c r="H28" i="5"/>
  <c r="K9" i="5"/>
  <c r="K20" i="5"/>
  <c r="K28" i="5"/>
  <c r="L14" i="5"/>
  <c r="L20" i="5"/>
  <c r="L28" i="5"/>
  <c r="F29" i="5"/>
  <c r="H35" i="5"/>
  <c r="I28" i="5"/>
  <c r="D7" i="5"/>
  <c r="D8" i="5"/>
  <c r="D9" i="5"/>
  <c r="D10" i="5"/>
  <c r="D11" i="5"/>
  <c r="D12" i="5"/>
  <c r="D13" i="5"/>
  <c r="D15" i="5"/>
  <c r="D18" i="5"/>
  <c r="D19" i="5"/>
  <c r="D20" i="5"/>
  <c r="D21" i="5"/>
  <c r="D22" i="5"/>
  <c r="D23" i="5"/>
  <c r="D24" i="5"/>
  <c r="D25" i="5"/>
  <c r="D26" i="5"/>
  <c r="D27" i="5"/>
  <c r="D28" i="5"/>
  <c r="D29" i="5"/>
  <c r="D6" i="5"/>
  <c r="H26" i="5"/>
  <c r="F27" i="5"/>
  <c r="F25" i="5"/>
  <c r="F24" i="5"/>
  <c r="H23" i="5"/>
  <c r="F22" i="5"/>
  <c r="F21" i="5"/>
  <c r="I20" i="5"/>
  <c r="F19" i="5"/>
  <c r="K18" i="5"/>
  <c r="K17" i="5"/>
  <c r="F16" i="5"/>
  <c r="F14" i="5"/>
  <c r="L13" i="5"/>
  <c r="F12" i="5"/>
  <c r="F11" i="5"/>
  <c r="F10" i="5"/>
  <c r="L9" i="5"/>
  <c r="L8" i="5"/>
  <c r="L23" i="5" l="1"/>
  <c r="K23" i="5"/>
  <c r="H18" i="5"/>
  <c r="H15" i="5"/>
  <c r="L18" i="5"/>
  <c r="L17" i="5"/>
  <c r="L16" i="5"/>
  <c r="K15" i="5"/>
  <c r="H9" i="5"/>
  <c r="L15" i="5"/>
  <c r="K13" i="5"/>
  <c r="H8" i="5"/>
  <c r="K8" i="5"/>
  <c r="L26" i="5"/>
  <c r="K26" i="5"/>
  <c r="B35" i="5"/>
  <c r="B42" i="5" s="1"/>
  <c r="I24" i="5"/>
  <c r="I23" i="5"/>
  <c r="I14" i="5"/>
  <c r="I22" i="5"/>
  <c r="I12" i="5"/>
  <c r="I29" i="5"/>
  <c r="I21" i="5"/>
  <c r="I11" i="5"/>
  <c r="I10" i="5"/>
  <c r="I27" i="5"/>
  <c r="I19" i="5"/>
  <c r="I9" i="5"/>
  <c r="I26" i="5"/>
  <c r="I18" i="5"/>
  <c r="I8" i="5"/>
  <c r="I25" i="5"/>
  <c r="I16" i="5"/>
  <c r="I7" i="5"/>
  <c r="I15" i="5"/>
  <c r="B30" i="5"/>
  <c r="B44" i="5" s="1"/>
  <c r="F35" i="5" l="1"/>
  <c r="H7" i="5" l="1"/>
  <c r="K7" i="5" l="1"/>
  <c r="L7" i="5" l="1"/>
  <c r="G19" i="5" l="1"/>
  <c r="G11" i="5"/>
  <c r="G10" i="5"/>
  <c r="G25" i="5"/>
  <c r="G12" i="5"/>
  <c r="F9" i="5"/>
  <c r="G9" i="5" s="1"/>
  <c r="J9" i="5" s="1"/>
  <c r="M9" i="5" s="1"/>
  <c r="F26" i="5"/>
  <c r="G26" i="5" s="1"/>
  <c r="J26" i="5" s="1"/>
  <c r="M26" i="5" s="1"/>
  <c r="F20" i="5"/>
  <c r="G20" i="5" s="1"/>
  <c r="J20" i="5" s="1"/>
  <c r="M20" i="5" s="1"/>
  <c r="G22" i="5"/>
  <c r="F13" i="5"/>
  <c r="G13" i="5" s="1"/>
  <c r="F7" i="5"/>
  <c r="G7" i="5" s="1"/>
  <c r="G29" i="5"/>
  <c r="G24" i="5"/>
  <c r="F23" i="5"/>
  <c r="G23" i="5" s="1"/>
  <c r="J23" i="5" s="1"/>
  <c r="M23" i="5" s="1"/>
  <c r="G14" i="5"/>
  <c r="F17" i="5"/>
  <c r="G17" i="5" s="1"/>
  <c r="G16" i="5"/>
  <c r="F18" i="5"/>
  <c r="G18" i="5" s="1"/>
  <c r="J18" i="5" s="1"/>
  <c r="M18" i="5" s="1"/>
  <c r="F8" i="5"/>
  <c r="G8" i="5" s="1"/>
  <c r="J8" i="5" s="1"/>
  <c r="M8" i="5" s="1"/>
  <c r="G27" i="5"/>
  <c r="G21" i="5"/>
  <c r="F28" i="5" l="1"/>
  <c r="G28" i="5" s="1"/>
  <c r="J28" i="5" s="1"/>
  <c r="M28" i="5" s="1"/>
  <c r="J7" i="5"/>
  <c r="M7" i="5" s="1"/>
  <c r="F15" i="5"/>
  <c r="G15" i="5"/>
  <c r="J15" i="5" s="1"/>
  <c r="M15" i="5" s="1"/>
  <c r="F30" i="5" l="1"/>
  <c r="G6" i="5"/>
  <c r="B43" i="5" s="1"/>
  <c r="B40" i="5" l="1"/>
  <c r="G30" i="5"/>
  <c r="H17" i="5"/>
  <c r="I17" i="5" s="1"/>
  <c r="J17" i="5" s="1"/>
  <c r="M17" i="5" s="1"/>
  <c r="D16" i="5"/>
  <c r="H14" i="5"/>
  <c r="H16" i="5"/>
  <c r="J16" i="5" s="1"/>
  <c r="M16" i="5" s="1"/>
  <c r="D14" i="5"/>
  <c r="D17" i="5"/>
  <c r="D30" i="5" l="1"/>
  <c r="H6" i="5" l="1"/>
  <c r="I6" i="5" s="1"/>
  <c r="H11" i="5"/>
  <c r="J11" i="5" s="1"/>
  <c r="H29" i="5"/>
  <c r="J29" i="5" s="1"/>
  <c r="H24" i="5"/>
  <c r="J24" i="5" s="1"/>
  <c r="H22" i="5"/>
  <c r="J22" i="5" s="1"/>
  <c r="H27" i="5"/>
  <c r="J27" i="5" s="1"/>
  <c r="H21" i="5"/>
  <c r="J21" i="5" s="1"/>
  <c r="H10" i="5"/>
  <c r="J10" i="5" s="1"/>
  <c r="H19" i="5"/>
  <c r="J19" i="5" s="1"/>
  <c r="H25" i="5"/>
  <c r="J25" i="5" s="1"/>
  <c r="H12" i="5"/>
  <c r="J12" i="5" s="1"/>
  <c r="H13" i="5"/>
  <c r="I13" i="5" s="1"/>
  <c r="J13" i="5" s="1"/>
  <c r="M13" i="5" s="1"/>
  <c r="J6" i="5" l="1"/>
  <c r="I30" i="5"/>
  <c r="K6" i="5" l="1"/>
  <c r="K29" i="5"/>
  <c r="K24" i="5"/>
  <c r="K10" i="5"/>
  <c r="K25" i="5"/>
  <c r="K21" i="5"/>
  <c r="K22" i="5"/>
  <c r="B33" i="5"/>
  <c r="K11" i="5"/>
  <c r="K12" i="5"/>
  <c r="K16" i="5"/>
  <c r="K14" i="5"/>
  <c r="K27" i="5"/>
  <c r="K19" i="5"/>
  <c r="K30" i="5" l="1"/>
  <c r="L6" i="5" s="1"/>
  <c r="M6" i="5" s="1"/>
  <c r="J14" i="5"/>
  <c r="H30" i="5"/>
  <c r="L25" i="5" l="1"/>
  <c r="M25" i="5" s="1"/>
  <c r="L27" i="5"/>
  <c r="M27" i="5" s="1"/>
  <c r="L11" i="5"/>
  <c r="M11" i="5" s="1"/>
  <c r="L29" i="5"/>
  <c r="M29" i="5" s="1"/>
  <c r="L19" i="5"/>
  <c r="M19" i="5" s="1"/>
  <c r="L21" i="5"/>
  <c r="M21" i="5" s="1"/>
  <c r="L22" i="5"/>
  <c r="M22" i="5" s="1"/>
  <c r="L12" i="5"/>
  <c r="M12" i="5" s="1"/>
  <c r="L10" i="5"/>
  <c r="L24" i="5"/>
  <c r="M24" i="5" s="1"/>
  <c r="J30" i="5"/>
  <c r="M14" i="5"/>
  <c r="M10" i="5" l="1"/>
  <c r="L30" i="5"/>
  <c r="M30" i="5" s="1"/>
  <c r="B41" i="5" s="1"/>
</calcChain>
</file>

<file path=xl/sharedStrings.xml><?xml version="1.0" encoding="utf-8"?>
<sst xmlns="http://schemas.openxmlformats.org/spreadsheetml/2006/main" count="55" uniqueCount="54">
  <si>
    <t>Abattement</t>
  </si>
  <si>
    <t>Théorie</t>
  </si>
  <si>
    <t>Montant de la prime à partager</t>
  </si>
  <si>
    <t>Montant de la prime partagée</t>
  </si>
  <si>
    <t>Nombre d'agents sans prime</t>
  </si>
  <si>
    <t>Nombre de jours d'absence</t>
  </si>
  <si>
    <t>TOTAUX</t>
  </si>
  <si>
    <t>Seuil de ratio absence</t>
  </si>
  <si>
    <t>Base masse à répartir</t>
  </si>
  <si>
    <t>RUSSEL</t>
  </si>
  <si>
    <t>SIGLER</t>
  </si>
  <si>
    <t>Prime brute 1ère répartition</t>
  </si>
  <si>
    <t>Abattement jours d'absence</t>
  </si>
  <si>
    <t>Prime définitive au 31/12/2023</t>
  </si>
  <si>
    <t>SAID</t>
  </si>
  <si>
    <t>Prime brute 2ème répartition</t>
  </si>
  <si>
    <t>3ème répartition</t>
  </si>
  <si>
    <t>Redistribution 3ème répartition</t>
  </si>
  <si>
    <t>Montant de l'abattement à répartir</t>
  </si>
  <si>
    <t>Montant d'agents avec prime</t>
  </si>
  <si>
    <t>ARSJ - RÉCAPITULATIF DES TOTAUX</t>
  </si>
  <si>
    <t>Redistribution</t>
  </si>
  <si>
    <t>Surprime</t>
  </si>
  <si>
    <t>Nbre de personne  5 jours moins</t>
  </si>
  <si>
    <t>Nbre de personne 0 jours</t>
  </si>
  <si>
    <t>Prorata mois de présence</t>
  </si>
  <si>
    <t>Nombre pers. Proratisées</t>
  </si>
  <si>
    <t>Reliquat Surprime</t>
  </si>
  <si>
    <t>Reliquat des proratise/agent</t>
  </si>
  <si>
    <t>Nbre de personnes avec 0 jours abs et 12 mois de présence</t>
  </si>
  <si>
    <t>Absences annuelles en jours</t>
  </si>
  <si>
    <t>Nombre de mois de présence</t>
  </si>
  <si>
    <t>Nom Agent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</si>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</sst>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6" x14ac:knownFonts="1">
    <font>
      <sz val="10"/>
      <color indexed="8"/>
      <name val="Arial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u/>
      <sz val="11"/>
      <color indexed="8"/>
      <name val="Arial"/>
      <family val="2"/>
    </font>
    <font>
      <b/>
      <u/>
      <sz val="11"/>
      <color theme="7" tint="-0.499984740745262"/>
      <name val="Arial"/>
      <family val="2"/>
    </font>
    <font>
      <b/>
      <sz val="1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9"/>
      <color indexed="8"/>
      <name val="Arial"/>
      <family val="2"/>
    </font>
    <font>
      <b/>
      <sz val="10"/>
      <color rgb="FFFF0000"/>
      <name val="Arial"/>
      <family val="2"/>
    </font>
    <font>
      <sz val="11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7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7">
    <xf numFmtId="0" fontId="0" fillId="0" borderId="0" xfId="0"/>
    <xf numFmtId="4" fontId="2" fillId="0" borderId="7" xfId="0" applyNumberFormat="1" applyFont="1" applyBorder="1" applyAlignment="1">
      <alignment wrapText="1"/>
    </xf>
    <xf numFmtId="4" fontId="1" fillId="0" borderId="4" xfId="0" applyNumberFormat="1" applyFont="1" applyBorder="1"/>
    <xf numFmtId="2" fontId="11" fillId="2" borderId="1" xfId="0" applyNumberFormat="1" applyFont="1" applyFill="1" applyBorder="1" applyAlignment="1">
      <alignment wrapText="1"/>
    </xf>
    <xf numFmtId="2" fontId="11" fillId="2" borderId="13" xfId="0" applyNumberFormat="1" applyFont="1" applyFill="1" applyBorder="1" applyAlignment="1">
      <alignment wrapText="1"/>
    </xf>
    <xf numFmtId="2" fontId="10" fillId="0" borderId="2" xfId="0" applyNumberFormat="1" applyFont="1" applyBorder="1" applyAlignment="1">
      <alignment horizontal="right" vertical="center" wrapText="1"/>
    </xf>
    <xf numFmtId="2" fontId="10" fillId="0" borderId="1" xfId="0" applyNumberFormat="1" applyFont="1" applyBorder="1" applyAlignment="1">
      <alignment horizontal="right" vertical="center" wrapText="1"/>
    </xf>
    <xf numFmtId="4" fontId="11" fillId="2" borderId="2" xfId="0" applyNumberFormat="1" applyFont="1" applyFill="1" applyBorder="1" applyAlignment="1">
      <alignment wrapText="1"/>
    </xf>
    <xf numFmtId="4" fontId="11" fillId="2" borderId="1" xfId="0" applyNumberFormat="1" applyFont="1" applyFill="1" applyBorder="1" applyAlignment="1">
      <alignment wrapText="1"/>
    </xf>
    <xf numFmtId="1" fontId="2" fillId="0" borderId="12" xfId="0" applyNumberFormat="1" applyFont="1" applyBorder="1" applyAlignment="1">
      <alignment wrapText="1"/>
    </xf>
    <xf numFmtId="3" fontId="1" fillId="0" borderId="19" xfId="0" applyNumberFormat="1" applyFont="1" applyBorder="1"/>
    <xf numFmtId="0" fontId="1" fillId="0" borderId="6" xfId="0" applyFont="1" applyBorder="1" applyAlignment="1" applyProtection="1">
      <alignment wrapText="1"/>
      <protection locked="0"/>
    </xf>
    <xf numFmtId="0" fontId="1" fillId="0" borderId="8" xfId="0" applyFont="1" applyBorder="1" applyAlignment="1" applyProtection="1">
      <alignment wrapText="1"/>
      <protection locked="0"/>
    </xf>
    <xf numFmtId="0" fontId="1" fillId="0" borderId="0" xfId="0" applyFont="1" applyAlignment="1" applyProtection="1">
      <alignment wrapText="1"/>
      <protection locked="0"/>
    </xf>
    <xf numFmtId="14" fontId="1" fillId="0" borderId="0" xfId="0" applyNumberFormat="1" applyFont="1" applyAlignment="1" applyProtection="1">
      <alignment wrapText="1"/>
      <protection locked="0"/>
    </xf>
    <xf numFmtId="0" fontId="1" fillId="0" borderId="0" xfId="0" applyFont="1" applyProtection="1">
      <protection locked="0"/>
    </xf>
    <xf numFmtId="14" fontId="9" fillId="0" borderId="0" xfId="0" applyNumberFormat="1" applyFont="1" applyProtection="1">
      <protection locked="0"/>
    </xf>
    <xf numFmtId="0" fontId="12" fillId="3" borderId="3" xfId="0" applyFont="1" applyFill="1" applyBorder="1" applyAlignment="1" applyProtection="1">
      <alignment horizontal="center" vertical="center" wrapText="1"/>
      <protection locked="0"/>
    </xf>
    <xf numFmtId="0" fontId="8" fillId="3" borderId="11" xfId="0" applyFont="1" applyFill="1" applyBorder="1" applyAlignment="1" applyProtection="1">
      <alignment horizontal="center" vertical="center" wrapText="1"/>
      <protection locked="0"/>
    </xf>
    <xf numFmtId="0" fontId="8" fillId="3" borderId="9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Protection="1">
      <protection locked="0"/>
    </xf>
    <xf numFmtId="4" fontId="1" fillId="0" borderId="0" xfId="0" applyNumberFormat="1" applyFont="1" applyProtection="1">
      <protection locked="0"/>
    </xf>
    <xf numFmtId="0" fontId="12" fillId="0" borderId="16" xfId="0" applyFont="1" applyBorder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8" fillId="3" borderId="2" xfId="0" applyFont="1" applyFill="1" applyBorder="1" applyAlignment="1" applyProtection="1">
      <alignment horizontal="center" vertical="center" wrapText="1"/>
      <protection locked="0"/>
    </xf>
    <xf numFmtId="0" fontId="8" fillId="3" borderId="18" xfId="0" applyFont="1" applyFill="1" applyBorder="1" applyAlignment="1" applyProtection="1">
      <alignment horizontal="center" vertical="center" wrapText="1"/>
      <protection locked="0"/>
    </xf>
    <xf numFmtId="0" fontId="1" fillId="0" borderId="16" xfId="0" applyFont="1" applyBorder="1" applyAlignment="1" applyProtection="1">
      <alignment wrapText="1"/>
      <protection locked="0"/>
    </xf>
    <xf numFmtId="0" fontId="1" fillId="0" borderId="23" xfId="0" applyFont="1" applyBorder="1" applyAlignment="1" applyProtection="1">
      <alignment wrapText="1"/>
      <protection locked="0"/>
    </xf>
    <xf numFmtId="0" fontId="1" fillId="0" borderId="24" xfId="0" applyFont="1" applyBorder="1" applyAlignment="1" applyProtection="1">
      <alignment wrapText="1"/>
      <protection locked="0"/>
    </xf>
    <xf numFmtId="0" fontId="7" fillId="0" borderId="15" xfId="0" applyFont="1" applyBorder="1" applyAlignment="1" applyProtection="1">
      <alignment horizontal="center" vertical="center" wrapText="1"/>
      <protection locked="0"/>
    </xf>
    <xf numFmtId="2" fontId="11" fillId="2" borderId="1" xfId="0" applyNumberFormat="1" applyFont="1" applyFill="1" applyBorder="1" applyAlignment="1" applyProtection="1">
      <alignment wrapText="1"/>
      <protection locked="0"/>
    </xf>
    <xf numFmtId="4" fontId="1" fillId="0" borderId="0" xfId="0" applyNumberFormat="1" applyFont="1" applyAlignment="1" applyProtection="1">
      <alignment vertical="center"/>
      <protection locked="0"/>
    </xf>
    <xf numFmtId="0" fontId="7" fillId="0" borderId="10" xfId="0" applyFont="1" applyBorder="1" applyAlignment="1" applyProtection="1">
      <alignment horizontal="center" vertical="center" wrapText="1"/>
      <protection locked="0"/>
    </xf>
    <xf numFmtId="2" fontId="11" fillId="2" borderId="13" xfId="0" applyNumberFormat="1" applyFont="1" applyFill="1" applyBorder="1" applyAlignment="1" applyProtection="1">
      <alignment wrapText="1"/>
      <protection locked="0"/>
    </xf>
    <xf numFmtId="4" fontId="1" fillId="0" borderId="0" xfId="0" applyNumberFormat="1" applyFont="1" applyAlignment="1" applyProtection="1">
      <alignment horizontal="right"/>
      <protection locked="0"/>
    </xf>
    <xf numFmtId="0" fontId="2" fillId="0" borderId="6" xfId="0" applyFont="1" applyBorder="1" applyAlignment="1" applyProtection="1">
      <alignment wrapText="1"/>
      <protection locked="0"/>
    </xf>
    <xf numFmtId="1" fontId="2" fillId="0" borderId="12" xfId="0" applyNumberFormat="1" applyFont="1" applyBorder="1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2" fontId="1" fillId="0" borderId="0" xfId="0" applyNumberFormat="1" applyFont="1" applyAlignment="1" applyProtection="1">
      <alignment horizontal="left" wrapText="1"/>
      <protection locked="0"/>
    </xf>
    <xf numFmtId="4" fontId="1" fillId="0" borderId="0" xfId="0" applyNumberFormat="1" applyFont="1" applyAlignment="1" applyProtection="1">
      <alignment wrapText="1"/>
      <protection locked="0"/>
    </xf>
    <xf numFmtId="164" fontId="1" fillId="0" borderId="0" xfId="0" applyNumberFormat="1" applyFont="1" applyProtection="1"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4" fontId="1" fillId="0" borderId="1" xfId="0" applyNumberFormat="1" applyFont="1" applyBorder="1" applyAlignment="1" applyProtection="1">
      <alignment horizontal="center" wrapText="1"/>
      <protection locked="0"/>
    </xf>
    <xf numFmtId="0" fontId="6" fillId="0" borderId="0" xfId="0" applyFont="1" applyProtection="1">
      <protection locked="0"/>
    </xf>
    <xf numFmtId="0" fontId="13" fillId="0" borderId="14" xfId="0" applyFont="1" applyBorder="1" applyProtection="1">
      <protection locked="0"/>
    </xf>
    <xf numFmtId="0" fontId="13" fillId="0" borderId="15" xfId="0" applyFont="1" applyBorder="1" applyProtection="1">
      <protection locked="0"/>
    </xf>
    <xf numFmtId="49" fontId="1" fillId="0" borderId="0" xfId="0" applyNumberFormat="1" applyFont="1" applyAlignment="1" applyProtection="1">
      <alignment horizontal="right"/>
      <protection locked="0"/>
    </xf>
    <xf numFmtId="0" fontId="13" fillId="0" borderId="20" xfId="0" applyFont="1" applyBorder="1" applyProtection="1">
      <protection locked="0"/>
    </xf>
    <xf numFmtId="3" fontId="1" fillId="0" borderId="0" xfId="0" applyNumberFormat="1" applyFont="1" applyProtection="1">
      <protection locked="0"/>
    </xf>
    <xf numFmtId="0" fontId="13" fillId="0" borderId="24" xfId="0" applyFont="1" applyBorder="1" applyProtection="1">
      <protection locked="0"/>
    </xf>
    <xf numFmtId="3" fontId="1" fillId="0" borderId="24" xfId="0" applyNumberFormat="1" applyFont="1" applyBorder="1" applyProtection="1">
      <protection locked="0"/>
    </xf>
    <xf numFmtId="4" fontId="11" fillId="0" borderId="1" xfId="0" applyNumberFormat="1" applyFont="1" applyBorder="1" applyAlignment="1">
      <alignment wrapText="1"/>
    </xf>
    <xf numFmtId="2" fontId="2" fillId="0" borderId="12" xfId="0" applyNumberFormat="1" applyFont="1" applyBorder="1" applyAlignment="1">
      <alignment wrapText="1"/>
    </xf>
    <xf numFmtId="2" fontId="1" fillId="0" borderId="0" xfId="0" applyNumberFormat="1" applyFont="1" applyAlignment="1">
      <alignment horizontal="right" wrapText="1"/>
    </xf>
    <xf numFmtId="0" fontId="2" fillId="0" borderId="1" xfId="0" applyFont="1" applyBorder="1" applyAlignment="1">
      <alignment horizontal="center" vertical="center" wrapText="1"/>
    </xf>
    <xf numFmtId="0" fontId="1" fillId="0" borderId="5" xfId="0" applyFont="1" applyBorder="1"/>
    <xf numFmtId="0" fontId="1" fillId="0" borderId="5" xfId="0" applyFont="1" applyBorder="1" applyAlignment="1">
      <alignment horizontal="right"/>
    </xf>
    <xf numFmtId="0" fontId="8" fillId="0" borderId="9" xfId="0" applyFont="1" applyBorder="1" applyAlignment="1" applyProtection="1">
      <alignment horizontal="center" vertical="center" wrapText="1"/>
      <protection locked="0"/>
    </xf>
    <xf numFmtId="0" fontId="8" fillId="0" borderId="18" xfId="0" applyFont="1" applyBorder="1" applyAlignment="1" applyProtection="1">
      <alignment horizontal="center" vertical="center" wrapText="1"/>
      <protection locked="0"/>
    </xf>
    <xf numFmtId="0" fontId="2" fillId="0" borderId="17" xfId="0" applyFont="1" applyBorder="1" applyAlignment="1" applyProtection="1">
      <alignment wrapText="1"/>
      <protection locked="0"/>
    </xf>
    <xf numFmtId="4" fontId="10" fillId="0" borderId="1" xfId="0" applyNumberFormat="1" applyFont="1" applyBorder="1" applyAlignment="1">
      <alignment wrapText="1"/>
    </xf>
    <xf numFmtId="2" fontId="2" fillId="4" borderId="7" xfId="0" applyNumberFormat="1" applyFont="1" applyFill="1" applyBorder="1" applyAlignment="1">
      <alignment horizontal="right" wrapText="1"/>
    </xf>
    <xf numFmtId="4" fontId="2" fillId="4" borderId="7" xfId="0" applyNumberFormat="1" applyFont="1" applyFill="1" applyBorder="1" applyAlignment="1">
      <alignment wrapText="1"/>
    </xf>
    <xf numFmtId="4" fontId="2" fillId="5" borderId="7" xfId="0" applyNumberFormat="1" applyFont="1" applyFill="1" applyBorder="1" applyAlignment="1">
      <alignment wrapText="1"/>
    </xf>
    <xf numFmtId="4" fontId="1" fillId="5" borderId="5" xfId="0" applyNumberFormat="1" applyFont="1" applyFill="1" applyBorder="1"/>
    <xf numFmtId="4" fontId="1" fillId="4" borderId="5" xfId="0" applyNumberFormat="1" applyFont="1" applyFill="1" applyBorder="1" applyAlignment="1">
      <alignment vertical="center"/>
    </xf>
    <xf numFmtId="4" fontId="1" fillId="4" borderId="5" xfId="0" applyNumberFormat="1" applyFont="1" applyFill="1" applyBorder="1"/>
    <xf numFmtId="0" fontId="13" fillId="4" borderId="15" xfId="0" applyFont="1" applyFill="1" applyBorder="1" applyProtection="1">
      <protection locked="0"/>
    </xf>
    <xf numFmtId="0" fontId="13" fillId="5" borderId="15" xfId="0" applyFont="1" applyFill="1" applyBorder="1" applyProtection="1">
      <protection locked="0"/>
    </xf>
    <xf numFmtId="0" fontId="1" fillId="6" borderId="0" xfId="0" applyFont="1" applyFill="1" applyAlignment="1" applyProtection="1">
      <alignment wrapText="1"/>
      <protection locked="0"/>
    </xf>
    <xf numFmtId="0" fontId="1" fillId="7" borderId="0" xfId="0" applyFont="1" applyFill="1" applyAlignment="1" applyProtection="1">
      <alignment wrapText="1"/>
      <protection locked="0"/>
    </xf>
    <xf numFmtId="0" fontId="14" fillId="3" borderId="2" xfId="0" applyFont="1" applyFill="1" applyBorder="1" applyAlignment="1" applyProtection="1">
      <alignment horizontal="center" vertical="center" wrapText="1"/>
      <protection locked="0"/>
    </xf>
    <xf numFmtId="4" fontId="15" fillId="2" borderId="1" xfId="0" applyNumberFormat="1" applyFont="1" applyFill="1" applyBorder="1" applyAlignment="1">
      <alignment wrapText="1"/>
    </xf>
    <xf numFmtId="4" fontId="15" fillId="0" borderId="1" xfId="0" applyNumberFormat="1" applyFont="1" applyBorder="1" applyAlignment="1">
      <alignment wrapText="1"/>
    </xf>
    <xf numFmtId="0" fontId="14" fillId="3" borderId="21" xfId="0" applyFont="1" applyFill="1" applyBorder="1" applyAlignment="1" applyProtection="1">
      <alignment horizontal="center" vertical="center" wrapText="1"/>
      <protection locked="0"/>
    </xf>
    <xf numFmtId="0" fontId="14" fillId="3" borderId="22" xfId="0" applyFont="1" applyFill="1" applyBorder="1" applyAlignment="1" applyProtection="1">
      <alignment horizontal="center" vertical="center" wrapText="1"/>
      <protection locked="0"/>
    </xf>
    <xf numFmtId="0" fontId="14" fillId="3" borderId="11" xfId="0" applyFont="1" applyFill="1" applyBorder="1" applyAlignment="1" applyProtection="1">
      <alignment horizontal="center" vertical="center" wrapText="1"/>
      <protection locked="0"/>
    </xf>
  </cellXfs>
  <cellStyles count="27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121920</xdr:colOff>
      <xdr:row>4</xdr:row>
      <xdr:rowOff>68580</xdr:rowOff>
    </xdr:from>
    <xdr:to>
      <xdr:col>15</xdr:col>
      <xdr:colOff>739140</xdr:colOff>
      <xdr:row>23</xdr:row>
      <xdr:rowOff>22860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ABE9D1D-1210-4DC3-FF6C-8EE1ED0FDA3C}"/>
            </a:ext>
          </a:extLst>
        </xdr:cNvPr>
        <xdr:cNvSpPr txBox="1"/>
      </xdr:nvSpPr>
      <xdr:spPr>
        <a:xfrm>
          <a:off x="9227820" y="1485900"/>
          <a:ext cx="6515100" cy="381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kern="1200">
              <a:latin typeface="Arial Narrow" panose="020B0606020202030204" pitchFamily="34" charset="0"/>
            </a:rPr>
            <a:t>Calculs pour : </a:t>
          </a:r>
          <a:r>
            <a:rPr lang="fr-FR" sz="1200" b="1" kern="1200">
              <a:solidFill>
                <a:srgbClr val="FF0000"/>
              </a:solidFill>
              <a:latin typeface="Arial Narrow" panose="020B0606020202030204" pitchFamily="34" charset="0"/>
            </a:rPr>
            <a:t>Redistribution 3ème répartition : Théorie </a:t>
          </a:r>
          <a:r>
            <a:rPr lang="fr-FR" sz="1200" b="1" kern="1200">
              <a:latin typeface="Arial Narrow" panose="020B0606020202030204" pitchFamily="34" charset="0"/>
            </a:rPr>
            <a:t>(colonne H)</a:t>
          </a:r>
        </a:p>
        <a:p>
          <a:endParaRPr lang="fr-FR" sz="1200" b="1" kern="1200">
            <a:latin typeface="Arial Narrow" panose="020B0606020202030204" pitchFamily="34" charset="0"/>
          </a:endParaRPr>
        </a:p>
        <a:p>
          <a:r>
            <a:rPr lang="fr-FR" sz="1200" b="1" kern="1200">
              <a:latin typeface="Arial Narrow" panose="020B0606020202030204" pitchFamily="34" charset="0"/>
            </a:rPr>
            <a:t>Conditions pour attribution de la redistribution :</a:t>
          </a:r>
        </a:p>
        <a:p>
          <a:r>
            <a:rPr lang="fr-FR" sz="1200" b="0" kern="1200">
              <a:latin typeface="Arial Narrow" panose="020B0606020202030204" pitchFamily="34" charset="0"/>
            </a:rPr>
            <a:t>- si le nombre de mois de présence est inférieur à 12 </a:t>
          </a:r>
          <a:r>
            <a:rPr lang="fr-FR" sz="1200" b="1" kern="1200">
              <a:latin typeface="Arial Narrow" panose="020B0606020202030204" pitchFamily="34" charset="0"/>
            </a:rPr>
            <a:t>: </a:t>
          </a:r>
        </a:p>
        <a:p>
          <a:r>
            <a:rPr lang="fr-FR" sz="1200" b="1" kern="1200">
              <a:latin typeface="Arial Narrow" panose="020B0606020202030204" pitchFamily="34" charset="0"/>
            </a:rPr>
            <a:t>  </a:t>
          </a:r>
          <a:r>
            <a:rPr lang="fr-FR" sz="1200" b="1" kern="1200">
              <a:solidFill>
                <a:srgbClr val="FFC000"/>
              </a:solidFill>
              <a:latin typeface="Arial Narrow" panose="020B0606020202030204" pitchFamily="34" charset="0"/>
            </a:rPr>
            <a:t>redistribution (cellule C31) </a:t>
          </a:r>
          <a:r>
            <a:rPr lang="fr-FR" sz="1200" b="1" kern="1200">
              <a:latin typeface="Arial Narrow" panose="020B0606020202030204" pitchFamily="34" charset="0"/>
            </a:rPr>
            <a:t>/ 12 et multiplier par le nombre de mois de présence</a:t>
          </a:r>
        </a:p>
        <a:p>
          <a:endParaRPr lang="fr-FR" sz="1200" b="0" kern="1200">
            <a:latin typeface="Arial Narrow" panose="020B0606020202030204" pitchFamily="34" charset="0"/>
          </a:endParaRPr>
        </a:p>
        <a:p>
          <a:r>
            <a:rPr lang="fr-FR" sz="1200" b="0" kern="1200">
              <a:latin typeface="Arial Narrow" panose="020B0606020202030204" pitchFamily="34" charset="0"/>
            </a:rPr>
            <a:t>- si le nombre de mois de présence est égal à 12 et le nombre de jours d'absences</a:t>
          </a:r>
          <a:r>
            <a:rPr lang="fr-FR" sz="1200" b="0" kern="1200" baseline="0">
              <a:latin typeface="Arial Narrow" panose="020B0606020202030204" pitchFamily="34" charset="0"/>
            </a:rPr>
            <a:t> est inférieur ou égal à 5 :</a:t>
          </a:r>
        </a:p>
        <a:p>
          <a:r>
            <a:rPr lang="fr-FR" sz="1200" b="1" kern="1200" baseline="0">
              <a:latin typeface="Arial Narrow" panose="020B0606020202030204" pitchFamily="34" charset="0"/>
            </a:rPr>
            <a:t> </a:t>
          </a:r>
          <a:r>
            <a:rPr lang="fr-FR" sz="1200" b="1" kern="1200" baseline="0">
              <a:solidFill>
                <a:srgbClr val="FFC000"/>
              </a:solidFill>
              <a:latin typeface="Arial Narrow" panose="020B0606020202030204" pitchFamily="34" charset="0"/>
            </a:rPr>
            <a:t> redistribution (cellule C31)</a:t>
          </a:r>
          <a:r>
            <a:rPr lang="fr-FR" sz="1200" b="1" kern="1200" baseline="0">
              <a:latin typeface="Arial Narrow" panose="020B0606020202030204" pitchFamily="34" charset="0"/>
            </a:rPr>
            <a:t>+ </a:t>
          </a:r>
          <a:r>
            <a:rPr lang="fr-FR" sz="1200" b="1" kern="1200" baseline="0">
              <a:solidFill>
                <a:schemeClr val="accent4">
                  <a:lumMod val="60000"/>
                  <a:lumOff val="40000"/>
                </a:schemeClr>
              </a:solidFill>
              <a:latin typeface="Arial Narrow" panose="020B0606020202030204" pitchFamily="34" charset="0"/>
            </a:rPr>
            <a:t>reliquat des proratise/agent (cellule C32)</a:t>
          </a:r>
        </a:p>
        <a:p>
          <a:endParaRPr lang="fr-FR" sz="1200" b="1" kern="1200" baseline="0">
            <a:latin typeface="Arial Narrow" panose="020B0606020202030204" pitchFamily="34" charset="0"/>
          </a:endParaRPr>
        </a:p>
        <a:p>
          <a:r>
            <a:rPr lang="fr-FR" sz="1200" b="1" kern="1200" baseline="0">
              <a:latin typeface="Arial Narrow" panose="020B0606020202030204" pitchFamily="34" charset="0"/>
            </a:rPr>
            <a:t>- sinon 0</a:t>
          </a:r>
          <a:endParaRPr lang="fr-FR" sz="1200" b="1" kern="1200">
            <a:latin typeface="Arial Narrow" panose="020B0606020202030204" pitchFamily="34" charset="0"/>
          </a:endParaRPr>
        </a:p>
        <a:p>
          <a:endParaRPr lang="fr-FR" sz="1200" b="1" kern="1200">
            <a:latin typeface="Arial Narrow" panose="020B0606020202030204" pitchFamily="34" charset="0"/>
          </a:endParaRPr>
        </a:p>
        <a:p>
          <a:endParaRPr lang="fr-FR" sz="1200" kern="1200">
            <a:latin typeface="Arial Narrow" panose="020B0606020202030204" pitchFamily="34" charset="0"/>
          </a:endParaRPr>
        </a:p>
        <a:p>
          <a:r>
            <a:rPr lang="fr-FR" sz="1200" kern="1200">
              <a:latin typeface="Arial Narrow" panose="020B0606020202030204" pitchFamily="34" charset="0"/>
            </a:rPr>
            <a:t>Les valeurs en </a:t>
          </a:r>
          <a:r>
            <a:rPr lang="fr-FR" sz="1200" b="1" kern="1200">
              <a:solidFill>
                <a:schemeClr val="accent3">
                  <a:lumMod val="75000"/>
                </a:schemeClr>
              </a:solidFill>
              <a:latin typeface="Arial Narrow" panose="020B0606020202030204" pitchFamily="34" charset="0"/>
            </a:rPr>
            <a:t>E30</a:t>
          </a:r>
          <a:r>
            <a:rPr lang="fr-FR" sz="1200" kern="1200">
              <a:latin typeface="Arial Narrow" panose="020B0606020202030204" pitchFamily="34" charset="0"/>
            </a:rPr>
            <a:t> et </a:t>
          </a:r>
          <a:r>
            <a:rPr lang="fr-FR" sz="1200" b="1" kern="1200">
              <a:solidFill>
                <a:schemeClr val="accent3">
                  <a:lumMod val="75000"/>
                </a:schemeClr>
              </a:solidFill>
              <a:latin typeface="Arial Narrow" panose="020B0606020202030204" pitchFamily="34" charset="0"/>
            </a:rPr>
            <a:t>M30</a:t>
          </a:r>
          <a:r>
            <a:rPr lang="fr-FR" sz="1200" kern="1200" baseline="0">
              <a:solidFill>
                <a:schemeClr val="accent3">
                  <a:lumMod val="75000"/>
                </a:schemeClr>
              </a:solidFill>
              <a:latin typeface="Arial Narrow" panose="020B0606020202030204" pitchFamily="34" charset="0"/>
            </a:rPr>
            <a:t> </a:t>
          </a:r>
          <a:r>
            <a:rPr lang="fr-FR" sz="1200" kern="1200" baseline="0">
              <a:latin typeface="Arial Narrow" panose="020B0606020202030204" pitchFamily="34" charset="0"/>
            </a:rPr>
            <a:t>doivent être identiques</a:t>
          </a:r>
        </a:p>
        <a:p>
          <a:endParaRPr lang="fr-FR" sz="1200" kern="1200" baseline="0">
            <a:latin typeface="Arial Narrow" panose="020B060602020203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0" i="0" u="none" strike="noStrike" kern="120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Arial Narrow" panose="020B0606020202030204" pitchFamily="34" charset="0"/>
              <a:ea typeface="+mn-ea"/>
              <a:cs typeface="+mn-cs"/>
            </a:rPr>
            <a:t>Les valeurs en </a:t>
          </a:r>
          <a:r>
            <a:rPr kumimoji="0" lang="fr-FR" sz="1200" b="1" i="0" u="none" strike="noStrike" kern="1200" cap="none" spc="0" normalizeH="0" baseline="0" noProof="0">
              <a:ln>
                <a:noFill/>
              </a:ln>
              <a:solidFill>
                <a:schemeClr val="accent1">
                  <a:lumMod val="75000"/>
                </a:schemeClr>
              </a:solidFill>
              <a:effectLst/>
              <a:uLnTx/>
              <a:uFillTx/>
              <a:latin typeface="Arial Narrow" panose="020B0606020202030204" pitchFamily="34" charset="0"/>
              <a:ea typeface="+mn-ea"/>
              <a:cs typeface="+mn-cs"/>
            </a:rPr>
            <a:t>F30</a:t>
          </a:r>
          <a:r>
            <a:rPr kumimoji="0" lang="fr-FR" sz="1200" b="0" i="0" u="none" strike="noStrike" kern="120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Arial Narrow" panose="020B0606020202030204" pitchFamily="34" charset="0"/>
              <a:ea typeface="+mn-ea"/>
              <a:cs typeface="+mn-cs"/>
            </a:rPr>
            <a:t> et </a:t>
          </a:r>
          <a:r>
            <a:rPr kumimoji="0" lang="fr-FR" sz="1200" b="1" i="0" u="none" strike="noStrike" kern="1200" cap="none" spc="0" normalizeH="0" baseline="0" noProof="0">
              <a:ln>
                <a:noFill/>
              </a:ln>
              <a:solidFill>
                <a:schemeClr val="accent1">
                  <a:lumMod val="75000"/>
                </a:schemeClr>
              </a:solidFill>
              <a:effectLst/>
              <a:uLnTx/>
              <a:uFillTx/>
              <a:latin typeface="Arial Narrow" panose="020B0606020202030204" pitchFamily="34" charset="0"/>
              <a:ea typeface="+mn-ea"/>
              <a:cs typeface="+mn-cs"/>
            </a:rPr>
            <a:t>H30</a:t>
          </a:r>
          <a:r>
            <a:rPr kumimoji="0" lang="fr-FR" sz="1200" b="0" i="0" u="none" strike="noStrike" kern="1200" cap="none" spc="0" normalizeH="0" baseline="0" noProof="0">
              <a:ln>
                <a:noFill/>
              </a:ln>
              <a:solidFill>
                <a:srgbClr val="9BBB59">
                  <a:lumMod val="75000"/>
                </a:srgbClr>
              </a:solidFill>
              <a:effectLst/>
              <a:uLnTx/>
              <a:uFillTx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kumimoji="0" lang="fr-FR" sz="1200" b="0" i="0" u="none" strike="noStrike" kern="120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Arial Narrow" panose="020B0606020202030204" pitchFamily="34" charset="0"/>
              <a:ea typeface="+mn-ea"/>
              <a:cs typeface="+mn-cs"/>
            </a:rPr>
            <a:t>doivent être identiques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200" b="0" i="0" u="none" strike="noStrike" kern="120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Arial Narrow" panose="020B0606020202030204" pitchFamily="34" charset="0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120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Arial Narrow" panose="020B0606020202030204" pitchFamily="34" charset="0"/>
              <a:ea typeface="+mn-ea"/>
              <a:cs typeface="+mn-cs"/>
            </a:rPr>
            <a:t>Si je modifie le nombre de jours d'absences ou les mois de présence les valeurs en E30, M30 et F30, H30 ne sont plus identiques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1D106-6081-4D88-AD8B-B9C4E54B3C1B}">
  <sheetPr>
    <pageSetUpPr fitToPage="1"/>
  </sheetPr>
  <dimension ref="A1:Q49"/>
  <sheetViews>
    <sheetView tabSelected="1" showRuler="0" zoomScaleNormal="100" zoomScalePageLayoutView="125" workbookViewId="0">
      <pane ySplit="3" topLeftCell="A4" activePane="bottomLeft" state="frozen"/>
      <selection pane="bottomLeft" activeCell="H6" sqref="H6:H29"/>
    </sheetView>
  </sheetViews>
  <sheetFormatPr baseColWidth="10" defaultColWidth="10.88671875" defaultRowHeight="13.8" x14ac:dyDescent="0.25"/>
  <cols>
    <col min="1" max="1" width="24.109375" style="13" customWidth="1"/>
    <col min="2" max="5" width="16" style="13" customWidth="1"/>
    <col min="6" max="12" width="14.88671875" style="13" customWidth="1"/>
    <col min="13" max="13" width="15.109375" style="13" customWidth="1"/>
    <col min="14" max="14" width="2" style="15" customWidth="1"/>
    <col min="15" max="15" width="9.33203125" style="15" customWidth="1"/>
    <col min="16" max="16" width="29.33203125" style="15" customWidth="1"/>
    <col min="17" max="17" width="12.44140625" style="15" customWidth="1"/>
    <col min="18" max="18" width="18.6640625" style="13" customWidth="1"/>
    <col min="19" max="16384" width="10.88671875" style="13"/>
  </cols>
  <sheetData>
    <row r="1" spans="1:17" ht="14.4" thickBot="1" x14ac:dyDescent="0.3">
      <c r="A1" s="11" t="s">
        <v>7</v>
      </c>
      <c r="B1" s="12">
        <v>140</v>
      </c>
      <c r="M1" s="14">
        <v>45239</v>
      </c>
      <c r="P1" s="16"/>
    </row>
    <row r="2" spans="1:17" ht="14.4" thickBot="1" x14ac:dyDescent="0.3"/>
    <row r="3" spans="1:17" ht="55.5" customHeight="1" x14ac:dyDescent="0.25">
      <c r="A3" s="17" t="s">
        <v>32</v>
      </c>
      <c r="B3" s="18" t="s">
        <v>30</v>
      </c>
      <c r="C3" s="18" t="s">
        <v>31</v>
      </c>
      <c r="D3" s="18" t="s">
        <v>25</v>
      </c>
      <c r="E3" s="19" t="s">
        <v>11</v>
      </c>
      <c r="F3" s="19" t="s">
        <v>12</v>
      </c>
      <c r="G3" s="19" t="s">
        <v>15</v>
      </c>
      <c r="H3" s="74" t="s">
        <v>17</v>
      </c>
      <c r="I3" s="75"/>
      <c r="J3" s="76"/>
      <c r="K3" s="18" t="s">
        <v>22</v>
      </c>
      <c r="L3" s="18" t="s">
        <v>27</v>
      </c>
      <c r="M3" s="57" t="s">
        <v>13</v>
      </c>
      <c r="O3" s="20"/>
      <c r="P3" s="20"/>
      <c r="Q3" s="21"/>
    </row>
    <row r="4" spans="1:17" ht="27.75" customHeight="1" x14ac:dyDescent="0.25">
      <c r="A4" s="22"/>
      <c r="B4" s="23"/>
      <c r="C4" s="23"/>
      <c r="D4" s="23"/>
      <c r="E4" s="23"/>
      <c r="F4" s="23"/>
      <c r="G4" s="23"/>
      <c r="H4" s="71" t="s">
        <v>1</v>
      </c>
      <c r="I4" s="24" t="s">
        <v>0</v>
      </c>
      <c r="J4" s="24" t="s">
        <v>16</v>
      </c>
      <c r="K4" s="25"/>
      <c r="L4" s="25"/>
      <c r="M4" s="58"/>
      <c r="O4" s="20"/>
      <c r="P4" s="20"/>
      <c r="Q4" s="21"/>
    </row>
    <row r="5" spans="1:17" ht="19.5" customHeight="1" x14ac:dyDescent="0.25">
      <c r="A5" s="26"/>
      <c r="H5" s="27"/>
      <c r="I5" s="27"/>
      <c r="J5" s="27"/>
      <c r="K5" s="27"/>
      <c r="L5" s="28"/>
      <c r="M5" s="59"/>
      <c r="Q5" s="21"/>
    </row>
    <row r="6" spans="1:17" ht="18" customHeight="1" x14ac:dyDescent="0.25">
      <c r="A6" s="29" t="s">
        <v>33</v>
      </c>
      <c r="B6" s="3">
        <v>5</v>
      </c>
      <c r="C6" s="30">
        <v>12</v>
      </c>
      <c r="D6" s="3">
        <f>IF(C6&lt;12,($B$31/12)*C6,0)</f>
        <v>0</v>
      </c>
      <c r="E6" s="6">
        <v>1785.3709502197987</v>
      </c>
      <c r="F6" s="8">
        <f>IF(B6&gt;=140,E6,IF(B6&gt;=1,(E6*B6)/$B$1,0))</f>
        <v>63.763248222135672</v>
      </c>
      <c r="G6" s="8">
        <f>E6-F6</f>
        <v>1721.6077019976631</v>
      </c>
      <c r="H6" s="72">
        <f>IF(C6&lt;12,($B$31/12)*C6,IF(AND(C6=12,B6&lt;=5),$B$31+$B$32,0))</f>
        <v>739.97027165220618</v>
      </c>
      <c r="I6" s="8">
        <f>IF(B6&gt;5,0,IF(B6&gt;=1,(H6*B6)/$B$1,0))</f>
        <v>26.427509701864505</v>
      </c>
      <c r="J6" s="8">
        <f>G6+H6-I6</f>
        <v>2435.1504639480049</v>
      </c>
      <c r="K6" s="8">
        <f>IF(B6&gt;0,0,(($I$30/12)*C6)/$H$35)</f>
        <v>0</v>
      </c>
      <c r="L6" s="8">
        <f t="shared" ref="L6:L29" si="0">IF(AND(B6=0,C6=12),($I$30-$K$30)/$H$35,0)</f>
        <v>0</v>
      </c>
      <c r="M6" s="60">
        <f>J6+L6</f>
        <v>2435.1504639480049</v>
      </c>
      <c r="Q6" s="21"/>
    </row>
    <row r="7" spans="1:17" ht="18" customHeight="1" x14ac:dyDescent="0.25">
      <c r="A7" s="29" t="s">
        <v>34</v>
      </c>
      <c r="B7" s="3">
        <v>214</v>
      </c>
      <c r="C7" s="30">
        <v>12</v>
      </c>
      <c r="D7" s="3">
        <f t="shared" ref="D7:D29" si="1">IF(C7&lt;12,($B$31/12)*C7,0)</f>
        <v>0</v>
      </c>
      <c r="E7" s="6">
        <v>1413.1508364982319</v>
      </c>
      <c r="F7" s="8">
        <f t="shared" ref="F7:F29" si="2">IF(B7&gt;=140,E7,IF(B7&gt;=1,(E7*B7)/$B$1,0))</f>
        <v>1413.1508364982319</v>
      </c>
      <c r="G7" s="51">
        <f t="shared" ref="G7:G29" si="3">E7-F7</f>
        <v>0</v>
      </c>
      <c r="H7" s="73">
        <f t="shared" ref="H7:H29" si="4">IF(C7&lt;12,($B$31/12)*C7,IF(AND(C7=12,B7&lt;=5),$B$31+$B$32,0))</f>
        <v>0</v>
      </c>
      <c r="I7" s="51">
        <f t="shared" ref="I7:I29" si="5">IF(B7&gt;5,0,IF(B7&gt;=1,(H7*B7)/$B$1,0))</f>
        <v>0</v>
      </c>
      <c r="J7" s="51">
        <f t="shared" ref="J7:J29" si="6">G7+H7-I7</f>
        <v>0</v>
      </c>
      <c r="K7" s="8">
        <f>IF(B7&gt;0,0,(($I$30/12)*C7)/12)</f>
        <v>0</v>
      </c>
      <c r="L7" s="8">
        <f t="shared" si="0"/>
        <v>0</v>
      </c>
      <c r="M7" s="60">
        <f t="shared" ref="M7:M29" si="7">J7+L7</f>
        <v>0</v>
      </c>
      <c r="Q7" s="31"/>
    </row>
    <row r="8" spans="1:17" ht="18" customHeight="1" x14ac:dyDescent="0.25">
      <c r="A8" s="29" t="s">
        <v>35</v>
      </c>
      <c r="B8" s="3">
        <v>7</v>
      </c>
      <c r="C8" s="30">
        <v>12</v>
      </c>
      <c r="D8" s="3">
        <f t="shared" si="1"/>
        <v>0</v>
      </c>
      <c r="E8" s="6">
        <v>1546.7322588537861</v>
      </c>
      <c r="F8" s="8">
        <f t="shared" si="2"/>
        <v>77.3366129426893</v>
      </c>
      <c r="G8" s="51">
        <f t="shared" si="3"/>
        <v>1469.3956459110968</v>
      </c>
      <c r="H8" s="73">
        <f t="shared" si="4"/>
        <v>0</v>
      </c>
      <c r="I8" s="51">
        <f t="shared" si="5"/>
        <v>0</v>
      </c>
      <c r="J8" s="51">
        <f t="shared" si="6"/>
        <v>1469.3956459110968</v>
      </c>
      <c r="K8" s="8">
        <f t="shared" ref="K8:K28" si="8">IF(B8&gt;0,0,(($I$30/12)*C8)/12)</f>
        <v>0</v>
      </c>
      <c r="L8" s="8">
        <f t="shared" si="0"/>
        <v>0</v>
      </c>
      <c r="M8" s="60">
        <f t="shared" si="7"/>
        <v>1469.3956459110968</v>
      </c>
      <c r="Q8" s="21"/>
    </row>
    <row r="9" spans="1:17" ht="18" customHeight="1" x14ac:dyDescent="0.25">
      <c r="A9" s="29" t="s">
        <v>36</v>
      </c>
      <c r="B9" s="3">
        <v>235</v>
      </c>
      <c r="C9" s="30">
        <v>12</v>
      </c>
      <c r="D9" s="3">
        <f t="shared" si="1"/>
        <v>0</v>
      </c>
      <c r="E9" s="6">
        <v>1836.8449945485368</v>
      </c>
      <c r="F9" s="8">
        <f t="shared" si="2"/>
        <v>1836.8449945485368</v>
      </c>
      <c r="G9" s="51">
        <f t="shared" si="3"/>
        <v>0</v>
      </c>
      <c r="H9" s="73">
        <f t="shared" si="4"/>
        <v>0</v>
      </c>
      <c r="I9" s="51">
        <f t="shared" si="5"/>
        <v>0</v>
      </c>
      <c r="J9" s="51">
        <f t="shared" si="6"/>
        <v>0</v>
      </c>
      <c r="K9" s="8">
        <f t="shared" si="8"/>
        <v>0</v>
      </c>
      <c r="L9" s="8">
        <f t="shared" si="0"/>
        <v>0</v>
      </c>
      <c r="M9" s="60">
        <f t="shared" si="7"/>
        <v>0</v>
      </c>
      <c r="Q9" s="21"/>
    </row>
    <row r="10" spans="1:17" ht="18" customHeight="1" x14ac:dyDescent="0.25">
      <c r="A10" s="29" t="s">
        <v>37</v>
      </c>
      <c r="B10" s="3">
        <v>0</v>
      </c>
      <c r="C10" s="30">
        <v>12</v>
      </c>
      <c r="D10" s="3">
        <f t="shared" si="1"/>
        <v>0</v>
      </c>
      <c r="E10" s="6">
        <v>1535.4832969712131</v>
      </c>
      <c r="F10" s="8">
        <f t="shared" si="2"/>
        <v>0</v>
      </c>
      <c r="G10" s="51">
        <f t="shared" si="3"/>
        <v>1535.4832969712131</v>
      </c>
      <c r="H10" s="73">
        <f t="shared" si="4"/>
        <v>739.97027165220618</v>
      </c>
      <c r="I10" s="51">
        <f t="shared" si="5"/>
        <v>0</v>
      </c>
      <c r="J10" s="51">
        <f t="shared" si="6"/>
        <v>2275.4535686234194</v>
      </c>
      <c r="K10" s="8">
        <f t="shared" si="8"/>
        <v>4.2004700379792768</v>
      </c>
      <c r="L10" s="8">
        <f t="shared" si="0"/>
        <v>0.52505875474740904</v>
      </c>
      <c r="M10" s="60">
        <f t="shared" si="7"/>
        <v>2275.9786273781669</v>
      </c>
      <c r="Q10" s="21"/>
    </row>
    <row r="11" spans="1:17" ht="18" customHeight="1" x14ac:dyDescent="0.25">
      <c r="A11" s="29" t="s">
        <v>38</v>
      </c>
      <c r="B11" s="3">
        <v>0</v>
      </c>
      <c r="C11" s="30">
        <v>12</v>
      </c>
      <c r="D11" s="3">
        <f t="shared" si="1"/>
        <v>0</v>
      </c>
      <c r="E11" s="6">
        <v>1568.9288711399345</v>
      </c>
      <c r="F11" s="8">
        <f t="shared" si="2"/>
        <v>0</v>
      </c>
      <c r="G11" s="51">
        <f t="shared" si="3"/>
        <v>1568.9288711399345</v>
      </c>
      <c r="H11" s="73">
        <f t="shared" si="4"/>
        <v>739.97027165220618</v>
      </c>
      <c r="I11" s="51">
        <f t="shared" si="5"/>
        <v>0</v>
      </c>
      <c r="J11" s="51">
        <f t="shared" si="6"/>
        <v>2308.8991427921405</v>
      </c>
      <c r="K11" s="8">
        <f t="shared" si="8"/>
        <v>4.2004700379792768</v>
      </c>
      <c r="L11" s="8">
        <f t="shared" si="0"/>
        <v>0.52505875474740904</v>
      </c>
      <c r="M11" s="60">
        <f t="shared" si="7"/>
        <v>2309.4242015468881</v>
      </c>
      <c r="Q11" s="21"/>
    </row>
    <row r="12" spans="1:17" ht="18" customHeight="1" x14ac:dyDescent="0.25">
      <c r="A12" s="29" t="s">
        <v>39</v>
      </c>
      <c r="B12" s="3">
        <v>0</v>
      </c>
      <c r="C12" s="30">
        <v>12</v>
      </c>
      <c r="D12" s="3">
        <f t="shared" si="1"/>
        <v>0</v>
      </c>
      <c r="E12" s="6">
        <v>1521.6229689373286</v>
      </c>
      <c r="F12" s="8">
        <f t="shared" si="2"/>
        <v>0</v>
      </c>
      <c r="G12" s="51">
        <f t="shared" si="3"/>
        <v>1521.6229689373286</v>
      </c>
      <c r="H12" s="73">
        <f t="shared" si="4"/>
        <v>739.97027165220618</v>
      </c>
      <c r="I12" s="51">
        <f t="shared" si="5"/>
        <v>0</v>
      </c>
      <c r="J12" s="51">
        <f t="shared" si="6"/>
        <v>2261.5932405895346</v>
      </c>
      <c r="K12" s="8">
        <f t="shared" si="8"/>
        <v>4.2004700379792768</v>
      </c>
      <c r="L12" s="8">
        <f t="shared" si="0"/>
        <v>0.52505875474740904</v>
      </c>
      <c r="M12" s="60">
        <f t="shared" si="7"/>
        <v>2262.1182993442821</v>
      </c>
      <c r="Q12" s="21"/>
    </row>
    <row r="13" spans="1:17" ht="14.4" x14ac:dyDescent="0.25">
      <c r="A13" s="32" t="s">
        <v>40</v>
      </c>
      <c r="B13" s="4">
        <v>3</v>
      </c>
      <c r="C13" s="30">
        <v>12</v>
      </c>
      <c r="D13" s="3">
        <f t="shared" si="1"/>
        <v>0</v>
      </c>
      <c r="E13" s="5">
        <v>1657.0122601668677</v>
      </c>
      <c r="F13" s="8">
        <f t="shared" si="2"/>
        <v>35.507405575004306</v>
      </c>
      <c r="G13" s="51">
        <f t="shared" si="3"/>
        <v>1621.5048545918635</v>
      </c>
      <c r="H13" s="73">
        <f t="shared" si="4"/>
        <v>739.97027165220618</v>
      </c>
      <c r="I13" s="51">
        <f t="shared" si="5"/>
        <v>15.856505821118704</v>
      </c>
      <c r="J13" s="51">
        <f t="shared" si="6"/>
        <v>2345.6186204229507</v>
      </c>
      <c r="K13" s="8">
        <f t="shared" si="8"/>
        <v>0</v>
      </c>
      <c r="L13" s="8">
        <f t="shared" si="0"/>
        <v>0</v>
      </c>
      <c r="M13" s="60">
        <f t="shared" si="7"/>
        <v>2345.6186204229507</v>
      </c>
      <c r="Q13" s="21"/>
    </row>
    <row r="14" spans="1:17" ht="14.4" x14ac:dyDescent="0.25">
      <c r="A14" s="32" t="s">
        <v>41</v>
      </c>
      <c r="B14" s="4">
        <v>0</v>
      </c>
      <c r="C14" s="30">
        <v>1</v>
      </c>
      <c r="D14" s="3">
        <f t="shared" si="1"/>
        <v>54.14416621845411</v>
      </c>
      <c r="E14" s="5">
        <v>196.85683294502732</v>
      </c>
      <c r="F14" s="8">
        <f t="shared" si="2"/>
        <v>0</v>
      </c>
      <c r="G14" s="51">
        <f t="shared" si="3"/>
        <v>196.85683294502732</v>
      </c>
      <c r="H14" s="73">
        <f t="shared" si="4"/>
        <v>54.14416621845411</v>
      </c>
      <c r="I14" s="51">
        <f t="shared" si="5"/>
        <v>0</v>
      </c>
      <c r="J14" s="51">
        <f t="shared" si="6"/>
        <v>251.00099916348142</v>
      </c>
      <c r="K14" s="8">
        <f t="shared" si="8"/>
        <v>0.35003916983160638</v>
      </c>
      <c r="L14" s="8">
        <f t="shared" si="0"/>
        <v>0</v>
      </c>
      <c r="M14" s="60">
        <f t="shared" si="7"/>
        <v>251.00099916348142</v>
      </c>
      <c r="Q14" s="21"/>
    </row>
    <row r="15" spans="1:17" ht="14.4" x14ac:dyDescent="0.25">
      <c r="A15" s="32" t="s">
        <v>42</v>
      </c>
      <c r="B15" s="4">
        <v>133</v>
      </c>
      <c r="C15" s="30">
        <v>12</v>
      </c>
      <c r="D15" s="3">
        <f t="shared" si="1"/>
        <v>0</v>
      </c>
      <c r="E15" s="5">
        <v>1524.6360837273035</v>
      </c>
      <c r="F15" s="8">
        <f t="shared" si="2"/>
        <v>1448.4042795409382</v>
      </c>
      <c r="G15" s="51">
        <f t="shared" si="3"/>
        <v>76.231804186365252</v>
      </c>
      <c r="H15" s="73">
        <f t="shared" si="4"/>
        <v>0</v>
      </c>
      <c r="I15" s="51">
        <f t="shared" si="5"/>
        <v>0</v>
      </c>
      <c r="J15" s="51">
        <f t="shared" si="6"/>
        <v>76.231804186365252</v>
      </c>
      <c r="K15" s="8">
        <f t="shared" si="8"/>
        <v>0</v>
      </c>
      <c r="L15" s="8">
        <f t="shared" si="0"/>
        <v>0</v>
      </c>
      <c r="M15" s="60">
        <f t="shared" si="7"/>
        <v>76.231804186365252</v>
      </c>
      <c r="Q15" s="21"/>
    </row>
    <row r="16" spans="1:17" ht="14.4" x14ac:dyDescent="0.25">
      <c r="A16" s="32" t="s">
        <v>43</v>
      </c>
      <c r="B16" s="4">
        <v>0</v>
      </c>
      <c r="C16" s="30">
        <v>8</v>
      </c>
      <c r="D16" s="3">
        <f t="shared" si="1"/>
        <v>433.15332974763288</v>
      </c>
      <c r="E16" s="5">
        <v>958.37137753135232</v>
      </c>
      <c r="F16" s="8">
        <f t="shared" si="2"/>
        <v>0</v>
      </c>
      <c r="G16" s="51">
        <f t="shared" si="3"/>
        <v>958.37137753135232</v>
      </c>
      <c r="H16" s="73">
        <f t="shared" si="4"/>
        <v>433.15332974763288</v>
      </c>
      <c r="I16" s="51">
        <f t="shared" si="5"/>
        <v>0</v>
      </c>
      <c r="J16" s="51">
        <f t="shared" si="6"/>
        <v>1391.5247072789853</v>
      </c>
      <c r="K16" s="8">
        <f t="shared" si="8"/>
        <v>2.800313358652851</v>
      </c>
      <c r="L16" s="8">
        <f t="shared" si="0"/>
        <v>0</v>
      </c>
      <c r="M16" s="60">
        <f t="shared" si="7"/>
        <v>1391.5247072789853</v>
      </c>
      <c r="Q16" s="21"/>
    </row>
    <row r="17" spans="1:17" ht="14.4" x14ac:dyDescent="0.25">
      <c r="A17" s="32" t="s">
        <v>44</v>
      </c>
      <c r="B17" s="4">
        <v>3</v>
      </c>
      <c r="C17" s="30">
        <v>7</v>
      </c>
      <c r="D17" s="3">
        <f t="shared" si="1"/>
        <v>379.00916352917875</v>
      </c>
      <c r="E17" s="5">
        <v>858.73771514284874</v>
      </c>
      <c r="F17" s="8">
        <f t="shared" si="2"/>
        <v>18.401522467346759</v>
      </c>
      <c r="G17" s="51">
        <f t="shared" si="3"/>
        <v>840.33619267550193</v>
      </c>
      <c r="H17" s="73">
        <f t="shared" si="4"/>
        <v>379.00916352917875</v>
      </c>
      <c r="I17" s="51">
        <f t="shared" si="5"/>
        <v>8.1216249327681158</v>
      </c>
      <c r="J17" s="51">
        <f t="shared" si="6"/>
        <v>1211.2237312719126</v>
      </c>
      <c r="K17" s="8">
        <f t="shared" si="8"/>
        <v>0</v>
      </c>
      <c r="L17" s="8">
        <f t="shared" si="0"/>
        <v>0</v>
      </c>
      <c r="M17" s="60">
        <f t="shared" si="7"/>
        <v>1211.2237312719126</v>
      </c>
      <c r="Q17" s="21"/>
    </row>
    <row r="18" spans="1:17" ht="14.4" x14ac:dyDescent="0.25">
      <c r="A18" s="32" t="s">
        <v>45</v>
      </c>
      <c r="B18" s="4">
        <v>140</v>
      </c>
      <c r="C18" s="30">
        <v>12</v>
      </c>
      <c r="D18" s="3">
        <f t="shared" si="1"/>
        <v>0</v>
      </c>
      <c r="E18" s="5">
        <v>2216.8992067240383</v>
      </c>
      <c r="F18" s="8">
        <f t="shared" si="2"/>
        <v>2216.8992067240383</v>
      </c>
      <c r="G18" s="51">
        <f t="shared" si="3"/>
        <v>0</v>
      </c>
      <c r="H18" s="73">
        <f t="shared" si="4"/>
        <v>0</v>
      </c>
      <c r="I18" s="51">
        <f t="shared" si="5"/>
        <v>0</v>
      </c>
      <c r="J18" s="51">
        <f t="shared" si="6"/>
        <v>0</v>
      </c>
      <c r="K18" s="8">
        <f t="shared" si="8"/>
        <v>0</v>
      </c>
      <c r="L18" s="8">
        <f t="shared" si="0"/>
        <v>0</v>
      </c>
      <c r="M18" s="60">
        <f t="shared" si="7"/>
        <v>0</v>
      </c>
      <c r="Q18" s="21"/>
    </row>
    <row r="19" spans="1:17" ht="14.4" x14ac:dyDescent="0.25">
      <c r="A19" s="32" t="s">
        <v>46</v>
      </c>
      <c r="B19" s="5">
        <v>0</v>
      </c>
      <c r="C19" s="30">
        <v>12</v>
      </c>
      <c r="D19" s="3">
        <f t="shared" si="1"/>
        <v>0</v>
      </c>
      <c r="E19" s="7">
        <v>1275.150179117381</v>
      </c>
      <c r="F19" s="8">
        <f t="shared" si="2"/>
        <v>0</v>
      </c>
      <c r="G19" s="8">
        <f t="shared" si="3"/>
        <v>1275.150179117381</v>
      </c>
      <c r="H19" s="72">
        <f t="shared" si="4"/>
        <v>739.97027165220618</v>
      </c>
      <c r="I19" s="8">
        <f t="shared" si="5"/>
        <v>0</v>
      </c>
      <c r="J19" s="8">
        <f t="shared" si="6"/>
        <v>2015.120450769587</v>
      </c>
      <c r="K19" s="8">
        <f t="shared" si="8"/>
        <v>4.2004700379792768</v>
      </c>
      <c r="L19" s="8">
        <f t="shared" si="0"/>
        <v>0.52505875474740904</v>
      </c>
      <c r="M19" s="60">
        <f t="shared" si="7"/>
        <v>2015.6455095243343</v>
      </c>
      <c r="Q19" s="21"/>
    </row>
    <row r="20" spans="1:17" ht="14.4" x14ac:dyDescent="0.25">
      <c r="A20" s="32" t="s">
        <v>47</v>
      </c>
      <c r="B20" s="4">
        <v>9</v>
      </c>
      <c r="C20" s="30">
        <v>12</v>
      </c>
      <c r="D20" s="3">
        <f t="shared" si="1"/>
        <v>0</v>
      </c>
      <c r="E20" s="5">
        <v>1565.0118219129672</v>
      </c>
      <c r="F20" s="8">
        <f t="shared" si="2"/>
        <v>100.60790283726217</v>
      </c>
      <c r="G20" s="8">
        <f t="shared" si="3"/>
        <v>1464.4039190757051</v>
      </c>
      <c r="H20" s="72">
        <f t="shared" si="4"/>
        <v>0</v>
      </c>
      <c r="I20" s="8">
        <f t="shared" si="5"/>
        <v>0</v>
      </c>
      <c r="J20" s="8">
        <f t="shared" si="6"/>
        <v>1464.4039190757051</v>
      </c>
      <c r="K20" s="8">
        <f t="shared" si="8"/>
        <v>0</v>
      </c>
      <c r="L20" s="8">
        <f t="shared" si="0"/>
        <v>0</v>
      </c>
      <c r="M20" s="60">
        <f t="shared" si="7"/>
        <v>1464.4039190757051</v>
      </c>
      <c r="Q20" s="21"/>
    </row>
    <row r="21" spans="1:17" ht="14.4" x14ac:dyDescent="0.25">
      <c r="A21" s="32" t="s">
        <v>48</v>
      </c>
      <c r="B21" s="4">
        <v>0</v>
      </c>
      <c r="C21" s="30">
        <v>12</v>
      </c>
      <c r="D21" s="3">
        <f t="shared" si="1"/>
        <v>0</v>
      </c>
      <c r="E21" s="5">
        <v>3264.2076891394836</v>
      </c>
      <c r="F21" s="8">
        <f t="shared" si="2"/>
        <v>0</v>
      </c>
      <c r="G21" s="8">
        <f t="shared" si="3"/>
        <v>3264.2076891394836</v>
      </c>
      <c r="H21" s="72">
        <f t="shared" si="4"/>
        <v>739.97027165220618</v>
      </c>
      <c r="I21" s="8">
        <f t="shared" si="5"/>
        <v>0</v>
      </c>
      <c r="J21" s="8">
        <f t="shared" si="6"/>
        <v>4004.1779607916897</v>
      </c>
      <c r="K21" s="8">
        <f t="shared" si="8"/>
        <v>4.2004700379792768</v>
      </c>
      <c r="L21" s="8">
        <f t="shared" si="0"/>
        <v>0.52505875474740904</v>
      </c>
      <c r="M21" s="60">
        <f t="shared" si="7"/>
        <v>4004.7030195464372</v>
      </c>
      <c r="Q21" s="21"/>
    </row>
    <row r="22" spans="1:17" ht="14.4" x14ac:dyDescent="0.25">
      <c r="A22" s="32" t="s">
        <v>49</v>
      </c>
      <c r="B22" s="4">
        <v>0</v>
      </c>
      <c r="C22" s="30">
        <v>12</v>
      </c>
      <c r="D22" s="3">
        <f t="shared" si="1"/>
        <v>0</v>
      </c>
      <c r="E22" s="5">
        <v>2069.0054891161035</v>
      </c>
      <c r="F22" s="8">
        <f t="shared" si="2"/>
        <v>0</v>
      </c>
      <c r="G22" s="8">
        <f t="shared" si="3"/>
        <v>2069.0054891161035</v>
      </c>
      <c r="H22" s="72">
        <f t="shared" si="4"/>
        <v>739.97027165220618</v>
      </c>
      <c r="I22" s="8">
        <f t="shared" si="5"/>
        <v>0</v>
      </c>
      <c r="J22" s="8">
        <f t="shared" si="6"/>
        <v>2808.9757607683096</v>
      </c>
      <c r="K22" s="8">
        <f t="shared" si="8"/>
        <v>4.2004700379792768</v>
      </c>
      <c r="L22" s="8">
        <f t="shared" si="0"/>
        <v>0.52505875474740904</v>
      </c>
      <c r="M22" s="60">
        <f t="shared" si="7"/>
        <v>2809.5008195230571</v>
      </c>
      <c r="Q22" s="21"/>
    </row>
    <row r="23" spans="1:17" ht="14.4" x14ac:dyDescent="0.25">
      <c r="A23" s="32" t="s">
        <v>50</v>
      </c>
      <c r="B23" s="4">
        <v>20</v>
      </c>
      <c r="C23" s="30">
        <v>12</v>
      </c>
      <c r="D23" s="3">
        <f t="shared" si="1"/>
        <v>0</v>
      </c>
      <c r="E23" s="5">
        <v>807.11301507461201</v>
      </c>
      <c r="F23" s="8">
        <f t="shared" si="2"/>
        <v>115.30185929637315</v>
      </c>
      <c r="G23" s="8">
        <f t="shared" si="3"/>
        <v>691.8111557782388</v>
      </c>
      <c r="H23" s="72">
        <f t="shared" si="4"/>
        <v>0</v>
      </c>
      <c r="I23" s="8">
        <f t="shared" si="5"/>
        <v>0</v>
      </c>
      <c r="J23" s="8">
        <f t="shared" si="6"/>
        <v>691.8111557782388</v>
      </c>
      <c r="K23" s="8">
        <f t="shared" si="8"/>
        <v>0</v>
      </c>
      <c r="L23" s="8">
        <f t="shared" si="0"/>
        <v>0</v>
      </c>
      <c r="M23" s="60">
        <f t="shared" si="7"/>
        <v>691.8111557782388</v>
      </c>
      <c r="Q23" s="21"/>
    </row>
    <row r="24" spans="1:17" ht="14.4" x14ac:dyDescent="0.25">
      <c r="A24" s="32" t="s">
        <v>51</v>
      </c>
      <c r="B24" s="4">
        <v>0</v>
      </c>
      <c r="C24" s="30">
        <v>12</v>
      </c>
      <c r="D24" s="3">
        <f t="shared" si="1"/>
        <v>0</v>
      </c>
      <c r="E24" s="5">
        <v>1304.176518260806</v>
      </c>
      <c r="F24" s="8">
        <f t="shared" si="2"/>
        <v>0</v>
      </c>
      <c r="G24" s="8">
        <f t="shared" si="3"/>
        <v>1304.176518260806</v>
      </c>
      <c r="H24" s="72">
        <f t="shared" si="4"/>
        <v>739.97027165220618</v>
      </c>
      <c r="I24" s="8">
        <f t="shared" si="5"/>
        <v>0</v>
      </c>
      <c r="J24" s="8">
        <f t="shared" si="6"/>
        <v>2044.1467899130121</v>
      </c>
      <c r="K24" s="8">
        <f t="shared" si="8"/>
        <v>4.2004700379792768</v>
      </c>
      <c r="L24" s="8">
        <f t="shared" si="0"/>
        <v>0.52505875474740904</v>
      </c>
      <c r="M24" s="60">
        <f t="shared" si="7"/>
        <v>2044.6718486677594</v>
      </c>
      <c r="Q24" s="21"/>
    </row>
    <row r="25" spans="1:17" ht="14.4" x14ac:dyDescent="0.25">
      <c r="A25" s="32" t="s">
        <v>52</v>
      </c>
      <c r="B25" s="4">
        <v>0</v>
      </c>
      <c r="C25" s="30">
        <v>12</v>
      </c>
      <c r="D25" s="3">
        <f t="shared" si="1"/>
        <v>0</v>
      </c>
      <c r="E25" s="5">
        <v>2164.420790798642</v>
      </c>
      <c r="F25" s="8">
        <f t="shared" si="2"/>
        <v>0</v>
      </c>
      <c r="G25" s="8">
        <f t="shared" si="3"/>
        <v>2164.420790798642</v>
      </c>
      <c r="H25" s="72">
        <f t="shared" si="4"/>
        <v>739.97027165220618</v>
      </c>
      <c r="I25" s="8">
        <f t="shared" si="5"/>
        <v>0</v>
      </c>
      <c r="J25" s="8">
        <f t="shared" si="6"/>
        <v>2904.391062450848</v>
      </c>
      <c r="K25" s="8">
        <f t="shared" si="8"/>
        <v>4.2004700379792768</v>
      </c>
      <c r="L25" s="8">
        <f t="shared" si="0"/>
        <v>0.52505875474740904</v>
      </c>
      <c r="M25" s="60">
        <f t="shared" si="7"/>
        <v>2904.9161212055956</v>
      </c>
      <c r="Q25" s="21"/>
    </row>
    <row r="26" spans="1:17" ht="17.25" customHeight="1" x14ac:dyDescent="0.25">
      <c r="A26" s="32" t="s">
        <v>53</v>
      </c>
      <c r="B26" s="4">
        <v>181</v>
      </c>
      <c r="C26" s="30">
        <v>12</v>
      </c>
      <c r="D26" s="3">
        <f t="shared" si="1"/>
        <v>0</v>
      </c>
      <c r="E26" s="5">
        <v>831.82055635240624</v>
      </c>
      <c r="F26" s="8">
        <f t="shared" si="2"/>
        <v>831.82055635240624</v>
      </c>
      <c r="G26" s="51">
        <f t="shared" si="3"/>
        <v>0</v>
      </c>
      <c r="H26" s="72">
        <f t="shared" si="4"/>
        <v>0</v>
      </c>
      <c r="I26" s="8">
        <f t="shared" si="5"/>
        <v>0</v>
      </c>
      <c r="J26" s="8">
        <f t="shared" si="6"/>
        <v>0</v>
      </c>
      <c r="K26" s="8">
        <f t="shared" si="8"/>
        <v>0</v>
      </c>
      <c r="L26" s="8">
        <f t="shared" si="0"/>
        <v>0</v>
      </c>
      <c r="M26" s="60">
        <f t="shared" si="7"/>
        <v>0</v>
      </c>
      <c r="Q26" s="34"/>
    </row>
    <row r="27" spans="1:17" ht="17.25" customHeight="1" x14ac:dyDescent="0.25">
      <c r="A27" s="32" t="s">
        <v>9</v>
      </c>
      <c r="B27" s="4">
        <v>0</v>
      </c>
      <c r="C27" s="30">
        <v>12</v>
      </c>
      <c r="D27" s="3">
        <f t="shared" si="1"/>
        <v>0</v>
      </c>
      <c r="E27" s="5">
        <v>1370.967229438583</v>
      </c>
      <c r="F27" s="8">
        <f t="shared" si="2"/>
        <v>0</v>
      </c>
      <c r="G27" s="51">
        <f t="shared" si="3"/>
        <v>1370.967229438583</v>
      </c>
      <c r="H27" s="72">
        <f t="shared" si="4"/>
        <v>739.97027165220618</v>
      </c>
      <c r="I27" s="8">
        <f t="shared" si="5"/>
        <v>0</v>
      </c>
      <c r="J27" s="8">
        <f t="shared" si="6"/>
        <v>2110.9375010907893</v>
      </c>
      <c r="K27" s="8">
        <f t="shared" si="8"/>
        <v>4.2004700379792768</v>
      </c>
      <c r="L27" s="8">
        <f t="shared" si="0"/>
        <v>0.52505875474740904</v>
      </c>
      <c r="M27" s="60">
        <f t="shared" si="7"/>
        <v>2111.4625598455368</v>
      </c>
      <c r="Q27" s="34"/>
    </row>
    <row r="28" spans="1:17" ht="17.25" customHeight="1" x14ac:dyDescent="0.25">
      <c r="A28" s="32" t="s">
        <v>14</v>
      </c>
      <c r="B28" s="33">
        <v>365</v>
      </c>
      <c r="C28" s="30">
        <v>12</v>
      </c>
      <c r="D28" s="3">
        <f t="shared" si="1"/>
        <v>0</v>
      </c>
      <c r="E28" s="5">
        <v>1587.9114943167765</v>
      </c>
      <c r="F28" s="8">
        <f t="shared" si="2"/>
        <v>1587.9114943167765</v>
      </c>
      <c r="G28" s="51">
        <f t="shared" si="3"/>
        <v>0</v>
      </c>
      <c r="H28" s="72">
        <f t="shared" si="4"/>
        <v>0</v>
      </c>
      <c r="I28" s="8">
        <f t="shared" si="5"/>
        <v>0</v>
      </c>
      <c r="J28" s="8">
        <f t="shared" si="6"/>
        <v>0</v>
      </c>
      <c r="K28" s="8">
        <f t="shared" si="8"/>
        <v>0</v>
      </c>
      <c r="L28" s="8">
        <f t="shared" si="0"/>
        <v>0</v>
      </c>
      <c r="M28" s="60">
        <f t="shared" si="7"/>
        <v>0</v>
      </c>
      <c r="Q28" s="34"/>
    </row>
    <row r="29" spans="1:17" ht="17.25" customHeight="1" thickBot="1" x14ac:dyDescent="0.3">
      <c r="A29" s="32" t="s">
        <v>10</v>
      </c>
      <c r="B29" s="4">
        <v>0</v>
      </c>
      <c r="C29" s="30">
        <v>12</v>
      </c>
      <c r="D29" s="3">
        <f t="shared" si="1"/>
        <v>0</v>
      </c>
      <c r="E29" s="5">
        <v>2084.0710630659778</v>
      </c>
      <c r="F29" s="8">
        <f t="shared" si="2"/>
        <v>0</v>
      </c>
      <c r="G29" s="8">
        <f t="shared" si="3"/>
        <v>2084.0710630659778</v>
      </c>
      <c r="H29" s="72">
        <f t="shared" si="4"/>
        <v>739.97027165220618</v>
      </c>
      <c r="I29" s="8">
        <f t="shared" si="5"/>
        <v>0</v>
      </c>
      <c r="J29" s="8">
        <f t="shared" si="6"/>
        <v>2824.0413347181839</v>
      </c>
      <c r="K29" s="8">
        <f>IF(B29&gt;0,0,(($I$30/12)*C29)/12)</f>
        <v>4.2004700379792768</v>
      </c>
      <c r="L29" s="8">
        <f t="shared" si="0"/>
        <v>0.52505875474740904</v>
      </c>
      <c r="M29" s="60">
        <f t="shared" si="7"/>
        <v>2824.5663934729314</v>
      </c>
      <c r="Q29" s="34"/>
    </row>
    <row r="30" spans="1:17" s="37" customFormat="1" ht="17.25" customHeight="1" thickBot="1" x14ac:dyDescent="0.3">
      <c r="A30" s="35" t="s">
        <v>6</v>
      </c>
      <c r="B30" s="9">
        <f t="shared" ref="B30:I30" si="9">SUM(B6:B29)</f>
        <v>1315</v>
      </c>
      <c r="C30" s="36"/>
      <c r="D30" s="52">
        <f>SUM(D6:D29)</f>
        <v>866.30665949526576</v>
      </c>
      <c r="E30" s="61">
        <f>SUM(E6:E29)</f>
        <v>36944.503500000006</v>
      </c>
      <c r="F30" s="63">
        <f t="shared" si="9"/>
        <v>9745.9499193217398</v>
      </c>
      <c r="G30" s="1">
        <f t="shared" si="9"/>
        <v>27198.553580678268</v>
      </c>
      <c r="H30" s="63">
        <f t="shared" si="9"/>
        <v>9745.9499193217398</v>
      </c>
      <c r="I30" s="1">
        <f t="shared" si="9"/>
        <v>50.405640455751325</v>
      </c>
      <c r="J30" s="1">
        <f>SUM(J6:J29)</f>
        <v>36894.097859544258</v>
      </c>
      <c r="K30" s="1">
        <f>SUM(K6:K29)</f>
        <v>45.155052908277234</v>
      </c>
      <c r="L30" s="1">
        <f>SUM(L6:L29)</f>
        <v>5.2505875474740904</v>
      </c>
      <c r="M30" s="62">
        <f>SUM(J30:L30)</f>
        <v>36944.503500000006</v>
      </c>
      <c r="N30" s="15"/>
      <c r="O30" s="15"/>
      <c r="P30" s="15"/>
      <c r="Q30" s="15"/>
    </row>
    <row r="31" spans="1:17" ht="17.25" customHeight="1" x14ac:dyDescent="0.25">
      <c r="A31" s="69" t="s">
        <v>21</v>
      </c>
      <c r="B31" s="53">
        <f>F30/$B$35</f>
        <v>649.72999462144935</v>
      </c>
      <c r="C31" s="38"/>
      <c r="D31" s="38"/>
      <c r="G31" s="39"/>
      <c r="H31" s="39"/>
      <c r="J31" s="39"/>
      <c r="Q31" s="40"/>
    </row>
    <row r="32" spans="1:17" ht="17.25" customHeight="1" x14ac:dyDescent="0.25">
      <c r="A32" s="70" t="s">
        <v>28</v>
      </c>
      <c r="B32" s="53">
        <f>((B31*F35)-D30)/D35</f>
        <v>90.240277030756872</v>
      </c>
      <c r="C32" s="38"/>
      <c r="D32" s="38"/>
      <c r="G32" s="39"/>
      <c r="H32" s="39"/>
      <c r="J32" s="39"/>
      <c r="Q32" s="40"/>
    </row>
    <row r="33" spans="1:13" x14ac:dyDescent="0.25">
      <c r="A33" s="13" t="s">
        <v>22</v>
      </c>
      <c r="B33" s="53">
        <f>I30/$D$35</f>
        <v>4.2004700379792768</v>
      </c>
      <c r="C33" s="38"/>
      <c r="D33" s="38"/>
      <c r="G33" s="39"/>
      <c r="H33" s="39"/>
      <c r="K33" s="39"/>
    </row>
    <row r="34" spans="1:13" x14ac:dyDescent="0.25">
      <c r="B34" s="53"/>
      <c r="C34" s="38"/>
      <c r="D34" s="38"/>
      <c r="G34" s="39"/>
      <c r="H34" s="39"/>
      <c r="K34" s="39"/>
    </row>
    <row r="35" spans="1:13" ht="54.6" customHeight="1" x14ac:dyDescent="0.25">
      <c r="A35" s="41" t="s">
        <v>23</v>
      </c>
      <c r="B35" s="54">
        <f>COUNTIF(B6:B29,"&lt;=5")</f>
        <v>15</v>
      </c>
      <c r="C35" s="41" t="s">
        <v>24</v>
      </c>
      <c r="D35" s="54">
        <f>COUNTIF(B6:B29,0)</f>
        <v>12</v>
      </c>
      <c r="E35" s="41" t="s">
        <v>26</v>
      </c>
      <c r="F35" s="54">
        <f>B35-D35</f>
        <v>3</v>
      </c>
      <c r="G35" s="42" t="s">
        <v>29</v>
      </c>
      <c r="H35" s="54">
        <f>COUNTIFS(B6:B29,0,C6:C29,12)</f>
        <v>10</v>
      </c>
    </row>
    <row r="36" spans="1:13" ht="18" customHeight="1" x14ac:dyDescent="0.25">
      <c r="B36" s="21"/>
      <c r="C36" s="21"/>
      <c r="D36" s="21"/>
      <c r="E36"/>
      <c r="F36"/>
      <c r="G36"/>
      <c r="H36"/>
      <c r="I36"/>
      <c r="J36"/>
      <c r="K36" s="39"/>
    </row>
    <row r="37" spans="1:13" ht="18" customHeight="1" thickBot="1" x14ac:dyDescent="0.3">
      <c r="A37" s="43" t="s">
        <v>20</v>
      </c>
      <c r="B37" s="21"/>
      <c r="C37" s="21"/>
      <c r="D37" s="21"/>
      <c r="E37"/>
      <c r="F37"/>
      <c r="G37"/>
      <c r="H37"/>
      <c r="I37"/>
      <c r="J37"/>
      <c r="M37" s="39"/>
    </row>
    <row r="38" spans="1:13" ht="17.25" customHeight="1" x14ac:dyDescent="0.25">
      <c r="A38" s="44" t="s">
        <v>8</v>
      </c>
      <c r="B38" s="2">
        <v>492593.38000000012</v>
      </c>
      <c r="C38" s="21"/>
      <c r="D38" s="21"/>
    </row>
    <row r="39" spans="1:13" ht="17.25" customHeight="1" x14ac:dyDescent="0.25">
      <c r="A39" s="67" t="s">
        <v>2</v>
      </c>
      <c r="B39" s="65">
        <v>36944.503500000006</v>
      </c>
      <c r="C39" s="31"/>
      <c r="D39" s="31"/>
    </row>
    <row r="40" spans="1:13" ht="16.5" customHeight="1" x14ac:dyDescent="0.25">
      <c r="A40" s="68" t="s">
        <v>18</v>
      </c>
      <c r="B40" s="64">
        <f>F30</f>
        <v>9745.9499193217398</v>
      </c>
      <c r="C40" s="21"/>
      <c r="D40" s="21"/>
    </row>
    <row r="41" spans="1:13" ht="17.25" customHeight="1" x14ac:dyDescent="0.25">
      <c r="A41" s="67" t="s">
        <v>3</v>
      </c>
      <c r="B41" s="66">
        <f>M30</f>
        <v>36944.503500000006</v>
      </c>
      <c r="C41" s="21"/>
      <c r="D41" s="21"/>
    </row>
    <row r="42" spans="1:13" ht="16.5" customHeight="1" x14ac:dyDescent="0.25">
      <c r="A42" s="45" t="s">
        <v>19</v>
      </c>
      <c r="B42" s="55">
        <f>B35</f>
        <v>15</v>
      </c>
      <c r="C42" s="21"/>
      <c r="D42" s="21"/>
    </row>
    <row r="43" spans="1:13" ht="18" customHeight="1" x14ac:dyDescent="0.25">
      <c r="A43" s="45" t="s">
        <v>4</v>
      </c>
      <c r="B43" s="56">
        <f>COUNTIF(G6:G29,0)</f>
        <v>5</v>
      </c>
      <c r="C43" s="46"/>
      <c r="D43" s="46"/>
    </row>
    <row r="44" spans="1:13" ht="17.25" customHeight="1" x14ac:dyDescent="0.25">
      <c r="A44" s="47" t="s">
        <v>5</v>
      </c>
      <c r="B44" s="10">
        <f>B30</f>
        <v>1315</v>
      </c>
      <c r="C44" s="48"/>
      <c r="D44" s="48"/>
    </row>
    <row r="45" spans="1:13" ht="17.25" customHeight="1" x14ac:dyDescent="0.25">
      <c r="A45" s="49"/>
      <c r="B45" s="50"/>
      <c r="C45" s="48"/>
      <c r="D45" s="48"/>
    </row>
    <row r="46" spans="1:13" ht="18" customHeight="1" x14ac:dyDescent="0.25"/>
    <row r="47" spans="1:13" ht="17.25" customHeight="1" x14ac:dyDescent="0.25"/>
    <row r="48" spans="1:13" ht="18" customHeight="1" x14ac:dyDescent="0.25"/>
    <row r="49" ht="15.75" customHeight="1" x14ac:dyDescent="0.25"/>
  </sheetData>
  <sheetProtection formatCells="0" formatColumns="0" formatRows="0" insertColumns="0" insertRows="0" insertHyperlinks="0" deleteColumns="0" deleteRows="0" sort="0" autoFilter="0" pivotTables="0"/>
  <autoFilter ref="A3:M36" xr:uid="{61F1D106-6081-4D88-AD8B-B9C4E54B3C1B}">
    <filterColumn colId="7" showButton="0"/>
    <filterColumn colId="8" showButton="0"/>
  </autoFilter>
  <mergeCells count="1">
    <mergeCell ref="H3:J3"/>
  </mergeCells>
  <printOptions horizontalCentered="1" verticalCentered="1"/>
  <pageMargins left="0" right="0" top="0" bottom="0" header="0" footer="0"/>
  <pageSetup paperSize="9" scale="7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CRP Répartitions et rappels </vt:lpstr>
      <vt:lpstr>'CRP Répartitions et rappels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 POIRIER</dc:creator>
  <cp:lastModifiedBy>Catherine UTURALD</cp:lastModifiedBy>
  <cp:lastPrinted>2023-12-20T15:05:52Z</cp:lastPrinted>
  <dcterms:created xsi:type="dcterms:W3CDTF">2013-09-19T09:35:35Z</dcterms:created>
  <dcterms:modified xsi:type="dcterms:W3CDTF">2024-11-25T09:00:44Z</dcterms:modified>
</cp:coreProperties>
</file>