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https://lgeau-my.sharepoint.com/personal/stephane_lgeau_fr/Documents/LGEAU/2 FOURNISSEURS/COMMANDES ET FACTURES FOURNISSEURS/FACTURES/2025/"/>
    </mc:Choice>
  </mc:AlternateContent>
  <xr:revisionPtr revIDLastSave="1274" documentId="8_{CCC369CD-9300-4B4F-8126-3C39FDC5E1DE}" xr6:coauthVersionLast="47" xr6:coauthVersionMax="47" xr10:uidLastSave="{6B61AED7-FA33-43DA-852F-81B3843B6CBE}"/>
  <bookViews>
    <workbookView xWindow="-108" yWindow="-108" windowWidth="23256" windowHeight="12456" tabRatio="891" xr2:uid="{8D0D41FB-99B0-46C4-90DA-E2FD19CD4C18}"/>
  </bookViews>
  <sheets>
    <sheet name="JANVIER 25 " sheetId="1" r:id="rId1"/>
    <sheet name="FEVRIER 25" sheetId="18" r:id="rId2"/>
    <sheet name="MARS 25" sheetId="19" r:id="rId3"/>
    <sheet name="AVRIL 25" sheetId="20" r:id="rId4"/>
    <sheet name="MAI 25 " sheetId="21" r:id="rId5"/>
    <sheet name="JUIN 25" sheetId="22" r:id="rId6"/>
    <sheet name="JUILLET 25" sheetId="23" r:id="rId7"/>
    <sheet name="AOUT 25" sheetId="24" r:id="rId8"/>
    <sheet name="SEPTEMBRE 25" sheetId="25" r:id="rId9"/>
    <sheet name="OCTOBRE 25" sheetId="26" r:id="rId10"/>
    <sheet name="NOVEMBRE 25" sheetId="27" r:id="rId11"/>
    <sheet name="DECEMBRE 25" sheetId="28" r:id="rId12"/>
    <sheet name="Feuil1" sheetId="29" r:id="rId13"/>
  </sheets>
  <definedNames>
    <definedName name="_xlnm._FilterDatabase" localSheetId="7" hidden="1">'AOUT 25'!$A$7:$N$8</definedName>
    <definedName name="_xlnm._FilterDatabase" localSheetId="3" hidden="1">'AVRIL 25'!$A$7:$N$8</definedName>
    <definedName name="_xlnm._FilterDatabase" localSheetId="11" hidden="1">'DECEMBRE 25'!$A$7:$N$8</definedName>
    <definedName name="_xlnm._FilterDatabase" localSheetId="1" hidden="1">'FEVRIER 25'!$A$7:$N$8</definedName>
    <definedName name="_xlnm._FilterDatabase" localSheetId="0" hidden="1">'JANVIER 25 '!$A$7:$N$8</definedName>
    <definedName name="_xlnm._FilterDatabase" localSheetId="6" hidden="1">'JUILLET 25'!$A$7:$N$8</definedName>
    <definedName name="_xlnm._FilterDatabase" localSheetId="5" hidden="1">'JUIN 25'!$A$7:$N$8</definedName>
    <definedName name="_xlnm._FilterDatabase" localSheetId="4" hidden="1">'MAI 25 '!$A$7:$N$8</definedName>
    <definedName name="_xlnm._FilterDatabase" localSheetId="2" hidden="1">'MARS 25'!$A$7:$N$8</definedName>
    <definedName name="_xlnm._FilterDatabase" localSheetId="10" hidden="1">'NOVEMBRE 25'!$A$7:$N$8</definedName>
    <definedName name="_xlnm._FilterDatabase" localSheetId="9" hidden="1">'OCTOBRE 25'!$A$7:$N$8</definedName>
    <definedName name="_xlnm._FilterDatabase" localSheetId="8" hidden="1">'SEPTEMBRE 25'!$A$7:$N$8</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8" i="1" l="1"/>
  <c r="D1" i="1"/>
  <c r="J1" i="1"/>
  <c r="M1" i="1"/>
  <c r="O1" i="1"/>
  <c r="J2" i="1"/>
  <c r="M2" i="1"/>
  <c r="O2" i="1"/>
  <c r="H9" i="22" a="1"/>
  <c r="H9" i="22" s="1"/>
  <c r="H10" i="22" a="1"/>
  <c r="H10" i="22"/>
  <c r="H11" i="22" a="1"/>
  <c r="H11" i="22" s="1"/>
  <c r="F80" i="1"/>
  <c r="G80" i="1" s="1"/>
  <c r="H80" i="1" s="1" a="1"/>
  <c r="H80" i="1" s="1"/>
  <c r="D1" i="22"/>
  <c r="F9" i="28"/>
  <c r="F10" i="28"/>
  <c r="F11" i="28"/>
  <c r="F12" i="28"/>
  <c r="F13" i="28"/>
  <c r="F14" i="28"/>
  <c r="F15" i="28"/>
  <c r="F16" i="28"/>
  <c r="F17" i="28"/>
  <c r="F18" i="28"/>
  <c r="F19" i="28"/>
  <c r="F20" i="28"/>
  <c r="F21" i="28"/>
  <c r="F22" i="28"/>
  <c r="F23" i="28"/>
  <c r="F24" i="28"/>
  <c r="F25" i="28"/>
  <c r="F26" i="28"/>
  <c r="F27" i="28"/>
  <c r="F28" i="28"/>
  <c r="F29" i="28"/>
  <c r="F30" i="28"/>
  <c r="F31" i="28"/>
  <c r="F32" i="28"/>
  <c r="F33" i="28"/>
  <c r="F34" i="28"/>
  <c r="F35" i="28"/>
  <c r="F36" i="28"/>
  <c r="F37" i="28"/>
  <c r="F38" i="28"/>
  <c r="F39" i="28"/>
  <c r="F40" i="28"/>
  <c r="F41" i="28"/>
  <c r="F42" i="28"/>
  <c r="F43" i="28"/>
  <c r="F44" i="28"/>
  <c r="F45" i="28"/>
  <c r="F46" i="28"/>
  <c r="F47" i="28"/>
  <c r="F48" i="28"/>
  <c r="F49" i="28"/>
  <c r="F50" i="28"/>
  <c r="F51" i="28"/>
  <c r="F52" i="28"/>
  <c r="F53" i="28"/>
  <c r="F54" i="28"/>
  <c r="F55" i="28"/>
  <c r="F56" i="28"/>
  <c r="F57" i="28"/>
  <c r="F58" i="28"/>
  <c r="F59" i="28"/>
  <c r="F60" i="28"/>
  <c r="F61" i="28"/>
  <c r="F62" i="28"/>
  <c r="F63" i="28"/>
  <c r="F64" i="28"/>
  <c r="F65" i="28"/>
  <c r="F66" i="28"/>
  <c r="F67" i="28"/>
  <c r="F68" i="28"/>
  <c r="F69" i="28"/>
  <c r="F70" i="28"/>
  <c r="F71" i="28"/>
  <c r="F72" i="28"/>
  <c r="F73" i="28"/>
  <c r="F74" i="28"/>
  <c r="F75" i="28"/>
  <c r="F76" i="28"/>
  <c r="F77" i="28"/>
  <c r="F78" i="28"/>
  <c r="F79" i="28"/>
  <c r="F80" i="28"/>
  <c r="F8" i="28"/>
  <c r="F9" i="27"/>
  <c r="F10" i="27"/>
  <c r="F11" i="27"/>
  <c r="F12" i="27"/>
  <c r="F13" i="27"/>
  <c r="F14" i="27"/>
  <c r="F15" i="27"/>
  <c r="F16" i="27"/>
  <c r="F17" i="27"/>
  <c r="F18" i="27"/>
  <c r="F19" i="27"/>
  <c r="F20" i="27"/>
  <c r="F21" i="27"/>
  <c r="F22" i="27"/>
  <c r="F23" i="27"/>
  <c r="F24" i="27"/>
  <c r="F25" i="27"/>
  <c r="F26" i="27"/>
  <c r="F27" i="27"/>
  <c r="F28" i="27"/>
  <c r="F29" i="27"/>
  <c r="F30" i="27"/>
  <c r="F31" i="27"/>
  <c r="F32" i="27"/>
  <c r="F33" i="27"/>
  <c r="F34" i="27"/>
  <c r="F35" i="27"/>
  <c r="F36" i="27"/>
  <c r="F37" i="27"/>
  <c r="F38" i="27"/>
  <c r="F39" i="27"/>
  <c r="F40" i="27"/>
  <c r="F41" i="27"/>
  <c r="F42" i="27"/>
  <c r="F43" i="27"/>
  <c r="F44" i="27"/>
  <c r="F45" i="27"/>
  <c r="F46" i="27"/>
  <c r="F47" i="27"/>
  <c r="F48" i="27"/>
  <c r="F49" i="27"/>
  <c r="F50" i="27"/>
  <c r="F51" i="27"/>
  <c r="F52" i="27"/>
  <c r="F53" i="27"/>
  <c r="F54" i="27"/>
  <c r="F55" i="27"/>
  <c r="F56" i="27"/>
  <c r="F57" i="27"/>
  <c r="F58" i="27"/>
  <c r="F59" i="27"/>
  <c r="F60" i="27"/>
  <c r="F61" i="27"/>
  <c r="F62" i="27"/>
  <c r="F63" i="27"/>
  <c r="F64" i="27"/>
  <c r="F65" i="27"/>
  <c r="F66" i="27"/>
  <c r="F67" i="27"/>
  <c r="F68" i="27"/>
  <c r="F69" i="27"/>
  <c r="F70" i="27"/>
  <c r="F71" i="27"/>
  <c r="F72" i="27"/>
  <c r="F73" i="27"/>
  <c r="F74" i="27"/>
  <c r="F75" i="27"/>
  <c r="F76" i="27"/>
  <c r="F77" i="27"/>
  <c r="F78" i="27"/>
  <c r="F79" i="27"/>
  <c r="F80" i="27"/>
  <c r="F8" i="27"/>
  <c r="F9" i="26"/>
  <c r="F10" i="26"/>
  <c r="F11" i="26"/>
  <c r="F12" i="26"/>
  <c r="F13" i="26"/>
  <c r="F14" i="26"/>
  <c r="F15" i="26"/>
  <c r="F16" i="26"/>
  <c r="F17" i="26"/>
  <c r="F18" i="26"/>
  <c r="F19" i="26"/>
  <c r="F20" i="26"/>
  <c r="F21" i="26"/>
  <c r="F22" i="26"/>
  <c r="F23" i="26"/>
  <c r="F24" i="26"/>
  <c r="F25" i="26"/>
  <c r="F26" i="26"/>
  <c r="F27" i="26"/>
  <c r="F28" i="26"/>
  <c r="F29" i="26"/>
  <c r="F30" i="26"/>
  <c r="F31" i="26"/>
  <c r="F32" i="26"/>
  <c r="F33" i="26"/>
  <c r="F34" i="26"/>
  <c r="F35" i="26"/>
  <c r="F36" i="26"/>
  <c r="F37" i="26"/>
  <c r="F38" i="26"/>
  <c r="F39" i="26"/>
  <c r="F40" i="26"/>
  <c r="F41" i="26"/>
  <c r="F42" i="26"/>
  <c r="F43" i="26"/>
  <c r="F44" i="26"/>
  <c r="F45" i="26"/>
  <c r="F46" i="26"/>
  <c r="F47" i="26"/>
  <c r="F48" i="26"/>
  <c r="F49" i="26"/>
  <c r="F50" i="26"/>
  <c r="F51" i="26"/>
  <c r="F52" i="26"/>
  <c r="F53" i="26"/>
  <c r="F54" i="26"/>
  <c r="F55" i="26"/>
  <c r="F56" i="26"/>
  <c r="F57" i="26"/>
  <c r="F58" i="26"/>
  <c r="F59" i="26"/>
  <c r="F60" i="26"/>
  <c r="F61" i="26"/>
  <c r="F62" i="26"/>
  <c r="F63" i="26"/>
  <c r="F64" i="26"/>
  <c r="F65" i="26"/>
  <c r="F66" i="26"/>
  <c r="F67" i="26"/>
  <c r="F68" i="26"/>
  <c r="F69" i="26"/>
  <c r="F70" i="26"/>
  <c r="F71" i="26"/>
  <c r="F72" i="26"/>
  <c r="F73" i="26"/>
  <c r="F74" i="26"/>
  <c r="F75" i="26"/>
  <c r="F76" i="26"/>
  <c r="F77" i="26"/>
  <c r="F78" i="26"/>
  <c r="F79" i="26"/>
  <c r="F80" i="26"/>
  <c r="F8" i="26"/>
  <c r="F9" i="25"/>
  <c r="F10" i="25"/>
  <c r="F11" i="25"/>
  <c r="F12" i="25"/>
  <c r="F13" i="25"/>
  <c r="F14" i="25"/>
  <c r="F15" i="25"/>
  <c r="F16" i="25"/>
  <c r="F17" i="25"/>
  <c r="F18" i="25"/>
  <c r="F19" i="25"/>
  <c r="F20" i="25"/>
  <c r="F21" i="25"/>
  <c r="F22" i="25"/>
  <c r="F23" i="25"/>
  <c r="F24" i="25"/>
  <c r="F25" i="25"/>
  <c r="F26" i="25"/>
  <c r="F27" i="25"/>
  <c r="F28" i="25"/>
  <c r="F29" i="25"/>
  <c r="F30" i="25"/>
  <c r="F31" i="25"/>
  <c r="F32" i="25"/>
  <c r="F33" i="25"/>
  <c r="F34" i="25"/>
  <c r="F35" i="25"/>
  <c r="F36" i="25"/>
  <c r="F37" i="25"/>
  <c r="F38" i="25"/>
  <c r="F39" i="25"/>
  <c r="F40" i="25"/>
  <c r="F41" i="25"/>
  <c r="F42" i="25"/>
  <c r="F43" i="25"/>
  <c r="F44" i="25"/>
  <c r="F45" i="25"/>
  <c r="F46" i="25"/>
  <c r="F47" i="25"/>
  <c r="F48" i="25"/>
  <c r="F49" i="25"/>
  <c r="F50" i="25"/>
  <c r="F51" i="25"/>
  <c r="F52" i="25"/>
  <c r="F53" i="25"/>
  <c r="F54" i="25"/>
  <c r="F55" i="25"/>
  <c r="F56" i="25"/>
  <c r="F57" i="25"/>
  <c r="F58" i="25"/>
  <c r="F59" i="25"/>
  <c r="F60" i="25"/>
  <c r="F61" i="25"/>
  <c r="F62" i="25"/>
  <c r="F63" i="25"/>
  <c r="F64" i="25"/>
  <c r="F65" i="25"/>
  <c r="F66" i="25"/>
  <c r="F67" i="25"/>
  <c r="F68" i="25"/>
  <c r="F69" i="25"/>
  <c r="F70" i="25"/>
  <c r="F71" i="25"/>
  <c r="F72" i="25"/>
  <c r="F73" i="25"/>
  <c r="F74" i="25"/>
  <c r="F75" i="25"/>
  <c r="F76" i="25"/>
  <c r="F77" i="25"/>
  <c r="F78" i="25"/>
  <c r="F79" i="25"/>
  <c r="F80" i="25"/>
  <c r="F8" i="25"/>
  <c r="F80" i="24"/>
  <c r="F9" i="24"/>
  <c r="F10" i="24"/>
  <c r="F11" i="24"/>
  <c r="F12" i="24"/>
  <c r="F13" i="24"/>
  <c r="F14" i="24"/>
  <c r="F15" i="24"/>
  <c r="F16" i="24"/>
  <c r="F17" i="24"/>
  <c r="F18" i="24"/>
  <c r="F19" i="24"/>
  <c r="F20" i="24"/>
  <c r="F21" i="24"/>
  <c r="F22" i="24"/>
  <c r="F23" i="24"/>
  <c r="F24" i="24"/>
  <c r="F25" i="24"/>
  <c r="F26" i="24"/>
  <c r="F27" i="24"/>
  <c r="F28" i="24"/>
  <c r="F29" i="24"/>
  <c r="F30" i="24"/>
  <c r="F31" i="24"/>
  <c r="F32" i="24"/>
  <c r="F33" i="24"/>
  <c r="F34" i="24"/>
  <c r="F35" i="24"/>
  <c r="F36" i="24"/>
  <c r="F37" i="24"/>
  <c r="F38" i="24"/>
  <c r="F39" i="24"/>
  <c r="F40" i="24"/>
  <c r="F41" i="24"/>
  <c r="F42" i="24"/>
  <c r="F43" i="24"/>
  <c r="F44" i="24"/>
  <c r="F45" i="24"/>
  <c r="F46" i="24"/>
  <c r="F47" i="24"/>
  <c r="F48" i="24"/>
  <c r="F49" i="24"/>
  <c r="F50" i="24"/>
  <c r="F51" i="24"/>
  <c r="F52" i="24"/>
  <c r="F53" i="24"/>
  <c r="F54" i="24"/>
  <c r="F55" i="24"/>
  <c r="F56" i="24"/>
  <c r="F57" i="24"/>
  <c r="F58" i="24"/>
  <c r="F59" i="24"/>
  <c r="F60" i="24"/>
  <c r="F61" i="24"/>
  <c r="F62" i="24"/>
  <c r="F63" i="24"/>
  <c r="F64" i="24"/>
  <c r="F65" i="24"/>
  <c r="F66" i="24"/>
  <c r="F67" i="24"/>
  <c r="F68" i="24"/>
  <c r="F69" i="24"/>
  <c r="F70" i="24"/>
  <c r="F71" i="24"/>
  <c r="F72" i="24"/>
  <c r="F73" i="24"/>
  <c r="F74" i="24"/>
  <c r="F75" i="24"/>
  <c r="F76" i="24"/>
  <c r="F77" i="24"/>
  <c r="F78" i="24"/>
  <c r="F79" i="24"/>
  <c r="F8" i="24"/>
  <c r="F9" i="23"/>
  <c r="F10" i="23"/>
  <c r="F11" i="23"/>
  <c r="F12" i="23"/>
  <c r="F13" i="23"/>
  <c r="F14" i="23"/>
  <c r="F15" i="23"/>
  <c r="F16" i="23"/>
  <c r="F17" i="23"/>
  <c r="F18" i="23"/>
  <c r="F19" i="23"/>
  <c r="F20" i="23"/>
  <c r="F21" i="23"/>
  <c r="F22" i="23"/>
  <c r="F23" i="23"/>
  <c r="F24" i="23"/>
  <c r="F25" i="23"/>
  <c r="F26" i="23"/>
  <c r="F27" i="23"/>
  <c r="F28" i="23"/>
  <c r="F29" i="23"/>
  <c r="F30" i="23"/>
  <c r="F31" i="23"/>
  <c r="F32" i="23"/>
  <c r="F33" i="23"/>
  <c r="F34" i="23"/>
  <c r="F35" i="23"/>
  <c r="F36" i="23"/>
  <c r="F37" i="23"/>
  <c r="F38" i="23"/>
  <c r="F39" i="23"/>
  <c r="F40" i="23"/>
  <c r="F41" i="23"/>
  <c r="F42" i="23"/>
  <c r="F43" i="23"/>
  <c r="F44" i="23"/>
  <c r="F45" i="23"/>
  <c r="F46" i="23"/>
  <c r="F47" i="23"/>
  <c r="F48" i="23"/>
  <c r="F49" i="23"/>
  <c r="F50" i="23"/>
  <c r="F51" i="23"/>
  <c r="F52" i="23"/>
  <c r="F53" i="23"/>
  <c r="F54" i="23"/>
  <c r="F55" i="23"/>
  <c r="F56" i="23"/>
  <c r="F57" i="23"/>
  <c r="F58" i="23"/>
  <c r="F59" i="23"/>
  <c r="F60" i="23"/>
  <c r="F61" i="23"/>
  <c r="F62" i="23"/>
  <c r="F63" i="23"/>
  <c r="F64" i="23"/>
  <c r="F65" i="23"/>
  <c r="F66" i="23"/>
  <c r="F67" i="23"/>
  <c r="F68" i="23"/>
  <c r="F69" i="23"/>
  <c r="F70" i="23"/>
  <c r="F71" i="23"/>
  <c r="F72" i="23"/>
  <c r="F73" i="23"/>
  <c r="F74" i="23"/>
  <c r="F75" i="23"/>
  <c r="F76" i="23"/>
  <c r="F77" i="23"/>
  <c r="F78" i="23"/>
  <c r="F79" i="23"/>
  <c r="F80" i="23"/>
  <c r="F8" i="23"/>
  <c r="F9" i="22"/>
  <c r="F10" i="22"/>
  <c r="F11" i="22"/>
  <c r="F12" i="22"/>
  <c r="F13" i="22"/>
  <c r="F14" i="22"/>
  <c r="F15" i="22"/>
  <c r="F16" i="22"/>
  <c r="F17" i="22"/>
  <c r="F18" i="22"/>
  <c r="F19" i="22"/>
  <c r="F20" i="22"/>
  <c r="F21" i="22"/>
  <c r="F22" i="22"/>
  <c r="F23" i="22"/>
  <c r="F24" i="22"/>
  <c r="F25" i="22"/>
  <c r="F26" i="22"/>
  <c r="F27" i="22"/>
  <c r="F28" i="22"/>
  <c r="F29" i="22"/>
  <c r="F30" i="22"/>
  <c r="F31" i="22"/>
  <c r="F32" i="22"/>
  <c r="F33" i="22"/>
  <c r="F34" i="22"/>
  <c r="F35" i="22"/>
  <c r="F36" i="22"/>
  <c r="F37" i="22"/>
  <c r="F38" i="22"/>
  <c r="F39" i="22"/>
  <c r="F40" i="22"/>
  <c r="F41" i="22"/>
  <c r="F42" i="22"/>
  <c r="F43" i="22"/>
  <c r="F44" i="22"/>
  <c r="F45" i="22"/>
  <c r="F46" i="22"/>
  <c r="F47" i="22"/>
  <c r="F48" i="22"/>
  <c r="F49" i="22"/>
  <c r="F50" i="22"/>
  <c r="F51" i="22"/>
  <c r="F52" i="22"/>
  <c r="F53" i="22"/>
  <c r="F54" i="22"/>
  <c r="F55" i="22"/>
  <c r="F56" i="22"/>
  <c r="F57" i="22"/>
  <c r="F58" i="22"/>
  <c r="F59" i="22"/>
  <c r="F60" i="22"/>
  <c r="F61" i="22"/>
  <c r="F62" i="22"/>
  <c r="F63" i="22"/>
  <c r="F64" i="22"/>
  <c r="F65" i="22"/>
  <c r="F66" i="22"/>
  <c r="F67" i="22"/>
  <c r="F68" i="22"/>
  <c r="F69" i="22"/>
  <c r="F70" i="22"/>
  <c r="F71" i="22"/>
  <c r="F72" i="22"/>
  <c r="F73" i="22"/>
  <c r="F74" i="22"/>
  <c r="F75" i="22"/>
  <c r="F76" i="22"/>
  <c r="F77" i="22"/>
  <c r="F78" i="22"/>
  <c r="F79" i="22"/>
  <c r="F80" i="22"/>
  <c r="F8" i="22"/>
  <c r="F9" i="21"/>
  <c r="F10" i="21"/>
  <c r="F11" i="21"/>
  <c r="F12" i="21"/>
  <c r="F13" i="21"/>
  <c r="F14" i="21"/>
  <c r="F15" i="21"/>
  <c r="F16" i="21"/>
  <c r="F17" i="21"/>
  <c r="F18" i="21"/>
  <c r="F19" i="21"/>
  <c r="F20" i="21"/>
  <c r="F21" i="21"/>
  <c r="F22" i="21"/>
  <c r="F23" i="21"/>
  <c r="F24" i="21"/>
  <c r="F25" i="21"/>
  <c r="F26" i="21"/>
  <c r="F27" i="21"/>
  <c r="F28" i="21"/>
  <c r="F29" i="21"/>
  <c r="F30" i="21"/>
  <c r="F31" i="21"/>
  <c r="F32" i="21"/>
  <c r="F33" i="21"/>
  <c r="F34" i="21"/>
  <c r="F35" i="21"/>
  <c r="F36" i="21"/>
  <c r="F37" i="21"/>
  <c r="F38" i="21"/>
  <c r="F39" i="21"/>
  <c r="F40" i="21"/>
  <c r="F41" i="21"/>
  <c r="F42" i="21"/>
  <c r="F43" i="21"/>
  <c r="F44" i="21"/>
  <c r="F45" i="21"/>
  <c r="F46" i="21"/>
  <c r="F47" i="21"/>
  <c r="F48" i="21"/>
  <c r="F49" i="21"/>
  <c r="F50" i="21"/>
  <c r="F51" i="21"/>
  <c r="F52" i="21"/>
  <c r="F53" i="21"/>
  <c r="F54" i="21"/>
  <c r="F55" i="21"/>
  <c r="F56" i="21"/>
  <c r="F57" i="21"/>
  <c r="F58" i="21"/>
  <c r="F59" i="21"/>
  <c r="F60" i="21"/>
  <c r="F61" i="21"/>
  <c r="F62" i="21"/>
  <c r="F63" i="21"/>
  <c r="F64" i="21"/>
  <c r="F65" i="21"/>
  <c r="F66" i="21"/>
  <c r="F67" i="21"/>
  <c r="F68" i="21"/>
  <c r="F69" i="21"/>
  <c r="F70" i="21"/>
  <c r="F71" i="21"/>
  <c r="F72" i="21"/>
  <c r="F73" i="21"/>
  <c r="F74" i="21"/>
  <c r="F75" i="21"/>
  <c r="F76" i="21"/>
  <c r="F77" i="21"/>
  <c r="F78" i="21"/>
  <c r="F79" i="21"/>
  <c r="F80" i="21"/>
  <c r="F8" i="21"/>
  <c r="F9" i="20"/>
  <c r="F10" i="20"/>
  <c r="F11" i="20"/>
  <c r="F12" i="20"/>
  <c r="F13" i="20"/>
  <c r="F14" i="20"/>
  <c r="F15" i="20"/>
  <c r="F16" i="20"/>
  <c r="F17" i="20"/>
  <c r="F18" i="20"/>
  <c r="F19" i="20"/>
  <c r="F20" i="20"/>
  <c r="F21" i="20"/>
  <c r="F22" i="20"/>
  <c r="F23" i="20"/>
  <c r="F24" i="20"/>
  <c r="F25" i="20"/>
  <c r="F26" i="20"/>
  <c r="F27" i="20"/>
  <c r="F28" i="20"/>
  <c r="F29" i="20"/>
  <c r="F30" i="20"/>
  <c r="F31" i="20"/>
  <c r="F32" i="20"/>
  <c r="F33" i="20"/>
  <c r="F34" i="20"/>
  <c r="F35" i="20"/>
  <c r="F36" i="20"/>
  <c r="F37" i="20"/>
  <c r="F38" i="20"/>
  <c r="F39" i="20"/>
  <c r="F40" i="20"/>
  <c r="F41" i="20"/>
  <c r="F42" i="20"/>
  <c r="F43" i="20"/>
  <c r="F44" i="20"/>
  <c r="F45" i="20"/>
  <c r="F46" i="20"/>
  <c r="F47" i="20"/>
  <c r="F48" i="20"/>
  <c r="F49" i="20"/>
  <c r="F50" i="20"/>
  <c r="F51" i="20"/>
  <c r="F52" i="20"/>
  <c r="F53" i="20"/>
  <c r="F54" i="20"/>
  <c r="F55" i="20"/>
  <c r="F56" i="20"/>
  <c r="F57" i="20"/>
  <c r="F58" i="20"/>
  <c r="F59" i="20"/>
  <c r="F60" i="20"/>
  <c r="F61" i="20"/>
  <c r="F62" i="20"/>
  <c r="F63" i="20"/>
  <c r="F64" i="20"/>
  <c r="F65" i="20"/>
  <c r="F66" i="20"/>
  <c r="F67" i="20"/>
  <c r="F68" i="20"/>
  <c r="F69" i="20"/>
  <c r="F70" i="20"/>
  <c r="F71" i="20"/>
  <c r="F72" i="20"/>
  <c r="F73" i="20"/>
  <c r="F74" i="20"/>
  <c r="F75" i="20"/>
  <c r="F76" i="20"/>
  <c r="F77" i="20"/>
  <c r="F78" i="20"/>
  <c r="F79" i="20"/>
  <c r="F80" i="20"/>
  <c r="F9" i="19"/>
  <c r="F10" i="19"/>
  <c r="F11" i="19"/>
  <c r="F12" i="19"/>
  <c r="F13" i="19"/>
  <c r="F14" i="19"/>
  <c r="F15" i="19"/>
  <c r="F16" i="19"/>
  <c r="F17" i="19"/>
  <c r="F18" i="19"/>
  <c r="F19" i="19"/>
  <c r="F20" i="19"/>
  <c r="F21" i="19"/>
  <c r="F22" i="19"/>
  <c r="F23" i="19"/>
  <c r="F24" i="19"/>
  <c r="F25" i="19"/>
  <c r="F26" i="19"/>
  <c r="F27" i="19"/>
  <c r="F28" i="19"/>
  <c r="F29" i="19"/>
  <c r="F30" i="19"/>
  <c r="F31" i="19"/>
  <c r="F32" i="19"/>
  <c r="F33" i="19"/>
  <c r="F34" i="19"/>
  <c r="F35" i="19"/>
  <c r="F36" i="19"/>
  <c r="F37" i="19"/>
  <c r="F38" i="19"/>
  <c r="F39" i="19"/>
  <c r="F40" i="19"/>
  <c r="F41" i="19"/>
  <c r="F42" i="19"/>
  <c r="F43" i="19"/>
  <c r="F44" i="19"/>
  <c r="F45" i="19"/>
  <c r="F46" i="19"/>
  <c r="F47" i="19"/>
  <c r="F48" i="19"/>
  <c r="F49" i="19"/>
  <c r="F50" i="19"/>
  <c r="F51" i="19"/>
  <c r="F52" i="19"/>
  <c r="F53" i="19"/>
  <c r="F54" i="19"/>
  <c r="F55" i="19"/>
  <c r="F56" i="19"/>
  <c r="F57" i="19"/>
  <c r="F58" i="19"/>
  <c r="F59" i="19"/>
  <c r="F60" i="19"/>
  <c r="F61" i="19"/>
  <c r="F62" i="19"/>
  <c r="F63" i="19"/>
  <c r="F64" i="19"/>
  <c r="F65" i="19"/>
  <c r="F66" i="19"/>
  <c r="F67" i="19"/>
  <c r="F68" i="19"/>
  <c r="F69" i="19"/>
  <c r="F70" i="19"/>
  <c r="F71" i="19"/>
  <c r="F72" i="19"/>
  <c r="F73" i="19"/>
  <c r="F74" i="19"/>
  <c r="F75" i="19"/>
  <c r="F76" i="19"/>
  <c r="F77" i="19"/>
  <c r="F78" i="19"/>
  <c r="F79" i="19"/>
  <c r="F80" i="19"/>
  <c r="F8" i="19"/>
  <c r="F9" i="18"/>
  <c r="F10" i="18"/>
  <c r="F11" i="18"/>
  <c r="F12" i="18"/>
  <c r="F13" i="18"/>
  <c r="F14" i="18"/>
  <c r="F15" i="18"/>
  <c r="F16" i="18"/>
  <c r="F17" i="18"/>
  <c r="F18" i="18"/>
  <c r="F19" i="18"/>
  <c r="F20" i="18"/>
  <c r="F21" i="18"/>
  <c r="F22" i="18"/>
  <c r="F23" i="18"/>
  <c r="F24" i="18"/>
  <c r="F25" i="18"/>
  <c r="F26" i="18"/>
  <c r="F27" i="18"/>
  <c r="F28" i="18"/>
  <c r="F29" i="18"/>
  <c r="F30" i="18"/>
  <c r="F31" i="18"/>
  <c r="F32" i="18"/>
  <c r="F33" i="18"/>
  <c r="F34" i="18"/>
  <c r="F35" i="18"/>
  <c r="F36" i="18"/>
  <c r="F37" i="18"/>
  <c r="F38" i="18"/>
  <c r="F39" i="18"/>
  <c r="F40" i="18"/>
  <c r="F41" i="18"/>
  <c r="F42" i="18"/>
  <c r="F43" i="18"/>
  <c r="F44" i="18"/>
  <c r="F45" i="18"/>
  <c r="F46" i="18"/>
  <c r="F47" i="18"/>
  <c r="F48" i="18"/>
  <c r="F49" i="18"/>
  <c r="F50" i="18"/>
  <c r="F51" i="18"/>
  <c r="F52" i="18"/>
  <c r="F53" i="18"/>
  <c r="F54" i="18"/>
  <c r="F55" i="18"/>
  <c r="F56" i="18"/>
  <c r="F57" i="18"/>
  <c r="F58" i="18"/>
  <c r="F59" i="18"/>
  <c r="F60" i="18"/>
  <c r="F61" i="18"/>
  <c r="F62" i="18"/>
  <c r="F63" i="18"/>
  <c r="F64" i="18"/>
  <c r="F65" i="18"/>
  <c r="F66" i="18"/>
  <c r="F67" i="18"/>
  <c r="F68" i="18"/>
  <c r="F69" i="18"/>
  <c r="F70" i="18"/>
  <c r="F71" i="18"/>
  <c r="F72" i="18"/>
  <c r="F73" i="18"/>
  <c r="F74" i="18"/>
  <c r="F75" i="18"/>
  <c r="F76" i="18"/>
  <c r="F77" i="18"/>
  <c r="F78" i="18"/>
  <c r="F79" i="18"/>
  <c r="F80" i="18"/>
  <c r="F8" i="20"/>
  <c r="F8" i="18"/>
  <c r="F15" i="1"/>
  <c r="F16" i="1"/>
  <c r="F9" i="1"/>
  <c r="F10" i="1"/>
  <c r="F11" i="1"/>
  <c r="F12" i="1"/>
  <c r="F13" i="1"/>
  <c r="F14" i="1"/>
  <c r="F17" i="1"/>
  <c r="F18" i="1"/>
  <c r="F19" i="1"/>
  <c r="F20" i="1"/>
  <c r="F21" i="1"/>
  <c r="F22" i="1"/>
  <c r="F23" i="1"/>
  <c r="F24" i="1"/>
  <c r="F25" i="1"/>
  <c r="F26" i="1"/>
  <c r="F27" i="1"/>
  <c r="F28" i="1"/>
  <c r="F29" i="1"/>
  <c r="F30" i="1"/>
  <c r="F31" i="1"/>
  <c r="F32" i="1"/>
  <c r="F33" i="1"/>
  <c r="F34" i="1"/>
  <c r="F35" i="1"/>
  <c r="F36" i="1"/>
  <c r="F37" i="1"/>
  <c r="F38" i="1"/>
  <c r="F39" i="1"/>
  <c r="F40" i="1"/>
  <c r="F41" i="1"/>
  <c r="F42" i="1"/>
  <c r="F43" i="1"/>
  <c r="F44" i="1"/>
  <c r="F45" i="1"/>
  <c r="F46" i="1"/>
  <c r="F47" i="1"/>
  <c r="F48" i="1"/>
  <c r="F49" i="1"/>
  <c r="F50" i="1"/>
  <c r="F51" i="1"/>
  <c r="F52" i="1"/>
  <c r="F53" i="1"/>
  <c r="F54" i="1"/>
  <c r="F55" i="1"/>
  <c r="F56" i="1"/>
  <c r="F57" i="1"/>
  <c r="F58" i="1"/>
  <c r="F59" i="1"/>
  <c r="F60" i="1"/>
  <c r="F61" i="1"/>
  <c r="F62" i="1"/>
  <c r="F63" i="1"/>
  <c r="F64" i="1"/>
  <c r="F65" i="1"/>
  <c r="F66" i="1"/>
  <c r="F67" i="1"/>
  <c r="F68" i="1"/>
  <c r="F69" i="1"/>
  <c r="F70" i="1"/>
  <c r="F71" i="1"/>
  <c r="F72" i="1"/>
  <c r="F73" i="1"/>
  <c r="F74" i="1"/>
  <c r="F75" i="1"/>
  <c r="F76" i="1"/>
  <c r="F77" i="1"/>
  <c r="F78" i="1"/>
  <c r="F79" i="1"/>
  <c r="O2" i="28"/>
  <c r="O1" i="28"/>
  <c r="O1" i="27"/>
  <c r="O2" i="26"/>
  <c r="O1" i="26"/>
  <c r="O2" i="25"/>
  <c r="O1" i="25"/>
  <c r="O2" i="24"/>
  <c r="O1" i="24"/>
  <c r="O2" i="23"/>
  <c r="O1" i="23"/>
  <c r="O2" i="22"/>
  <c r="O1" i="22"/>
  <c r="O2" i="21"/>
  <c r="O1" i="21"/>
  <c r="O2" i="20"/>
  <c r="O1" i="20"/>
  <c r="O2" i="19"/>
  <c r="O1" i="19"/>
  <c r="O1" i="18"/>
  <c r="O2" i="18"/>
  <c r="O4" i="1" l="1"/>
  <c r="O5" i="1"/>
  <c r="O4" i="18"/>
  <c r="O4" i="25"/>
  <c r="O4" i="24"/>
  <c r="O4" i="23"/>
  <c r="O4" i="22"/>
  <c r="O4" i="21"/>
  <c r="O4" i="27"/>
  <c r="O4" i="20"/>
  <c r="O4" i="28"/>
  <c r="O4" i="26"/>
  <c r="O4" i="19"/>
  <c r="M1" i="28"/>
  <c r="M1" i="27"/>
  <c r="M1" i="26"/>
  <c r="M1" i="25"/>
  <c r="M1" i="24"/>
  <c r="M1" i="23"/>
  <c r="M1" i="22"/>
  <c r="M1" i="21"/>
  <c r="M1" i="20"/>
  <c r="M1" i="19"/>
  <c r="M1" i="18"/>
  <c r="J1" i="28"/>
  <c r="J1" i="27"/>
  <c r="J1" i="26"/>
  <c r="J1" i="25"/>
  <c r="J1" i="24"/>
  <c r="J1" i="23"/>
  <c r="J1" i="22"/>
  <c r="J1" i="21"/>
  <c r="J1" i="20"/>
  <c r="J1" i="19"/>
  <c r="J1" i="18"/>
  <c r="M4" i="1" l="1"/>
  <c r="J4" i="1"/>
  <c r="M4" i="18"/>
  <c r="M4" i="25"/>
  <c r="M4" i="27"/>
  <c r="M4" i="24"/>
  <c r="M4" i="23"/>
  <c r="M4" i="26"/>
  <c r="M4" i="22"/>
  <c r="M4" i="21"/>
  <c r="M4" i="20"/>
  <c r="M4" i="28"/>
  <c r="M4" i="19"/>
  <c r="J4" i="28"/>
  <c r="J4" i="24"/>
  <c r="J4" i="23"/>
  <c r="J4" i="18"/>
  <c r="J4" i="27"/>
  <c r="J4" i="22"/>
  <c r="J4" i="20"/>
  <c r="J4" i="25"/>
  <c r="J4" i="19"/>
  <c r="J4" i="26"/>
  <c r="J4" i="21"/>
  <c r="D1" i="28"/>
  <c r="D1" i="27"/>
  <c r="D1" i="26"/>
  <c r="D1" i="25"/>
  <c r="D1" i="24"/>
  <c r="D1" i="23"/>
  <c r="D1" i="21"/>
  <c r="D1" i="20"/>
  <c r="D4" i="1" s="1"/>
  <c r="D1" i="19"/>
  <c r="D1" i="18"/>
  <c r="G80" i="28"/>
  <c r="H80" i="28" s="1" a="1"/>
  <c r="H80" i="28" s="1"/>
  <c r="G79" i="28"/>
  <c r="H79" i="28" s="1" a="1"/>
  <c r="H79" i="28" s="1"/>
  <c r="G78" i="28"/>
  <c r="H78" i="28" s="1" a="1"/>
  <c r="H78" i="28" s="1"/>
  <c r="G77" i="28"/>
  <c r="H77" i="28" s="1" a="1"/>
  <c r="H77" i="28" s="1"/>
  <c r="G76" i="28"/>
  <c r="H76" i="28" s="1" a="1"/>
  <c r="H76" i="28" s="1"/>
  <c r="G75" i="28"/>
  <c r="H75" i="28" s="1" a="1"/>
  <c r="H75" i="28" s="1"/>
  <c r="G74" i="28"/>
  <c r="H74" i="28" s="1" a="1"/>
  <c r="H74" i="28" s="1"/>
  <c r="G73" i="28"/>
  <c r="H73" i="28" s="1" a="1"/>
  <c r="H73" i="28" s="1"/>
  <c r="G72" i="28"/>
  <c r="H72" i="28" s="1" a="1"/>
  <c r="H72" i="28" s="1"/>
  <c r="G71" i="28"/>
  <c r="H71" i="28" s="1" a="1"/>
  <c r="H71" i="28" s="1"/>
  <c r="G70" i="28"/>
  <c r="H70" i="28" s="1" a="1"/>
  <c r="H70" i="28" s="1"/>
  <c r="G69" i="28"/>
  <c r="H69" i="28" s="1" a="1"/>
  <c r="H69" i="28" s="1"/>
  <c r="G68" i="28"/>
  <c r="H68" i="28" s="1" a="1"/>
  <c r="H68" i="28" s="1"/>
  <c r="G67" i="28"/>
  <c r="H67" i="28" s="1" a="1"/>
  <c r="H67" i="28" s="1"/>
  <c r="G66" i="28"/>
  <c r="H66" i="28" s="1" a="1"/>
  <c r="H66" i="28" s="1"/>
  <c r="G65" i="28"/>
  <c r="H65" i="28" s="1" a="1"/>
  <c r="H65" i="28" s="1"/>
  <c r="G64" i="28"/>
  <c r="H64" i="28" s="1" a="1"/>
  <c r="H64" i="28" s="1"/>
  <c r="G63" i="28"/>
  <c r="H63" i="28" s="1" a="1"/>
  <c r="H63" i="28" s="1"/>
  <c r="G62" i="28"/>
  <c r="H62" i="28" s="1" a="1"/>
  <c r="H62" i="28" s="1"/>
  <c r="G61" i="28"/>
  <c r="H61" i="28" s="1" a="1"/>
  <c r="H61" i="28" s="1"/>
  <c r="G60" i="28"/>
  <c r="H60" i="28" s="1" a="1"/>
  <c r="H60" i="28" s="1"/>
  <c r="G59" i="28"/>
  <c r="H59" i="28" s="1" a="1"/>
  <c r="H59" i="28" s="1"/>
  <c r="G58" i="28"/>
  <c r="H58" i="28" s="1" a="1"/>
  <c r="H58" i="28" s="1"/>
  <c r="G57" i="28"/>
  <c r="H57" i="28" s="1" a="1"/>
  <c r="H57" i="28" s="1"/>
  <c r="G56" i="28"/>
  <c r="H56" i="28" s="1" a="1"/>
  <c r="H56" i="28" s="1"/>
  <c r="G55" i="28"/>
  <c r="H55" i="28" s="1" a="1"/>
  <c r="H55" i="28" s="1"/>
  <c r="G54" i="28"/>
  <c r="H54" i="28" s="1" a="1"/>
  <c r="H54" i="28" s="1"/>
  <c r="G53" i="28"/>
  <c r="H53" i="28" s="1" a="1"/>
  <c r="H53" i="28" s="1"/>
  <c r="G52" i="28"/>
  <c r="H52" i="28" s="1" a="1"/>
  <c r="H52" i="28" s="1"/>
  <c r="G51" i="28"/>
  <c r="H51" i="28" s="1" a="1"/>
  <c r="H51" i="28" s="1"/>
  <c r="G50" i="28"/>
  <c r="H50" i="28" s="1" a="1"/>
  <c r="H50" i="28" s="1"/>
  <c r="G49" i="28"/>
  <c r="H49" i="28" s="1" a="1"/>
  <c r="H49" i="28" s="1"/>
  <c r="G48" i="28"/>
  <c r="H48" i="28" s="1" a="1"/>
  <c r="H48" i="28" s="1"/>
  <c r="G47" i="28"/>
  <c r="H47" i="28" s="1" a="1"/>
  <c r="H47" i="28" s="1"/>
  <c r="G46" i="28"/>
  <c r="H46" i="28" s="1" a="1"/>
  <c r="H46" i="28" s="1"/>
  <c r="G45" i="28"/>
  <c r="H45" i="28" s="1" a="1"/>
  <c r="H45" i="28" s="1"/>
  <c r="G44" i="28"/>
  <c r="H44" i="28" s="1" a="1"/>
  <c r="H44" i="28" s="1"/>
  <c r="G43" i="28"/>
  <c r="H43" i="28" s="1" a="1"/>
  <c r="H43" i="28" s="1"/>
  <c r="G42" i="28"/>
  <c r="H42" i="28" s="1" a="1"/>
  <c r="H42" i="28" s="1"/>
  <c r="G41" i="28"/>
  <c r="H41" i="28" s="1" a="1"/>
  <c r="H41" i="28" s="1"/>
  <c r="G40" i="28"/>
  <c r="H40" i="28" s="1" a="1"/>
  <c r="H40" i="28" s="1"/>
  <c r="G39" i="28"/>
  <c r="H39" i="28" s="1" a="1"/>
  <c r="H39" i="28" s="1"/>
  <c r="G38" i="28"/>
  <c r="H38" i="28" s="1" a="1"/>
  <c r="H38" i="28" s="1"/>
  <c r="G37" i="28"/>
  <c r="H37" i="28" s="1" a="1"/>
  <c r="H37" i="28" s="1"/>
  <c r="G36" i="28"/>
  <c r="H36" i="28" s="1" a="1"/>
  <c r="H36" i="28" s="1"/>
  <c r="G35" i="28"/>
  <c r="H35" i="28" s="1" a="1"/>
  <c r="H35" i="28" s="1"/>
  <c r="G34" i="28"/>
  <c r="H34" i="28" s="1" a="1"/>
  <c r="H34" i="28" s="1"/>
  <c r="G33" i="28"/>
  <c r="H33" i="28" s="1" a="1"/>
  <c r="H33" i="28" s="1"/>
  <c r="G32" i="28"/>
  <c r="H32" i="28" s="1" a="1"/>
  <c r="H32" i="28" s="1"/>
  <c r="G31" i="28"/>
  <c r="H31" i="28" s="1" a="1"/>
  <c r="H31" i="28" s="1"/>
  <c r="G30" i="28"/>
  <c r="H30" i="28" s="1" a="1"/>
  <c r="H30" i="28" s="1"/>
  <c r="G29" i="28"/>
  <c r="H29" i="28" s="1" a="1"/>
  <c r="H29" i="28" s="1"/>
  <c r="G28" i="28"/>
  <c r="H28" i="28" s="1" a="1"/>
  <c r="H28" i="28" s="1"/>
  <c r="G27" i="28"/>
  <c r="H27" i="28" s="1" a="1"/>
  <c r="H27" i="28" s="1"/>
  <c r="G26" i="28"/>
  <c r="H26" i="28" s="1" a="1"/>
  <c r="H26" i="28" s="1"/>
  <c r="G25" i="28"/>
  <c r="H25" i="28" s="1" a="1"/>
  <c r="H25" i="28" s="1"/>
  <c r="G24" i="28"/>
  <c r="H24" i="28" s="1" a="1"/>
  <c r="H24" i="28" s="1"/>
  <c r="G23" i="28"/>
  <c r="H23" i="28" s="1" a="1"/>
  <c r="H23" i="28" s="1"/>
  <c r="G22" i="28"/>
  <c r="H22" i="28" s="1" a="1"/>
  <c r="H22" i="28" s="1"/>
  <c r="G21" i="28"/>
  <c r="H21" i="28" s="1" a="1"/>
  <c r="H21" i="28" s="1"/>
  <c r="G20" i="28"/>
  <c r="H20" i="28" s="1" a="1"/>
  <c r="H20" i="28" s="1"/>
  <c r="G19" i="28"/>
  <c r="H19" i="28" s="1" a="1"/>
  <c r="H19" i="28" s="1"/>
  <c r="G18" i="28"/>
  <c r="H18" i="28" s="1" a="1"/>
  <c r="H18" i="28" s="1"/>
  <c r="G17" i="28"/>
  <c r="H17" i="28" s="1" a="1"/>
  <c r="H17" i="28" s="1"/>
  <c r="G16" i="28"/>
  <c r="H16" i="28" s="1" a="1"/>
  <c r="H16" i="28" s="1"/>
  <c r="G15" i="28"/>
  <c r="H15" i="28" s="1" a="1"/>
  <c r="H15" i="28" s="1"/>
  <c r="G14" i="28"/>
  <c r="H14" i="28" s="1" a="1"/>
  <c r="H14" i="28" s="1"/>
  <c r="G13" i="28"/>
  <c r="G12" i="28"/>
  <c r="H12" i="28" s="1" a="1"/>
  <c r="H12" i="28" s="1"/>
  <c r="G11" i="28"/>
  <c r="H11" i="28" s="1" a="1"/>
  <c r="H11" i="28" s="1"/>
  <c r="G10" i="28"/>
  <c r="H10" i="28" s="1" a="1"/>
  <c r="H10" i="28" s="1"/>
  <c r="G9" i="28"/>
  <c r="G8" i="28"/>
  <c r="H8" i="28" s="1" a="1"/>
  <c r="H8" i="28" s="1"/>
  <c r="G80" i="27"/>
  <c r="H80" i="27" s="1" a="1"/>
  <c r="H80" i="27" s="1"/>
  <c r="G79" i="27"/>
  <c r="H79" i="27" s="1" a="1"/>
  <c r="H79" i="27" s="1"/>
  <c r="G78" i="27"/>
  <c r="H78" i="27" s="1" a="1"/>
  <c r="H78" i="27" s="1"/>
  <c r="G77" i="27"/>
  <c r="H77" i="27" s="1" a="1"/>
  <c r="H77" i="27" s="1"/>
  <c r="G76" i="27"/>
  <c r="H76" i="27" s="1" a="1"/>
  <c r="H76" i="27" s="1"/>
  <c r="G75" i="27"/>
  <c r="H75" i="27" s="1" a="1"/>
  <c r="H75" i="27" s="1"/>
  <c r="G74" i="27"/>
  <c r="H74" i="27" s="1" a="1"/>
  <c r="H74" i="27" s="1"/>
  <c r="G73" i="27"/>
  <c r="H73" i="27" s="1" a="1"/>
  <c r="H73" i="27" s="1"/>
  <c r="G72" i="27"/>
  <c r="H72" i="27" s="1" a="1"/>
  <c r="H72" i="27" s="1"/>
  <c r="G71" i="27"/>
  <c r="H71" i="27" s="1" a="1"/>
  <c r="H71" i="27" s="1"/>
  <c r="G70" i="27"/>
  <c r="H70" i="27" s="1" a="1"/>
  <c r="H70" i="27" s="1"/>
  <c r="G69" i="27"/>
  <c r="H69" i="27" s="1" a="1"/>
  <c r="H69" i="27" s="1"/>
  <c r="G68" i="27"/>
  <c r="H68" i="27" s="1" a="1"/>
  <c r="H68" i="27" s="1"/>
  <c r="G67" i="27"/>
  <c r="H67" i="27" s="1" a="1"/>
  <c r="H67" i="27" s="1"/>
  <c r="G66" i="27"/>
  <c r="H66" i="27" s="1" a="1"/>
  <c r="H66" i="27" s="1"/>
  <c r="G65" i="27"/>
  <c r="H65" i="27" s="1" a="1"/>
  <c r="H65" i="27" s="1"/>
  <c r="G64" i="27"/>
  <c r="H64" i="27" s="1" a="1"/>
  <c r="H64" i="27" s="1"/>
  <c r="G63" i="27"/>
  <c r="H63" i="27" s="1" a="1"/>
  <c r="H63" i="27" s="1"/>
  <c r="G62" i="27"/>
  <c r="H62" i="27" s="1" a="1"/>
  <c r="H62" i="27" s="1"/>
  <c r="G61" i="27"/>
  <c r="H61" i="27" s="1" a="1"/>
  <c r="H61" i="27" s="1"/>
  <c r="G60" i="27"/>
  <c r="H60" i="27" s="1" a="1"/>
  <c r="H60" i="27" s="1"/>
  <c r="G59" i="27"/>
  <c r="H59" i="27" s="1" a="1"/>
  <c r="H59" i="27" s="1"/>
  <c r="G58" i="27"/>
  <c r="H58" i="27" s="1" a="1"/>
  <c r="H58" i="27" s="1"/>
  <c r="G57" i="27"/>
  <c r="H57" i="27" s="1" a="1"/>
  <c r="H57" i="27" s="1"/>
  <c r="G56" i="27"/>
  <c r="H56" i="27" s="1" a="1"/>
  <c r="H56" i="27" s="1"/>
  <c r="G55" i="27"/>
  <c r="H55" i="27" s="1" a="1"/>
  <c r="H55" i="27" s="1"/>
  <c r="G54" i="27"/>
  <c r="H54" i="27" s="1" a="1"/>
  <c r="H54" i="27" s="1"/>
  <c r="G53" i="27"/>
  <c r="H53" i="27" s="1" a="1"/>
  <c r="H53" i="27" s="1"/>
  <c r="G52" i="27"/>
  <c r="H52" i="27" s="1" a="1"/>
  <c r="H52" i="27" s="1"/>
  <c r="G51" i="27"/>
  <c r="H51" i="27" s="1" a="1"/>
  <c r="H51" i="27" s="1"/>
  <c r="G50" i="27"/>
  <c r="H50" i="27" s="1" a="1"/>
  <c r="H50" i="27" s="1"/>
  <c r="G49" i="27"/>
  <c r="H49" i="27" s="1" a="1"/>
  <c r="H49" i="27" s="1"/>
  <c r="G48" i="27"/>
  <c r="H48" i="27" s="1" a="1"/>
  <c r="H48" i="27" s="1"/>
  <c r="G47" i="27"/>
  <c r="H47" i="27" s="1" a="1"/>
  <c r="H47" i="27" s="1"/>
  <c r="G46" i="27"/>
  <c r="H46" i="27" s="1" a="1"/>
  <c r="H46" i="27" s="1"/>
  <c r="G45" i="27"/>
  <c r="H45" i="27" s="1" a="1"/>
  <c r="H45" i="27" s="1"/>
  <c r="G44" i="27"/>
  <c r="H44" i="27" s="1" a="1"/>
  <c r="H44" i="27" s="1"/>
  <c r="G43" i="27"/>
  <c r="H43" i="27" s="1" a="1"/>
  <c r="H43" i="27" s="1"/>
  <c r="G42" i="27"/>
  <c r="H42" i="27" s="1" a="1"/>
  <c r="H42" i="27" s="1"/>
  <c r="G41" i="27"/>
  <c r="H41" i="27" s="1" a="1"/>
  <c r="H41" i="27" s="1"/>
  <c r="G40" i="27"/>
  <c r="H40" i="27" s="1" a="1"/>
  <c r="H40" i="27" s="1"/>
  <c r="G39" i="27"/>
  <c r="H39" i="27" s="1" a="1"/>
  <c r="H39" i="27" s="1"/>
  <c r="G38" i="27"/>
  <c r="H38" i="27" s="1" a="1"/>
  <c r="H38" i="27" s="1"/>
  <c r="G37" i="27"/>
  <c r="H37" i="27" s="1" a="1"/>
  <c r="H37" i="27" s="1"/>
  <c r="G36" i="27"/>
  <c r="H36" i="27" s="1" a="1"/>
  <c r="H36" i="27" s="1"/>
  <c r="G35" i="27"/>
  <c r="H35" i="27" s="1" a="1"/>
  <c r="H35" i="27" s="1"/>
  <c r="G34" i="27"/>
  <c r="H34" i="27" s="1" a="1"/>
  <c r="H34" i="27" s="1"/>
  <c r="G33" i="27"/>
  <c r="H33" i="27" s="1" a="1"/>
  <c r="H33" i="27" s="1"/>
  <c r="G32" i="27"/>
  <c r="H32" i="27" s="1" a="1"/>
  <c r="H32" i="27" s="1"/>
  <c r="G31" i="27"/>
  <c r="H31" i="27" s="1" a="1"/>
  <c r="H31" i="27" s="1"/>
  <c r="G30" i="27"/>
  <c r="H30" i="27" s="1" a="1"/>
  <c r="H30" i="27" s="1"/>
  <c r="G29" i="27"/>
  <c r="H29" i="27" s="1" a="1"/>
  <c r="H29" i="27" s="1"/>
  <c r="G28" i="27"/>
  <c r="H28" i="27" s="1" a="1"/>
  <c r="H28" i="27" s="1"/>
  <c r="G27" i="27"/>
  <c r="H27" i="27" s="1" a="1"/>
  <c r="H27" i="27" s="1"/>
  <c r="G26" i="27"/>
  <c r="H26" i="27" s="1" a="1"/>
  <c r="H26" i="27" s="1"/>
  <c r="G25" i="27"/>
  <c r="H25" i="27" s="1" a="1"/>
  <c r="H25" i="27" s="1"/>
  <c r="G24" i="27"/>
  <c r="H24" i="27" s="1" a="1"/>
  <c r="H24" i="27" s="1"/>
  <c r="G23" i="27"/>
  <c r="H23" i="27" s="1" a="1"/>
  <c r="H23" i="27" s="1"/>
  <c r="G22" i="27"/>
  <c r="H22" i="27" s="1" a="1"/>
  <c r="H22" i="27" s="1"/>
  <c r="G21" i="27"/>
  <c r="H21" i="27" s="1" a="1"/>
  <c r="H21" i="27" s="1"/>
  <c r="G20" i="27"/>
  <c r="H20" i="27" s="1" a="1"/>
  <c r="H20" i="27" s="1"/>
  <c r="G19" i="27"/>
  <c r="H19" i="27" s="1" a="1"/>
  <c r="H19" i="27" s="1"/>
  <c r="G18" i="27"/>
  <c r="H18" i="27" s="1" a="1"/>
  <c r="H18" i="27" s="1"/>
  <c r="G17" i="27"/>
  <c r="H17" i="27" s="1" a="1"/>
  <c r="H17" i="27" s="1"/>
  <c r="G16" i="27"/>
  <c r="H16" i="27" s="1" a="1"/>
  <c r="H16" i="27" s="1"/>
  <c r="G15" i="27"/>
  <c r="H15" i="27" s="1" a="1"/>
  <c r="H15" i="27" s="1"/>
  <c r="G14" i="27"/>
  <c r="H14" i="27" s="1" a="1"/>
  <c r="H14" i="27" s="1"/>
  <c r="G13" i="27"/>
  <c r="G12" i="27"/>
  <c r="H12" i="27" s="1" a="1"/>
  <c r="H12" i="27" s="1"/>
  <c r="G11" i="27"/>
  <c r="H11" i="27" s="1" a="1"/>
  <c r="H11" i="27" s="1"/>
  <c r="G10" i="27"/>
  <c r="H10" i="27" s="1" a="1"/>
  <c r="H10" i="27" s="1"/>
  <c r="G9" i="27"/>
  <c r="G8" i="27"/>
  <c r="O2" i="27" s="1"/>
  <c r="G80" i="26"/>
  <c r="H80" i="26" s="1" a="1"/>
  <c r="H80" i="26" s="1"/>
  <c r="G79" i="26"/>
  <c r="H79" i="26" s="1" a="1"/>
  <c r="H79" i="26" s="1"/>
  <c r="G78" i="26"/>
  <c r="H78" i="26" s="1" a="1"/>
  <c r="H78" i="26" s="1"/>
  <c r="G77" i="26"/>
  <c r="H77" i="26" s="1" a="1"/>
  <c r="H77" i="26" s="1"/>
  <c r="G76" i="26"/>
  <c r="H76" i="26" s="1" a="1"/>
  <c r="H76" i="26" s="1"/>
  <c r="G75" i="26"/>
  <c r="H75" i="26" s="1" a="1"/>
  <c r="H75" i="26" s="1"/>
  <c r="G74" i="26"/>
  <c r="H74" i="26" s="1" a="1"/>
  <c r="H74" i="26" s="1"/>
  <c r="G73" i="26"/>
  <c r="H73" i="26" s="1" a="1"/>
  <c r="H73" i="26" s="1"/>
  <c r="G72" i="26"/>
  <c r="H72" i="26" s="1" a="1"/>
  <c r="H72" i="26" s="1"/>
  <c r="G71" i="26"/>
  <c r="H71" i="26" s="1" a="1"/>
  <c r="H71" i="26" s="1"/>
  <c r="G70" i="26"/>
  <c r="H70" i="26" s="1" a="1"/>
  <c r="H70" i="26" s="1"/>
  <c r="G69" i="26"/>
  <c r="H69" i="26" s="1" a="1"/>
  <c r="H69" i="26" s="1"/>
  <c r="G68" i="26"/>
  <c r="H68" i="26" s="1" a="1"/>
  <c r="H68" i="26" s="1"/>
  <c r="G67" i="26"/>
  <c r="H67" i="26" s="1" a="1"/>
  <c r="H67" i="26" s="1"/>
  <c r="G66" i="26"/>
  <c r="H66" i="26" s="1" a="1"/>
  <c r="H66" i="26" s="1"/>
  <c r="G65" i="26"/>
  <c r="H65" i="26" s="1" a="1"/>
  <c r="H65" i="26" s="1"/>
  <c r="G64" i="26"/>
  <c r="H64" i="26" s="1" a="1"/>
  <c r="H64" i="26" s="1"/>
  <c r="G63" i="26"/>
  <c r="H63" i="26" s="1" a="1"/>
  <c r="H63" i="26" s="1"/>
  <c r="G62" i="26"/>
  <c r="H62" i="26" s="1" a="1"/>
  <c r="H62" i="26" s="1"/>
  <c r="G61" i="26"/>
  <c r="H61" i="26" s="1" a="1"/>
  <c r="H61" i="26" s="1"/>
  <c r="G60" i="26"/>
  <c r="H60" i="26" s="1" a="1"/>
  <c r="H60" i="26" s="1"/>
  <c r="G59" i="26"/>
  <c r="H59" i="26" s="1" a="1"/>
  <c r="H59" i="26" s="1"/>
  <c r="G58" i="26"/>
  <c r="H58" i="26" s="1" a="1"/>
  <c r="H58" i="26" s="1"/>
  <c r="G57" i="26"/>
  <c r="H57" i="26" s="1" a="1"/>
  <c r="H57" i="26" s="1"/>
  <c r="G56" i="26"/>
  <c r="H56" i="26" s="1" a="1"/>
  <c r="H56" i="26" s="1"/>
  <c r="G55" i="26"/>
  <c r="H55" i="26" s="1" a="1"/>
  <c r="H55" i="26" s="1"/>
  <c r="G54" i="26"/>
  <c r="H54" i="26" s="1" a="1"/>
  <c r="H54" i="26" s="1"/>
  <c r="G53" i="26"/>
  <c r="H53" i="26" s="1" a="1"/>
  <c r="H53" i="26" s="1"/>
  <c r="G52" i="26"/>
  <c r="H52" i="26" s="1" a="1"/>
  <c r="H52" i="26" s="1"/>
  <c r="G51" i="26"/>
  <c r="H51" i="26" s="1" a="1"/>
  <c r="H51" i="26" s="1"/>
  <c r="G50" i="26"/>
  <c r="H50" i="26" s="1" a="1"/>
  <c r="H50" i="26" s="1"/>
  <c r="G49" i="26"/>
  <c r="H49" i="26" s="1" a="1"/>
  <c r="H49" i="26" s="1"/>
  <c r="G48" i="26"/>
  <c r="H48" i="26" s="1" a="1"/>
  <c r="H48" i="26" s="1"/>
  <c r="G47" i="26"/>
  <c r="H47" i="26" s="1" a="1"/>
  <c r="H47" i="26" s="1"/>
  <c r="G46" i="26"/>
  <c r="H46" i="26" s="1" a="1"/>
  <c r="H46" i="26" s="1"/>
  <c r="G45" i="26"/>
  <c r="H45" i="26" s="1" a="1"/>
  <c r="H45" i="26" s="1"/>
  <c r="G44" i="26"/>
  <c r="H44" i="26" s="1" a="1"/>
  <c r="H44" i="26" s="1"/>
  <c r="G43" i="26"/>
  <c r="H43" i="26" s="1" a="1"/>
  <c r="H43" i="26" s="1"/>
  <c r="G42" i="26"/>
  <c r="H42" i="26" s="1" a="1"/>
  <c r="H42" i="26" s="1"/>
  <c r="G41" i="26"/>
  <c r="H41" i="26" s="1" a="1"/>
  <c r="H41" i="26" s="1"/>
  <c r="G40" i="26"/>
  <c r="H40" i="26" s="1" a="1"/>
  <c r="H40" i="26" s="1"/>
  <c r="G39" i="26"/>
  <c r="H39" i="26" s="1" a="1"/>
  <c r="H39" i="26" s="1"/>
  <c r="G38" i="26"/>
  <c r="H38" i="26" s="1" a="1"/>
  <c r="H38" i="26" s="1"/>
  <c r="G37" i="26"/>
  <c r="H37" i="26" s="1" a="1"/>
  <c r="H37" i="26" s="1"/>
  <c r="G36" i="26"/>
  <c r="H36" i="26" s="1" a="1"/>
  <c r="H36" i="26" s="1"/>
  <c r="G35" i="26"/>
  <c r="H35" i="26" s="1" a="1"/>
  <c r="H35" i="26" s="1"/>
  <c r="G34" i="26"/>
  <c r="H34" i="26" s="1" a="1"/>
  <c r="H34" i="26" s="1"/>
  <c r="G33" i="26"/>
  <c r="H33" i="26" s="1" a="1"/>
  <c r="H33" i="26" s="1"/>
  <c r="G32" i="26"/>
  <c r="H32" i="26" s="1" a="1"/>
  <c r="H32" i="26" s="1"/>
  <c r="G31" i="26"/>
  <c r="H31" i="26" s="1" a="1"/>
  <c r="H31" i="26" s="1"/>
  <c r="G30" i="26"/>
  <c r="H30" i="26" s="1" a="1"/>
  <c r="H30" i="26" s="1"/>
  <c r="G29" i="26"/>
  <c r="H29" i="26" s="1" a="1"/>
  <c r="H29" i="26" s="1"/>
  <c r="G28" i="26"/>
  <c r="H28" i="26" s="1" a="1"/>
  <c r="H28" i="26" s="1"/>
  <c r="G27" i="26"/>
  <c r="H27" i="26" s="1" a="1"/>
  <c r="H27" i="26" s="1"/>
  <c r="G26" i="26"/>
  <c r="H26" i="26" s="1" a="1"/>
  <c r="H26" i="26" s="1"/>
  <c r="G25" i="26"/>
  <c r="H25" i="26" s="1" a="1"/>
  <c r="H25" i="26" s="1"/>
  <c r="G24" i="26"/>
  <c r="H24" i="26" s="1" a="1"/>
  <c r="H24" i="26" s="1"/>
  <c r="G23" i="26"/>
  <c r="H23" i="26" s="1" a="1"/>
  <c r="H23" i="26" s="1"/>
  <c r="G22" i="26"/>
  <c r="H22" i="26" s="1" a="1"/>
  <c r="H22" i="26" s="1"/>
  <c r="G21" i="26"/>
  <c r="H21" i="26" s="1" a="1"/>
  <c r="H21" i="26" s="1"/>
  <c r="G20" i="26"/>
  <c r="H20" i="26" s="1" a="1"/>
  <c r="H20" i="26" s="1"/>
  <c r="G19" i="26"/>
  <c r="H19" i="26" s="1" a="1"/>
  <c r="H19" i="26" s="1"/>
  <c r="G18" i="26"/>
  <c r="H18" i="26" s="1" a="1"/>
  <c r="H18" i="26" s="1"/>
  <c r="G17" i="26"/>
  <c r="H17" i="26" s="1" a="1"/>
  <c r="H17" i="26" s="1"/>
  <c r="G16" i="26"/>
  <c r="H16" i="26" s="1" a="1"/>
  <c r="H16" i="26" s="1"/>
  <c r="G15" i="26"/>
  <c r="H15" i="26" s="1" a="1"/>
  <c r="H15" i="26" s="1"/>
  <c r="G14" i="26"/>
  <c r="H14" i="26" s="1" a="1"/>
  <c r="H14" i="26" s="1"/>
  <c r="G13" i="26"/>
  <c r="H13" i="26" s="1" a="1"/>
  <c r="H13" i="26" s="1"/>
  <c r="G12" i="26"/>
  <c r="H12" i="26" s="1" a="1"/>
  <c r="H12" i="26" s="1"/>
  <c r="G11" i="26"/>
  <c r="H11" i="26" s="1" a="1"/>
  <c r="H11" i="26" s="1"/>
  <c r="G10" i="26"/>
  <c r="H10" i="26" s="1" a="1"/>
  <c r="H10" i="26" s="1"/>
  <c r="G9" i="26"/>
  <c r="G8" i="26"/>
  <c r="H8" i="26" s="1" a="1"/>
  <c r="H8" i="26" s="1"/>
  <c r="G80" i="25"/>
  <c r="H80" i="25" s="1" a="1"/>
  <c r="H80" i="25" s="1"/>
  <c r="G79" i="25"/>
  <c r="H79" i="25" s="1" a="1"/>
  <c r="H79" i="25" s="1"/>
  <c r="G78" i="25"/>
  <c r="H78" i="25" s="1" a="1"/>
  <c r="H78" i="25" s="1"/>
  <c r="G77" i="25"/>
  <c r="H77" i="25" s="1" a="1"/>
  <c r="H77" i="25" s="1"/>
  <c r="G76" i="25"/>
  <c r="H76" i="25" s="1" a="1"/>
  <c r="H76" i="25" s="1"/>
  <c r="G75" i="25"/>
  <c r="H75" i="25" s="1" a="1"/>
  <c r="H75" i="25" s="1"/>
  <c r="G74" i="25"/>
  <c r="H74" i="25" s="1" a="1"/>
  <c r="H74" i="25" s="1"/>
  <c r="G73" i="25"/>
  <c r="H73" i="25" s="1" a="1"/>
  <c r="H73" i="25" s="1"/>
  <c r="G72" i="25"/>
  <c r="H72" i="25" s="1" a="1"/>
  <c r="H72" i="25" s="1"/>
  <c r="G71" i="25"/>
  <c r="H71" i="25" s="1" a="1"/>
  <c r="H71" i="25" s="1"/>
  <c r="G70" i="25"/>
  <c r="H70" i="25" s="1" a="1"/>
  <c r="H70" i="25" s="1"/>
  <c r="G69" i="25"/>
  <c r="H69" i="25" s="1" a="1"/>
  <c r="H69" i="25" s="1"/>
  <c r="G68" i="25"/>
  <c r="H68" i="25" s="1" a="1"/>
  <c r="H68" i="25" s="1"/>
  <c r="G67" i="25"/>
  <c r="H67" i="25" s="1" a="1"/>
  <c r="H67" i="25" s="1"/>
  <c r="G66" i="25"/>
  <c r="H66" i="25" s="1" a="1"/>
  <c r="H66" i="25" s="1"/>
  <c r="G65" i="25"/>
  <c r="H65" i="25" s="1" a="1"/>
  <c r="H65" i="25" s="1"/>
  <c r="G64" i="25"/>
  <c r="H64" i="25" s="1" a="1"/>
  <c r="H64" i="25" s="1"/>
  <c r="G63" i="25"/>
  <c r="H63" i="25" s="1" a="1"/>
  <c r="H63" i="25" s="1"/>
  <c r="G62" i="25"/>
  <c r="H62" i="25" s="1" a="1"/>
  <c r="H62" i="25" s="1"/>
  <c r="G61" i="25"/>
  <c r="H61" i="25" s="1" a="1"/>
  <c r="H61" i="25" s="1"/>
  <c r="G60" i="25"/>
  <c r="H60" i="25" s="1" a="1"/>
  <c r="H60" i="25" s="1"/>
  <c r="G59" i="25"/>
  <c r="H59" i="25" s="1" a="1"/>
  <c r="H59" i="25" s="1"/>
  <c r="G58" i="25"/>
  <c r="H58" i="25" s="1" a="1"/>
  <c r="H58" i="25" s="1"/>
  <c r="G57" i="25"/>
  <c r="H57" i="25" s="1" a="1"/>
  <c r="H57" i="25" s="1"/>
  <c r="G56" i="25"/>
  <c r="H56" i="25" s="1" a="1"/>
  <c r="H56" i="25" s="1"/>
  <c r="G55" i="25"/>
  <c r="H55" i="25" s="1" a="1"/>
  <c r="H55" i="25" s="1"/>
  <c r="G54" i="25"/>
  <c r="H54" i="25" s="1" a="1"/>
  <c r="H54" i="25" s="1"/>
  <c r="G53" i="25"/>
  <c r="H53" i="25" s="1" a="1"/>
  <c r="H53" i="25" s="1"/>
  <c r="G52" i="25"/>
  <c r="H52" i="25" s="1" a="1"/>
  <c r="H52" i="25" s="1"/>
  <c r="G51" i="25"/>
  <c r="H51" i="25" s="1" a="1"/>
  <c r="H51" i="25" s="1"/>
  <c r="G50" i="25"/>
  <c r="H50" i="25" s="1" a="1"/>
  <c r="H50" i="25" s="1"/>
  <c r="G49" i="25"/>
  <c r="H49" i="25" s="1" a="1"/>
  <c r="H49" i="25" s="1"/>
  <c r="G48" i="25"/>
  <c r="H48" i="25" s="1" a="1"/>
  <c r="H48" i="25" s="1"/>
  <c r="G47" i="25"/>
  <c r="H47" i="25" s="1" a="1"/>
  <c r="H47" i="25" s="1"/>
  <c r="G46" i="25"/>
  <c r="H46" i="25" s="1" a="1"/>
  <c r="H46" i="25" s="1"/>
  <c r="G45" i="25"/>
  <c r="H45" i="25" s="1" a="1"/>
  <c r="H45" i="25" s="1"/>
  <c r="G44" i="25"/>
  <c r="H44" i="25" s="1" a="1"/>
  <c r="H44" i="25" s="1"/>
  <c r="G43" i="25"/>
  <c r="H43" i="25" s="1" a="1"/>
  <c r="H43" i="25" s="1"/>
  <c r="G42" i="25"/>
  <c r="H42" i="25" s="1" a="1"/>
  <c r="H42" i="25" s="1"/>
  <c r="G41" i="25"/>
  <c r="H41" i="25" s="1" a="1"/>
  <c r="H41" i="25" s="1"/>
  <c r="G40" i="25"/>
  <c r="H40" i="25" s="1" a="1"/>
  <c r="H40" i="25" s="1"/>
  <c r="G39" i="25"/>
  <c r="H39" i="25" s="1" a="1"/>
  <c r="H39" i="25" s="1"/>
  <c r="G38" i="25"/>
  <c r="H38" i="25" s="1" a="1"/>
  <c r="H38" i="25" s="1"/>
  <c r="G37" i="25"/>
  <c r="H37" i="25" s="1" a="1"/>
  <c r="H37" i="25" s="1"/>
  <c r="G36" i="25"/>
  <c r="H36" i="25" s="1" a="1"/>
  <c r="H36" i="25" s="1"/>
  <c r="G35" i="25"/>
  <c r="H35" i="25" s="1" a="1"/>
  <c r="H35" i="25" s="1"/>
  <c r="G34" i="25"/>
  <c r="H34" i="25" s="1" a="1"/>
  <c r="H34" i="25" s="1"/>
  <c r="G33" i="25"/>
  <c r="H33" i="25" s="1" a="1"/>
  <c r="H33" i="25" s="1"/>
  <c r="G32" i="25"/>
  <c r="H32" i="25" s="1" a="1"/>
  <c r="H32" i="25" s="1"/>
  <c r="G31" i="25"/>
  <c r="H31" i="25" s="1" a="1"/>
  <c r="H31" i="25" s="1"/>
  <c r="G30" i="25"/>
  <c r="H30" i="25" s="1" a="1"/>
  <c r="H30" i="25" s="1"/>
  <c r="G29" i="25"/>
  <c r="H29" i="25" s="1" a="1"/>
  <c r="H29" i="25" s="1"/>
  <c r="G28" i="25"/>
  <c r="H28" i="25" s="1" a="1"/>
  <c r="H28" i="25" s="1"/>
  <c r="G27" i="25"/>
  <c r="H27" i="25" s="1" a="1"/>
  <c r="H27" i="25" s="1"/>
  <c r="G26" i="25"/>
  <c r="H26" i="25" s="1" a="1"/>
  <c r="H26" i="25" s="1"/>
  <c r="G25" i="25"/>
  <c r="H25" i="25" s="1" a="1"/>
  <c r="H25" i="25" s="1"/>
  <c r="G24" i="25"/>
  <c r="H24" i="25" s="1" a="1"/>
  <c r="H24" i="25" s="1"/>
  <c r="G23" i="25"/>
  <c r="H23" i="25" s="1" a="1"/>
  <c r="H23" i="25" s="1"/>
  <c r="G22" i="25"/>
  <c r="H22" i="25" s="1" a="1"/>
  <c r="H22" i="25" s="1"/>
  <c r="G21" i="25"/>
  <c r="H21" i="25" s="1" a="1"/>
  <c r="H21" i="25" s="1"/>
  <c r="G20" i="25"/>
  <c r="H20" i="25" s="1" a="1"/>
  <c r="H20" i="25" s="1"/>
  <c r="G19" i="25"/>
  <c r="H19" i="25" s="1" a="1"/>
  <c r="H19" i="25" s="1"/>
  <c r="G18" i="25"/>
  <c r="H18" i="25" s="1" a="1"/>
  <c r="H18" i="25" s="1"/>
  <c r="G17" i="25"/>
  <c r="H17" i="25" s="1" a="1"/>
  <c r="H17" i="25" s="1"/>
  <c r="G16" i="25"/>
  <c r="H16" i="25" s="1" a="1"/>
  <c r="H16" i="25" s="1"/>
  <c r="G15" i="25"/>
  <c r="H15" i="25" s="1" a="1"/>
  <c r="H15" i="25" s="1"/>
  <c r="G14" i="25"/>
  <c r="H14" i="25" s="1" a="1"/>
  <c r="H14" i="25" s="1"/>
  <c r="G13" i="25"/>
  <c r="H13" i="25" s="1" a="1"/>
  <c r="H13" i="25" s="1"/>
  <c r="G12" i="25"/>
  <c r="H12" i="25" s="1" a="1"/>
  <c r="H12" i="25" s="1"/>
  <c r="G11" i="25"/>
  <c r="H11" i="25" s="1" a="1"/>
  <c r="H11" i="25" s="1"/>
  <c r="G10" i="25"/>
  <c r="H10" i="25" s="1" a="1"/>
  <c r="H10" i="25" s="1"/>
  <c r="G9" i="25"/>
  <c r="G8" i="25"/>
  <c r="G80" i="24"/>
  <c r="H80" i="24" s="1" a="1"/>
  <c r="H80" i="24" s="1"/>
  <c r="G79" i="24"/>
  <c r="H79" i="24" s="1" a="1"/>
  <c r="H79" i="24" s="1"/>
  <c r="G78" i="24"/>
  <c r="H78" i="24" s="1" a="1"/>
  <c r="H78" i="24" s="1"/>
  <c r="G77" i="24"/>
  <c r="H77" i="24" s="1" a="1"/>
  <c r="H77" i="24" s="1"/>
  <c r="G76" i="24"/>
  <c r="H76" i="24" s="1" a="1"/>
  <c r="H76" i="24" s="1"/>
  <c r="G75" i="24"/>
  <c r="H75" i="24" s="1" a="1"/>
  <c r="H75" i="24" s="1"/>
  <c r="G74" i="24"/>
  <c r="H74" i="24" s="1" a="1"/>
  <c r="H74" i="24" s="1"/>
  <c r="G73" i="24"/>
  <c r="H73" i="24" s="1" a="1"/>
  <c r="H73" i="24" s="1"/>
  <c r="G72" i="24"/>
  <c r="H72" i="24" s="1" a="1"/>
  <c r="H72" i="24" s="1"/>
  <c r="G71" i="24"/>
  <c r="H71" i="24" s="1" a="1"/>
  <c r="H71" i="24" s="1"/>
  <c r="G70" i="24"/>
  <c r="H70" i="24" s="1" a="1"/>
  <c r="H70" i="24" s="1"/>
  <c r="G69" i="24"/>
  <c r="H69" i="24" s="1" a="1"/>
  <c r="H69" i="24" s="1"/>
  <c r="G68" i="24"/>
  <c r="H68" i="24" s="1" a="1"/>
  <c r="H68" i="24" s="1"/>
  <c r="G67" i="24"/>
  <c r="H67" i="24" s="1" a="1"/>
  <c r="H67" i="24" s="1"/>
  <c r="G66" i="24"/>
  <c r="H66" i="24" s="1" a="1"/>
  <c r="H66" i="24" s="1"/>
  <c r="G65" i="24"/>
  <c r="H65" i="24" s="1" a="1"/>
  <c r="H65" i="24" s="1"/>
  <c r="G64" i="24"/>
  <c r="H64" i="24" s="1" a="1"/>
  <c r="H64" i="24" s="1"/>
  <c r="G63" i="24"/>
  <c r="H63" i="24" s="1" a="1"/>
  <c r="H63" i="24" s="1"/>
  <c r="G62" i="24"/>
  <c r="H62" i="24" s="1" a="1"/>
  <c r="H62" i="24" s="1"/>
  <c r="G61" i="24"/>
  <c r="H61" i="24" s="1" a="1"/>
  <c r="H61" i="24" s="1"/>
  <c r="G60" i="24"/>
  <c r="H60" i="24" s="1" a="1"/>
  <c r="H60" i="24" s="1"/>
  <c r="G59" i="24"/>
  <c r="H59" i="24" s="1" a="1"/>
  <c r="H59" i="24" s="1"/>
  <c r="G58" i="24"/>
  <c r="H58" i="24" s="1" a="1"/>
  <c r="H58" i="24" s="1"/>
  <c r="G57" i="24"/>
  <c r="H57" i="24" s="1" a="1"/>
  <c r="H57" i="24" s="1"/>
  <c r="G56" i="24"/>
  <c r="H56" i="24" s="1" a="1"/>
  <c r="H56" i="24" s="1"/>
  <c r="G55" i="24"/>
  <c r="H55" i="24" s="1" a="1"/>
  <c r="H55" i="24" s="1"/>
  <c r="G54" i="24"/>
  <c r="H54" i="24" s="1" a="1"/>
  <c r="H54" i="24" s="1"/>
  <c r="G53" i="24"/>
  <c r="H53" i="24" s="1" a="1"/>
  <c r="H53" i="24" s="1"/>
  <c r="G52" i="24"/>
  <c r="H52" i="24" s="1" a="1"/>
  <c r="H52" i="24" s="1"/>
  <c r="G51" i="24"/>
  <c r="H51" i="24" s="1" a="1"/>
  <c r="H51" i="24" s="1"/>
  <c r="G50" i="24"/>
  <c r="H50" i="24" s="1" a="1"/>
  <c r="H50" i="24" s="1"/>
  <c r="G49" i="24"/>
  <c r="H49" i="24" s="1" a="1"/>
  <c r="H49" i="24" s="1"/>
  <c r="G48" i="24"/>
  <c r="H48" i="24" s="1" a="1"/>
  <c r="H48" i="24" s="1"/>
  <c r="G47" i="24"/>
  <c r="H47" i="24" s="1" a="1"/>
  <c r="H47" i="24" s="1"/>
  <c r="G46" i="24"/>
  <c r="H46" i="24" s="1" a="1"/>
  <c r="H46" i="24" s="1"/>
  <c r="G45" i="24"/>
  <c r="H45" i="24" s="1" a="1"/>
  <c r="H45" i="24" s="1"/>
  <c r="G44" i="24"/>
  <c r="H44" i="24" s="1" a="1"/>
  <c r="H44" i="24" s="1"/>
  <c r="G43" i="24"/>
  <c r="H43" i="24" s="1" a="1"/>
  <c r="H43" i="24" s="1"/>
  <c r="G42" i="24"/>
  <c r="H42" i="24" s="1" a="1"/>
  <c r="H42" i="24" s="1"/>
  <c r="G41" i="24"/>
  <c r="H41" i="24" s="1" a="1"/>
  <c r="H41" i="24" s="1"/>
  <c r="G40" i="24"/>
  <c r="H40" i="24" s="1" a="1"/>
  <c r="H40" i="24" s="1"/>
  <c r="G39" i="24"/>
  <c r="H39" i="24" s="1" a="1"/>
  <c r="H39" i="24" s="1"/>
  <c r="G38" i="24"/>
  <c r="H38" i="24" s="1" a="1"/>
  <c r="H38" i="24" s="1"/>
  <c r="G37" i="24"/>
  <c r="H37" i="24" s="1" a="1"/>
  <c r="H37" i="24" s="1"/>
  <c r="G36" i="24"/>
  <c r="H36" i="24" s="1" a="1"/>
  <c r="H36" i="24" s="1"/>
  <c r="G35" i="24"/>
  <c r="H35" i="24" s="1" a="1"/>
  <c r="H35" i="24" s="1"/>
  <c r="G34" i="24"/>
  <c r="H34" i="24" s="1" a="1"/>
  <c r="H34" i="24" s="1"/>
  <c r="G33" i="24"/>
  <c r="H33" i="24" s="1" a="1"/>
  <c r="H33" i="24" s="1"/>
  <c r="G32" i="24"/>
  <c r="H32" i="24" s="1" a="1"/>
  <c r="H32" i="24" s="1"/>
  <c r="G31" i="24"/>
  <c r="H31" i="24" s="1" a="1"/>
  <c r="H31" i="24" s="1"/>
  <c r="G30" i="24"/>
  <c r="H30" i="24" s="1" a="1"/>
  <c r="H30" i="24" s="1"/>
  <c r="G29" i="24"/>
  <c r="H29" i="24" s="1" a="1"/>
  <c r="H29" i="24" s="1"/>
  <c r="G28" i="24"/>
  <c r="H28" i="24" s="1" a="1"/>
  <c r="H28" i="24" s="1"/>
  <c r="G27" i="24"/>
  <c r="H27" i="24" s="1" a="1"/>
  <c r="H27" i="24" s="1"/>
  <c r="G26" i="24"/>
  <c r="H26" i="24" s="1" a="1"/>
  <c r="H26" i="24" s="1"/>
  <c r="G25" i="24"/>
  <c r="H25" i="24" s="1" a="1"/>
  <c r="H25" i="24" s="1"/>
  <c r="G24" i="24"/>
  <c r="H24" i="24" s="1" a="1"/>
  <c r="H24" i="24" s="1"/>
  <c r="G23" i="24"/>
  <c r="H23" i="24" s="1" a="1"/>
  <c r="H23" i="24" s="1"/>
  <c r="G22" i="24"/>
  <c r="H22" i="24" s="1" a="1"/>
  <c r="H22" i="24" s="1"/>
  <c r="G21" i="24"/>
  <c r="H21" i="24" s="1" a="1"/>
  <c r="H21" i="24" s="1"/>
  <c r="G20" i="24"/>
  <c r="H20" i="24" s="1" a="1"/>
  <c r="H20" i="24" s="1"/>
  <c r="G19" i="24"/>
  <c r="H19" i="24" s="1" a="1"/>
  <c r="H19" i="24" s="1"/>
  <c r="G18" i="24"/>
  <c r="H18" i="24" s="1" a="1"/>
  <c r="H18" i="24" s="1"/>
  <c r="G17" i="24"/>
  <c r="H17" i="24" s="1" a="1"/>
  <c r="H17" i="24" s="1"/>
  <c r="G16" i="24"/>
  <c r="H16" i="24" s="1" a="1"/>
  <c r="H16" i="24" s="1"/>
  <c r="G15" i="24"/>
  <c r="H15" i="24" s="1" a="1"/>
  <c r="H15" i="24" s="1"/>
  <c r="G14" i="24"/>
  <c r="H14" i="24" s="1" a="1"/>
  <c r="H14" i="24" s="1"/>
  <c r="G13" i="24"/>
  <c r="H13" i="24" s="1" a="1"/>
  <c r="H13" i="24" s="1"/>
  <c r="G12" i="24"/>
  <c r="H12" i="24" s="1" a="1"/>
  <c r="H12" i="24" s="1"/>
  <c r="G11" i="24"/>
  <c r="H11" i="24" s="1" a="1"/>
  <c r="H11" i="24" s="1"/>
  <c r="G10" i="24"/>
  <c r="H10" i="24" s="1" a="1"/>
  <c r="H10" i="24" s="1"/>
  <c r="G9" i="24"/>
  <c r="G8" i="24"/>
  <c r="G80" i="23"/>
  <c r="H80" i="23" s="1" a="1"/>
  <c r="H80" i="23" s="1"/>
  <c r="G79" i="23"/>
  <c r="H79" i="23" s="1" a="1"/>
  <c r="H79" i="23" s="1"/>
  <c r="G78" i="23"/>
  <c r="H78" i="23" s="1" a="1"/>
  <c r="H78" i="23" s="1"/>
  <c r="G77" i="23"/>
  <c r="H77" i="23" s="1" a="1"/>
  <c r="H77" i="23" s="1"/>
  <c r="G76" i="23"/>
  <c r="H76" i="23" s="1" a="1"/>
  <c r="H76" i="23" s="1"/>
  <c r="G75" i="23"/>
  <c r="H75" i="23" s="1" a="1"/>
  <c r="H75" i="23" s="1"/>
  <c r="G74" i="23"/>
  <c r="H74" i="23" s="1" a="1"/>
  <c r="H74" i="23" s="1"/>
  <c r="G73" i="23"/>
  <c r="H73" i="23" s="1" a="1"/>
  <c r="H73" i="23" s="1"/>
  <c r="G72" i="23"/>
  <c r="H72" i="23" s="1" a="1"/>
  <c r="H72" i="23" s="1"/>
  <c r="G71" i="23"/>
  <c r="H71" i="23" s="1" a="1"/>
  <c r="H71" i="23" s="1"/>
  <c r="G70" i="23"/>
  <c r="H70" i="23" s="1" a="1"/>
  <c r="H70" i="23" s="1"/>
  <c r="G69" i="23"/>
  <c r="H69" i="23" s="1" a="1"/>
  <c r="H69" i="23" s="1"/>
  <c r="G68" i="23"/>
  <c r="H68" i="23" s="1" a="1"/>
  <c r="H68" i="23" s="1"/>
  <c r="G67" i="23"/>
  <c r="H67" i="23" s="1" a="1"/>
  <c r="H67" i="23" s="1"/>
  <c r="G66" i="23"/>
  <c r="H66" i="23" s="1" a="1"/>
  <c r="H66" i="23" s="1"/>
  <c r="G65" i="23"/>
  <c r="H65" i="23" s="1" a="1"/>
  <c r="H65" i="23" s="1"/>
  <c r="G64" i="23"/>
  <c r="H64" i="23" s="1" a="1"/>
  <c r="H64" i="23" s="1"/>
  <c r="G63" i="23"/>
  <c r="H63" i="23" s="1" a="1"/>
  <c r="H63" i="23" s="1"/>
  <c r="G62" i="23"/>
  <c r="H62" i="23" s="1" a="1"/>
  <c r="H62" i="23" s="1"/>
  <c r="G61" i="23"/>
  <c r="H61" i="23" s="1" a="1"/>
  <c r="H61" i="23" s="1"/>
  <c r="G60" i="23"/>
  <c r="H60" i="23" s="1" a="1"/>
  <c r="H60" i="23" s="1"/>
  <c r="G59" i="23"/>
  <c r="H59" i="23" s="1" a="1"/>
  <c r="H59" i="23" s="1"/>
  <c r="G58" i="23"/>
  <c r="H58" i="23" s="1" a="1"/>
  <c r="H58" i="23" s="1"/>
  <c r="G57" i="23"/>
  <c r="H57" i="23" s="1" a="1"/>
  <c r="H57" i="23" s="1"/>
  <c r="G56" i="23"/>
  <c r="H56" i="23" s="1" a="1"/>
  <c r="H56" i="23" s="1"/>
  <c r="G55" i="23"/>
  <c r="H55" i="23" s="1" a="1"/>
  <c r="H55" i="23" s="1"/>
  <c r="G54" i="23"/>
  <c r="H54" i="23" s="1" a="1"/>
  <c r="H54" i="23" s="1"/>
  <c r="G53" i="23"/>
  <c r="H53" i="23" s="1" a="1"/>
  <c r="H53" i="23" s="1"/>
  <c r="G52" i="23"/>
  <c r="H52" i="23" s="1" a="1"/>
  <c r="H52" i="23" s="1"/>
  <c r="G51" i="23"/>
  <c r="H51" i="23" s="1" a="1"/>
  <c r="H51" i="23" s="1"/>
  <c r="G50" i="23"/>
  <c r="H50" i="23" s="1" a="1"/>
  <c r="H50" i="23" s="1"/>
  <c r="G49" i="23"/>
  <c r="H49" i="23" s="1" a="1"/>
  <c r="H49" i="23" s="1"/>
  <c r="G48" i="23"/>
  <c r="H48" i="23" s="1" a="1"/>
  <c r="H48" i="23" s="1"/>
  <c r="G47" i="23"/>
  <c r="H47" i="23" s="1" a="1"/>
  <c r="H47" i="23" s="1"/>
  <c r="G46" i="23"/>
  <c r="H46" i="23" s="1" a="1"/>
  <c r="H46" i="23" s="1"/>
  <c r="G45" i="23"/>
  <c r="H45" i="23" s="1" a="1"/>
  <c r="H45" i="23" s="1"/>
  <c r="G44" i="23"/>
  <c r="H44" i="23" s="1" a="1"/>
  <c r="H44" i="23" s="1"/>
  <c r="G43" i="23"/>
  <c r="H43" i="23" s="1" a="1"/>
  <c r="H43" i="23" s="1"/>
  <c r="G42" i="23"/>
  <c r="H42" i="23" s="1" a="1"/>
  <c r="H42" i="23" s="1"/>
  <c r="G41" i="23"/>
  <c r="H41" i="23" s="1" a="1"/>
  <c r="H41" i="23" s="1"/>
  <c r="G40" i="23"/>
  <c r="H40" i="23" s="1" a="1"/>
  <c r="H40" i="23" s="1"/>
  <c r="G39" i="23"/>
  <c r="H39" i="23" s="1" a="1"/>
  <c r="H39" i="23" s="1"/>
  <c r="G38" i="23"/>
  <c r="H38" i="23" s="1" a="1"/>
  <c r="H38" i="23" s="1"/>
  <c r="G37" i="23"/>
  <c r="H37" i="23" s="1" a="1"/>
  <c r="H37" i="23" s="1"/>
  <c r="G36" i="23"/>
  <c r="H36" i="23" s="1" a="1"/>
  <c r="H36" i="23" s="1"/>
  <c r="G35" i="23"/>
  <c r="H35" i="23" s="1" a="1"/>
  <c r="H35" i="23" s="1"/>
  <c r="G34" i="23"/>
  <c r="H34" i="23" s="1" a="1"/>
  <c r="H34" i="23" s="1"/>
  <c r="G33" i="23"/>
  <c r="H33" i="23" s="1" a="1"/>
  <c r="H33" i="23" s="1"/>
  <c r="G32" i="23"/>
  <c r="H32" i="23" s="1" a="1"/>
  <c r="H32" i="23" s="1"/>
  <c r="G31" i="23"/>
  <c r="H31" i="23" s="1" a="1"/>
  <c r="H31" i="23" s="1"/>
  <c r="G30" i="23"/>
  <c r="H30" i="23" s="1" a="1"/>
  <c r="H30" i="23" s="1"/>
  <c r="G29" i="23"/>
  <c r="H29" i="23" s="1" a="1"/>
  <c r="H29" i="23" s="1"/>
  <c r="G28" i="23"/>
  <c r="H28" i="23" s="1" a="1"/>
  <c r="H28" i="23" s="1"/>
  <c r="G27" i="23"/>
  <c r="H27" i="23" s="1" a="1"/>
  <c r="H27" i="23" s="1"/>
  <c r="G26" i="23"/>
  <c r="H26" i="23" s="1" a="1"/>
  <c r="H26" i="23" s="1"/>
  <c r="G25" i="23"/>
  <c r="H25" i="23" s="1" a="1"/>
  <c r="H25" i="23" s="1"/>
  <c r="G24" i="23"/>
  <c r="H24" i="23" s="1" a="1"/>
  <c r="H24" i="23" s="1"/>
  <c r="G23" i="23"/>
  <c r="H23" i="23" s="1" a="1"/>
  <c r="H23" i="23" s="1"/>
  <c r="G22" i="23"/>
  <c r="H22" i="23" s="1" a="1"/>
  <c r="H22" i="23" s="1"/>
  <c r="G21" i="23"/>
  <c r="H21" i="23" s="1" a="1"/>
  <c r="H21" i="23" s="1"/>
  <c r="G20" i="23"/>
  <c r="H20" i="23" s="1" a="1"/>
  <c r="H20" i="23" s="1"/>
  <c r="G19" i="23"/>
  <c r="H19" i="23" s="1" a="1"/>
  <c r="H19" i="23" s="1"/>
  <c r="G18" i="23"/>
  <c r="H18" i="23" s="1" a="1"/>
  <c r="H18" i="23" s="1"/>
  <c r="G17" i="23"/>
  <c r="H17" i="23" s="1" a="1"/>
  <c r="H17" i="23" s="1"/>
  <c r="G16" i="23"/>
  <c r="H16" i="23" s="1" a="1"/>
  <c r="H16" i="23" s="1"/>
  <c r="G15" i="23"/>
  <c r="H15" i="23" s="1" a="1"/>
  <c r="H15" i="23" s="1"/>
  <c r="G14" i="23"/>
  <c r="H14" i="23" s="1" a="1"/>
  <c r="H14" i="23" s="1"/>
  <c r="G13" i="23"/>
  <c r="H13" i="23" s="1" a="1"/>
  <c r="H13" i="23" s="1"/>
  <c r="G12" i="23"/>
  <c r="H12" i="23" s="1" a="1"/>
  <c r="H12" i="23" s="1"/>
  <c r="G11" i="23"/>
  <c r="H11" i="23" s="1" a="1"/>
  <c r="H11" i="23" s="1"/>
  <c r="G10" i="23"/>
  <c r="H10" i="23" s="1" a="1"/>
  <c r="H10" i="23" s="1"/>
  <c r="G9" i="23"/>
  <c r="G8" i="23"/>
  <c r="G80" i="22"/>
  <c r="H80" i="22" s="1" a="1"/>
  <c r="H80" i="22" s="1"/>
  <c r="G79" i="22"/>
  <c r="H79" i="22" s="1" a="1"/>
  <c r="H79" i="22" s="1"/>
  <c r="G78" i="22"/>
  <c r="H78" i="22" s="1" a="1"/>
  <c r="H78" i="22" s="1"/>
  <c r="G77" i="22"/>
  <c r="H77" i="22" s="1" a="1"/>
  <c r="H77" i="22" s="1"/>
  <c r="G76" i="22"/>
  <c r="H76" i="22" s="1" a="1"/>
  <c r="H76" i="22" s="1"/>
  <c r="G75" i="22"/>
  <c r="H75" i="22" s="1" a="1"/>
  <c r="H75" i="22" s="1"/>
  <c r="G74" i="22"/>
  <c r="H74" i="22" s="1" a="1"/>
  <c r="H74" i="22" s="1"/>
  <c r="G73" i="22"/>
  <c r="H73" i="22" s="1" a="1"/>
  <c r="H73" i="22" s="1"/>
  <c r="G72" i="22"/>
  <c r="H72" i="22" s="1" a="1"/>
  <c r="H72" i="22" s="1"/>
  <c r="G71" i="22"/>
  <c r="H71" i="22" s="1" a="1"/>
  <c r="H71" i="22" s="1"/>
  <c r="G70" i="22"/>
  <c r="H70" i="22" s="1" a="1"/>
  <c r="H70" i="22" s="1"/>
  <c r="G69" i="22"/>
  <c r="H69" i="22" s="1" a="1"/>
  <c r="H69" i="22" s="1"/>
  <c r="G68" i="22"/>
  <c r="H68" i="22" s="1" a="1"/>
  <c r="H68" i="22" s="1"/>
  <c r="G67" i="22"/>
  <c r="H67" i="22" s="1" a="1"/>
  <c r="H67" i="22" s="1"/>
  <c r="G66" i="22"/>
  <c r="H66" i="22" s="1" a="1"/>
  <c r="H66" i="22" s="1"/>
  <c r="G65" i="22"/>
  <c r="H65" i="22" s="1" a="1"/>
  <c r="H65" i="22" s="1"/>
  <c r="G64" i="22"/>
  <c r="H64" i="22" s="1" a="1"/>
  <c r="H64" i="22" s="1"/>
  <c r="G63" i="22"/>
  <c r="H63" i="22" s="1" a="1"/>
  <c r="H63" i="22" s="1"/>
  <c r="G62" i="22"/>
  <c r="H62" i="22" s="1" a="1"/>
  <c r="H62" i="22" s="1"/>
  <c r="G61" i="22"/>
  <c r="H61" i="22" s="1" a="1"/>
  <c r="H61" i="22" s="1"/>
  <c r="G60" i="22"/>
  <c r="H60" i="22" s="1" a="1"/>
  <c r="H60" i="22" s="1"/>
  <c r="G59" i="22"/>
  <c r="H59" i="22" s="1" a="1"/>
  <c r="H59" i="22" s="1"/>
  <c r="G58" i="22"/>
  <c r="H58" i="22" s="1" a="1"/>
  <c r="H58" i="22" s="1"/>
  <c r="G57" i="22"/>
  <c r="H57" i="22" s="1" a="1"/>
  <c r="H57" i="22" s="1"/>
  <c r="G56" i="22"/>
  <c r="H56" i="22" s="1" a="1"/>
  <c r="H56" i="22" s="1"/>
  <c r="G55" i="22"/>
  <c r="H55" i="22" s="1" a="1"/>
  <c r="H55" i="22" s="1"/>
  <c r="G54" i="22"/>
  <c r="H54" i="22" s="1" a="1"/>
  <c r="H54" i="22" s="1"/>
  <c r="G53" i="22"/>
  <c r="H53" i="22" s="1" a="1"/>
  <c r="H53" i="22" s="1"/>
  <c r="G52" i="22"/>
  <c r="H52" i="22" s="1" a="1"/>
  <c r="H52" i="22" s="1"/>
  <c r="G51" i="22"/>
  <c r="H51" i="22" s="1" a="1"/>
  <c r="H51" i="22" s="1"/>
  <c r="G50" i="22"/>
  <c r="H50" i="22" s="1" a="1"/>
  <c r="H50" i="22" s="1"/>
  <c r="G49" i="22"/>
  <c r="H49" i="22" s="1" a="1"/>
  <c r="H49" i="22" s="1"/>
  <c r="G48" i="22"/>
  <c r="H48" i="22" s="1" a="1"/>
  <c r="H48" i="22" s="1"/>
  <c r="G47" i="22"/>
  <c r="H47" i="22" s="1" a="1"/>
  <c r="H47" i="22" s="1"/>
  <c r="G46" i="22"/>
  <c r="H46" i="22" s="1" a="1"/>
  <c r="H46" i="22" s="1"/>
  <c r="G45" i="22"/>
  <c r="H45" i="22" s="1" a="1"/>
  <c r="H45" i="22" s="1"/>
  <c r="G44" i="22"/>
  <c r="H44" i="22" s="1" a="1"/>
  <c r="H44" i="22" s="1"/>
  <c r="G43" i="22"/>
  <c r="H43" i="22" s="1" a="1"/>
  <c r="H43" i="22" s="1"/>
  <c r="G42" i="22"/>
  <c r="H42" i="22" s="1" a="1"/>
  <c r="H42" i="22" s="1"/>
  <c r="G41" i="22"/>
  <c r="H41" i="22" s="1" a="1"/>
  <c r="H41" i="22" s="1"/>
  <c r="G40" i="22"/>
  <c r="H40" i="22" s="1" a="1"/>
  <c r="H40" i="22" s="1"/>
  <c r="G39" i="22"/>
  <c r="H39" i="22" s="1" a="1"/>
  <c r="H39" i="22" s="1"/>
  <c r="G38" i="22"/>
  <c r="H38" i="22" s="1" a="1"/>
  <c r="H38" i="22" s="1"/>
  <c r="G37" i="22"/>
  <c r="H37" i="22" s="1" a="1"/>
  <c r="H37" i="22" s="1"/>
  <c r="G36" i="22"/>
  <c r="H36" i="22" s="1" a="1"/>
  <c r="H36" i="22" s="1"/>
  <c r="G35" i="22"/>
  <c r="H35" i="22" s="1" a="1"/>
  <c r="H35" i="22" s="1"/>
  <c r="G34" i="22"/>
  <c r="H34" i="22" s="1" a="1"/>
  <c r="H34" i="22" s="1"/>
  <c r="G33" i="22"/>
  <c r="H33" i="22" s="1" a="1"/>
  <c r="H33" i="22" s="1"/>
  <c r="G32" i="22"/>
  <c r="H32" i="22" s="1" a="1"/>
  <c r="H32" i="22" s="1"/>
  <c r="G31" i="22"/>
  <c r="H31" i="22" s="1" a="1"/>
  <c r="H31" i="22" s="1"/>
  <c r="G30" i="22"/>
  <c r="H30" i="22" s="1" a="1"/>
  <c r="H30" i="22" s="1"/>
  <c r="G29" i="22"/>
  <c r="H29" i="22" s="1" a="1"/>
  <c r="H29" i="22" s="1"/>
  <c r="G28" i="22"/>
  <c r="H28" i="22" s="1" a="1"/>
  <c r="H28" i="22" s="1"/>
  <c r="G27" i="22"/>
  <c r="H27" i="22" s="1" a="1"/>
  <c r="H27" i="22" s="1"/>
  <c r="G26" i="22"/>
  <c r="H26" i="22" s="1" a="1"/>
  <c r="H26" i="22" s="1"/>
  <c r="G25" i="22"/>
  <c r="H25" i="22" s="1" a="1"/>
  <c r="H25" i="22" s="1"/>
  <c r="G24" i="22"/>
  <c r="H24" i="22" s="1" a="1"/>
  <c r="H24" i="22" s="1"/>
  <c r="G23" i="22"/>
  <c r="H23" i="22" s="1" a="1"/>
  <c r="H23" i="22" s="1"/>
  <c r="G22" i="22"/>
  <c r="H22" i="22" s="1" a="1"/>
  <c r="H22" i="22" s="1"/>
  <c r="G21" i="22"/>
  <c r="H21" i="22" s="1" a="1"/>
  <c r="H21" i="22" s="1"/>
  <c r="G20" i="22"/>
  <c r="H20" i="22" s="1" a="1"/>
  <c r="H20" i="22" s="1"/>
  <c r="G19" i="22"/>
  <c r="H19" i="22" s="1" a="1"/>
  <c r="H19" i="22" s="1"/>
  <c r="G18" i="22"/>
  <c r="H18" i="22" s="1" a="1"/>
  <c r="H18" i="22" s="1"/>
  <c r="G17" i="22"/>
  <c r="H17" i="22" s="1" a="1"/>
  <c r="H17" i="22" s="1"/>
  <c r="G16" i="22"/>
  <c r="H16" i="22" s="1" a="1"/>
  <c r="H16" i="22" s="1"/>
  <c r="G15" i="22"/>
  <c r="H15" i="22" s="1" a="1"/>
  <c r="H15" i="22" s="1"/>
  <c r="G14" i="22"/>
  <c r="H14" i="22" s="1" a="1"/>
  <c r="H14" i="22" s="1"/>
  <c r="G13" i="22"/>
  <c r="G12" i="22"/>
  <c r="H12" i="22" s="1" a="1"/>
  <c r="H12" i="22" s="1"/>
  <c r="G11" i="22"/>
  <c r="G10" i="22"/>
  <c r="G9" i="22"/>
  <c r="G8" i="22"/>
  <c r="G80" i="21"/>
  <c r="H80" i="21" s="1" a="1"/>
  <c r="H80" i="21" s="1"/>
  <c r="G79" i="21"/>
  <c r="H79" i="21" s="1" a="1"/>
  <c r="H79" i="21" s="1"/>
  <c r="G78" i="21"/>
  <c r="H78" i="21" s="1" a="1"/>
  <c r="H78" i="21" s="1"/>
  <c r="G77" i="21"/>
  <c r="H77" i="21" s="1" a="1"/>
  <c r="H77" i="21" s="1"/>
  <c r="G76" i="21"/>
  <c r="H76" i="21" s="1" a="1"/>
  <c r="H76" i="21" s="1"/>
  <c r="G75" i="21"/>
  <c r="H75" i="21" s="1" a="1"/>
  <c r="H75" i="21" s="1"/>
  <c r="G74" i="21"/>
  <c r="H74" i="21" s="1" a="1"/>
  <c r="H74" i="21" s="1"/>
  <c r="G73" i="21"/>
  <c r="H73" i="21" s="1" a="1"/>
  <c r="H73" i="21" s="1"/>
  <c r="G72" i="21"/>
  <c r="H72" i="21" s="1" a="1"/>
  <c r="H72" i="21" s="1"/>
  <c r="G71" i="21"/>
  <c r="H71" i="21" s="1" a="1"/>
  <c r="H71" i="21" s="1"/>
  <c r="G70" i="21"/>
  <c r="H70" i="21" s="1" a="1"/>
  <c r="H70" i="21" s="1"/>
  <c r="G69" i="21"/>
  <c r="H69" i="21" s="1" a="1"/>
  <c r="H69" i="21" s="1"/>
  <c r="G68" i="21"/>
  <c r="H68" i="21" s="1" a="1"/>
  <c r="H68" i="21" s="1"/>
  <c r="G67" i="21"/>
  <c r="H67" i="21" s="1" a="1"/>
  <c r="H67" i="21" s="1"/>
  <c r="G66" i="21"/>
  <c r="H66" i="21" s="1" a="1"/>
  <c r="H66" i="21" s="1"/>
  <c r="G65" i="21"/>
  <c r="H65" i="21" s="1" a="1"/>
  <c r="H65" i="21" s="1"/>
  <c r="G64" i="21"/>
  <c r="H64" i="21" s="1" a="1"/>
  <c r="H64" i="21" s="1"/>
  <c r="G63" i="21"/>
  <c r="H63" i="21" s="1" a="1"/>
  <c r="H63" i="21" s="1"/>
  <c r="G62" i="21"/>
  <c r="H62" i="21" s="1" a="1"/>
  <c r="H62" i="21" s="1"/>
  <c r="G61" i="21"/>
  <c r="H61" i="21" s="1" a="1"/>
  <c r="H61" i="21" s="1"/>
  <c r="G60" i="21"/>
  <c r="H60" i="21" s="1" a="1"/>
  <c r="H60" i="21" s="1"/>
  <c r="G59" i="21"/>
  <c r="H59" i="21" s="1" a="1"/>
  <c r="H59" i="21" s="1"/>
  <c r="G58" i="21"/>
  <c r="H58" i="21" s="1" a="1"/>
  <c r="H58" i="21" s="1"/>
  <c r="G57" i="21"/>
  <c r="H57" i="21" s="1" a="1"/>
  <c r="H57" i="21" s="1"/>
  <c r="G56" i="21"/>
  <c r="H56" i="21" s="1" a="1"/>
  <c r="H56" i="21" s="1"/>
  <c r="G55" i="21"/>
  <c r="H55" i="21" s="1" a="1"/>
  <c r="H55" i="21" s="1"/>
  <c r="G54" i="21"/>
  <c r="H54" i="21" s="1" a="1"/>
  <c r="H54" i="21" s="1"/>
  <c r="G53" i="21"/>
  <c r="H53" i="21" s="1" a="1"/>
  <c r="H53" i="21" s="1"/>
  <c r="G52" i="21"/>
  <c r="H52" i="21" s="1" a="1"/>
  <c r="H52" i="21" s="1"/>
  <c r="G51" i="21"/>
  <c r="H51" i="21" s="1" a="1"/>
  <c r="H51" i="21" s="1"/>
  <c r="G50" i="21"/>
  <c r="H50" i="21" s="1" a="1"/>
  <c r="H50" i="21" s="1"/>
  <c r="G49" i="21"/>
  <c r="H49" i="21" s="1" a="1"/>
  <c r="H49" i="21" s="1"/>
  <c r="G48" i="21"/>
  <c r="H48" i="21" s="1" a="1"/>
  <c r="H48" i="21" s="1"/>
  <c r="G47" i="21"/>
  <c r="H47" i="21" s="1" a="1"/>
  <c r="H47" i="21" s="1"/>
  <c r="G46" i="21"/>
  <c r="H46" i="21" s="1" a="1"/>
  <c r="H46" i="21" s="1"/>
  <c r="G45" i="21"/>
  <c r="H45" i="21" s="1" a="1"/>
  <c r="H45" i="21" s="1"/>
  <c r="G44" i="21"/>
  <c r="H44" i="21" s="1" a="1"/>
  <c r="H44" i="21" s="1"/>
  <c r="G43" i="21"/>
  <c r="H43" i="21" s="1" a="1"/>
  <c r="H43" i="21" s="1"/>
  <c r="G42" i="21"/>
  <c r="H42" i="21" s="1" a="1"/>
  <c r="H42" i="21" s="1"/>
  <c r="G41" i="21"/>
  <c r="H41" i="21" s="1" a="1"/>
  <c r="H41" i="21" s="1"/>
  <c r="G40" i="21"/>
  <c r="H40" i="21" s="1" a="1"/>
  <c r="H40" i="21" s="1"/>
  <c r="G39" i="21"/>
  <c r="H39" i="21" s="1" a="1"/>
  <c r="H39" i="21" s="1"/>
  <c r="G38" i="21"/>
  <c r="H38" i="21" s="1" a="1"/>
  <c r="H38" i="21" s="1"/>
  <c r="G37" i="21"/>
  <c r="H37" i="21" s="1" a="1"/>
  <c r="H37" i="21" s="1"/>
  <c r="G36" i="21"/>
  <c r="H36" i="21" s="1" a="1"/>
  <c r="H36" i="21" s="1"/>
  <c r="G35" i="21"/>
  <c r="H35" i="21" s="1" a="1"/>
  <c r="H35" i="21" s="1"/>
  <c r="G34" i="21"/>
  <c r="H34" i="21" s="1" a="1"/>
  <c r="H34" i="21" s="1"/>
  <c r="G33" i="21"/>
  <c r="H33" i="21" s="1" a="1"/>
  <c r="H33" i="21" s="1"/>
  <c r="G32" i="21"/>
  <c r="H32" i="21" s="1" a="1"/>
  <c r="H32" i="21" s="1"/>
  <c r="G31" i="21"/>
  <c r="H31" i="21" s="1" a="1"/>
  <c r="H31" i="21" s="1"/>
  <c r="G30" i="21"/>
  <c r="H30" i="21" s="1" a="1"/>
  <c r="H30" i="21" s="1"/>
  <c r="G29" i="21"/>
  <c r="H29" i="21" s="1" a="1"/>
  <c r="H29" i="21" s="1"/>
  <c r="G28" i="21"/>
  <c r="H28" i="21" s="1" a="1"/>
  <c r="H28" i="21" s="1"/>
  <c r="G27" i="21"/>
  <c r="H27" i="21" s="1" a="1"/>
  <c r="H27" i="21" s="1"/>
  <c r="G26" i="21"/>
  <c r="H26" i="21" s="1" a="1"/>
  <c r="H26" i="21" s="1"/>
  <c r="G25" i="21"/>
  <c r="H25" i="21" s="1" a="1"/>
  <c r="H25" i="21" s="1"/>
  <c r="G24" i="21"/>
  <c r="H24" i="21" s="1" a="1"/>
  <c r="H24" i="21" s="1"/>
  <c r="G23" i="21"/>
  <c r="H23" i="21" s="1" a="1"/>
  <c r="H23" i="21" s="1"/>
  <c r="G22" i="21"/>
  <c r="H22" i="21" s="1" a="1"/>
  <c r="H22" i="21" s="1"/>
  <c r="G21" i="21"/>
  <c r="H21" i="21" s="1" a="1"/>
  <c r="H21" i="21" s="1"/>
  <c r="G20" i="21"/>
  <c r="H20" i="21" s="1" a="1"/>
  <c r="H20" i="21" s="1"/>
  <c r="G19" i="21"/>
  <c r="H19" i="21" s="1" a="1"/>
  <c r="H19" i="21" s="1"/>
  <c r="G18" i="21"/>
  <c r="H18" i="21" s="1" a="1"/>
  <c r="H18" i="21" s="1"/>
  <c r="G17" i="21"/>
  <c r="H17" i="21" s="1" a="1"/>
  <c r="H17" i="21" s="1"/>
  <c r="G16" i="21"/>
  <c r="H16" i="21" s="1" a="1"/>
  <c r="H16" i="21" s="1"/>
  <c r="G15" i="21"/>
  <c r="H15" i="21" s="1" a="1"/>
  <c r="H15" i="21" s="1"/>
  <c r="G14" i="21"/>
  <c r="H14" i="21" s="1" a="1"/>
  <c r="H14" i="21" s="1"/>
  <c r="G13" i="21"/>
  <c r="G12" i="21"/>
  <c r="H12" i="21" s="1" a="1"/>
  <c r="H12" i="21" s="1"/>
  <c r="G11" i="21"/>
  <c r="H11" i="21" s="1" a="1"/>
  <c r="H11" i="21" s="1"/>
  <c r="G10" i="21"/>
  <c r="H10" i="21" s="1" a="1"/>
  <c r="H10" i="21" s="1"/>
  <c r="G9" i="21"/>
  <c r="G8" i="21"/>
  <c r="H8" i="21" s="1" a="1"/>
  <c r="H8" i="21" s="1"/>
  <c r="G80" i="20"/>
  <c r="H80" i="20" s="1" a="1"/>
  <c r="H80" i="20" s="1"/>
  <c r="G79" i="20"/>
  <c r="H79" i="20" s="1" a="1"/>
  <c r="H79" i="20" s="1"/>
  <c r="G78" i="20"/>
  <c r="H78" i="20" s="1" a="1"/>
  <c r="H78" i="20" s="1"/>
  <c r="G77" i="20"/>
  <c r="H77" i="20" s="1" a="1"/>
  <c r="H77" i="20" s="1"/>
  <c r="G76" i="20"/>
  <c r="H76" i="20" s="1" a="1"/>
  <c r="H76" i="20" s="1"/>
  <c r="G75" i="20"/>
  <c r="H75" i="20" s="1" a="1"/>
  <c r="H75" i="20" s="1"/>
  <c r="G74" i="20"/>
  <c r="H74" i="20" s="1" a="1"/>
  <c r="H74" i="20" s="1"/>
  <c r="G73" i="20"/>
  <c r="H73" i="20" s="1" a="1"/>
  <c r="H73" i="20" s="1"/>
  <c r="G72" i="20"/>
  <c r="H72" i="20" s="1" a="1"/>
  <c r="H72" i="20" s="1"/>
  <c r="G71" i="20"/>
  <c r="H71" i="20" s="1" a="1"/>
  <c r="H71" i="20" s="1"/>
  <c r="G70" i="20"/>
  <c r="H70" i="20" s="1" a="1"/>
  <c r="H70" i="20" s="1"/>
  <c r="G69" i="20"/>
  <c r="H69" i="20" s="1" a="1"/>
  <c r="H69" i="20" s="1"/>
  <c r="G68" i="20"/>
  <c r="H68" i="20" s="1" a="1"/>
  <c r="H68" i="20" s="1"/>
  <c r="G67" i="20"/>
  <c r="H67" i="20" s="1" a="1"/>
  <c r="H67" i="20" s="1"/>
  <c r="G66" i="20"/>
  <c r="H66" i="20" s="1" a="1"/>
  <c r="H66" i="20" s="1"/>
  <c r="G65" i="20"/>
  <c r="H65" i="20" s="1" a="1"/>
  <c r="H65" i="20" s="1"/>
  <c r="G64" i="20"/>
  <c r="H64" i="20" s="1" a="1"/>
  <c r="H64" i="20" s="1"/>
  <c r="G63" i="20"/>
  <c r="H63" i="20" s="1" a="1"/>
  <c r="H63" i="20" s="1"/>
  <c r="G62" i="20"/>
  <c r="H62" i="20" s="1" a="1"/>
  <c r="H62" i="20" s="1"/>
  <c r="G61" i="20"/>
  <c r="H61" i="20" s="1" a="1"/>
  <c r="H61" i="20" s="1"/>
  <c r="G60" i="20"/>
  <c r="H60" i="20" s="1" a="1"/>
  <c r="H60" i="20" s="1"/>
  <c r="G59" i="20"/>
  <c r="H59" i="20" s="1" a="1"/>
  <c r="H59" i="20" s="1"/>
  <c r="G58" i="20"/>
  <c r="H58" i="20" s="1" a="1"/>
  <c r="H58" i="20" s="1"/>
  <c r="G57" i="20"/>
  <c r="H57" i="20" s="1" a="1"/>
  <c r="H57" i="20" s="1"/>
  <c r="G56" i="20"/>
  <c r="H56" i="20" s="1" a="1"/>
  <c r="H56" i="20" s="1"/>
  <c r="G55" i="20"/>
  <c r="H55" i="20" s="1" a="1"/>
  <c r="H55" i="20" s="1"/>
  <c r="G54" i="20"/>
  <c r="H54" i="20" s="1" a="1"/>
  <c r="H54" i="20" s="1"/>
  <c r="G53" i="20"/>
  <c r="H53" i="20" s="1" a="1"/>
  <c r="H53" i="20" s="1"/>
  <c r="G52" i="20"/>
  <c r="H52" i="20" s="1" a="1"/>
  <c r="H52" i="20" s="1"/>
  <c r="G51" i="20"/>
  <c r="H51" i="20" s="1" a="1"/>
  <c r="H51" i="20" s="1"/>
  <c r="G50" i="20"/>
  <c r="H50" i="20" s="1" a="1"/>
  <c r="H50" i="20" s="1"/>
  <c r="G49" i="20"/>
  <c r="H49" i="20" s="1" a="1"/>
  <c r="H49" i="20" s="1"/>
  <c r="G48" i="20"/>
  <c r="H48" i="20" s="1" a="1"/>
  <c r="H48" i="20" s="1"/>
  <c r="G47" i="20"/>
  <c r="H47" i="20" s="1" a="1"/>
  <c r="H47" i="20" s="1"/>
  <c r="G46" i="20"/>
  <c r="H46" i="20" s="1" a="1"/>
  <c r="H46" i="20" s="1"/>
  <c r="G45" i="20"/>
  <c r="H45" i="20" s="1" a="1"/>
  <c r="H45" i="20" s="1"/>
  <c r="G44" i="20"/>
  <c r="H44" i="20" s="1" a="1"/>
  <c r="H44" i="20" s="1"/>
  <c r="G43" i="20"/>
  <c r="H43" i="20" s="1" a="1"/>
  <c r="H43" i="20" s="1"/>
  <c r="G42" i="20"/>
  <c r="H42" i="20" s="1" a="1"/>
  <c r="H42" i="20" s="1"/>
  <c r="G41" i="20"/>
  <c r="H41" i="20" s="1" a="1"/>
  <c r="H41" i="20" s="1"/>
  <c r="G40" i="20"/>
  <c r="H40" i="20" s="1" a="1"/>
  <c r="H40" i="20" s="1"/>
  <c r="G39" i="20"/>
  <c r="H39" i="20" s="1" a="1"/>
  <c r="H39" i="20" s="1"/>
  <c r="G38" i="20"/>
  <c r="H38" i="20" s="1" a="1"/>
  <c r="H38" i="20" s="1"/>
  <c r="G37" i="20"/>
  <c r="H37" i="20" s="1" a="1"/>
  <c r="H37" i="20" s="1"/>
  <c r="G36" i="20"/>
  <c r="H36" i="20" s="1" a="1"/>
  <c r="H36" i="20" s="1"/>
  <c r="G35" i="20"/>
  <c r="H35" i="20" s="1" a="1"/>
  <c r="H35" i="20" s="1"/>
  <c r="G34" i="20"/>
  <c r="H34" i="20" s="1" a="1"/>
  <c r="H34" i="20" s="1"/>
  <c r="G33" i="20"/>
  <c r="H33" i="20" s="1" a="1"/>
  <c r="H33" i="20" s="1"/>
  <c r="G32" i="20"/>
  <c r="H32" i="20" s="1" a="1"/>
  <c r="H32" i="20" s="1"/>
  <c r="G31" i="20"/>
  <c r="H31" i="20" s="1" a="1"/>
  <c r="H31" i="20" s="1"/>
  <c r="G30" i="20"/>
  <c r="H30" i="20" s="1" a="1"/>
  <c r="H30" i="20" s="1"/>
  <c r="G29" i="20"/>
  <c r="H29" i="20" s="1" a="1"/>
  <c r="H29" i="20" s="1"/>
  <c r="G28" i="20"/>
  <c r="H28" i="20" s="1" a="1"/>
  <c r="H28" i="20" s="1"/>
  <c r="G27" i="20"/>
  <c r="H27" i="20" s="1" a="1"/>
  <c r="H27" i="20" s="1"/>
  <c r="G26" i="20"/>
  <c r="H26" i="20" s="1" a="1"/>
  <c r="H26" i="20" s="1"/>
  <c r="G25" i="20"/>
  <c r="H25" i="20" s="1" a="1"/>
  <c r="H25" i="20" s="1"/>
  <c r="G24" i="20"/>
  <c r="H24" i="20" s="1" a="1"/>
  <c r="H24" i="20" s="1"/>
  <c r="G23" i="20"/>
  <c r="H23" i="20" s="1" a="1"/>
  <c r="H23" i="20" s="1"/>
  <c r="G22" i="20"/>
  <c r="H22" i="20" s="1" a="1"/>
  <c r="H22" i="20" s="1"/>
  <c r="G21" i="20"/>
  <c r="H21" i="20" s="1" a="1"/>
  <c r="H21" i="20" s="1"/>
  <c r="G20" i="20"/>
  <c r="H20" i="20" s="1" a="1"/>
  <c r="H20" i="20" s="1"/>
  <c r="G19" i="20"/>
  <c r="H19" i="20" s="1" a="1"/>
  <c r="H19" i="20" s="1"/>
  <c r="G18" i="20"/>
  <c r="H18" i="20" s="1" a="1"/>
  <c r="H18" i="20" s="1"/>
  <c r="G17" i="20"/>
  <c r="H17" i="20" s="1" a="1"/>
  <c r="H17" i="20" s="1"/>
  <c r="G16" i="20"/>
  <c r="H16" i="20" s="1" a="1"/>
  <c r="H16" i="20" s="1"/>
  <c r="G15" i="20"/>
  <c r="H15" i="20" s="1" a="1"/>
  <c r="H15" i="20" s="1"/>
  <c r="G14" i="20"/>
  <c r="H14" i="20" s="1" a="1"/>
  <c r="H14" i="20" s="1"/>
  <c r="G13" i="20"/>
  <c r="G12" i="20"/>
  <c r="H12" i="20" s="1" a="1"/>
  <c r="H12" i="20" s="1"/>
  <c r="G11" i="20"/>
  <c r="H11" i="20" s="1" a="1"/>
  <c r="H11" i="20" s="1"/>
  <c r="G10" i="20"/>
  <c r="H10" i="20" s="1" a="1"/>
  <c r="H10" i="20" s="1"/>
  <c r="G9" i="20"/>
  <c r="G8" i="20"/>
  <c r="H8" i="20" s="1" a="1"/>
  <c r="H8" i="20" s="1"/>
  <c r="G80" i="19"/>
  <c r="H80" i="19" s="1" a="1"/>
  <c r="H80" i="19" s="1"/>
  <c r="G79" i="19"/>
  <c r="H79" i="19" s="1" a="1"/>
  <c r="H79" i="19" s="1"/>
  <c r="G78" i="19"/>
  <c r="H78" i="19" s="1" a="1"/>
  <c r="H78" i="19" s="1"/>
  <c r="G77" i="19"/>
  <c r="H77" i="19" s="1" a="1"/>
  <c r="H77" i="19" s="1"/>
  <c r="G76" i="19"/>
  <c r="H76" i="19" s="1" a="1"/>
  <c r="H76" i="19" s="1"/>
  <c r="G75" i="19"/>
  <c r="H75" i="19" s="1" a="1"/>
  <c r="H75" i="19" s="1"/>
  <c r="G74" i="19"/>
  <c r="H74" i="19" s="1" a="1"/>
  <c r="H74" i="19" s="1"/>
  <c r="G73" i="19"/>
  <c r="H73" i="19" s="1" a="1"/>
  <c r="H73" i="19" s="1"/>
  <c r="G72" i="19"/>
  <c r="H72" i="19" s="1" a="1"/>
  <c r="H72" i="19" s="1"/>
  <c r="G71" i="19"/>
  <c r="H71" i="19" s="1" a="1"/>
  <c r="H71" i="19" s="1"/>
  <c r="G70" i="19"/>
  <c r="H70" i="19" s="1" a="1"/>
  <c r="H70" i="19" s="1"/>
  <c r="G69" i="19"/>
  <c r="H69" i="19" s="1" a="1"/>
  <c r="H69" i="19" s="1"/>
  <c r="G68" i="19"/>
  <c r="H68" i="19" s="1" a="1"/>
  <c r="H68" i="19" s="1"/>
  <c r="G67" i="19"/>
  <c r="H67" i="19" s="1" a="1"/>
  <c r="H67" i="19" s="1"/>
  <c r="G66" i="19"/>
  <c r="H66" i="19" s="1" a="1"/>
  <c r="H66" i="19" s="1"/>
  <c r="G65" i="19"/>
  <c r="H65" i="19" s="1" a="1"/>
  <c r="H65" i="19" s="1"/>
  <c r="G64" i="19"/>
  <c r="H64" i="19" s="1" a="1"/>
  <c r="H64" i="19" s="1"/>
  <c r="G63" i="19"/>
  <c r="H63" i="19" s="1" a="1"/>
  <c r="H63" i="19" s="1"/>
  <c r="G62" i="19"/>
  <c r="H62" i="19" s="1" a="1"/>
  <c r="H62" i="19" s="1"/>
  <c r="G61" i="19"/>
  <c r="H61" i="19" s="1" a="1"/>
  <c r="H61" i="19" s="1"/>
  <c r="G60" i="19"/>
  <c r="H60" i="19" s="1" a="1"/>
  <c r="H60" i="19" s="1"/>
  <c r="G59" i="19"/>
  <c r="H59" i="19" s="1" a="1"/>
  <c r="H59" i="19" s="1"/>
  <c r="G58" i="19"/>
  <c r="H58" i="19" s="1" a="1"/>
  <c r="H58" i="19" s="1"/>
  <c r="G57" i="19"/>
  <c r="H57" i="19" s="1" a="1"/>
  <c r="H57" i="19" s="1"/>
  <c r="G56" i="19"/>
  <c r="H56" i="19" s="1" a="1"/>
  <c r="H56" i="19" s="1"/>
  <c r="G55" i="19"/>
  <c r="H55" i="19" s="1" a="1"/>
  <c r="H55" i="19" s="1"/>
  <c r="G54" i="19"/>
  <c r="H54" i="19" s="1" a="1"/>
  <c r="H54" i="19" s="1"/>
  <c r="G53" i="19"/>
  <c r="H53" i="19" s="1" a="1"/>
  <c r="H53" i="19" s="1"/>
  <c r="G52" i="19"/>
  <c r="H52" i="19" s="1" a="1"/>
  <c r="H52" i="19" s="1"/>
  <c r="G51" i="19"/>
  <c r="H51" i="19" s="1" a="1"/>
  <c r="H51" i="19" s="1"/>
  <c r="G50" i="19"/>
  <c r="H50" i="19" s="1" a="1"/>
  <c r="H50" i="19" s="1"/>
  <c r="G49" i="19"/>
  <c r="H49" i="19" s="1" a="1"/>
  <c r="H49" i="19" s="1"/>
  <c r="G48" i="19"/>
  <c r="H48" i="19" s="1" a="1"/>
  <c r="H48" i="19" s="1"/>
  <c r="G47" i="19"/>
  <c r="H47" i="19" s="1" a="1"/>
  <c r="H47" i="19" s="1"/>
  <c r="G46" i="19"/>
  <c r="H46" i="19" s="1" a="1"/>
  <c r="H46" i="19" s="1"/>
  <c r="G45" i="19"/>
  <c r="H45" i="19" s="1" a="1"/>
  <c r="H45" i="19" s="1"/>
  <c r="G44" i="19"/>
  <c r="H44" i="19" s="1" a="1"/>
  <c r="H44" i="19" s="1"/>
  <c r="G43" i="19"/>
  <c r="H43" i="19" s="1" a="1"/>
  <c r="H43" i="19" s="1"/>
  <c r="G42" i="19"/>
  <c r="H42" i="19" s="1" a="1"/>
  <c r="H42" i="19" s="1"/>
  <c r="G41" i="19"/>
  <c r="H41" i="19" s="1" a="1"/>
  <c r="H41" i="19" s="1"/>
  <c r="G40" i="19"/>
  <c r="H40" i="19" s="1" a="1"/>
  <c r="H40" i="19" s="1"/>
  <c r="G39" i="19"/>
  <c r="H39" i="19" s="1" a="1"/>
  <c r="H39" i="19" s="1"/>
  <c r="G38" i="19"/>
  <c r="H38" i="19" s="1" a="1"/>
  <c r="H38" i="19" s="1"/>
  <c r="G37" i="19"/>
  <c r="H37" i="19" s="1" a="1"/>
  <c r="H37" i="19" s="1"/>
  <c r="G36" i="19"/>
  <c r="H36" i="19" s="1" a="1"/>
  <c r="H36" i="19" s="1"/>
  <c r="G35" i="19"/>
  <c r="H35" i="19" s="1" a="1"/>
  <c r="H35" i="19" s="1"/>
  <c r="G34" i="19"/>
  <c r="H34" i="19" s="1" a="1"/>
  <c r="H34" i="19" s="1"/>
  <c r="G33" i="19"/>
  <c r="H33" i="19" s="1" a="1"/>
  <c r="H33" i="19" s="1"/>
  <c r="G32" i="19"/>
  <c r="H32" i="19" s="1" a="1"/>
  <c r="H32" i="19" s="1"/>
  <c r="G31" i="19"/>
  <c r="H31" i="19" s="1" a="1"/>
  <c r="H31" i="19" s="1"/>
  <c r="G30" i="19"/>
  <c r="H30" i="19" s="1" a="1"/>
  <c r="H30" i="19" s="1"/>
  <c r="G29" i="19"/>
  <c r="H29" i="19" s="1" a="1"/>
  <c r="H29" i="19" s="1"/>
  <c r="G28" i="19"/>
  <c r="H28" i="19" s="1" a="1"/>
  <c r="H28" i="19" s="1"/>
  <c r="G27" i="19"/>
  <c r="H27" i="19" s="1" a="1"/>
  <c r="H27" i="19" s="1"/>
  <c r="G26" i="19"/>
  <c r="H26" i="19" s="1" a="1"/>
  <c r="H26" i="19" s="1"/>
  <c r="G25" i="19"/>
  <c r="H25" i="19" s="1" a="1"/>
  <c r="H25" i="19" s="1"/>
  <c r="G24" i="19"/>
  <c r="H24" i="19" s="1" a="1"/>
  <c r="H24" i="19" s="1"/>
  <c r="G23" i="19"/>
  <c r="H23" i="19" s="1" a="1"/>
  <c r="H23" i="19" s="1"/>
  <c r="G22" i="19"/>
  <c r="H22" i="19" s="1" a="1"/>
  <c r="H22" i="19" s="1"/>
  <c r="G21" i="19"/>
  <c r="H21" i="19" s="1" a="1"/>
  <c r="H21" i="19" s="1"/>
  <c r="G20" i="19"/>
  <c r="H20" i="19" s="1" a="1"/>
  <c r="H20" i="19" s="1"/>
  <c r="G19" i="19"/>
  <c r="H19" i="19" s="1" a="1"/>
  <c r="H19" i="19" s="1"/>
  <c r="G18" i="19"/>
  <c r="H18" i="19" s="1" a="1"/>
  <c r="H18" i="19" s="1"/>
  <c r="G17" i="19"/>
  <c r="H17" i="19" s="1" a="1"/>
  <c r="H17" i="19" s="1"/>
  <c r="G16" i="19"/>
  <c r="H16" i="19" s="1" a="1"/>
  <c r="H16" i="19" s="1"/>
  <c r="G15" i="19"/>
  <c r="H15" i="19" s="1" a="1"/>
  <c r="H15" i="19" s="1"/>
  <c r="G14" i="19"/>
  <c r="H14" i="19" s="1" a="1"/>
  <c r="H14" i="19" s="1"/>
  <c r="G13" i="19"/>
  <c r="H13" i="19" s="1" a="1"/>
  <c r="H13" i="19" s="1"/>
  <c r="G12" i="19"/>
  <c r="H12" i="19" s="1" a="1"/>
  <c r="H12" i="19" s="1"/>
  <c r="G11" i="19"/>
  <c r="H11" i="19" s="1" a="1"/>
  <c r="H11" i="19" s="1"/>
  <c r="G10" i="19"/>
  <c r="H10" i="19" s="1" a="1"/>
  <c r="H10" i="19" s="1"/>
  <c r="G9" i="19"/>
  <c r="G8" i="19"/>
  <c r="G80" i="18"/>
  <c r="H80" i="18" s="1" a="1"/>
  <c r="H80" i="18" s="1"/>
  <c r="G79" i="18"/>
  <c r="H79" i="18" s="1" a="1"/>
  <c r="H79" i="18" s="1"/>
  <c r="G78" i="18"/>
  <c r="H78" i="18" s="1" a="1"/>
  <c r="H78" i="18" s="1"/>
  <c r="G77" i="18"/>
  <c r="H77" i="18" s="1" a="1"/>
  <c r="H77" i="18" s="1"/>
  <c r="G76" i="18"/>
  <c r="H76" i="18" s="1" a="1"/>
  <c r="H76" i="18" s="1"/>
  <c r="G75" i="18"/>
  <c r="H75" i="18" s="1" a="1"/>
  <c r="H75" i="18" s="1"/>
  <c r="G74" i="18"/>
  <c r="H74" i="18" s="1" a="1"/>
  <c r="H74" i="18" s="1"/>
  <c r="G73" i="18"/>
  <c r="H73" i="18" s="1" a="1"/>
  <c r="H73" i="18" s="1"/>
  <c r="G72" i="18"/>
  <c r="H72" i="18" s="1" a="1"/>
  <c r="H72" i="18" s="1"/>
  <c r="G71" i="18"/>
  <c r="H71" i="18" s="1" a="1"/>
  <c r="H71" i="18" s="1"/>
  <c r="G70" i="18"/>
  <c r="H70" i="18" s="1" a="1"/>
  <c r="H70" i="18" s="1"/>
  <c r="G69" i="18"/>
  <c r="H69" i="18" s="1" a="1"/>
  <c r="H69" i="18" s="1"/>
  <c r="G68" i="18"/>
  <c r="H68" i="18" s="1" a="1"/>
  <c r="H68" i="18" s="1"/>
  <c r="G67" i="18"/>
  <c r="H67" i="18" s="1" a="1"/>
  <c r="H67" i="18" s="1"/>
  <c r="G66" i="18"/>
  <c r="H66" i="18" s="1" a="1"/>
  <c r="H66" i="18" s="1"/>
  <c r="G65" i="18"/>
  <c r="H65" i="18" s="1" a="1"/>
  <c r="H65" i="18" s="1"/>
  <c r="G64" i="18"/>
  <c r="H64" i="18" s="1" a="1"/>
  <c r="H64" i="18" s="1"/>
  <c r="G63" i="18"/>
  <c r="H63" i="18" s="1" a="1"/>
  <c r="H63" i="18" s="1"/>
  <c r="G62" i="18"/>
  <c r="H62" i="18" s="1" a="1"/>
  <c r="H62" i="18" s="1"/>
  <c r="G61" i="18"/>
  <c r="H61" i="18" s="1" a="1"/>
  <c r="H61" i="18" s="1"/>
  <c r="G60" i="18"/>
  <c r="H60" i="18" s="1" a="1"/>
  <c r="H60" i="18" s="1"/>
  <c r="G59" i="18"/>
  <c r="H59" i="18" s="1" a="1"/>
  <c r="H59" i="18" s="1"/>
  <c r="G58" i="18"/>
  <c r="H58" i="18" s="1" a="1"/>
  <c r="H58" i="18" s="1"/>
  <c r="G57" i="18"/>
  <c r="H57" i="18" s="1" a="1"/>
  <c r="H57" i="18" s="1"/>
  <c r="G56" i="18"/>
  <c r="H56" i="18" s="1" a="1"/>
  <c r="H56" i="18" s="1"/>
  <c r="G55" i="18"/>
  <c r="H55" i="18" s="1" a="1"/>
  <c r="H55" i="18" s="1"/>
  <c r="G54" i="18"/>
  <c r="H54" i="18" s="1" a="1"/>
  <c r="H54" i="18" s="1"/>
  <c r="G53" i="18"/>
  <c r="H53" i="18" s="1" a="1"/>
  <c r="H53" i="18" s="1"/>
  <c r="G52" i="18"/>
  <c r="H52" i="18" s="1" a="1"/>
  <c r="H52" i="18" s="1"/>
  <c r="G51" i="18"/>
  <c r="H51" i="18" s="1" a="1"/>
  <c r="H51" i="18" s="1"/>
  <c r="G50" i="18"/>
  <c r="H50" i="18" s="1" a="1"/>
  <c r="H50" i="18" s="1"/>
  <c r="G49" i="18"/>
  <c r="H49" i="18" s="1" a="1"/>
  <c r="H49" i="18" s="1"/>
  <c r="G48" i="18"/>
  <c r="H48" i="18" s="1" a="1"/>
  <c r="H48" i="18" s="1"/>
  <c r="G47" i="18"/>
  <c r="H47" i="18" s="1" a="1"/>
  <c r="H47" i="18" s="1"/>
  <c r="G46" i="18"/>
  <c r="H46" i="18" s="1" a="1"/>
  <c r="H46" i="18" s="1"/>
  <c r="G45" i="18"/>
  <c r="H45" i="18" s="1" a="1"/>
  <c r="H45" i="18" s="1"/>
  <c r="G44" i="18"/>
  <c r="H44" i="18" s="1" a="1"/>
  <c r="H44" i="18" s="1"/>
  <c r="G43" i="18"/>
  <c r="H43" i="18" s="1" a="1"/>
  <c r="H43" i="18" s="1"/>
  <c r="G42" i="18"/>
  <c r="H42" i="18" s="1" a="1"/>
  <c r="H42" i="18" s="1"/>
  <c r="G41" i="18"/>
  <c r="H41" i="18" s="1" a="1"/>
  <c r="H41" i="18" s="1"/>
  <c r="G40" i="18"/>
  <c r="H40" i="18" s="1" a="1"/>
  <c r="H40" i="18" s="1"/>
  <c r="G39" i="18"/>
  <c r="H39" i="18" s="1" a="1"/>
  <c r="H39" i="18" s="1"/>
  <c r="G38" i="18"/>
  <c r="H38" i="18" s="1" a="1"/>
  <c r="H38" i="18" s="1"/>
  <c r="G37" i="18"/>
  <c r="H37" i="18" s="1" a="1"/>
  <c r="H37" i="18" s="1"/>
  <c r="G36" i="18"/>
  <c r="H36" i="18" s="1" a="1"/>
  <c r="H36" i="18" s="1"/>
  <c r="G35" i="18"/>
  <c r="H35" i="18" s="1" a="1"/>
  <c r="H35" i="18" s="1"/>
  <c r="G34" i="18"/>
  <c r="H34" i="18" s="1" a="1"/>
  <c r="H34" i="18" s="1"/>
  <c r="G33" i="18"/>
  <c r="H33" i="18" s="1" a="1"/>
  <c r="H33" i="18" s="1"/>
  <c r="G32" i="18"/>
  <c r="H32" i="18" s="1" a="1"/>
  <c r="H32" i="18" s="1"/>
  <c r="G31" i="18"/>
  <c r="H31" i="18" s="1" a="1"/>
  <c r="H31" i="18" s="1"/>
  <c r="G30" i="18"/>
  <c r="H30" i="18" s="1" a="1"/>
  <c r="H30" i="18" s="1"/>
  <c r="G29" i="18"/>
  <c r="H29" i="18" s="1" a="1"/>
  <c r="H29" i="18" s="1"/>
  <c r="G28" i="18"/>
  <c r="H28" i="18" s="1" a="1"/>
  <c r="H28" i="18" s="1"/>
  <c r="G27" i="18"/>
  <c r="H27" i="18" s="1" a="1"/>
  <c r="H27" i="18" s="1"/>
  <c r="G26" i="18"/>
  <c r="H26" i="18" s="1" a="1"/>
  <c r="H26" i="18" s="1"/>
  <c r="G25" i="18"/>
  <c r="H25" i="18" s="1" a="1"/>
  <c r="H25" i="18" s="1"/>
  <c r="G24" i="18"/>
  <c r="H24" i="18" s="1" a="1"/>
  <c r="H24" i="18" s="1"/>
  <c r="G23" i="18"/>
  <c r="H23" i="18" s="1" a="1"/>
  <c r="H23" i="18" s="1"/>
  <c r="G22" i="18"/>
  <c r="H22" i="18" s="1" a="1"/>
  <c r="H22" i="18" s="1"/>
  <c r="G21" i="18"/>
  <c r="H21" i="18" s="1" a="1"/>
  <c r="H21" i="18" s="1"/>
  <c r="G20" i="18"/>
  <c r="H20" i="18" s="1" a="1"/>
  <c r="H20" i="18" s="1"/>
  <c r="G19" i="18"/>
  <c r="H19" i="18" s="1" a="1"/>
  <c r="H19" i="18" s="1"/>
  <c r="G18" i="18"/>
  <c r="H18" i="18" s="1" a="1"/>
  <c r="H18" i="18" s="1"/>
  <c r="G17" i="18"/>
  <c r="H17" i="18" s="1" a="1"/>
  <c r="H17" i="18" s="1"/>
  <c r="G16" i="18"/>
  <c r="H16" i="18" s="1" a="1"/>
  <c r="H16" i="18" s="1"/>
  <c r="G15" i="18"/>
  <c r="H15" i="18" s="1" a="1"/>
  <c r="H15" i="18" s="1"/>
  <c r="G14" i="18"/>
  <c r="H14" i="18" s="1" a="1"/>
  <c r="H14" i="18" s="1"/>
  <c r="G13" i="18"/>
  <c r="G12" i="18"/>
  <c r="H12" i="18" s="1" a="1"/>
  <c r="H12" i="18" s="1"/>
  <c r="G11" i="18"/>
  <c r="H11" i="18" s="1" a="1"/>
  <c r="H11" i="18" s="1"/>
  <c r="G10" i="18"/>
  <c r="H10" i="18" s="1" a="1"/>
  <c r="H10" i="18" s="1"/>
  <c r="G9" i="18"/>
  <c r="G8" i="18"/>
  <c r="D2" i="22" l="1"/>
  <c r="D2" i="19"/>
  <c r="J2" i="19"/>
  <c r="M2" i="20"/>
  <c r="J2" i="22"/>
  <c r="H8" i="22" a="1"/>
  <c r="H8" i="22" s="1"/>
  <c r="M2" i="22"/>
  <c r="D2" i="25"/>
  <c r="J2" i="25"/>
  <c r="H8" i="25" a="1"/>
  <c r="H8" i="25" s="1"/>
  <c r="G1" i="25" s="1"/>
  <c r="D2" i="27"/>
  <c r="J2" i="27"/>
  <c r="H9" i="25" a="1"/>
  <c r="H9" i="25" s="1"/>
  <c r="M2" i="25"/>
  <c r="M2" i="27"/>
  <c r="D2" i="28"/>
  <c r="J2" i="28"/>
  <c r="H9" i="28" a="1"/>
  <c r="H9" i="28" s="1"/>
  <c r="M2" i="28"/>
  <c r="H9" i="21" a="1"/>
  <c r="H9" i="21" s="1"/>
  <c r="M2" i="21"/>
  <c r="D2" i="23"/>
  <c r="J2" i="23"/>
  <c r="J2" i="18"/>
  <c r="J5" i="1" s="1"/>
  <c r="M2" i="23"/>
  <c r="D2" i="24"/>
  <c r="J2" i="24"/>
  <c r="D2" i="26"/>
  <c r="J2" i="26"/>
  <c r="H9" i="24" a="1"/>
  <c r="H9" i="24" s="1"/>
  <c r="M2" i="24"/>
  <c r="D2" i="21"/>
  <c r="J2" i="21"/>
  <c r="M2" i="18"/>
  <c r="M2" i="19"/>
  <c r="D2" i="20"/>
  <c r="J2" i="20"/>
  <c r="H9" i="26" a="1"/>
  <c r="H9" i="26" s="1"/>
  <c r="G1" i="26" s="1"/>
  <c r="M2" i="26"/>
  <c r="D4" i="18"/>
  <c r="D4" i="27"/>
  <c r="D4" i="28"/>
  <c r="D4" i="26"/>
  <c r="D4" i="24"/>
  <c r="D4" i="23"/>
  <c r="D4" i="22"/>
  <c r="D4" i="20"/>
  <c r="D4" i="25"/>
  <c r="D4" i="19"/>
  <c r="D4" i="21"/>
  <c r="H13" i="28" a="1"/>
  <c r="H13" i="28" s="1"/>
  <c r="G2" i="28" s="1"/>
  <c r="H13" i="27" a="1"/>
  <c r="H13" i="27" s="1"/>
  <c r="H9" i="27" a="1"/>
  <c r="H9" i="27" s="1"/>
  <c r="H8" i="27" a="1"/>
  <c r="H8" i="27" s="1"/>
  <c r="H8" i="24" a="1"/>
  <c r="H8" i="24" s="1"/>
  <c r="G2" i="24" s="1"/>
  <c r="H9" i="23" a="1"/>
  <c r="H9" i="23" s="1"/>
  <c r="H8" i="23" a="1"/>
  <c r="H8" i="23" s="1"/>
  <c r="H13" i="22" a="1"/>
  <c r="H13" i="22" s="1"/>
  <c r="H13" i="21" a="1"/>
  <c r="H13" i="21" s="1"/>
  <c r="H13" i="20" a="1"/>
  <c r="H13" i="20" s="1"/>
  <c r="H9" i="20" a="1"/>
  <c r="H9" i="20" s="1"/>
  <c r="H9" i="19" a="1"/>
  <c r="H9" i="19" s="1"/>
  <c r="H8" i="19" a="1"/>
  <c r="H8" i="19" s="1"/>
  <c r="D2" i="18"/>
  <c r="H9" i="18" a="1"/>
  <c r="H9" i="18" s="1"/>
  <c r="H13" i="18" a="1"/>
  <c r="H13" i="18" s="1"/>
  <c r="H8" i="18" a="1"/>
  <c r="H8" i="18" s="1"/>
  <c r="G67" i="1"/>
  <c r="H67" i="1" s="1" a="1"/>
  <c r="H67" i="1" s="1"/>
  <c r="G68" i="1"/>
  <c r="H68" i="1" s="1" a="1"/>
  <c r="H68" i="1" s="1"/>
  <c r="G69" i="1"/>
  <c r="H69" i="1" s="1" a="1"/>
  <c r="H69" i="1" s="1"/>
  <c r="G70" i="1"/>
  <c r="H70" i="1" s="1" a="1"/>
  <c r="H70" i="1" s="1"/>
  <c r="G71" i="1"/>
  <c r="H71" i="1" s="1" a="1"/>
  <c r="H71" i="1" s="1"/>
  <c r="G72" i="1"/>
  <c r="H72" i="1" s="1" a="1"/>
  <c r="H72" i="1" s="1"/>
  <c r="G73" i="1"/>
  <c r="H73" i="1" s="1" a="1"/>
  <c r="H73" i="1" s="1"/>
  <c r="G74" i="1"/>
  <c r="H74" i="1" s="1" a="1"/>
  <c r="H74" i="1" s="1"/>
  <c r="G75" i="1"/>
  <c r="H75" i="1" s="1" a="1"/>
  <c r="H75" i="1" s="1"/>
  <c r="G78" i="1"/>
  <c r="H78" i="1" s="1" a="1"/>
  <c r="H78" i="1" s="1"/>
  <c r="M5" i="1" l="1"/>
  <c r="G2" i="25"/>
  <c r="G2" i="21"/>
  <c r="G2" i="26"/>
  <c r="G1" i="20"/>
  <c r="G1" i="24"/>
  <c r="G2" i="20"/>
  <c r="G2" i="22"/>
  <c r="G1" i="28"/>
  <c r="G1" i="22"/>
  <c r="G1" i="27"/>
  <c r="G2" i="27"/>
  <c r="G1" i="23"/>
  <c r="G2" i="23"/>
  <c r="G1" i="21"/>
  <c r="G1" i="19"/>
  <c r="G2" i="19"/>
  <c r="G2" i="18"/>
  <c r="G1" i="18"/>
  <c r="G8" i="1" l="1"/>
  <c r="G11" i="1"/>
  <c r="G9" i="1"/>
  <c r="G10" i="1"/>
  <c r="G12" i="1"/>
  <c r="H12" i="1" s="1" a="1"/>
  <c r="H12" i="1" s="1"/>
  <c r="G13" i="1"/>
  <c r="H13" i="1" s="1" a="1"/>
  <c r="H13" i="1" s="1"/>
  <c r="G14" i="1"/>
  <c r="H14" i="1" s="1" a="1"/>
  <c r="H14" i="1" s="1"/>
  <c r="G15" i="1"/>
  <c r="H15" i="1" s="1" a="1"/>
  <c r="H15" i="1" s="1"/>
  <c r="G16" i="1"/>
  <c r="H16" i="1" s="1" a="1"/>
  <c r="H16" i="1" s="1"/>
  <c r="G17" i="1"/>
  <c r="H17" i="1" s="1" a="1"/>
  <c r="H17" i="1" s="1"/>
  <c r="G18" i="1"/>
  <c r="H18" i="1" s="1" a="1"/>
  <c r="H18" i="1" s="1"/>
  <c r="G19" i="1"/>
  <c r="H19" i="1" s="1" a="1"/>
  <c r="H19" i="1" s="1"/>
  <c r="G20" i="1"/>
  <c r="H20" i="1" s="1" a="1"/>
  <c r="H20" i="1" s="1"/>
  <c r="G21" i="1"/>
  <c r="H21" i="1" s="1" a="1"/>
  <c r="H21" i="1" s="1"/>
  <c r="G22" i="1"/>
  <c r="H22" i="1" s="1" a="1"/>
  <c r="H22" i="1" s="1"/>
  <c r="G23" i="1"/>
  <c r="H23" i="1" s="1" a="1"/>
  <c r="H23" i="1" s="1"/>
  <c r="G24" i="1"/>
  <c r="H24" i="1" s="1" a="1"/>
  <c r="H24" i="1" s="1"/>
  <c r="G25" i="1"/>
  <c r="H25" i="1" s="1" a="1"/>
  <c r="H25" i="1" s="1"/>
  <c r="G26" i="1"/>
  <c r="H26" i="1" s="1" a="1"/>
  <c r="H26" i="1" s="1"/>
  <c r="G27" i="1"/>
  <c r="H27" i="1" s="1" a="1"/>
  <c r="H27" i="1" s="1"/>
  <c r="G28" i="1"/>
  <c r="H28" i="1" s="1" a="1"/>
  <c r="H28" i="1" s="1"/>
  <c r="G29" i="1"/>
  <c r="H29" i="1" s="1" a="1"/>
  <c r="H29" i="1" s="1"/>
  <c r="G30" i="1"/>
  <c r="H30" i="1" s="1" a="1"/>
  <c r="H30" i="1" s="1"/>
  <c r="G31" i="1"/>
  <c r="H31" i="1" s="1" a="1"/>
  <c r="H31" i="1" s="1"/>
  <c r="G32" i="1"/>
  <c r="H32" i="1" s="1" a="1"/>
  <c r="H32" i="1" s="1"/>
  <c r="G33" i="1"/>
  <c r="H33" i="1" s="1" a="1"/>
  <c r="H33" i="1" s="1"/>
  <c r="G34" i="1"/>
  <c r="H34" i="1" s="1" a="1"/>
  <c r="H34" i="1" s="1"/>
  <c r="G35" i="1"/>
  <c r="H35" i="1" s="1" a="1"/>
  <c r="H35" i="1" s="1"/>
  <c r="G36" i="1"/>
  <c r="H36" i="1" s="1" a="1"/>
  <c r="H36" i="1" s="1"/>
  <c r="G37" i="1"/>
  <c r="H37" i="1" s="1" a="1"/>
  <c r="H37" i="1" s="1"/>
  <c r="G38" i="1"/>
  <c r="H38" i="1" s="1" a="1"/>
  <c r="H38" i="1" s="1"/>
  <c r="G39" i="1"/>
  <c r="H39" i="1" s="1" a="1"/>
  <c r="H39" i="1" s="1"/>
  <c r="G40" i="1"/>
  <c r="H40" i="1" s="1" a="1"/>
  <c r="H40" i="1" s="1"/>
  <c r="G41" i="1"/>
  <c r="H41" i="1" s="1" a="1"/>
  <c r="H41" i="1" s="1"/>
  <c r="G42" i="1"/>
  <c r="H42" i="1" s="1" a="1"/>
  <c r="H42" i="1" s="1"/>
  <c r="G43" i="1"/>
  <c r="H43" i="1" s="1" a="1"/>
  <c r="H43" i="1" s="1"/>
  <c r="G44" i="1"/>
  <c r="H44" i="1" s="1" a="1"/>
  <c r="H44" i="1" s="1"/>
  <c r="G45" i="1"/>
  <c r="H45" i="1" s="1" a="1"/>
  <c r="H45" i="1" s="1"/>
  <c r="G46" i="1"/>
  <c r="H46" i="1" s="1" a="1"/>
  <c r="H46" i="1" s="1"/>
  <c r="G47" i="1"/>
  <c r="H47" i="1" s="1" a="1"/>
  <c r="H47" i="1" s="1"/>
  <c r="G48" i="1"/>
  <c r="H48" i="1" s="1" a="1"/>
  <c r="H48" i="1" s="1"/>
  <c r="G49" i="1"/>
  <c r="H49" i="1" s="1" a="1"/>
  <c r="H49" i="1" s="1"/>
  <c r="G50" i="1"/>
  <c r="H50" i="1" s="1" a="1"/>
  <c r="H50" i="1" s="1"/>
  <c r="G51" i="1"/>
  <c r="H51" i="1" s="1" a="1"/>
  <c r="H51" i="1" s="1"/>
  <c r="G52" i="1"/>
  <c r="H52" i="1" s="1" a="1"/>
  <c r="H52" i="1" s="1"/>
  <c r="G53" i="1"/>
  <c r="H53" i="1" s="1" a="1"/>
  <c r="H53" i="1" s="1"/>
  <c r="G54" i="1"/>
  <c r="H54" i="1" s="1" a="1"/>
  <c r="H54" i="1" s="1"/>
  <c r="G55" i="1"/>
  <c r="H55" i="1" s="1" a="1"/>
  <c r="H55" i="1" s="1"/>
  <c r="G56" i="1"/>
  <c r="H56" i="1" s="1" a="1"/>
  <c r="H56" i="1" s="1"/>
  <c r="G57" i="1"/>
  <c r="H57" i="1" s="1" a="1"/>
  <c r="H57" i="1" s="1"/>
  <c r="G58" i="1"/>
  <c r="H58" i="1" s="1" a="1"/>
  <c r="H58" i="1" s="1"/>
  <c r="G59" i="1"/>
  <c r="H59" i="1" s="1" a="1"/>
  <c r="H59" i="1" s="1"/>
  <c r="G60" i="1"/>
  <c r="H60" i="1" s="1" a="1"/>
  <c r="H60" i="1" s="1"/>
  <c r="G61" i="1"/>
  <c r="H61" i="1" s="1" a="1"/>
  <c r="H61" i="1" s="1"/>
  <c r="G62" i="1"/>
  <c r="H62" i="1" s="1" a="1"/>
  <c r="H62" i="1" s="1"/>
  <c r="G63" i="1"/>
  <c r="H63" i="1" s="1" a="1"/>
  <c r="H63" i="1" s="1"/>
  <c r="G64" i="1"/>
  <c r="H64" i="1" s="1" a="1"/>
  <c r="H64" i="1" s="1"/>
  <c r="G65" i="1"/>
  <c r="H65" i="1" s="1" a="1"/>
  <c r="H65" i="1" s="1"/>
  <c r="G66" i="1"/>
  <c r="H66" i="1" s="1" a="1"/>
  <c r="H66" i="1" s="1"/>
  <c r="G76" i="1"/>
  <c r="H76" i="1" s="1" a="1"/>
  <c r="H76" i="1" s="1"/>
  <c r="G77" i="1"/>
  <c r="H77" i="1" s="1" a="1"/>
  <c r="H77" i="1" s="1"/>
  <c r="G79" i="1"/>
  <c r="H79" i="1" s="1" a="1"/>
  <c r="H79" i="1" s="1"/>
  <c r="D2" i="1" l="1"/>
  <c r="D5" i="1" s="1"/>
  <c r="H9" i="1" a="1"/>
  <c r="H9" i="1" s="1"/>
  <c r="H11" i="1" a="1"/>
  <c r="H11" i="1" s="1"/>
  <c r="H8" i="1" a="1"/>
  <c r="H8" i="1" s="1"/>
  <c r="H10" i="1" a="1"/>
  <c r="H10" i="1" s="1"/>
  <c r="G1" i="1" l="1"/>
  <c r="G2" i="1"/>
  <c r="O5" i="19"/>
  <c r="O5" i="18"/>
  <c r="O5" i="20"/>
  <c r="O5" i="26"/>
  <c r="O5" i="28"/>
  <c r="O5" i="27"/>
  <c r="O5" i="21"/>
  <c r="O5" i="25"/>
  <c r="O5" i="24"/>
  <c r="O5" i="23"/>
  <c r="O5" i="22"/>
  <c r="M5" i="18"/>
  <c r="M5" i="24"/>
  <c r="M5" i="26"/>
  <c r="M5" i="28"/>
  <c r="M5" i="19"/>
  <c r="M5" i="23"/>
  <c r="M5" i="27"/>
  <c r="M5" i="20"/>
  <c r="M5" i="25"/>
  <c r="M5" i="21"/>
  <c r="M5" i="22"/>
  <c r="D5" i="18"/>
  <c r="D5" i="20"/>
  <c r="D5" i="22"/>
  <c r="D5" i="24"/>
  <c r="D5" i="26"/>
  <c r="D5" i="19"/>
  <c r="D5" i="23"/>
  <c r="D5" i="25"/>
  <c r="D5" i="21"/>
  <c r="D5" i="27"/>
  <c r="D5" i="28"/>
  <c r="J5" i="18"/>
  <c r="J5" i="28"/>
  <c r="J5" i="27"/>
  <c r="J5" i="19"/>
  <c r="J5" i="26"/>
  <c r="J5" i="20"/>
  <c r="J5" i="25"/>
  <c r="J5" i="24"/>
  <c r="J5" i="23"/>
  <c r="J5" i="22"/>
  <c r="J5" i="21"/>
  <c r="G5" i="1" l="1"/>
  <c r="G4" i="1"/>
  <c r="G5" i="18"/>
  <c r="G5" i="25"/>
  <c r="G5" i="19"/>
  <c r="G5" i="20"/>
  <c r="G5" i="21"/>
  <c r="G5" i="28"/>
  <c r="G5" i="22"/>
  <c r="G5" i="26"/>
  <c r="G5" i="27"/>
  <c r="G5" i="23"/>
  <c r="G5" i="24"/>
  <c r="G4" i="18"/>
  <c r="G4" i="19"/>
  <c r="G4" i="20"/>
  <c r="G4" i="21"/>
  <c r="G4" i="22"/>
  <c r="G4" i="27"/>
  <c r="G4" i="23"/>
  <c r="G4" i="24"/>
  <c r="G4" i="26"/>
  <c r="G4" i="25"/>
  <c r="G4" i="28"/>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<sst xmlns="http://schemas.openxmlformats.org/spreadsheetml/2006/main" count="708" uniqueCount="147">
  <si>
    <t>TVA</t>
  </si>
  <si>
    <t xml:space="preserve">FOURNISSEUR </t>
  </si>
  <si>
    <t>N° FACTURE</t>
  </si>
  <si>
    <t>MONTANT HT</t>
  </si>
  <si>
    <t>MONTANT TTC</t>
  </si>
  <si>
    <t>STATUT</t>
  </si>
  <si>
    <t>N° CDE LGEAU</t>
  </si>
  <si>
    <t xml:space="preserve">CLIENT </t>
  </si>
  <si>
    <t xml:space="preserve">CHANTIER </t>
  </si>
  <si>
    <t>NOTE</t>
  </si>
  <si>
    <t>ECHEANCE</t>
  </si>
  <si>
    <t>DATE</t>
  </si>
  <si>
    <t xml:space="preserve">MODE 
REGLEMENT </t>
  </si>
  <si>
    <t>TYPE VENTE</t>
  </si>
  <si>
    <r>
      <t xml:space="preserve">RESTE A PAYER </t>
    </r>
    <r>
      <rPr>
        <b/>
        <sz val="11"/>
        <color theme="1"/>
        <rFont val="Aptos Narrow"/>
        <family val="2"/>
        <scheme val="minor"/>
      </rPr>
      <t>MOIS HT</t>
    </r>
  </si>
  <si>
    <r>
      <t xml:space="preserve">RESTE A PAYER </t>
    </r>
    <r>
      <rPr>
        <b/>
        <sz val="11"/>
        <color theme="1"/>
        <rFont val="Aptos Narrow"/>
        <family val="2"/>
        <scheme val="minor"/>
      </rPr>
      <t>MOIS  TTC</t>
    </r>
  </si>
  <si>
    <r>
      <t xml:space="preserve">TOTAL FACTURES </t>
    </r>
    <r>
      <rPr>
        <b/>
        <sz val="11"/>
        <rFont val="Aptos Narrow"/>
        <family val="2"/>
        <scheme val="minor"/>
      </rPr>
      <t xml:space="preserve"> MOIS TTC</t>
    </r>
    <r>
      <rPr>
        <b/>
        <sz val="11"/>
        <color theme="0"/>
        <rFont val="Aptos Narrow"/>
        <family val="2"/>
        <scheme val="minor"/>
      </rPr>
      <t xml:space="preserve">  </t>
    </r>
  </si>
  <si>
    <r>
      <t xml:space="preserve">TOTAL FACTURES  </t>
    </r>
    <r>
      <rPr>
        <b/>
        <sz val="11"/>
        <rFont val="Aptos Narrow"/>
        <family val="2"/>
        <scheme val="minor"/>
      </rPr>
      <t>ANNEE</t>
    </r>
    <r>
      <rPr>
        <b/>
        <sz val="11"/>
        <color theme="0"/>
        <rFont val="Aptos Narrow"/>
        <family val="2"/>
        <scheme val="minor"/>
      </rPr>
      <t xml:space="preserve"> </t>
    </r>
    <r>
      <rPr>
        <b/>
        <sz val="11"/>
        <rFont val="Aptos Narrow"/>
        <family val="2"/>
        <scheme val="minor"/>
      </rPr>
      <t xml:space="preserve"> HT</t>
    </r>
  </si>
  <si>
    <r>
      <t xml:space="preserve">TOTAL FACTURES </t>
    </r>
    <r>
      <rPr>
        <b/>
        <sz val="11"/>
        <rFont val="Aptos Narrow"/>
        <family val="2"/>
        <scheme val="minor"/>
      </rPr>
      <t>ANNEE</t>
    </r>
    <r>
      <rPr>
        <b/>
        <sz val="11"/>
        <color theme="0"/>
        <rFont val="Aptos Narrow"/>
        <family val="2"/>
        <scheme val="minor"/>
      </rPr>
      <t xml:space="preserve"> </t>
    </r>
    <r>
      <rPr>
        <b/>
        <sz val="11"/>
        <rFont val="Aptos Narrow"/>
        <family val="2"/>
        <scheme val="minor"/>
      </rPr>
      <t xml:space="preserve">  TTC</t>
    </r>
  </si>
  <si>
    <r>
      <t xml:space="preserve">TOAL INVESTISSEMENT </t>
    </r>
    <r>
      <rPr>
        <b/>
        <sz val="11"/>
        <color theme="1"/>
        <rFont val="Aptos Narrow"/>
        <family val="2"/>
        <scheme val="minor"/>
      </rPr>
      <t>ANNEE TTC</t>
    </r>
  </si>
  <si>
    <r>
      <t xml:space="preserve">TOTAL INVESTISSEMENT </t>
    </r>
    <r>
      <rPr>
        <b/>
        <sz val="11"/>
        <color theme="1"/>
        <rFont val="Aptos Narrow"/>
        <family val="2"/>
        <scheme val="minor"/>
      </rPr>
      <t>ANNEE HT</t>
    </r>
  </si>
  <si>
    <r>
      <t>TOTAL REVENTE</t>
    </r>
    <r>
      <rPr>
        <b/>
        <sz val="11"/>
        <color theme="1"/>
        <rFont val="Aptos Narrow"/>
        <family val="2"/>
        <scheme val="minor"/>
      </rPr>
      <t xml:space="preserve"> MOIS  HT</t>
    </r>
  </si>
  <si>
    <r>
      <t>TOTAL REVENTE</t>
    </r>
    <r>
      <rPr>
        <b/>
        <sz val="11"/>
        <color theme="1"/>
        <rFont val="Aptos Narrow"/>
        <family val="2"/>
        <scheme val="minor"/>
      </rPr>
      <t xml:space="preserve"> MOIS TTC</t>
    </r>
  </si>
  <si>
    <r>
      <t>TOTAL REVENTE</t>
    </r>
    <r>
      <rPr>
        <b/>
        <sz val="11"/>
        <color theme="1"/>
        <rFont val="Aptos Narrow"/>
        <family val="2"/>
        <scheme val="minor"/>
      </rPr>
      <t xml:space="preserve"> ANNEE HT</t>
    </r>
  </si>
  <si>
    <r>
      <t xml:space="preserve">TOTAL </t>
    </r>
    <r>
      <rPr>
        <b/>
        <sz val="11"/>
        <color theme="1"/>
        <rFont val="Aptos Narrow"/>
        <family val="2"/>
        <scheme val="minor"/>
      </rPr>
      <t xml:space="preserve"> </t>
    </r>
    <r>
      <rPr>
        <b/>
        <sz val="11"/>
        <color theme="0"/>
        <rFont val="Aptos Narrow"/>
        <family val="2"/>
        <scheme val="minor"/>
      </rPr>
      <t>INVESTISSEMENT</t>
    </r>
    <r>
      <rPr>
        <b/>
        <sz val="11"/>
        <color theme="1"/>
        <rFont val="Aptos Narrow"/>
        <family val="2"/>
        <scheme val="minor"/>
      </rPr>
      <t xml:space="preserve"> MOIS HT</t>
    </r>
  </si>
  <si>
    <r>
      <t>TOTAL</t>
    </r>
    <r>
      <rPr>
        <b/>
        <sz val="11"/>
        <color theme="1"/>
        <rFont val="Aptos Narrow"/>
        <family val="2"/>
        <scheme val="minor"/>
      </rPr>
      <t xml:space="preserve"> </t>
    </r>
    <r>
      <rPr>
        <b/>
        <sz val="11"/>
        <color theme="0"/>
        <rFont val="Aptos Narrow"/>
        <family val="2"/>
        <scheme val="minor"/>
      </rPr>
      <t>INVESTISSEMENT</t>
    </r>
    <r>
      <rPr>
        <b/>
        <sz val="11"/>
        <color theme="1"/>
        <rFont val="Aptos Narrow"/>
        <family val="2"/>
        <scheme val="minor"/>
      </rPr>
      <t xml:space="preserve"> MOIS TTC</t>
    </r>
  </si>
  <si>
    <r>
      <t xml:space="preserve">TOTAL FACTURES </t>
    </r>
    <r>
      <rPr>
        <b/>
        <sz val="11"/>
        <color theme="1"/>
        <rFont val="Aptos Narrow"/>
        <family val="2"/>
        <scheme val="minor"/>
      </rPr>
      <t>MOIS</t>
    </r>
    <r>
      <rPr>
        <b/>
        <sz val="11"/>
        <color theme="0"/>
        <rFont val="Aptos Narrow"/>
        <family val="2"/>
        <scheme val="minor"/>
      </rPr>
      <t xml:space="preserve">  </t>
    </r>
    <r>
      <rPr>
        <b/>
        <sz val="11"/>
        <rFont val="Aptos Narrow"/>
        <family val="2"/>
        <scheme val="minor"/>
      </rPr>
      <t xml:space="preserve">HT </t>
    </r>
  </si>
  <si>
    <r>
      <t>TOTAL</t>
    </r>
    <r>
      <rPr>
        <b/>
        <sz val="11"/>
        <color theme="1"/>
        <rFont val="Aptos Narrow"/>
        <family val="2"/>
        <scheme val="minor"/>
      </rPr>
      <t xml:space="preserve"> </t>
    </r>
    <r>
      <rPr>
        <b/>
        <sz val="11"/>
        <color theme="0"/>
        <rFont val="Aptos Narrow"/>
        <family val="2"/>
        <scheme val="minor"/>
      </rPr>
      <t>REVENTE</t>
    </r>
    <r>
      <rPr>
        <b/>
        <sz val="11"/>
        <color theme="1"/>
        <rFont val="Aptos Narrow"/>
        <family val="2"/>
        <scheme val="minor"/>
      </rPr>
      <t xml:space="preserve"> ANNEE TTC</t>
    </r>
  </si>
  <si>
    <r>
      <t xml:space="preserve">RESTE A PAYER </t>
    </r>
    <r>
      <rPr>
        <b/>
        <sz val="11"/>
        <color theme="1"/>
        <rFont val="Aptos Narrow"/>
        <family val="2"/>
        <scheme val="minor"/>
      </rPr>
      <t>ANNEE HT</t>
    </r>
  </si>
  <si>
    <r>
      <t xml:space="preserve">RESTE A PAYER </t>
    </r>
    <r>
      <rPr>
        <b/>
        <sz val="11"/>
        <color theme="1"/>
        <rFont val="Aptos Narrow"/>
        <family val="2"/>
        <scheme val="minor"/>
      </rPr>
      <t>ANNEE  TTC</t>
    </r>
  </si>
  <si>
    <t>Autre</t>
  </si>
  <si>
    <r>
      <t xml:space="preserve">TOTAL </t>
    </r>
    <r>
      <rPr>
        <b/>
        <sz val="11"/>
        <color theme="1"/>
        <rFont val="Aptos Narrow"/>
        <family val="2"/>
        <scheme val="minor"/>
      </rPr>
      <t xml:space="preserve"> </t>
    </r>
    <r>
      <rPr>
        <b/>
        <sz val="11"/>
        <color theme="0"/>
        <rFont val="Aptos Narrow"/>
        <family val="2"/>
        <scheme val="minor"/>
      </rPr>
      <t xml:space="preserve">AUTRE </t>
    </r>
    <r>
      <rPr>
        <b/>
        <sz val="11"/>
        <color theme="1"/>
        <rFont val="Aptos Narrow"/>
        <family val="2"/>
        <scheme val="minor"/>
      </rPr>
      <t>MOIS HT</t>
    </r>
  </si>
  <si>
    <r>
      <t xml:space="preserve">TOTAL </t>
    </r>
    <r>
      <rPr>
        <b/>
        <sz val="11"/>
        <color theme="1"/>
        <rFont val="Aptos Narrow"/>
        <family val="2"/>
        <scheme val="minor"/>
      </rPr>
      <t xml:space="preserve"> </t>
    </r>
    <r>
      <rPr>
        <b/>
        <sz val="11"/>
        <color theme="0"/>
        <rFont val="Aptos Narrow"/>
        <family val="2"/>
        <scheme val="minor"/>
      </rPr>
      <t xml:space="preserve">AUTRE </t>
    </r>
    <r>
      <rPr>
        <b/>
        <sz val="11"/>
        <color theme="1"/>
        <rFont val="Aptos Narrow"/>
        <family val="2"/>
        <scheme val="minor"/>
      </rPr>
      <t>MOIS TTC</t>
    </r>
  </si>
  <si>
    <r>
      <t xml:space="preserve">TOTAL </t>
    </r>
    <r>
      <rPr>
        <b/>
        <sz val="11"/>
        <color theme="1"/>
        <rFont val="Aptos Narrow"/>
        <family val="2"/>
        <scheme val="minor"/>
      </rPr>
      <t xml:space="preserve"> </t>
    </r>
    <r>
      <rPr>
        <b/>
        <sz val="11"/>
        <color theme="0"/>
        <rFont val="Aptos Narrow"/>
        <family val="2"/>
        <scheme val="minor"/>
      </rPr>
      <t xml:space="preserve">AUTRE </t>
    </r>
    <r>
      <rPr>
        <b/>
        <sz val="11"/>
        <color theme="1"/>
        <rFont val="Aptos Narrow"/>
        <family val="2"/>
        <scheme val="minor"/>
      </rPr>
      <t>ANNEE HT</t>
    </r>
  </si>
  <si>
    <r>
      <t xml:space="preserve">TOTAL </t>
    </r>
    <r>
      <rPr>
        <b/>
        <sz val="11"/>
        <color theme="1"/>
        <rFont val="Aptos Narrow"/>
        <family val="2"/>
        <scheme val="minor"/>
      </rPr>
      <t xml:space="preserve"> </t>
    </r>
    <r>
      <rPr>
        <b/>
        <sz val="11"/>
        <color theme="0"/>
        <rFont val="Aptos Narrow"/>
        <family val="2"/>
        <scheme val="minor"/>
      </rPr>
      <t xml:space="preserve">AUTRE </t>
    </r>
    <r>
      <rPr>
        <b/>
        <sz val="11"/>
        <color theme="1"/>
        <rFont val="Aptos Narrow"/>
        <family val="2"/>
        <scheme val="minor"/>
      </rPr>
      <t>ANNEE TTC</t>
    </r>
  </si>
  <si>
    <r>
      <t>TOTAL INVESTISSEMENT</t>
    </r>
    <r>
      <rPr>
        <b/>
        <sz val="11"/>
        <color theme="1"/>
        <rFont val="Aptos Narrow"/>
        <family val="2"/>
        <scheme val="minor"/>
      </rPr>
      <t xml:space="preserve"> MOIS TTC</t>
    </r>
  </si>
  <si>
    <r>
      <t xml:space="preserve">ACHATS
</t>
    </r>
    <r>
      <rPr>
        <b/>
        <sz val="18"/>
        <color rgb="FFFFFF00"/>
        <rFont val="Aptos Narrow"/>
        <family val="2"/>
        <scheme val="minor"/>
      </rPr>
      <t>JANVIER</t>
    </r>
    <r>
      <rPr>
        <b/>
        <sz val="18"/>
        <color theme="0"/>
        <rFont val="Aptos Narrow"/>
        <family val="2"/>
        <scheme val="minor"/>
      </rPr>
      <t xml:space="preserve"> 
2025</t>
    </r>
  </si>
  <si>
    <t>BOX</t>
  </si>
  <si>
    <t>Rapport sur la compatibilité concernant FACTURES ACHATS 2025.xlsx</t>
  </si>
  <si>
    <t>Exécuté le 20/11/2024 08:30</t>
  </si>
  <si>
    <t>Les fonctionnalités répertoriées ne seront pas disponibles si vous ouvrez le classeur dans une version antérieure d’Microsoft Excel ou si vous l’enregistrez dans un format de fichier antérieur.</t>
  </si>
  <si>
    <t>Perte significative de fonctionnalité</t>
  </si>
  <si>
    <t>Nb d'occurrences</t>
  </si>
  <si>
    <t>Version</t>
  </si>
  <si>
    <t>Certaines formules contiennent des références à des tableaux que le format de fichier sélectionné ne prend pas en charge. Ces références seront converties en références de cellules.</t>
  </si>
  <si>
    <t>AVRIL 25'!G1:G2</t>
  </si>
  <si>
    <t>AVRIL 25'!J1:J2</t>
  </si>
  <si>
    <t>AVRIL 25'!M1:M2</t>
  </si>
  <si>
    <t>AVRIL 25'!O1:O2</t>
  </si>
  <si>
    <t>AVRIL 25'!F8:H80</t>
  </si>
  <si>
    <t>Excel 97-2003</t>
  </si>
  <si>
    <t>MAI 25 '!G1:G2</t>
  </si>
  <si>
    <t>MAI 25 '!J1:J2</t>
  </si>
  <si>
    <t>MAI 25 '!M1:M2</t>
  </si>
  <si>
    <t>MAI 25 '!O1:O2</t>
  </si>
  <si>
    <t>MAI 25 '!F8:H80</t>
  </si>
  <si>
    <t>JUILLET 25'!G1:G2</t>
  </si>
  <si>
    <t>JUILLET 25'!J1:J2</t>
  </si>
  <si>
    <t>JUILLET 25'!M1:M2</t>
  </si>
  <si>
    <t>JUILLET 25'!O1:O2</t>
  </si>
  <si>
    <t>JUILLET 25'!F8:H80</t>
  </si>
  <si>
    <t>AOUT 25'!G1:G2</t>
  </si>
  <si>
    <t>AOUT 25'!J1:J2</t>
  </si>
  <si>
    <t>AOUT 25'!M1:M2</t>
  </si>
  <si>
    <t>AOUT 25'!O1:O2</t>
  </si>
  <si>
    <t>AOUT 25'!F8:H80</t>
  </si>
  <si>
    <t>SEPTEMBRE 25'!G1:G2</t>
  </si>
  <si>
    <t>SEPTEMBRE 25'!J1:J2</t>
  </si>
  <si>
    <t>SEPTEMBRE 25'!M1:M2</t>
  </si>
  <si>
    <t>SEPTEMBRE 25'!O1:O2</t>
  </si>
  <si>
    <t>SEPTEMBRE 25'!F8:H80</t>
  </si>
  <si>
    <t>OCTOBRE 25'!G1:G2</t>
  </si>
  <si>
    <t>OCTOBRE 25'!J1:J2</t>
  </si>
  <si>
    <t>OCTOBRE 25'!M1:M2</t>
  </si>
  <si>
    <t>OCTOBRE 25'!O1:O2</t>
  </si>
  <si>
    <t>OCTOBRE 25'!F8:H80</t>
  </si>
  <si>
    <t>NOVEMBRE 25'!G1:G2</t>
  </si>
  <si>
    <t>NOVEMBRE 25'!J1:J2</t>
  </si>
  <si>
    <t>NOVEMBRE 25'!M1:M2</t>
  </si>
  <si>
    <t>NOVEMBRE 25'!O1:O2</t>
  </si>
  <si>
    <t>NOVEMBRE 25'!F8:H80</t>
  </si>
  <si>
    <t>DECEMBRE 25'!G1:G2</t>
  </si>
  <si>
    <t>DECEMBRE 25'!J1:J2</t>
  </si>
  <si>
    <t>DECEMBRE 25'!M1:M2</t>
  </si>
  <si>
    <t>DECEMBRE 25'!O1:O2</t>
  </si>
  <si>
    <t>DECEMBRE 25'!F8:H80</t>
  </si>
  <si>
    <t>Certaines cellules ont des plages de mise en forme conditionnelle qui se chevauchent. Les versions antérieures d'Excel n'évalueront pas toutes les règles de mise en forme conditionnelle sur les cellules qui se chevauchent. Ces cellules auront une mise en forme conditionnelle différente.</t>
  </si>
  <si>
    <t>JANVIER 25 '!O9:O80</t>
  </si>
  <si>
    <t>JANVIER 25 '!O8</t>
  </si>
  <si>
    <t>Certaines cellules contiennent une mise en forme conditionnelle avec l'option « Interrompre si Vrai » désactivée. Les versions antérieures d'Excel ne reconnaissent pas cette option et s'interrompront après la première condition vraie.</t>
  </si>
  <si>
    <t>JANVIER 25 '!A7:O80</t>
  </si>
  <si>
    <t>FEVRIER 25'!A7:O80</t>
  </si>
  <si>
    <t>MARS 25'!A7:N80</t>
  </si>
  <si>
    <t>MARS 25'!O8:O80</t>
  </si>
  <si>
    <t>AVRIL 25'!A7:N80</t>
  </si>
  <si>
    <t>AVRIL 25'!O8:O80</t>
  </si>
  <si>
    <t>MAI 25 '!A7:N80</t>
  </si>
  <si>
    <t>JUIN 25'!A7:N80</t>
  </si>
  <si>
    <t>JUILLET 25'!A7:O80</t>
  </si>
  <si>
    <t>AOUT 25'!A7:N80</t>
  </si>
  <si>
    <t>AOUT 25'!O7:O79</t>
  </si>
  <si>
    <t>SEPTEMBRE 25'!A7:N80</t>
  </si>
  <si>
    <t>SEPTEMBRE 25'!O7:O79</t>
  </si>
  <si>
    <t>OCTOBRE 25'!A7:O80</t>
  </si>
  <si>
    <t>NOVEMBRE 25'!A7:N80</t>
  </si>
  <si>
    <t>NOVEMBRE 25'!O7:O79</t>
  </si>
  <si>
    <t>DECEMBRE 25'!A7:O80</t>
  </si>
  <si>
    <t>Une ou plusieurs fonctions dans ce classeur ne sont pas disponibles dans les versions antérieures d’Excel. Lorsqu’elles sont recalculées dans les versions antérieures, ces fonctions renvoient une erreur #NOM? au lieu de renvoyer les résultats calculés.</t>
  </si>
  <si>
    <t>JANVIER 25 '!H8:H80</t>
  </si>
  <si>
    <t>Excel 2007</t>
  </si>
  <si>
    <t>Excel 2010</t>
  </si>
  <si>
    <t>Excel 2013</t>
  </si>
  <si>
    <t>Excel 2016</t>
  </si>
  <si>
    <t>FEVRIER 25'!H8:H80</t>
  </si>
  <si>
    <t>MARS 25'!H8:H80</t>
  </si>
  <si>
    <t>AVRIL 25'!H8:H80</t>
  </si>
  <si>
    <t>MAI 25 '!H8:H80</t>
  </si>
  <si>
    <t>JUIN 25'!H8:H80</t>
  </si>
  <si>
    <t>JUILLET 25'!H8:H80</t>
  </si>
  <si>
    <t>AOUT 25'!H8:H80</t>
  </si>
  <si>
    <t>SEPTEMBRE 25'!H8:H80</t>
  </si>
  <si>
    <t>OCTOBRE 25'!H8:H80</t>
  </si>
  <si>
    <t>NOVEMBRE 25'!H8:H80</t>
  </si>
  <si>
    <t>DECEMBRE 25'!H8:H80</t>
  </si>
  <si>
    <t>Une ou plusieurs cellules de ce classeur contiennent une formule qui s'est propagée ou qui est susceptible de vous être propagée à l'avenir. Ces formules seront converties en formules de tableau héritées et ne seront pas propagées ou ne changeront pas dans les versions antérieures d'Excel.</t>
  </si>
  <si>
    <t>Excel 2019</t>
  </si>
  <si>
    <t>Perte mineure de fidélité</t>
  </si>
  <si>
    <t>Un style de tableau est appliqué à un tableau de ce classeur. La mise en forme d'un style de tableau ne peut pas s'afficher dans les versions antérieures d'Excel.</t>
  </si>
  <si>
    <t>MARS 25'!A7:O80</t>
  </si>
  <si>
    <t>AVRIL 25'!A7:O80</t>
  </si>
  <si>
    <t>MAI 25 '!A7:O80</t>
  </si>
  <si>
    <t>JUIN 25'!A7:O80</t>
  </si>
  <si>
    <t>AOUT 25'!A7:O80</t>
  </si>
  <si>
    <t>SEPTEMBRE 25'!A7:O80</t>
  </si>
  <si>
    <t>NOVEMBRE 25'!A7:O80</t>
  </si>
  <si>
    <t>Certaines cellules ou certains styles de ce classeur contiennent une mise en forme qui n'est pas prise en charge par le format de fichier sélectionné. Ces formats seront convertis au format le plus proche disponible.</t>
  </si>
  <si>
    <r>
      <t xml:space="preserve">ACHATS
</t>
    </r>
    <r>
      <rPr>
        <b/>
        <sz val="18"/>
        <color rgb="FFFFFF00"/>
        <rFont val="Aptos Narrow"/>
        <family val="2"/>
        <scheme val="minor"/>
      </rPr>
      <t>FEVRIER</t>
    </r>
    <r>
      <rPr>
        <b/>
        <sz val="18"/>
        <color theme="0"/>
        <rFont val="Aptos Narrow"/>
        <family val="2"/>
        <scheme val="minor"/>
      </rPr>
      <t xml:space="preserve">
2025</t>
    </r>
  </si>
  <si>
    <r>
      <t xml:space="preserve">ACHATS
</t>
    </r>
    <r>
      <rPr>
        <b/>
        <sz val="18"/>
        <color rgb="FFFFFF00"/>
        <rFont val="Aptos Narrow"/>
        <family val="2"/>
        <scheme val="minor"/>
      </rPr>
      <t>MARS</t>
    </r>
    <r>
      <rPr>
        <b/>
        <sz val="18"/>
        <color theme="0"/>
        <rFont val="Aptos Narrow"/>
        <family val="2"/>
        <scheme val="minor"/>
      </rPr>
      <t xml:space="preserve"> 
2025</t>
    </r>
  </si>
  <si>
    <r>
      <t xml:space="preserve">ACHATS
</t>
    </r>
    <r>
      <rPr>
        <b/>
        <sz val="18"/>
        <color rgb="FFFFFF00"/>
        <rFont val="Aptos Narrow"/>
        <family val="2"/>
        <scheme val="minor"/>
      </rPr>
      <t>AVRIL</t>
    </r>
    <r>
      <rPr>
        <b/>
        <sz val="18"/>
        <color theme="0"/>
        <rFont val="Aptos Narrow"/>
        <family val="2"/>
        <scheme val="minor"/>
      </rPr>
      <t xml:space="preserve"> 
2025</t>
    </r>
  </si>
  <si>
    <r>
      <t xml:space="preserve">ACHATS
</t>
    </r>
    <r>
      <rPr>
        <b/>
        <sz val="18"/>
        <color rgb="FFFFFF00"/>
        <rFont val="Aptos Narrow"/>
        <family val="2"/>
        <scheme val="minor"/>
      </rPr>
      <t>MAI</t>
    </r>
    <r>
      <rPr>
        <b/>
        <sz val="18"/>
        <color theme="0"/>
        <rFont val="Aptos Narrow"/>
        <family val="2"/>
        <scheme val="minor"/>
      </rPr>
      <t xml:space="preserve"> 
2025</t>
    </r>
  </si>
  <si>
    <r>
      <t xml:space="preserve">ACHATS
</t>
    </r>
    <r>
      <rPr>
        <b/>
        <sz val="18"/>
        <color rgb="FFFFFF00"/>
        <rFont val="Aptos Narrow"/>
        <family val="2"/>
        <scheme val="minor"/>
      </rPr>
      <t>JUIN</t>
    </r>
    <r>
      <rPr>
        <b/>
        <sz val="18"/>
        <color theme="0"/>
        <rFont val="Aptos Narrow"/>
        <family val="2"/>
        <scheme val="minor"/>
      </rPr>
      <t xml:space="preserve">
2025</t>
    </r>
  </si>
  <si>
    <r>
      <t xml:space="preserve">ACHATS
</t>
    </r>
    <r>
      <rPr>
        <b/>
        <sz val="18"/>
        <color rgb="FFFFFF00"/>
        <rFont val="Aptos Narrow"/>
        <family val="2"/>
        <scheme val="minor"/>
      </rPr>
      <t>JUILLET</t>
    </r>
    <r>
      <rPr>
        <b/>
        <sz val="18"/>
        <color theme="0"/>
        <rFont val="Aptos Narrow"/>
        <family val="2"/>
        <scheme val="minor"/>
      </rPr>
      <t xml:space="preserve"> 
2025</t>
    </r>
  </si>
  <si>
    <r>
      <t xml:space="preserve">ACHATS
</t>
    </r>
    <r>
      <rPr>
        <b/>
        <sz val="18"/>
        <color rgb="FFFFFF00"/>
        <rFont val="Aptos Narrow"/>
        <family val="2"/>
        <scheme val="minor"/>
      </rPr>
      <t>AOUT</t>
    </r>
    <r>
      <rPr>
        <b/>
        <sz val="18"/>
        <color theme="0"/>
        <rFont val="Aptos Narrow"/>
        <family val="2"/>
        <scheme val="minor"/>
      </rPr>
      <t xml:space="preserve"> 
2025</t>
    </r>
  </si>
  <si>
    <r>
      <t xml:space="preserve">ACHATS
</t>
    </r>
    <r>
      <rPr>
        <b/>
        <sz val="18"/>
        <color rgb="FFFFFF00"/>
        <rFont val="Aptos Narrow"/>
        <family val="2"/>
        <scheme val="minor"/>
      </rPr>
      <t>OCTOBRE</t>
    </r>
    <r>
      <rPr>
        <b/>
        <sz val="18"/>
        <color theme="0"/>
        <rFont val="Aptos Narrow"/>
        <family val="2"/>
        <scheme val="minor"/>
      </rPr>
      <t xml:space="preserve"> 
2025</t>
    </r>
  </si>
  <si>
    <r>
      <t xml:space="preserve">ACHATS
</t>
    </r>
    <r>
      <rPr>
        <b/>
        <sz val="17"/>
        <color rgb="FFFFFF00"/>
        <rFont val="Aptos Narrow"/>
        <family val="2"/>
        <scheme val="minor"/>
      </rPr>
      <t>NOVEMBRE</t>
    </r>
    <r>
      <rPr>
        <b/>
        <sz val="18"/>
        <color theme="0"/>
        <rFont val="Aptos Narrow"/>
        <family val="2"/>
        <scheme val="minor"/>
      </rPr>
      <t xml:space="preserve">
2025</t>
    </r>
  </si>
  <si>
    <r>
      <t xml:space="preserve">ACHATS
</t>
    </r>
    <r>
      <rPr>
        <b/>
        <sz val="17"/>
        <color rgb="FFFFFF00"/>
        <rFont val="Aptos Narrow"/>
        <family val="2"/>
        <scheme val="minor"/>
      </rPr>
      <t>DECEMBRE</t>
    </r>
    <r>
      <rPr>
        <b/>
        <sz val="18"/>
        <color theme="0"/>
        <rFont val="Aptos Narrow"/>
        <family val="2"/>
        <scheme val="minor"/>
      </rPr>
      <t xml:space="preserve">
2025</t>
    </r>
  </si>
  <si>
    <r>
      <t xml:space="preserve">ACHATS
</t>
    </r>
    <r>
      <rPr>
        <b/>
        <sz val="16"/>
        <color rgb="FFFFFF00"/>
        <rFont val="Aptos Narrow"/>
        <family val="2"/>
        <scheme val="minor"/>
      </rPr>
      <t>SEPTEMBRE</t>
    </r>
    <r>
      <rPr>
        <b/>
        <sz val="17"/>
        <color theme="0"/>
        <rFont val="Aptos Narrow"/>
        <family val="2"/>
        <scheme val="minor"/>
      </rPr>
      <t xml:space="preserve"> </t>
    </r>
    <r>
      <rPr>
        <b/>
        <sz val="18"/>
        <color theme="0"/>
        <rFont val="Aptos Narrow"/>
        <family val="2"/>
        <scheme val="minor"/>
      </rPr>
      <t xml:space="preserve">
2025</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</si>
</sst>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 &quot;€&quot;"/>
  </numFmts>
  <fonts count="14" x14ac:knownFonts="1">
    <font>
      <sz val="11"/>
      <color theme="1"/>
      <name val="Aptos Narrow"/>
      <family val="2"/>
      <scheme val="minor"/>
    </font>
    <font>
      <b/>
      <sz val="11"/>
      <color theme="1"/>
      <name val="Aptos Narrow"/>
      <family val="2"/>
      <scheme val="minor"/>
    </font>
    <font>
      <b/>
      <sz val="11"/>
      <color theme="0"/>
      <name val="Aptos Narrow"/>
      <family val="2"/>
      <scheme val="minor"/>
    </font>
    <font>
      <sz val="11"/>
      <color theme="0"/>
      <name val="Aptos Narrow"/>
      <family val="2"/>
      <scheme val="minor"/>
    </font>
    <font>
      <b/>
      <sz val="18"/>
      <color theme="0"/>
      <name val="Aptos Narrow"/>
      <family val="2"/>
      <scheme val="minor"/>
    </font>
    <font>
      <b/>
      <sz val="18"/>
      <color rgb="FFFFFF00"/>
      <name val="Aptos Narrow"/>
      <family val="2"/>
      <scheme val="minor"/>
    </font>
    <font>
      <sz val="8"/>
      <name val="Aptos Narrow"/>
      <family val="2"/>
      <scheme val="minor"/>
    </font>
    <font>
      <b/>
      <sz val="11"/>
      <name val="Aptos Narrow"/>
      <family val="2"/>
      <scheme val="minor"/>
    </font>
    <font>
      <b/>
      <sz val="11"/>
      <color rgb="FFC00000"/>
      <name val="Aptos Narrow"/>
      <family val="2"/>
      <scheme val="minor"/>
    </font>
    <font>
      <b/>
      <sz val="11"/>
      <color indexed="8"/>
      <name val="Aptos Narrow"/>
      <family val="2"/>
      <scheme val="minor"/>
    </font>
    <font>
      <u/>
      <sz val="11"/>
      <color theme="10"/>
      <name val="Aptos Narrow"/>
      <family val="2"/>
      <scheme val="minor"/>
    </font>
    <font>
      <b/>
      <sz val="17"/>
      <color rgb="FFFFFF00"/>
      <name val="Aptos Narrow"/>
      <family val="2"/>
      <scheme val="minor"/>
    </font>
    <font>
      <b/>
      <sz val="17"/>
      <color theme="0"/>
      <name val="Aptos Narrow"/>
      <family val="2"/>
      <scheme val="minor"/>
    </font>
    <font>
      <b/>
      <sz val="16"/>
      <color rgb="FFFFFF00"/>
      <name val="Aptos Narrow"/>
      <family val="2"/>
      <scheme val="minor"/>
    </font>
  </fonts>
  <fills count="11">
    <fill>
      <patternFill patternType="none"/>
    </fill>
    <fill>
      <patternFill patternType="gray125"/>
    </fill>
    <fill>
      <patternFill patternType="solid">
        <fgColor theme="0"/>
        <bgColor indexed="64"/>
      </patternFill>
    </fill>
    <fill>
      <patternFill patternType="solid">
        <fgColor theme="3" tint="9.9978637043366805E-2"/>
        <bgColor indexed="64"/>
      </patternFill>
    </fill>
    <fill>
      <patternFill patternType="solid">
        <fgColor rgb="FF00B0F0"/>
        <bgColor indexed="64"/>
      </patternFill>
    </fill>
    <fill>
      <patternFill patternType="solid">
        <fgColor rgb="FF0070C0"/>
        <bgColor indexed="64"/>
      </patternFill>
    </fill>
    <fill>
      <patternFill patternType="solid">
        <fgColor rgb="FF0696AE"/>
        <bgColor indexed="64"/>
      </patternFill>
    </fill>
    <fill>
      <patternFill patternType="solid">
        <fgColor theme="7" tint="0.59999389629810485"/>
        <bgColor indexed="64"/>
      </patternFill>
    </fill>
    <fill>
      <patternFill patternType="solid">
        <fgColor theme="7"/>
        <bgColor indexed="64"/>
      </patternFill>
    </fill>
    <fill>
      <patternFill patternType="solid">
        <fgColor theme="0" tint="-0.14999847407452621"/>
        <bgColor theme="0" tint="-0.14999847407452621"/>
      </patternFill>
    </fill>
    <fill>
      <patternFill patternType="solid">
        <fgColor theme="0"/>
        <bgColor theme="0" tint="-0.14999847407452621"/>
      </patternFill>
    </fill>
  </fills>
  <borders count="31">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style="thin">
        <color rgb="FF000000"/>
      </top>
      <bottom/>
      <diagonal/>
    </border>
    <border>
      <left style="thin">
        <color indexed="64"/>
      </left>
      <right/>
      <top style="thin">
        <color indexed="64"/>
      </top>
      <bottom style="thin">
        <color rgb="FF000000"/>
      </bottom>
      <diagonal/>
    </border>
    <border>
      <left style="thin">
        <color indexed="64"/>
      </left>
      <right/>
      <top/>
      <bottom/>
      <diagonal/>
    </border>
    <border>
      <left style="thin">
        <color indexed="64"/>
      </left>
      <right style="thin">
        <color indexed="64"/>
      </right>
      <top/>
      <bottom/>
      <diagonal/>
    </border>
    <border>
      <left style="thin">
        <color indexed="64"/>
      </left>
      <right/>
      <top style="thin">
        <color rgb="FF000000"/>
      </top>
      <bottom/>
      <diagonal/>
    </border>
    <border>
      <left/>
      <right/>
      <top style="thin">
        <color indexed="64"/>
      </top>
      <bottom/>
      <diagonal/>
    </border>
    <border>
      <left/>
      <right style="thin">
        <color rgb="FF000000"/>
      </right>
      <top style="thin">
        <color indexed="64"/>
      </top>
      <bottom/>
      <diagonal/>
    </border>
    <border>
      <left/>
      <right/>
      <top style="thin">
        <color indexed="64"/>
      </top>
      <bottom style="thin">
        <color rgb="FF000000"/>
      </bottom>
      <diagonal/>
    </border>
    <border>
      <left style="thin">
        <color indexed="64"/>
      </left>
      <right style="thin">
        <color indexed="64"/>
      </right>
      <top/>
      <bottom style="thin">
        <color rgb="FF000000"/>
      </bottom>
      <diagonal/>
    </border>
    <border>
      <left style="thin">
        <color indexed="64"/>
      </left>
      <right/>
      <top/>
      <bottom style="thin">
        <color rgb="FF000000"/>
      </bottom>
      <diagonal/>
    </border>
    <border>
      <left style="medium">
        <color indexed="8"/>
      </left>
      <right/>
      <top/>
      <bottom/>
      <diagonal/>
    </border>
    <border>
      <left/>
      <right style="medium">
        <color indexed="8"/>
      </right>
      <top/>
      <bottom/>
      <diagonal/>
    </border>
    <border>
      <left/>
      <right/>
      <top style="medium">
        <color indexed="8"/>
      </top>
      <bottom/>
      <diagonal/>
    </border>
    <border>
      <left style="medium">
        <color indexed="8"/>
      </left>
      <right/>
      <top style="medium">
        <color indexed="8"/>
      </top>
      <bottom/>
      <diagonal/>
    </border>
    <border>
      <left/>
      <right style="medium">
        <color indexed="8"/>
      </right>
      <top style="medium">
        <color indexed="8"/>
      </top>
      <bottom/>
      <diagonal/>
    </border>
    <border>
      <left/>
      <right/>
      <top/>
      <bottom style="medium">
        <color indexed="8"/>
      </bottom>
      <diagonal/>
    </border>
    <border>
      <left style="medium">
        <color indexed="8"/>
      </left>
      <right/>
      <top/>
      <bottom style="medium">
        <color indexed="8"/>
      </bottom>
      <diagonal/>
    </border>
    <border>
      <left/>
      <right style="medium">
        <color indexed="8"/>
      </right>
      <top/>
      <bottom style="medium">
        <color indexed="8"/>
      </bottom>
      <diagonal/>
    </border>
    <border>
      <left style="medium">
        <color indexed="8"/>
      </left>
      <right/>
      <top style="medium">
        <color indexed="8"/>
      </top>
      <bottom style="medium">
        <color indexed="8"/>
      </bottom>
      <diagonal/>
    </border>
    <border>
      <left/>
      <right/>
      <top style="medium">
        <color indexed="8"/>
      </top>
      <bottom style="medium">
        <color indexed="8"/>
      </bottom>
      <diagonal/>
    </border>
    <border>
      <left/>
      <right style="medium">
        <color indexed="8"/>
      </right>
      <top style="medium">
        <color indexed="8"/>
      </top>
      <bottom style="medium">
        <color indexed="8"/>
      </bottom>
      <diagonal/>
    </border>
  </borders>
  <cellStyleXfs count="2">
    <xf numFmtId="0" fontId="0" fillId="0" borderId="0"/>
    <xf numFmtId="0" fontId="10" fillId="0" borderId="0" applyNumberFormat="0" applyFill="0" applyBorder="0" applyAlignment="0" applyProtection="0"/>
  </cellStyleXfs>
  <cellXfs count="117">
    <xf numFmtId="0" fontId="0" fillId="0" borderId="0" xfId="0"/>
    <xf numFmtId="0" fontId="0" fillId="0" borderId="1" xfId="0" applyBorder="1"/>
    <xf numFmtId="49" fontId="0" fillId="0" borderId="1" xfId="0" applyNumberFormat="1" applyBorder="1"/>
    <xf numFmtId="164" fontId="0" fillId="0" borderId="1" xfId="0" applyNumberFormat="1" applyBorder="1"/>
    <xf numFmtId="0" fontId="0" fillId="0" borderId="0" xfId="0" applyAlignment="1">
      <alignment vertical="top"/>
    </xf>
    <xf numFmtId="164" fontId="1" fillId="0" borderId="1" xfId="0" applyNumberFormat="1" applyFont="1" applyBorder="1"/>
    <xf numFmtId="49" fontId="0" fillId="0" borderId="2" xfId="0" applyNumberFormat="1" applyBorder="1"/>
    <xf numFmtId="0" fontId="0" fillId="0" borderId="2" xfId="0" applyBorder="1"/>
    <xf numFmtId="0" fontId="0" fillId="0" borderId="3" xfId="0" applyBorder="1"/>
    <xf numFmtId="0" fontId="0" fillId="0" borderId="7" xfId="0" applyBorder="1"/>
    <xf numFmtId="0" fontId="0" fillId="0" borderId="8" xfId="0" applyBorder="1"/>
    <xf numFmtId="0" fontId="0" fillId="0" borderId="9" xfId="0" applyBorder="1"/>
    <xf numFmtId="164" fontId="1" fillId="0" borderId="1" xfId="0" applyNumberFormat="1" applyFont="1" applyBorder="1" applyAlignment="1">
      <alignment horizontal="center"/>
    </xf>
    <xf numFmtId="0" fontId="2" fillId="3" borderId="4" xfId="0" applyFont="1" applyFill="1" applyBorder="1" applyAlignment="1">
      <alignment horizontal="center" vertical="center"/>
    </xf>
    <xf numFmtId="0" fontId="2" fillId="3" borderId="5" xfId="0" applyFont="1" applyFill="1" applyBorder="1" applyAlignment="1">
      <alignment horizontal="center" vertical="center"/>
    </xf>
    <xf numFmtId="0" fontId="2" fillId="3" borderId="5" xfId="0" applyFont="1" applyFill="1" applyBorder="1" applyAlignment="1">
      <alignment horizontal="center" vertical="center" wrapText="1"/>
    </xf>
    <xf numFmtId="0" fontId="2" fillId="3" borderId="6" xfId="0" applyFont="1" applyFill="1" applyBorder="1" applyAlignment="1">
      <alignment horizontal="center" vertical="center"/>
    </xf>
    <xf numFmtId="14" fontId="0" fillId="0" borderId="1" xfId="0" applyNumberFormat="1" applyBorder="1"/>
    <xf numFmtId="0" fontId="3" fillId="2" borderId="0" xfId="0" applyFont="1" applyFill="1"/>
    <xf numFmtId="0" fontId="2" fillId="2" borderId="0" xfId="0" applyFont="1" applyFill="1"/>
    <xf numFmtId="164" fontId="7" fillId="4" borderId="0" xfId="0" applyNumberFormat="1" applyFont="1" applyFill="1" applyAlignment="1">
      <alignment horizontal="center" vertical="center"/>
    </xf>
    <xf numFmtId="164" fontId="2" fillId="4" borderId="0" xfId="0" applyNumberFormat="1" applyFont="1" applyFill="1" applyAlignment="1">
      <alignment horizontal="center" vertical="center"/>
    </xf>
    <xf numFmtId="164" fontId="2" fillId="4" borderId="0" xfId="0" applyNumberFormat="1" applyFont="1" applyFill="1" applyAlignment="1">
      <alignment horizontal="center" vertical="top"/>
    </xf>
    <xf numFmtId="164" fontId="1" fillId="5" borderId="0" xfId="0" applyNumberFormat="1" applyFont="1" applyFill="1" applyAlignment="1">
      <alignment horizontal="center"/>
    </xf>
    <xf numFmtId="164" fontId="1" fillId="6" borderId="0" xfId="0" applyNumberFormat="1" applyFont="1" applyFill="1" applyAlignment="1">
      <alignment horizontal="center"/>
    </xf>
    <xf numFmtId="164" fontId="2" fillId="6" borderId="0" xfId="0" applyNumberFormat="1" applyFont="1" applyFill="1" applyAlignment="1">
      <alignment horizontal="center"/>
    </xf>
    <xf numFmtId="164" fontId="1" fillId="7" borderId="0" xfId="0" applyNumberFormat="1" applyFont="1" applyFill="1" applyAlignment="1">
      <alignment horizontal="center"/>
    </xf>
    <xf numFmtId="164" fontId="2" fillId="7" borderId="0" xfId="0" applyNumberFormat="1" applyFont="1" applyFill="1" applyAlignment="1">
      <alignment horizontal="center"/>
    </xf>
    <xf numFmtId="164" fontId="8" fillId="5" borderId="0" xfId="0" applyNumberFormat="1" applyFont="1" applyFill="1" applyAlignment="1">
      <alignment horizontal="center"/>
    </xf>
    <xf numFmtId="164" fontId="7" fillId="7" borderId="0" xfId="0" applyNumberFormat="1" applyFont="1" applyFill="1" applyAlignment="1">
      <alignment horizontal="center"/>
    </xf>
    <xf numFmtId="164" fontId="7" fillId="5" borderId="0" xfId="0" applyNumberFormat="1" applyFont="1" applyFill="1" applyAlignment="1">
      <alignment horizontal="center"/>
    </xf>
    <xf numFmtId="0" fontId="2" fillId="8" borderId="0" xfId="0" applyFont="1" applyFill="1" applyAlignment="1">
      <alignment horizontal="left"/>
    </xf>
    <xf numFmtId="164" fontId="2" fillId="8" borderId="0" xfId="0" applyNumberFormat="1" applyFont="1" applyFill="1" applyAlignment="1">
      <alignment horizontal="center"/>
    </xf>
    <xf numFmtId="164" fontId="1" fillId="8" borderId="0" xfId="0" applyNumberFormat="1" applyFont="1" applyFill="1" applyAlignment="1">
      <alignment horizontal="center"/>
    </xf>
    <xf numFmtId="0" fontId="1" fillId="0" borderId="0" xfId="0" applyFont="1"/>
    <xf numFmtId="0" fontId="9" fillId="0" borderId="0" xfId="0" applyFont="1"/>
    <xf numFmtId="164" fontId="9" fillId="8" borderId="0" xfId="0" applyNumberFormat="1" applyFont="1" applyFill="1" applyAlignment="1">
      <alignment horizontal="center"/>
    </xf>
    <xf numFmtId="0" fontId="0" fillId="0" borderId="1" xfId="0" applyBorder="1" applyAlignment="1">
      <alignment horizontal="center" vertical="center"/>
    </xf>
    <xf numFmtId="0" fontId="0" fillId="0" borderId="1" xfId="0" applyBorder="1" applyAlignment="1">
      <alignment horizontal="center"/>
    </xf>
    <xf numFmtId="0" fontId="2" fillId="3" borderId="0" xfId="0" applyFont="1" applyFill="1" applyAlignment="1">
      <alignment horizontal="center" vertical="center"/>
    </xf>
    <xf numFmtId="0" fontId="2" fillId="3" borderId="14" xfId="0" applyFont="1" applyFill="1" applyBorder="1" applyAlignment="1">
      <alignment horizontal="center" vertical="center"/>
    </xf>
    <xf numFmtId="0" fontId="2" fillId="3" borderId="14" xfId="0" applyFont="1" applyFill="1" applyBorder="1" applyAlignment="1">
      <alignment horizontal="center" vertical="center" wrapText="1"/>
    </xf>
    <xf numFmtId="49" fontId="0" fillId="9" borderId="9" xfId="0" applyNumberFormat="1" applyFill="1" applyBorder="1"/>
    <xf numFmtId="14" fontId="0" fillId="9" borderId="9" xfId="0" applyNumberFormat="1" applyFill="1" applyBorder="1"/>
    <xf numFmtId="164" fontId="0" fillId="9" borderId="9" xfId="0" applyNumberFormat="1" applyFill="1" applyBorder="1"/>
    <xf numFmtId="164" fontId="1" fillId="9" borderId="9" xfId="0" applyNumberFormat="1" applyFont="1" applyFill="1" applyBorder="1"/>
    <xf numFmtId="164" fontId="1" fillId="9" borderId="9" xfId="0" applyNumberFormat="1" applyFont="1" applyFill="1" applyBorder="1" applyAlignment="1">
      <alignment horizontal="center"/>
    </xf>
    <xf numFmtId="0" fontId="0" fillId="9" borderId="9" xfId="0" applyFill="1" applyBorder="1" applyAlignment="1">
      <alignment horizontal="center" vertical="center"/>
    </xf>
    <xf numFmtId="0" fontId="0" fillId="9" borderId="9" xfId="0" applyFill="1" applyBorder="1" applyAlignment="1">
      <alignment horizontal="center"/>
    </xf>
    <xf numFmtId="0" fontId="0" fillId="9" borderId="9" xfId="0" applyFill="1" applyBorder="1"/>
    <xf numFmtId="49" fontId="0" fillId="0" borderId="9" xfId="0" applyNumberFormat="1" applyBorder="1"/>
    <xf numFmtId="14" fontId="0" fillId="0" borderId="9" xfId="0" applyNumberFormat="1" applyBorder="1"/>
    <xf numFmtId="164" fontId="0" fillId="0" borderId="9" xfId="0" applyNumberFormat="1" applyBorder="1"/>
    <xf numFmtId="164" fontId="1" fillId="0" borderId="9" xfId="0" applyNumberFormat="1" applyFont="1" applyBorder="1"/>
    <xf numFmtId="164" fontId="1" fillId="0" borderId="9" xfId="0" applyNumberFormat="1" applyFont="1" applyBorder="1" applyAlignment="1">
      <alignment horizontal="center"/>
    </xf>
    <xf numFmtId="0" fontId="0" fillId="0" borderId="9" xfId="0" applyBorder="1" applyAlignment="1">
      <alignment horizontal="center"/>
    </xf>
    <xf numFmtId="49" fontId="0" fillId="9" borderId="11" xfId="0" applyNumberFormat="1" applyFill="1" applyBorder="1"/>
    <xf numFmtId="14" fontId="0" fillId="9" borderId="11" xfId="0" applyNumberFormat="1" applyFill="1" applyBorder="1"/>
    <xf numFmtId="164" fontId="0" fillId="9" borderId="11" xfId="0" applyNumberFormat="1" applyFill="1" applyBorder="1"/>
    <xf numFmtId="164" fontId="1" fillId="9" borderId="11" xfId="0" applyNumberFormat="1" applyFont="1" applyFill="1" applyBorder="1"/>
    <xf numFmtId="164" fontId="1" fillId="9" borderId="11" xfId="0" applyNumberFormat="1" applyFont="1" applyFill="1" applyBorder="1" applyAlignment="1">
      <alignment horizontal="center"/>
    </xf>
    <xf numFmtId="0" fontId="0" fillId="9" borderId="11" xfId="0" applyFill="1" applyBorder="1"/>
    <xf numFmtId="0" fontId="0" fillId="9" borderId="3" xfId="0" applyFill="1" applyBorder="1" applyAlignment="1">
      <alignment horizontal="center" vertical="center"/>
    </xf>
    <xf numFmtId="0" fontId="2" fillId="3" borderId="9" xfId="0" applyFont="1" applyFill="1" applyBorder="1" applyAlignment="1">
      <alignment horizontal="center" vertical="center"/>
    </xf>
    <xf numFmtId="0" fontId="2" fillId="3" borderId="9" xfId="0" applyFont="1" applyFill="1" applyBorder="1" applyAlignment="1">
      <alignment horizontal="center" vertical="center" wrapText="1"/>
    </xf>
    <xf numFmtId="0" fontId="0" fillId="9" borderId="1" xfId="0" applyFill="1" applyBorder="1" applyAlignment="1">
      <alignment horizontal="center"/>
    </xf>
    <xf numFmtId="0" fontId="2" fillId="3" borderId="12" xfId="0" applyFont="1" applyFill="1" applyBorder="1" applyAlignment="1">
      <alignment horizontal="center" vertical="center"/>
    </xf>
    <xf numFmtId="0" fontId="0" fillId="10" borderId="3" xfId="0" applyFill="1" applyBorder="1" applyAlignment="1">
      <alignment horizontal="center" vertical="center"/>
    </xf>
    <xf numFmtId="0" fontId="0" fillId="0" borderId="3" xfId="0" applyBorder="1" applyAlignment="1">
      <alignment horizontal="center" vertical="center"/>
    </xf>
    <xf numFmtId="0" fontId="2" fillId="3" borderId="15" xfId="0" applyFont="1" applyFill="1" applyBorder="1" applyAlignment="1">
      <alignment horizontal="center" vertical="center"/>
    </xf>
    <xf numFmtId="0" fontId="1" fillId="9" borderId="15" xfId="0" applyFont="1" applyFill="1" applyBorder="1"/>
    <xf numFmtId="49" fontId="1" fillId="0" borderId="15" xfId="0" applyNumberFormat="1" applyFont="1" applyBorder="1"/>
    <xf numFmtId="49" fontId="1" fillId="9" borderId="15" xfId="0" applyNumberFormat="1" applyFont="1" applyFill="1" applyBorder="1"/>
    <xf numFmtId="0" fontId="1" fillId="0" borderId="15" xfId="0" applyFont="1" applyBorder="1"/>
    <xf numFmtId="0" fontId="2" fillId="3" borderId="10" xfId="0" applyFont="1" applyFill="1" applyBorder="1" applyAlignment="1">
      <alignment horizontal="center" vertical="center"/>
    </xf>
    <xf numFmtId="0" fontId="0" fillId="9" borderId="16" xfId="0" applyFill="1" applyBorder="1" applyAlignment="1">
      <alignment horizontal="center" vertical="center"/>
    </xf>
    <xf numFmtId="0" fontId="1" fillId="9" borderId="17" xfId="0" applyFont="1" applyFill="1" applyBorder="1"/>
    <xf numFmtId="0" fontId="2" fillId="3" borderId="12" xfId="0" applyFont="1" applyFill="1" applyBorder="1" applyAlignment="1">
      <alignment horizontal="center" vertical="center" wrapText="1"/>
    </xf>
    <xf numFmtId="0" fontId="2" fillId="3" borderId="13" xfId="0" applyFont="1" applyFill="1" applyBorder="1" applyAlignment="1">
      <alignment horizontal="center" vertical="center"/>
    </xf>
    <xf numFmtId="0" fontId="2" fillId="3" borderId="18" xfId="0" applyFont="1" applyFill="1" applyBorder="1" applyAlignment="1">
      <alignment horizontal="center" vertical="center"/>
    </xf>
    <xf numFmtId="0" fontId="0" fillId="9" borderId="8" xfId="0" applyFill="1" applyBorder="1" applyAlignment="1">
      <alignment horizontal="center"/>
    </xf>
    <xf numFmtId="0" fontId="2" fillId="3" borderId="19" xfId="0" applyFont="1" applyFill="1" applyBorder="1" applyAlignment="1">
      <alignment horizontal="center" vertical="center"/>
    </xf>
    <xf numFmtId="0" fontId="0" fillId="9" borderId="6" xfId="0" applyFill="1" applyBorder="1"/>
    <xf numFmtId="0" fontId="0" fillId="9" borderId="3" xfId="0" applyFill="1" applyBorder="1"/>
    <xf numFmtId="0" fontId="0" fillId="0" borderId="3" xfId="0" applyBorder="1" applyAlignment="1">
      <alignment horizontal="center"/>
    </xf>
    <xf numFmtId="0" fontId="0" fillId="9" borderId="3" xfId="0" applyFill="1" applyBorder="1" applyAlignment="1">
      <alignment horizontal="center"/>
    </xf>
    <xf numFmtId="0" fontId="0" fillId="10" borderId="3" xfId="0" applyFill="1" applyBorder="1" applyAlignment="1">
      <alignment horizontal="center"/>
    </xf>
    <xf numFmtId="0" fontId="0" fillId="0" borderId="5" xfId="0" applyBorder="1" applyAlignment="1">
      <alignment horizontal="center"/>
    </xf>
    <xf numFmtId="49" fontId="0" fillId="0" borderId="1" xfId="0" applyNumberFormat="1" applyBorder="1" applyAlignment="1">
      <alignment horizontal="center"/>
    </xf>
    <xf numFmtId="0" fontId="0" fillId="0" borderId="8" xfId="0" applyBorder="1" applyAlignment="1">
      <alignment horizontal="center"/>
    </xf>
    <xf numFmtId="0" fontId="1" fillId="0" borderId="0" xfId="0" applyFont="1" applyAlignment="1">
      <alignment vertical="top" wrapText="1"/>
    </xf>
    <xf numFmtId="0" fontId="0" fillId="0" borderId="0" xfId="0" applyAlignment="1">
      <alignment vertical="top" wrapText="1"/>
    </xf>
    <xf numFmtId="0" fontId="0" fillId="0" borderId="23" xfId="0" applyBorder="1" applyAlignment="1">
      <alignment vertical="top" wrapText="1"/>
    </xf>
    <xf numFmtId="0" fontId="0" fillId="0" borderId="22" xfId="0" applyBorder="1" applyAlignment="1">
      <alignment vertical="top" wrapText="1"/>
    </xf>
    <xf numFmtId="0" fontId="0" fillId="0" borderId="20" xfId="0" applyBorder="1" applyAlignment="1">
      <alignment vertical="top" wrapText="1"/>
    </xf>
    <xf numFmtId="0" fontId="0" fillId="0" borderId="26" xfId="0" applyBorder="1" applyAlignment="1">
      <alignment vertical="top" wrapText="1"/>
    </xf>
    <xf numFmtId="0" fontId="0" fillId="0" borderId="25" xfId="0" applyBorder="1" applyAlignment="1">
      <alignment vertical="top" wrapText="1"/>
    </xf>
    <xf numFmtId="0" fontId="0" fillId="0" borderId="28" xfId="0" applyBorder="1" applyAlignment="1">
      <alignment vertical="top" wrapText="1"/>
    </xf>
    <xf numFmtId="0" fontId="0" fillId="0" borderId="29" xfId="0" applyBorder="1" applyAlignment="1">
      <alignment vertical="top" wrapText="1"/>
    </xf>
    <xf numFmtId="0" fontId="1" fillId="0" borderId="0" xfId="0" applyFont="1" applyAlignment="1">
      <alignment horizontal="center" vertical="top" wrapText="1"/>
    </xf>
    <xf numFmtId="0" fontId="0" fillId="0" borderId="0" xfId="0" applyAlignment="1">
      <alignment horizontal="center" vertical="top" wrapText="1"/>
    </xf>
    <xf numFmtId="0" fontId="0" fillId="0" borderId="22" xfId="0" applyBorder="1" applyAlignment="1">
      <alignment horizontal="center" vertical="top" wrapText="1"/>
    </xf>
    <xf numFmtId="0" fontId="0" fillId="0" borderId="24" xfId="0" applyBorder="1" applyAlignment="1">
      <alignment horizontal="center" vertical="top" wrapText="1"/>
    </xf>
    <xf numFmtId="0" fontId="10" fillId="0" borderId="0" xfId="1" quotePrefix="1" applyNumberFormat="1" applyAlignment="1">
      <alignment horizontal="center" vertical="top" wrapText="1"/>
    </xf>
    <xf numFmtId="0" fontId="0" fillId="0" borderId="21" xfId="0" applyBorder="1" applyAlignment="1">
      <alignment horizontal="center" vertical="top" wrapText="1"/>
    </xf>
    <xf numFmtId="0" fontId="0" fillId="0" borderId="25" xfId="0" applyBorder="1" applyAlignment="1">
      <alignment horizontal="center" vertical="top" wrapText="1"/>
    </xf>
    <xf numFmtId="0" fontId="10" fillId="0" borderId="25" xfId="1" quotePrefix="1" applyNumberFormat="1" applyBorder="1" applyAlignment="1">
      <alignment horizontal="center" vertical="top" wrapText="1"/>
    </xf>
    <xf numFmtId="0" fontId="0" fillId="0" borderId="27" xfId="0" applyBorder="1" applyAlignment="1">
      <alignment horizontal="center" vertical="top" wrapText="1"/>
    </xf>
    <xf numFmtId="0" fontId="0" fillId="0" borderId="29" xfId="0" applyBorder="1" applyAlignment="1">
      <alignment horizontal="center" vertical="top" wrapText="1"/>
    </xf>
    <xf numFmtId="0" fontId="0" fillId="0" borderId="30" xfId="0" applyBorder="1" applyAlignment="1">
      <alignment horizontal="center" vertical="top" wrapText="1"/>
    </xf>
    <xf numFmtId="0" fontId="2" fillId="6" borderId="0" xfId="0" applyFont="1" applyFill="1" applyAlignment="1">
      <alignment horizontal="left"/>
    </xf>
    <xf numFmtId="0" fontId="2" fillId="6" borderId="0" xfId="0" applyFont="1" applyFill="1"/>
    <xf numFmtId="0" fontId="2" fillId="4" borderId="0" xfId="0" applyFont="1" applyFill="1" applyAlignment="1">
      <alignment horizontal="left" vertical="center"/>
    </xf>
    <xf numFmtId="0" fontId="2" fillId="3" borderId="0" xfId="0" applyFont="1" applyFill="1" applyAlignment="1">
      <alignment horizontal="center" vertical="center" wrapText="1"/>
    </xf>
    <xf numFmtId="0" fontId="2" fillId="3" borderId="0" xfId="0" applyFont="1" applyFill="1" applyAlignment="1">
      <alignment horizontal="center" vertical="center"/>
    </xf>
    <xf numFmtId="0" fontId="2" fillId="7" borderId="0" xfId="0" applyFont="1" applyFill="1" applyAlignment="1">
      <alignment horizontal="left"/>
    </xf>
    <xf numFmtId="0" fontId="2" fillId="5" borderId="0" xfId="0" applyFont="1" applyFill="1" applyAlignment="1">
      <alignment horizontal="left"/>
    </xf>
  </cellXfs>
  <cellStyles count="2">
    <cellStyle name="Lien hypertexte" xfId="1" builtinId="8"/>
    <cellStyle name="Normal" xfId="0" builtinId="0"/>
  </cellStyles>
  <dxfs count="242">
    <dxf>
      <fill>
        <patternFill>
          <bgColor rgb="FFFF0066"/>
        </patternFill>
      </fill>
    </dxf>
    <dxf>
      <font>
        <color rgb="FF9C0006"/>
      </font>
      <fill>
        <patternFill>
          <bgColor rgb="FFFFC7CE"/>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fill>
        <patternFill>
          <bgColor rgb="FFFF0066"/>
        </patternFill>
      </fill>
    </dxf>
    <dxf>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style="thin">
          <color indexed="64"/>
        </left>
        <right style="thin">
          <color indexed="64"/>
        </right>
        <top style="thin">
          <color indexed="64"/>
        </top>
        <bottom style="thin">
          <color indexed="64"/>
        </bottom>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Aptos Narrow"/>
        <family val="2"/>
        <scheme val="minor"/>
      </font>
      <numFmt numFmtId="164" formatCode="#,##0.00\ &quot;€&quo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Aptos Narrow"/>
        <family val="2"/>
        <scheme val="minor"/>
      </font>
      <numFmt numFmtId="164" formatCode="#,##0.00\ &quot;€&quot;"/>
      <border diagonalUp="0" diagonalDown="0" outline="0">
        <left style="thin">
          <color indexed="64"/>
        </left>
        <right style="thin">
          <color indexed="64"/>
        </right>
        <top style="thin">
          <color indexed="64"/>
        </top>
        <bottom style="thin">
          <color indexed="64"/>
        </bottom>
      </border>
    </dxf>
    <dxf>
      <numFmt numFmtId="164" formatCode="#,##0.00\ &quot;€&quot;"/>
      <border diagonalUp="0" diagonalDown="0">
        <left style="thin">
          <color indexed="64"/>
        </left>
        <right style="thin">
          <color indexed="64"/>
        </right>
        <top style="thin">
          <color indexed="64"/>
        </top>
        <bottom style="thin">
          <color indexed="64"/>
        </bottom>
        <vertical/>
        <horizontal/>
      </border>
    </dxf>
    <dxf>
      <numFmt numFmtId="164" formatCode="#,##0.00\ &quot;€&quot;"/>
      <border diagonalUp="0" diagonalDown="0">
        <left style="thin">
          <color indexed="64"/>
        </left>
        <right style="thin">
          <color indexed="64"/>
        </right>
        <top style="thin">
          <color indexed="64"/>
        </top>
        <bottom style="thin">
          <color indexed="64"/>
        </bottom>
        <vertical/>
        <horizontal/>
      </border>
    </dxf>
    <dxf>
      <numFmt numFmtId="19" formatCode="dd/mm/yyyy"/>
      <border diagonalUp="0" diagonalDown="0">
        <left style="thin">
          <color indexed="64"/>
        </left>
        <right style="thin">
          <color indexed="64"/>
        </right>
        <top style="thin">
          <color indexed="64"/>
        </top>
        <bottom style="thin">
          <color indexed="64"/>
        </bottom>
        <vertical/>
        <horizontal/>
      </border>
    </dxf>
    <dxf>
      <numFmt numFmtId="19" formatCode="dd/mm/yyyy"/>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right style="thin">
          <color indexed="64"/>
        </right>
        <top style="thin">
          <color indexed="64"/>
        </top>
        <bottom style="thin">
          <color indexed="64"/>
        </bottom>
        <vertical/>
        <horizontal/>
      </border>
    </dxf>
    <dxf>
      <border outline="0">
        <top style="thin">
          <color rgb="FF000000"/>
        </top>
      </border>
    </dxf>
    <dxf>
      <border outline="0">
        <left style="thin">
          <color rgb="FF000000"/>
        </left>
        <right style="thin">
          <color rgb="FF000000"/>
        </right>
        <top style="thin">
          <color rgb="FF000000"/>
        </top>
        <bottom style="thin">
          <color rgb="FF000000"/>
        </bottom>
      </border>
    </dxf>
    <dxf>
      <border outline="0">
        <bottom style="thin">
          <color rgb="FF000000"/>
        </bottom>
      </border>
    </dxf>
    <dxf>
      <font>
        <b/>
        <i val="0"/>
        <strike val="0"/>
        <condense val="0"/>
        <extend val="0"/>
        <outline val="0"/>
        <shadow val="0"/>
        <u val="none"/>
        <vertAlign val="baseline"/>
        <sz val="11"/>
        <color theme="0"/>
        <name val="Aptos Narrow"/>
        <family val="2"/>
        <scheme val="minor"/>
      </font>
      <fill>
        <patternFill patternType="solid">
          <fgColor indexed="64"/>
          <bgColor theme="3" tint="9.9978637043366805E-2"/>
        </patternFill>
      </fill>
      <alignment horizontal="center" vertical="center" textRotation="0" wrapText="0" indent="0" justifyLastLine="0" shrinkToFit="0" readingOrder="0"/>
      <border diagonalUp="0" diagonalDown="0" outline="0">
        <left style="thin">
          <color indexed="64"/>
        </left>
        <right style="thin">
          <color indexed="64"/>
        </right>
        <top/>
        <bottom/>
      </border>
    </dxf>
    <dxf>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style="thin">
          <color indexed="64"/>
        </left>
        <right style="thin">
          <color indexed="64"/>
        </right>
        <top style="thin">
          <color indexed="64"/>
        </top>
        <bottom style="thin">
          <color indexed="64"/>
        </bottom>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Aptos Narrow"/>
        <family val="2"/>
        <scheme val="minor"/>
      </font>
      <numFmt numFmtId="164" formatCode="#,##0.00\ &quot;€&quo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Aptos Narrow"/>
        <family val="2"/>
        <scheme val="minor"/>
      </font>
      <numFmt numFmtId="164" formatCode="#,##0.00\ &quot;€&quot;"/>
      <border diagonalUp="0" diagonalDown="0" outline="0">
        <left style="thin">
          <color indexed="64"/>
        </left>
        <right style="thin">
          <color indexed="64"/>
        </right>
        <top style="thin">
          <color indexed="64"/>
        </top>
        <bottom style="thin">
          <color indexed="64"/>
        </bottom>
      </border>
    </dxf>
    <dxf>
      <numFmt numFmtId="164" formatCode="#,##0.00\ &quot;€&quot;"/>
      <border diagonalUp="0" diagonalDown="0">
        <left style="thin">
          <color indexed="64"/>
        </left>
        <right style="thin">
          <color indexed="64"/>
        </right>
        <top style="thin">
          <color indexed="64"/>
        </top>
        <bottom style="thin">
          <color indexed="64"/>
        </bottom>
        <vertical/>
        <horizontal/>
      </border>
    </dxf>
    <dxf>
      <numFmt numFmtId="164" formatCode="#,##0.00\ &quot;€&quot;"/>
      <border diagonalUp="0" diagonalDown="0">
        <left style="thin">
          <color indexed="64"/>
        </left>
        <right style="thin">
          <color indexed="64"/>
        </right>
        <top style="thin">
          <color indexed="64"/>
        </top>
        <bottom style="thin">
          <color indexed="64"/>
        </bottom>
        <vertical/>
        <horizontal/>
      </border>
    </dxf>
    <dxf>
      <numFmt numFmtId="19" formatCode="dd/mm/yyyy"/>
      <border diagonalUp="0" diagonalDown="0">
        <left style="thin">
          <color indexed="64"/>
        </left>
        <right style="thin">
          <color indexed="64"/>
        </right>
        <top style="thin">
          <color indexed="64"/>
        </top>
        <bottom style="thin">
          <color indexed="64"/>
        </bottom>
        <vertical/>
        <horizontal/>
      </border>
    </dxf>
    <dxf>
      <numFmt numFmtId="19" formatCode="dd/mm/yyyy"/>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right style="thin">
          <color indexed="64"/>
        </right>
        <top style="thin">
          <color indexed="64"/>
        </top>
        <bottom style="thin">
          <color indexed="64"/>
        </bottom>
        <vertical/>
        <horizontal/>
      </border>
    </dxf>
    <dxf>
      <border outline="0">
        <top style="thin">
          <color rgb="FF000000"/>
        </top>
      </border>
    </dxf>
    <dxf>
      <border outline="0">
        <left style="thin">
          <color rgb="FF000000"/>
        </left>
        <right style="thin">
          <color rgb="FF000000"/>
        </right>
        <top style="thin">
          <color rgb="FF000000"/>
        </top>
        <bottom style="thin">
          <color rgb="FF000000"/>
        </bottom>
      </border>
    </dxf>
    <dxf>
      <border outline="0">
        <bottom style="thin">
          <color rgb="FF000000"/>
        </bottom>
      </border>
    </dxf>
    <dxf>
      <font>
        <b/>
        <i val="0"/>
        <strike val="0"/>
        <condense val="0"/>
        <extend val="0"/>
        <outline val="0"/>
        <shadow val="0"/>
        <u val="none"/>
        <vertAlign val="baseline"/>
        <sz val="11"/>
        <color theme="0"/>
        <name val="Aptos Narrow"/>
        <family val="2"/>
        <scheme val="minor"/>
      </font>
      <fill>
        <patternFill patternType="solid">
          <fgColor indexed="64"/>
          <bgColor theme="3" tint="9.9978637043366805E-2"/>
        </patternFill>
      </fill>
      <alignment horizontal="center" vertical="center" textRotation="0" wrapText="0" indent="0" justifyLastLine="0" shrinkToFit="0" readingOrder="0"/>
      <border diagonalUp="0" diagonalDown="0" outline="0">
        <left style="thin">
          <color indexed="64"/>
        </left>
        <right style="thin">
          <color indexed="64"/>
        </right>
        <top/>
        <bottom/>
      </border>
    </dxf>
    <dxf>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style="thin">
          <color indexed="64"/>
        </left>
        <right style="thin">
          <color indexed="64"/>
        </right>
        <top style="thin">
          <color indexed="64"/>
        </top>
        <bottom style="thin">
          <color indexed="64"/>
        </bottom>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Aptos Narrow"/>
        <family val="2"/>
        <scheme val="minor"/>
      </font>
      <numFmt numFmtId="164" formatCode="#,##0.00\ &quot;€&quo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Aptos Narrow"/>
        <family val="2"/>
        <scheme val="minor"/>
      </font>
      <numFmt numFmtId="164" formatCode="#,##0.00\ &quot;€&quot;"/>
      <border diagonalUp="0" diagonalDown="0" outline="0">
        <left style="thin">
          <color indexed="64"/>
        </left>
        <right style="thin">
          <color indexed="64"/>
        </right>
        <top style="thin">
          <color indexed="64"/>
        </top>
        <bottom style="thin">
          <color indexed="64"/>
        </bottom>
      </border>
    </dxf>
    <dxf>
      <numFmt numFmtId="164" formatCode="#,##0.00\ &quot;€&quot;"/>
      <border diagonalUp="0" diagonalDown="0">
        <left style="thin">
          <color indexed="64"/>
        </left>
        <right style="thin">
          <color indexed="64"/>
        </right>
        <top style="thin">
          <color indexed="64"/>
        </top>
        <bottom style="thin">
          <color indexed="64"/>
        </bottom>
        <vertical/>
        <horizontal/>
      </border>
    </dxf>
    <dxf>
      <numFmt numFmtId="164" formatCode="#,##0.00\ &quot;€&quot;"/>
      <border diagonalUp="0" diagonalDown="0">
        <left style="thin">
          <color indexed="64"/>
        </left>
        <right style="thin">
          <color indexed="64"/>
        </right>
        <top style="thin">
          <color indexed="64"/>
        </top>
        <bottom style="thin">
          <color indexed="64"/>
        </bottom>
        <vertical/>
        <horizontal/>
      </border>
    </dxf>
    <dxf>
      <numFmt numFmtId="19" formatCode="dd/mm/yyyy"/>
      <border diagonalUp="0" diagonalDown="0">
        <left style="thin">
          <color indexed="64"/>
        </left>
        <right style="thin">
          <color indexed="64"/>
        </right>
        <top style="thin">
          <color indexed="64"/>
        </top>
        <bottom style="thin">
          <color indexed="64"/>
        </bottom>
        <vertical/>
        <horizontal/>
      </border>
    </dxf>
    <dxf>
      <numFmt numFmtId="19" formatCode="dd/mm/yyyy"/>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right style="thin">
          <color indexed="64"/>
        </right>
        <top style="thin">
          <color indexed="64"/>
        </top>
        <bottom style="thin">
          <color indexed="64"/>
        </bottom>
        <vertical/>
        <horizontal/>
      </border>
    </dxf>
    <dxf>
      <border outline="0">
        <top style="thin">
          <color rgb="FF000000"/>
        </top>
      </border>
    </dxf>
    <dxf>
      <border outline="0">
        <left style="thin">
          <color rgb="FF000000"/>
        </left>
        <right style="thin">
          <color rgb="FF000000"/>
        </right>
        <top style="thin">
          <color rgb="FF000000"/>
        </top>
        <bottom style="thin">
          <color rgb="FF000000"/>
        </bottom>
      </border>
    </dxf>
    <dxf>
      <border outline="0">
        <bottom style="thin">
          <color rgb="FF000000"/>
        </bottom>
      </border>
    </dxf>
    <dxf>
      <font>
        <b/>
        <i val="0"/>
        <strike val="0"/>
        <condense val="0"/>
        <extend val="0"/>
        <outline val="0"/>
        <shadow val="0"/>
        <u val="none"/>
        <vertAlign val="baseline"/>
        <sz val="11"/>
        <color theme="0"/>
        <name val="Aptos Narrow"/>
        <family val="2"/>
        <scheme val="minor"/>
      </font>
      <fill>
        <patternFill patternType="solid">
          <fgColor indexed="64"/>
          <bgColor theme="3" tint="9.9978637043366805E-2"/>
        </patternFill>
      </fill>
      <alignment horizontal="center" vertical="center" textRotation="0" wrapText="0" indent="0" justifyLastLine="0" shrinkToFit="0" readingOrder="0"/>
      <border diagonalUp="0" diagonalDown="0" outline="0">
        <left style="thin">
          <color indexed="64"/>
        </left>
        <right style="thin">
          <color indexed="64"/>
        </right>
        <top/>
        <bottom/>
      </border>
    </dxf>
    <dxf>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style="thin">
          <color indexed="64"/>
        </left>
        <right style="thin">
          <color indexed="64"/>
        </right>
        <top style="thin">
          <color indexed="64"/>
        </top>
        <bottom style="thin">
          <color indexed="64"/>
        </bottom>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Aptos Narrow"/>
        <family val="2"/>
        <scheme val="minor"/>
      </font>
      <numFmt numFmtId="164" formatCode="#,##0.00\ &quot;€&quo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Aptos Narrow"/>
        <family val="2"/>
        <scheme val="minor"/>
      </font>
      <numFmt numFmtId="164" formatCode="#,##0.00\ &quot;€&quot;"/>
      <border diagonalUp="0" diagonalDown="0" outline="0">
        <left style="thin">
          <color indexed="64"/>
        </left>
        <right style="thin">
          <color indexed="64"/>
        </right>
        <top style="thin">
          <color indexed="64"/>
        </top>
        <bottom style="thin">
          <color indexed="64"/>
        </bottom>
      </border>
    </dxf>
    <dxf>
      <numFmt numFmtId="164" formatCode="#,##0.00\ &quot;€&quot;"/>
      <border diagonalUp="0" diagonalDown="0">
        <left style="thin">
          <color indexed="64"/>
        </left>
        <right style="thin">
          <color indexed="64"/>
        </right>
        <top style="thin">
          <color indexed="64"/>
        </top>
        <bottom style="thin">
          <color indexed="64"/>
        </bottom>
        <vertical/>
        <horizontal/>
      </border>
    </dxf>
    <dxf>
      <numFmt numFmtId="164" formatCode="#,##0.00\ &quot;€&quot;"/>
      <border diagonalUp="0" diagonalDown="0">
        <left style="thin">
          <color indexed="64"/>
        </left>
        <right style="thin">
          <color indexed="64"/>
        </right>
        <top style="thin">
          <color indexed="64"/>
        </top>
        <bottom style="thin">
          <color indexed="64"/>
        </bottom>
        <vertical/>
        <horizontal/>
      </border>
    </dxf>
    <dxf>
      <numFmt numFmtId="19" formatCode="dd/mm/yyyy"/>
      <border diagonalUp="0" diagonalDown="0">
        <left style="thin">
          <color indexed="64"/>
        </left>
        <right style="thin">
          <color indexed="64"/>
        </right>
        <top style="thin">
          <color indexed="64"/>
        </top>
        <bottom style="thin">
          <color indexed="64"/>
        </bottom>
        <vertical/>
        <horizontal/>
      </border>
    </dxf>
    <dxf>
      <numFmt numFmtId="19" formatCode="dd/mm/yyyy"/>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right style="thin">
          <color indexed="64"/>
        </right>
        <top style="thin">
          <color indexed="64"/>
        </top>
        <bottom style="thin">
          <color indexed="64"/>
        </bottom>
        <vertical/>
        <horizontal/>
      </border>
    </dxf>
    <dxf>
      <border outline="0">
        <top style="thin">
          <color rgb="FF000000"/>
        </top>
      </border>
    </dxf>
    <dxf>
      <border outline="0">
        <left style="thin">
          <color rgb="FF000000"/>
        </left>
        <right style="thin">
          <color rgb="FF000000"/>
        </right>
        <top style="thin">
          <color rgb="FF000000"/>
        </top>
        <bottom style="thin">
          <color rgb="FF000000"/>
        </bottom>
      </border>
    </dxf>
    <dxf>
      <border outline="0">
        <bottom style="thin">
          <color rgb="FF000000"/>
        </bottom>
      </border>
    </dxf>
    <dxf>
      <font>
        <b/>
        <i val="0"/>
        <strike val="0"/>
        <condense val="0"/>
        <extend val="0"/>
        <outline val="0"/>
        <shadow val="0"/>
        <u val="none"/>
        <vertAlign val="baseline"/>
        <sz val="11"/>
        <color theme="0"/>
        <name val="Aptos Narrow"/>
        <family val="2"/>
        <scheme val="minor"/>
      </font>
      <fill>
        <patternFill patternType="solid">
          <fgColor indexed="64"/>
          <bgColor theme="3" tint="9.9978637043366805E-2"/>
        </patternFill>
      </fill>
      <alignment horizontal="center" vertical="center" textRotation="0" wrapText="0" indent="0" justifyLastLine="0" shrinkToFit="0" readingOrder="0"/>
      <border diagonalUp="0" diagonalDown="0" outline="0">
        <left style="thin">
          <color indexed="64"/>
        </left>
        <right style="thin">
          <color indexed="64"/>
        </right>
        <top/>
        <bottom/>
      </border>
    </dxf>
    <dxf>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style="thin">
          <color indexed="64"/>
        </left>
        <right style="thin">
          <color indexed="64"/>
        </right>
        <top style="thin">
          <color indexed="64"/>
        </top>
        <bottom style="thin">
          <color indexed="64"/>
        </bottom>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Aptos Narrow"/>
        <family val="2"/>
        <scheme val="minor"/>
      </font>
      <numFmt numFmtId="164" formatCode="#,##0.00\ &quot;€&quo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Aptos Narrow"/>
        <family val="2"/>
        <scheme val="minor"/>
      </font>
      <numFmt numFmtId="164" formatCode="#,##0.00\ &quot;€&quot;"/>
      <border diagonalUp="0" diagonalDown="0" outline="0">
        <left style="thin">
          <color indexed="64"/>
        </left>
        <right style="thin">
          <color indexed="64"/>
        </right>
        <top style="thin">
          <color indexed="64"/>
        </top>
        <bottom style="thin">
          <color indexed="64"/>
        </bottom>
      </border>
    </dxf>
    <dxf>
      <numFmt numFmtId="164" formatCode="#,##0.00\ &quot;€&quot;"/>
      <border diagonalUp="0" diagonalDown="0">
        <left style="thin">
          <color indexed="64"/>
        </left>
        <right style="thin">
          <color indexed="64"/>
        </right>
        <top style="thin">
          <color indexed="64"/>
        </top>
        <bottom style="thin">
          <color indexed="64"/>
        </bottom>
        <vertical/>
        <horizontal/>
      </border>
    </dxf>
    <dxf>
      <numFmt numFmtId="164" formatCode="#,##0.00\ &quot;€&quot;"/>
      <border diagonalUp="0" diagonalDown="0">
        <left style="thin">
          <color indexed="64"/>
        </left>
        <right style="thin">
          <color indexed="64"/>
        </right>
        <top style="thin">
          <color indexed="64"/>
        </top>
        <bottom style="thin">
          <color indexed="64"/>
        </bottom>
        <vertical/>
        <horizontal/>
      </border>
    </dxf>
    <dxf>
      <numFmt numFmtId="19" formatCode="dd/mm/yyyy"/>
      <border diagonalUp="0" diagonalDown="0">
        <left style="thin">
          <color indexed="64"/>
        </left>
        <right style="thin">
          <color indexed="64"/>
        </right>
        <top style="thin">
          <color indexed="64"/>
        </top>
        <bottom style="thin">
          <color indexed="64"/>
        </bottom>
        <vertical/>
        <horizontal/>
      </border>
    </dxf>
    <dxf>
      <numFmt numFmtId="19" formatCode="dd/mm/yyyy"/>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right style="thin">
          <color indexed="64"/>
        </right>
        <top style="thin">
          <color indexed="64"/>
        </top>
        <bottom style="thin">
          <color indexed="64"/>
        </bottom>
        <vertical/>
        <horizontal/>
      </border>
    </dxf>
    <dxf>
      <border outline="0">
        <top style="thin">
          <color rgb="FF000000"/>
        </top>
      </border>
    </dxf>
    <dxf>
      <border outline="0">
        <left style="thin">
          <color rgb="FF000000"/>
        </left>
        <right style="thin">
          <color rgb="FF000000"/>
        </right>
        <top style="thin">
          <color rgb="FF000000"/>
        </top>
        <bottom style="thin">
          <color rgb="FF000000"/>
        </bottom>
      </border>
    </dxf>
    <dxf>
      <border outline="0">
        <bottom style="thin">
          <color rgb="FF000000"/>
        </bottom>
      </border>
    </dxf>
    <dxf>
      <font>
        <b/>
        <i val="0"/>
        <strike val="0"/>
        <condense val="0"/>
        <extend val="0"/>
        <outline val="0"/>
        <shadow val="0"/>
        <u val="none"/>
        <vertAlign val="baseline"/>
        <sz val="11"/>
        <color theme="0"/>
        <name val="Aptos Narrow"/>
        <family val="2"/>
        <scheme val="minor"/>
      </font>
      <fill>
        <patternFill patternType="solid">
          <fgColor indexed="64"/>
          <bgColor theme="3" tint="9.9978637043366805E-2"/>
        </patternFill>
      </fill>
      <alignment horizontal="center" vertical="center" textRotation="0" wrapText="0" indent="0" justifyLastLine="0" shrinkToFit="0" readingOrder="0"/>
      <border diagonalUp="0" diagonalDown="0" outline="0">
        <left style="thin">
          <color indexed="64"/>
        </left>
        <right style="thin">
          <color indexed="64"/>
        </right>
        <top/>
        <bottom/>
      </border>
    </dxf>
    <dxf>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style="thin">
          <color indexed="64"/>
        </left>
        <right style="thin">
          <color indexed="64"/>
        </right>
        <top style="thin">
          <color indexed="64"/>
        </top>
        <bottom style="thin">
          <color indexed="64"/>
        </bottom>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Aptos Narrow"/>
        <family val="2"/>
        <scheme val="minor"/>
      </font>
      <numFmt numFmtId="164" formatCode="#,##0.00\ &quot;€&quo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Aptos Narrow"/>
        <family val="2"/>
        <scheme val="minor"/>
      </font>
      <numFmt numFmtId="164" formatCode="#,##0.00\ &quot;€&quot;"/>
      <border diagonalUp="0" diagonalDown="0" outline="0">
        <left style="thin">
          <color indexed="64"/>
        </left>
        <right style="thin">
          <color indexed="64"/>
        </right>
        <top style="thin">
          <color indexed="64"/>
        </top>
        <bottom style="thin">
          <color indexed="64"/>
        </bottom>
      </border>
    </dxf>
    <dxf>
      <numFmt numFmtId="164" formatCode="#,##0.00\ &quot;€&quot;"/>
      <border diagonalUp="0" diagonalDown="0">
        <left style="thin">
          <color indexed="64"/>
        </left>
        <right style="thin">
          <color indexed="64"/>
        </right>
        <top style="thin">
          <color indexed="64"/>
        </top>
        <bottom style="thin">
          <color indexed="64"/>
        </bottom>
        <vertical/>
        <horizontal/>
      </border>
    </dxf>
    <dxf>
      <numFmt numFmtId="164" formatCode="#,##0.00\ &quot;€&quot;"/>
      <border diagonalUp="0" diagonalDown="0">
        <left style="thin">
          <color indexed="64"/>
        </left>
        <right style="thin">
          <color indexed="64"/>
        </right>
        <top style="thin">
          <color indexed="64"/>
        </top>
        <bottom style="thin">
          <color indexed="64"/>
        </bottom>
        <vertical/>
        <horizontal/>
      </border>
    </dxf>
    <dxf>
      <numFmt numFmtId="19" formatCode="dd/mm/yyyy"/>
      <border diagonalUp="0" diagonalDown="0">
        <left style="thin">
          <color indexed="64"/>
        </left>
        <right style="thin">
          <color indexed="64"/>
        </right>
        <top style="thin">
          <color indexed="64"/>
        </top>
        <bottom style="thin">
          <color indexed="64"/>
        </bottom>
        <vertical/>
        <horizontal/>
      </border>
    </dxf>
    <dxf>
      <numFmt numFmtId="19" formatCode="dd/mm/yyyy"/>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right style="thin">
          <color indexed="64"/>
        </right>
        <top style="thin">
          <color indexed="64"/>
        </top>
        <bottom style="thin">
          <color indexed="64"/>
        </bottom>
        <vertical/>
        <horizontal/>
      </border>
    </dxf>
    <dxf>
      <border outline="0">
        <top style="thin">
          <color rgb="FF000000"/>
        </top>
      </border>
    </dxf>
    <dxf>
      <border outline="0">
        <left style="thin">
          <color rgb="FF000000"/>
        </left>
        <right style="thin">
          <color rgb="FF000000"/>
        </right>
        <top style="thin">
          <color rgb="FF000000"/>
        </top>
        <bottom style="thin">
          <color rgb="FF000000"/>
        </bottom>
      </border>
    </dxf>
    <dxf>
      <border outline="0">
        <bottom style="thin">
          <color rgb="FF000000"/>
        </bottom>
      </border>
    </dxf>
    <dxf>
      <font>
        <b/>
        <i val="0"/>
        <strike val="0"/>
        <condense val="0"/>
        <extend val="0"/>
        <outline val="0"/>
        <shadow val="0"/>
        <u val="none"/>
        <vertAlign val="baseline"/>
        <sz val="11"/>
        <color theme="0"/>
        <name val="Aptos Narrow"/>
        <family val="2"/>
        <scheme val="minor"/>
      </font>
      <fill>
        <patternFill patternType="solid">
          <fgColor indexed="64"/>
          <bgColor theme="3" tint="9.9978637043366805E-2"/>
        </patternFill>
      </fill>
      <alignment horizontal="center" vertical="center" textRotation="0" wrapText="0" indent="0" justifyLastLine="0" shrinkToFit="0" readingOrder="0"/>
      <border diagonalUp="0" diagonalDown="0" outline="0">
        <left style="thin">
          <color indexed="64"/>
        </left>
        <right style="thin">
          <color indexed="64"/>
        </right>
        <top/>
        <bottom/>
      </border>
    </dxf>
    <dxf>
      <font>
        <b val="0"/>
        <i val="0"/>
        <strike val="0"/>
        <condense val="0"/>
        <extend val="0"/>
        <outline val="0"/>
        <shadow val="0"/>
        <u val="none"/>
        <vertAlign val="baseline"/>
        <sz val="11"/>
        <color theme="1"/>
        <name val="Aptos Narrow"/>
        <family val="2"/>
        <scheme val="minor"/>
      </font>
      <fill>
        <patternFill patternType="solid">
          <fgColor theme="0" tint="-0.14999847407452621"/>
          <bgColor theme="0" tint="-0.14999847407452621"/>
        </patternFill>
      </fill>
      <alignment horizontal="general" vertical="bottom" textRotation="0" wrapText="0" indent="0" justifyLastLine="0" shrinkToFit="0" readingOrder="0"/>
      <border diagonalUp="0" diagonalDown="0" outline="0">
        <left style="thin">
          <color indexed="64"/>
        </left>
        <right/>
        <top style="thin">
          <color indexed="64"/>
        </top>
        <bottom style="thin">
          <color indexed="64"/>
        </bottom>
      </border>
    </dxf>
    <dxf>
      <fill>
        <patternFill patternType="solid">
          <fgColor theme="0" tint="-0.14999847407452621"/>
          <bgColor theme="0" tint="-0.14999847407452621"/>
        </patternFill>
      </fill>
      <border diagonalUp="0" diagonalDown="0" outline="0">
        <left style="thin">
          <color indexed="64"/>
        </left>
        <right style="thin">
          <color indexed="64"/>
        </right>
        <top style="thin">
          <color indexed="64"/>
        </top>
        <bottom/>
      </border>
    </dxf>
    <dxf>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i val="0"/>
        <strike val="0"/>
        <condense val="0"/>
        <extend val="0"/>
        <outline val="0"/>
        <shadow val="0"/>
        <u val="none"/>
        <vertAlign val="baseline"/>
        <sz val="11"/>
        <color theme="1"/>
        <name val="Aptos Narrow"/>
        <family val="2"/>
        <scheme val="minor"/>
      </font>
      <numFmt numFmtId="164" formatCode="#,##0.00\ &quot;€&quot;"/>
      <fill>
        <patternFill patternType="solid">
          <fgColor theme="0" tint="-0.14999847407452621"/>
          <bgColor theme="0" tint="-0.14999847407452621"/>
        </patternFill>
      </fill>
      <alignment horizontal="center" vertical="bottom" textRotation="0" wrapText="0" indent="0" justifyLastLine="0" shrinkToFit="0" readingOrder="0"/>
      <border diagonalUp="0" diagonalDown="0">
        <left style="thin">
          <color indexed="64"/>
        </left>
        <right/>
        <top style="thin">
          <color indexed="64"/>
        </top>
        <bottom/>
        <vertical/>
        <horizontal/>
      </border>
    </dxf>
    <dxf>
      <font>
        <b/>
        <i val="0"/>
        <strike val="0"/>
        <condense val="0"/>
        <extend val="0"/>
        <outline val="0"/>
        <shadow val="0"/>
        <u val="none"/>
        <vertAlign val="baseline"/>
        <sz val="11"/>
        <color theme="1"/>
        <name val="Aptos Narrow"/>
        <family val="2"/>
        <scheme val="minor"/>
      </font>
      <numFmt numFmtId="164" formatCode="#,##0.00\ &quot;€&quot;"/>
      <fill>
        <patternFill patternType="solid">
          <fgColor theme="0" tint="-0.14999847407452621"/>
          <bgColor theme="0" tint="-0.14999847407452621"/>
        </patternFill>
      </fill>
      <border diagonalUp="0" diagonalDown="0">
        <left style="thin">
          <color indexed="64"/>
        </left>
        <right/>
        <top style="thin">
          <color indexed="64"/>
        </top>
        <bottom/>
        <vertical/>
        <horizontal/>
      </border>
    </dxf>
    <dxf>
      <numFmt numFmtId="164" formatCode="#,##0.00\ &quot;€&quot;"/>
      <fill>
        <patternFill patternType="solid">
          <fgColor theme="0" tint="-0.14999847407452621"/>
          <bgColor theme="0" tint="-0.14999847407452621"/>
        </patternFill>
      </fill>
      <border diagonalUp="0" diagonalDown="0">
        <left style="thin">
          <color indexed="64"/>
        </left>
        <right/>
        <top style="thin">
          <color indexed="64"/>
        </top>
        <bottom/>
        <vertical/>
        <horizontal/>
      </border>
    </dxf>
    <dxf>
      <numFmt numFmtId="164" formatCode="#,##0.00\ &quot;€&quot;"/>
      <fill>
        <patternFill patternType="solid">
          <fgColor theme="0" tint="-0.14999847407452621"/>
          <bgColor theme="0" tint="-0.14999847407452621"/>
        </patternFill>
      </fill>
      <border diagonalUp="0" diagonalDown="0">
        <left style="thin">
          <color indexed="64"/>
        </left>
        <right/>
        <top style="thin">
          <color indexed="64"/>
        </top>
        <bottom/>
        <vertical/>
        <horizontal/>
      </border>
    </dxf>
    <dxf>
      <numFmt numFmtId="19" formatCode="dd/mm/yyyy"/>
      <fill>
        <patternFill patternType="solid">
          <fgColor theme="0" tint="-0.14999847407452621"/>
          <bgColor theme="0" tint="-0.14999847407452621"/>
        </patternFill>
      </fill>
      <border diagonalUp="0" diagonalDown="0">
        <left style="thin">
          <color indexed="64"/>
        </left>
        <right/>
        <top style="thin">
          <color indexed="64"/>
        </top>
        <bottom/>
        <vertical/>
        <horizontal/>
      </border>
    </dxf>
    <dxf>
      <numFmt numFmtId="19" formatCode="dd/mm/yyyy"/>
      <fill>
        <patternFill patternType="solid">
          <fgColor theme="0" tint="-0.14999847407452621"/>
          <bgColor theme="0" tint="-0.14999847407452621"/>
        </patternFill>
      </fill>
      <border diagonalUp="0" diagonalDown="0">
        <left style="thin">
          <color indexed="64"/>
        </left>
        <right/>
        <top style="thin">
          <color indexed="64"/>
        </top>
        <bottom/>
        <vertical/>
        <horizontal/>
      </border>
    </dxf>
    <dxf>
      <numFmt numFmtId="30" formatCode="@"/>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i val="0"/>
        <strike val="0"/>
        <condense val="0"/>
        <extend val="0"/>
        <outline val="0"/>
        <shadow val="0"/>
        <u val="none"/>
        <vertAlign val="baseline"/>
        <sz val="11"/>
        <color theme="1"/>
        <name val="Aptos Narrow"/>
        <family val="2"/>
        <scheme val="minor"/>
      </font>
      <fill>
        <patternFill patternType="solid">
          <fgColor theme="0" tint="-0.14999847407452621"/>
          <bgColor theme="0" tint="-0.14999847407452621"/>
        </patternFill>
      </fill>
      <border diagonalUp="0" diagonalDown="0">
        <left/>
        <right/>
        <top style="thin">
          <color indexed="64"/>
        </top>
        <bottom/>
        <vertical/>
        <horizontal/>
      </border>
    </dxf>
    <dxf>
      <border outline="0">
        <left style="thin">
          <color rgb="FF000000"/>
        </left>
        <right style="thin">
          <color rgb="FF000000"/>
        </right>
        <top style="thin">
          <color rgb="FF000000"/>
        </top>
      </border>
    </dxf>
    <dxf>
      <fill>
        <patternFill patternType="solid">
          <fgColor theme="0" tint="-0.14999847407452621"/>
          <bgColor theme="0" tint="-0.14999847407452621"/>
        </patternFill>
      </fill>
    </dxf>
    <dxf>
      <font>
        <b/>
        <i val="0"/>
        <strike val="0"/>
        <condense val="0"/>
        <extend val="0"/>
        <outline val="0"/>
        <shadow val="0"/>
        <u val="none"/>
        <vertAlign val="baseline"/>
        <sz val="11"/>
        <color theme="0"/>
        <name val="Aptos Narrow"/>
        <family val="2"/>
        <scheme val="minor"/>
      </font>
      <fill>
        <patternFill patternType="solid">
          <fgColor indexed="64"/>
          <bgColor theme="3" tint="9.9978637043366805E-2"/>
        </patternFill>
      </fill>
      <alignment horizontal="center" vertical="center" textRotation="0" wrapText="0" indent="0" justifyLastLine="0" shrinkToFit="0" readingOrder="0"/>
    </dxf>
    <dxf>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style="thin">
          <color indexed="64"/>
        </left>
        <right style="thin">
          <color indexed="64"/>
        </right>
        <top style="thin">
          <color indexed="64"/>
        </top>
        <bottom style="thin">
          <color indexed="64"/>
        </bottom>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Aptos Narrow"/>
        <family val="2"/>
        <scheme val="minor"/>
      </font>
      <numFmt numFmtId="164" formatCode="#,##0.00\ &quot;€&quo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Aptos Narrow"/>
        <family val="2"/>
        <scheme val="minor"/>
      </font>
      <numFmt numFmtId="164" formatCode="#,##0.00\ &quot;€&quot;"/>
      <border diagonalUp="0" diagonalDown="0" outline="0">
        <left style="thin">
          <color indexed="64"/>
        </left>
        <right style="thin">
          <color indexed="64"/>
        </right>
        <top style="thin">
          <color indexed="64"/>
        </top>
        <bottom style="thin">
          <color indexed="64"/>
        </bottom>
      </border>
    </dxf>
    <dxf>
      <numFmt numFmtId="164" formatCode="#,##0.00\ &quot;€&quot;"/>
      <border diagonalUp="0" diagonalDown="0">
        <left style="thin">
          <color indexed="64"/>
        </left>
        <right style="thin">
          <color indexed="64"/>
        </right>
        <top style="thin">
          <color indexed="64"/>
        </top>
        <bottom style="thin">
          <color indexed="64"/>
        </bottom>
        <vertical/>
        <horizontal/>
      </border>
    </dxf>
    <dxf>
      <numFmt numFmtId="164" formatCode="#,##0.00\ &quot;€&quot;"/>
      <border diagonalUp="0" diagonalDown="0">
        <left style="thin">
          <color indexed="64"/>
        </left>
        <right style="thin">
          <color indexed="64"/>
        </right>
        <top style="thin">
          <color indexed="64"/>
        </top>
        <bottom style="thin">
          <color indexed="64"/>
        </bottom>
        <vertical/>
        <horizontal/>
      </border>
    </dxf>
    <dxf>
      <numFmt numFmtId="19" formatCode="dd/mm/yyyy"/>
      <border diagonalUp="0" diagonalDown="0">
        <left style="thin">
          <color indexed="64"/>
        </left>
        <right style="thin">
          <color indexed="64"/>
        </right>
        <top style="thin">
          <color indexed="64"/>
        </top>
        <bottom style="thin">
          <color indexed="64"/>
        </bottom>
        <vertical/>
        <horizontal/>
      </border>
    </dxf>
    <dxf>
      <numFmt numFmtId="19" formatCode="dd/mm/yyyy"/>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right style="thin">
          <color indexed="64"/>
        </right>
        <top style="thin">
          <color indexed="64"/>
        </top>
        <bottom style="thin">
          <color indexed="64"/>
        </bottom>
        <vertical/>
        <horizontal/>
      </border>
    </dxf>
    <dxf>
      <border outline="0">
        <top style="thin">
          <color rgb="FF000000"/>
        </top>
      </border>
    </dxf>
    <dxf>
      <border outline="0">
        <left style="thin">
          <color rgb="FF000000"/>
        </left>
        <right style="thin">
          <color rgb="FF000000"/>
        </right>
        <top style="thin">
          <color rgb="FF000000"/>
        </top>
        <bottom style="thin">
          <color rgb="FF000000"/>
        </bottom>
      </border>
    </dxf>
    <dxf>
      <border outline="0">
        <bottom style="thin">
          <color rgb="FF000000"/>
        </bottom>
      </border>
    </dxf>
    <dxf>
      <font>
        <b/>
        <i val="0"/>
        <strike val="0"/>
        <condense val="0"/>
        <extend val="0"/>
        <outline val="0"/>
        <shadow val="0"/>
        <u val="none"/>
        <vertAlign val="baseline"/>
        <sz val="11"/>
        <color theme="0"/>
        <name val="Aptos Narrow"/>
        <family val="2"/>
        <scheme val="minor"/>
      </font>
      <fill>
        <patternFill patternType="solid">
          <fgColor indexed="64"/>
          <bgColor theme="3" tint="9.9978637043366805E-2"/>
        </patternFill>
      </fill>
      <alignment horizontal="center" vertical="center" textRotation="0" wrapText="0" indent="0" justifyLastLine="0" shrinkToFit="0" readingOrder="0"/>
      <border diagonalUp="0" diagonalDown="0" outline="0">
        <left style="thin">
          <color indexed="64"/>
        </left>
        <right style="thin">
          <color indexed="64"/>
        </right>
        <top/>
        <bottom/>
      </border>
    </dxf>
    <dxf>
      <fill>
        <patternFill patternType="solid">
          <fgColor theme="0" tint="-0.14999847407452621"/>
          <bgColor theme="0" tint="-0.1499984740745262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style="thin">
          <color indexed="64"/>
        </left>
        <right style="thin">
          <color indexed="64"/>
        </right>
        <top style="thin">
          <color indexed="64"/>
        </top>
        <bottom style="thin">
          <color indexed="64"/>
        </bottom>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Aptos Narrow"/>
        <family val="2"/>
        <scheme val="minor"/>
      </font>
      <numFmt numFmtId="164" formatCode="#,##0.00\ &quot;€&quo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Aptos Narrow"/>
        <family val="2"/>
        <scheme val="minor"/>
      </font>
      <numFmt numFmtId="164" formatCode="#,##0.00\ &quot;€&quot;"/>
      <border diagonalUp="0" diagonalDown="0" outline="0">
        <left style="thin">
          <color indexed="64"/>
        </left>
        <right style="thin">
          <color indexed="64"/>
        </right>
        <top style="thin">
          <color indexed="64"/>
        </top>
        <bottom style="thin">
          <color indexed="64"/>
        </bottom>
      </border>
    </dxf>
    <dxf>
      <numFmt numFmtId="164" formatCode="#,##0.00\ &quot;€&quot;"/>
      <border diagonalUp="0" diagonalDown="0">
        <left style="thin">
          <color indexed="64"/>
        </left>
        <right style="thin">
          <color indexed="64"/>
        </right>
        <top style="thin">
          <color indexed="64"/>
        </top>
        <bottom style="thin">
          <color indexed="64"/>
        </bottom>
        <vertical/>
        <horizontal/>
      </border>
    </dxf>
    <dxf>
      <numFmt numFmtId="164" formatCode="#,##0.00\ &quot;€&quot;"/>
      <border diagonalUp="0" diagonalDown="0">
        <left style="thin">
          <color indexed="64"/>
        </left>
        <right style="thin">
          <color indexed="64"/>
        </right>
        <top style="thin">
          <color indexed="64"/>
        </top>
        <bottom style="thin">
          <color indexed="64"/>
        </bottom>
        <vertical/>
        <horizontal/>
      </border>
    </dxf>
    <dxf>
      <numFmt numFmtId="19" formatCode="dd/mm/yyyy"/>
      <border diagonalUp="0" diagonalDown="0">
        <left style="thin">
          <color indexed="64"/>
        </left>
        <right style="thin">
          <color indexed="64"/>
        </right>
        <top style="thin">
          <color indexed="64"/>
        </top>
        <bottom style="thin">
          <color indexed="64"/>
        </bottom>
        <vertical/>
        <horizontal/>
      </border>
    </dxf>
    <dxf>
      <numFmt numFmtId="19" formatCode="dd/mm/yyyy"/>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right style="thin">
          <color indexed="64"/>
        </right>
        <top style="thin">
          <color indexed="64"/>
        </top>
        <bottom style="thin">
          <color indexed="64"/>
        </bottom>
        <vertical/>
        <horizontal/>
      </border>
    </dxf>
    <dxf>
      <border outline="0">
        <top style="thin">
          <color rgb="FF000000"/>
        </top>
      </border>
    </dxf>
    <dxf>
      <border outline="0">
        <left style="thin">
          <color rgb="FF000000"/>
        </left>
        <right style="thin">
          <color rgb="FF000000"/>
        </right>
        <top style="thin">
          <color rgb="FF000000"/>
        </top>
        <bottom style="thin">
          <color rgb="FF000000"/>
        </bottom>
      </border>
    </dxf>
    <dxf>
      <border outline="0">
        <bottom style="thin">
          <color rgb="FF000000"/>
        </bottom>
      </border>
    </dxf>
    <dxf>
      <font>
        <b/>
        <i val="0"/>
        <strike val="0"/>
        <condense val="0"/>
        <extend val="0"/>
        <outline val="0"/>
        <shadow val="0"/>
        <u val="none"/>
        <vertAlign val="baseline"/>
        <sz val="11"/>
        <color theme="0"/>
        <name val="Aptos Narrow"/>
        <family val="2"/>
        <scheme val="minor"/>
      </font>
      <fill>
        <patternFill patternType="solid">
          <fgColor indexed="64"/>
          <bgColor theme="3" tint="9.9978637043366805E-2"/>
        </patternFill>
      </fill>
      <alignment horizontal="center" vertical="center" textRotation="0" wrapText="0" indent="0" justifyLastLine="0" shrinkToFit="0" readingOrder="0"/>
      <border diagonalUp="0" diagonalDown="0" outline="0">
        <left style="thin">
          <color indexed="64"/>
        </left>
        <right style="thin">
          <color indexed="64"/>
        </right>
        <top/>
        <bottom/>
      </border>
    </dxf>
    <dxf>
      <font>
        <b val="0"/>
        <i val="0"/>
        <strike val="0"/>
        <condense val="0"/>
        <extend val="0"/>
        <outline val="0"/>
        <shadow val="0"/>
        <u val="none"/>
        <vertAlign val="baseline"/>
        <sz val="11"/>
        <color theme="1"/>
        <name val="Aptos Narrow"/>
        <family val="2"/>
        <scheme val="minor"/>
      </font>
      <fill>
        <patternFill patternType="solid">
          <fgColor theme="0" tint="-0.14999847407452621"/>
          <bgColor theme="0" tint="-0.14999847407452621"/>
        </patternFill>
      </fill>
      <alignment horizontal="center" vertical="bottom" textRotation="0" wrapText="0" indent="0" justifyLastLine="0" shrinkToFit="0" readingOrder="0"/>
      <border diagonalUp="0" diagonalDown="0" outline="0">
        <left style="thin">
          <color indexed="64"/>
        </left>
        <right/>
        <top style="thin">
          <color indexed="64"/>
        </top>
        <bottom/>
      </border>
    </dxf>
    <dxf>
      <font>
        <b val="0"/>
        <i val="0"/>
        <strike val="0"/>
        <condense val="0"/>
        <extend val="0"/>
        <outline val="0"/>
        <shadow val="0"/>
        <u val="none"/>
        <vertAlign val="baseline"/>
        <sz val="11"/>
        <color theme="1"/>
        <name val="Aptos Narrow"/>
        <family val="2"/>
        <scheme val="minor"/>
      </font>
      <fill>
        <patternFill patternType="solid">
          <fgColor theme="0" tint="-0.14999847407452621"/>
          <bgColor theme="0" tint="-0.1499984740745262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Aptos Narrow"/>
        <family val="2"/>
        <scheme val="minor"/>
      </font>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val="0"/>
        <i val="0"/>
        <strike val="0"/>
        <condense val="0"/>
        <extend val="0"/>
        <outline val="0"/>
        <shadow val="0"/>
        <u val="none"/>
        <vertAlign val="baseline"/>
        <sz val="11"/>
        <color theme="1"/>
        <name val="Aptos Narrow"/>
        <family val="2"/>
        <scheme val="minor"/>
      </font>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val="0"/>
        <i val="0"/>
        <strike val="0"/>
        <condense val="0"/>
        <extend val="0"/>
        <outline val="0"/>
        <shadow val="0"/>
        <u val="none"/>
        <vertAlign val="baseline"/>
        <sz val="11"/>
        <color theme="1"/>
        <name val="Aptos Narrow"/>
        <family val="2"/>
        <scheme val="minor"/>
      </font>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val="0"/>
        <i val="0"/>
        <strike val="0"/>
        <condense val="0"/>
        <extend val="0"/>
        <outline val="0"/>
        <shadow val="0"/>
        <u val="none"/>
        <vertAlign val="baseline"/>
        <sz val="11"/>
        <color theme="1"/>
        <name val="Aptos Narrow"/>
        <family val="2"/>
        <scheme val="minor"/>
      </font>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val="0"/>
        <i val="0"/>
        <strike val="0"/>
        <condense val="0"/>
        <extend val="0"/>
        <outline val="0"/>
        <shadow val="0"/>
        <u val="none"/>
        <vertAlign val="baseline"/>
        <sz val="11"/>
        <color theme="1"/>
        <name val="Aptos Narrow"/>
        <family val="2"/>
        <scheme val="minor"/>
      </font>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i val="0"/>
        <strike val="0"/>
        <condense val="0"/>
        <extend val="0"/>
        <outline val="0"/>
        <shadow val="0"/>
        <u val="none"/>
        <vertAlign val="baseline"/>
        <sz val="11"/>
        <color theme="1"/>
        <name val="Aptos Narrow"/>
        <family val="2"/>
        <scheme val="minor"/>
      </font>
      <numFmt numFmtId="164" formatCode="#,##0.00\ &quot;€&quot;"/>
      <fill>
        <patternFill patternType="solid">
          <fgColor theme="0" tint="-0.14999847407452621"/>
          <bgColor theme="0" tint="-0.14999847407452621"/>
        </patternFill>
      </fill>
      <alignment horizontal="center" vertical="bottom" textRotation="0" wrapText="0" indent="0" justifyLastLine="0" shrinkToFit="0" readingOrder="0"/>
      <border diagonalUp="0" diagonalDown="0">
        <left style="thin">
          <color indexed="64"/>
        </left>
        <right/>
        <top style="thin">
          <color indexed="64"/>
        </top>
        <bottom/>
        <vertical/>
        <horizontal/>
      </border>
    </dxf>
    <dxf>
      <font>
        <b/>
        <i val="0"/>
        <strike val="0"/>
        <condense val="0"/>
        <extend val="0"/>
        <outline val="0"/>
        <shadow val="0"/>
        <u val="none"/>
        <vertAlign val="baseline"/>
        <sz val="11"/>
        <color theme="1"/>
        <name val="Aptos Narrow"/>
        <family val="2"/>
        <scheme val="minor"/>
      </font>
      <numFmt numFmtId="164" formatCode="#,##0.00\ &quot;€&quot;"/>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val="0"/>
        <i val="0"/>
        <strike val="0"/>
        <condense val="0"/>
        <extend val="0"/>
        <outline val="0"/>
        <shadow val="0"/>
        <u val="none"/>
        <vertAlign val="baseline"/>
        <sz val="11"/>
        <color theme="1"/>
        <name val="Aptos Narrow"/>
        <family val="2"/>
        <scheme val="minor"/>
      </font>
      <numFmt numFmtId="164" formatCode="#,##0.00\ &quot;€&quot;"/>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val="0"/>
        <i val="0"/>
        <strike val="0"/>
        <condense val="0"/>
        <extend val="0"/>
        <outline val="0"/>
        <shadow val="0"/>
        <u val="none"/>
        <vertAlign val="baseline"/>
        <sz val="11"/>
        <color theme="1"/>
        <name val="Aptos Narrow"/>
        <family val="2"/>
        <scheme val="minor"/>
      </font>
      <numFmt numFmtId="164" formatCode="#,##0.00\ &quot;€&quot;"/>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val="0"/>
        <i val="0"/>
        <strike val="0"/>
        <condense val="0"/>
        <extend val="0"/>
        <outline val="0"/>
        <shadow val="0"/>
        <u val="none"/>
        <vertAlign val="baseline"/>
        <sz val="11"/>
        <color theme="1"/>
        <name val="Aptos Narrow"/>
        <family val="2"/>
        <scheme val="minor"/>
      </font>
      <numFmt numFmtId="19" formatCode="dd/mm/yyyy"/>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val="0"/>
        <i val="0"/>
        <strike val="0"/>
        <condense val="0"/>
        <extend val="0"/>
        <outline val="0"/>
        <shadow val="0"/>
        <u val="none"/>
        <vertAlign val="baseline"/>
        <sz val="11"/>
        <color theme="1"/>
        <name val="Aptos Narrow"/>
        <family val="2"/>
        <scheme val="minor"/>
      </font>
      <numFmt numFmtId="19" formatCode="dd/mm/yyyy"/>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val="0"/>
        <i val="0"/>
        <strike val="0"/>
        <condense val="0"/>
        <extend val="0"/>
        <outline val="0"/>
        <shadow val="0"/>
        <u val="none"/>
        <vertAlign val="baseline"/>
        <sz val="11"/>
        <color theme="1"/>
        <name val="Aptos Narrow"/>
        <family val="2"/>
        <scheme val="minor"/>
      </font>
      <numFmt numFmtId="30" formatCode="@"/>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i val="0"/>
        <strike val="0"/>
        <condense val="0"/>
        <extend val="0"/>
        <outline val="0"/>
        <shadow val="0"/>
        <u val="none"/>
        <vertAlign val="baseline"/>
        <sz val="11"/>
        <color theme="1"/>
        <name val="Aptos Narrow"/>
        <family val="2"/>
        <scheme val="minor"/>
      </font>
      <fill>
        <patternFill patternType="solid">
          <fgColor theme="0" tint="-0.14999847407452621"/>
          <bgColor theme="0" tint="-0.14999847407452621"/>
        </patternFill>
      </fill>
      <border diagonalUp="0" diagonalDown="0">
        <left/>
        <right/>
        <top style="thin">
          <color indexed="64"/>
        </top>
        <bottom/>
        <vertical/>
        <horizontal/>
      </border>
    </dxf>
    <dxf>
      <border outline="0">
        <left style="thin">
          <color rgb="FF000000"/>
        </left>
      </border>
    </dxf>
    <dxf>
      <font>
        <b val="0"/>
        <i val="0"/>
        <strike val="0"/>
        <condense val="0"/>
        <extend val="0"/>
        <outline val="0"/>
        <shadow val="0"/>
        <u val="none"/>
        <vertAlign val="baseline"/>
        <sz val="11"/>
        <color theme="1"/>
        <name val="Aptos Narrow"/>
        <family val="2"/>
        <scheme val="minor"/>
      </font>
      <fill>
        <patternFill patternType="solid">
          <fgColor theme="0" tint="-0.14999847407452621"/>
          <bgColor theme="0" tint="-0.14999847407452621"/>
        </patternFill>
      </fill>
    </dxf>
    <dxf>
      <font>
        <b/>
        <i val="0"/>
        <strike val="0"/>
        <condense val="0"/>
        <extend val="0"/>
        <outline val="0"/>
        <shadow val="0"/>
        <u val="none"/>
        <vertAlign val="baseline"/>
        <sz val="11"/>
        <color theme="0"/>
        <name val="Aptos Narrow"/>
        <family val="2"/>
        <scheme val="minor"/>
      </font>
      <fill>
        <patternFill patternType="solid">
          <fgColor indexed="64"/>
          <bgColor theme="3" tint="9.9978637043366805E-2"/>
        </patternFill>
      </fill>
      <alignment horizontal="center" vertical="center" textRotation="0" wrapText="0" indent="0" justifyLastLine="0" shrinkToFit="0" readingOrder="0"/>
      <border diagonalUp="0" diagonalDown="0" outline="0">
        <left style="thin">
          <color indexed="64"/>
        </left>
        <right style="thin">
          <color indexed="64"/>
        </right>
        <top/>
        <bottom/>
      </border>
    </dxf>
    <dxf>
      <font>
        <b val="0"/>
        <i val="0"/>
        <strike val="0"/>
        <condense val="0"/>
        <extend val="0"/>
        <outline val="0"/>
        <shadow val="0"/>
        <u val="none"/>
        <vertAlign val="baseline"/>
        <sz val="11"/>
        <color theme="1"/>
        <name val="Aptos Narrow"/>
        <family val="2"/>
        <scheme val="minor"/>
      </font>
      <fill>
        <patternFill patternType="solid">
          <fgColor theme="0" tint="-0.14999847407452621"/>
          <bgColor theme="0" tint="-0.14999847407452621"/>
        </patternFill>
      </fill>
      <alignment horizontal="center" vertical="bottom" textRotation="0" wrapText="0" indent="0" justifyLastLine="0" shrinkToFit="0" readingOrder="0"/>
      <border diagonalUp="0" diagonalDown="0" outline="0">
        <left style="thin">
          <color indexed="64"/>
        </left>
        <right/>
        <top style="thin">
          <color indexed="64"/>
        </top>
        <bottom/>
      </border>
    </dxf>
    <dxf>
      <font>
        <b val="0"/>
        <i val="0"/>
        <strike val="0"/>
        <condense val="0"/>
        <extend val="0"/>
        <outline val="0"/>
        <shadow val="0"/>
        <u val="none"/>
        <vertAlign val="baseline"/>
        <sz val="11"/>
        <color theme="1"/>
        <name val="Aptos Narrow"/>
        <family val="2"/>
        <scheme val="minor"/>
      </font>
      <fill>
        <patternFill patternType="solid">
          <fgColor theme="0" tint="-0.14999847407452621"/>
          <bgColor theme="0" tint="-0.1499984740745262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Aptos Narrow"/>
        <family val="2"/>
        <scheme val="minor"/>
      </font>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val="0"/>
        <i val="0"/>
        <strike val="0"/>
        <condense val="0"/>
        <extend val="0"/>
        <outline val="0"/>
        <shadow val="0"/>
        <u val="none"/>
        <vertAlign val="baseline"/>
        <sz val="11"/>
        <color theme="1"/>
        <name val="Aptos Narrow"/>
        <family val="2"/>
        <scheme val="minor"/>
      </font>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val="0"/>
        <i val="0"/>
        <strike val="0"/>
        <condense val="0"/>
        <extend val="0"/>
        <outline val="0"/>
        <shadow val="0"/>
        <u val="none"/>
        <vertAlign val="baseline"/>
        <sz val="11"/>
        <color theme="1"/>
        <name val="Aptos Narrow"/>
        <family val="2"/>
        <scheme val="minor"/>
      </font>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val="0"/>
        <i val="0"/>
        <strike val="0"/>
        <condense val="0"/>
        <extend val="0"/>
        <outline val="0"/>
        <shadow val="0"/>
        <u val="none"/>
        <vertAlign val="baseline"/>
        <sz val="11"/>
        <color theme="1"/>
        <name val="Aptos Narrow"/>
        <family val="2"/>
        <scheme val="minor"/>
      </font>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val="0"/>
        <i val="0"/>
        <strike val="0"/>
        <condense val="0"/>
        <extend val="0"/>
        <outline val="0"/>
        <shadow val="0"/>
        <u val="none"/>
        <vertAlign val="baseline"/>
        <sz val="11"/>
        <color theme="1"/>
        <name val="Aptos Narrow"/>
        <family val="2"/>
        <scheme val="minor"/>
      </font>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i val="0"/>
        <strike val="0"/>
        <condense val="0"/>
        <extend val="0"/>
        <outline val="0"/>
        <shadow val="0"/>
        <u val="none"/>
        <vertAlign val="baseline"/>
        <sz val="11"/>
        <color theme="1"/>
        <name val="Aptos Narrow"/>
        <family val="2"/>
        <scheme val="minor"/>
      </font>
      <numFmt numFmtId="164" formatCode="#,##0.00\ &quot;€&quot;"/>
      <fill>
        <patternFill patternType="solid">
          <fgColor theme="0" tint="-0.14999847407452621"/>
          <bgColor theme="0" tint="-0.14999847407452621"/>
        </patternFill>
      </fill>
      <alignment horizontal="center" vertical="bottom" textRotation="0" wrapText="0" indent="0" justifyLastLine="0" shrinkToFit="0" readingOrder="0"/>
      <border diagonalUp="0" diagonalDown="0">
        <left style="thin">
          <color indexed="64"/>
        </left>
        <right/>
        <top style="thin">
          <color indexed="64"/>
        </top>
        <bottom/>
        <vertical/>
        <horizontal/>
      </border>
    </dxf>
    <dxf>
      <font>
        <b/>
        <i val="0"/>
        <strike val="0"/>
        <condense val="0"/>
        <extend val="0"/>
        <outline val="0"/>
        <shadow val="0"/>
        <u val="none"/>
        <vertAlign val="baseline"/>
        <sz val="11"/>
        <color theme="1"/>
        <name val="Aptos Narrow"/>
        <family val="2"/>
        <scheme val="minor"/>
      </font>
      <numFmt numFmtId="164" formatCode="#,##0.00\ &quot;€&quot;"/>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val="0"/>
        <i val="0"/>
        <strike val="0"/>
        <condense val="0"/>
        <extend val="0"/>
        <outline val="0"/>
        <shadow val="0"/>
        <u val="none"/>
        <vertAlign val="baseline"/>
        <sz val="11"/>
        <color theme="1"/>
        <name val="Aptos Narrow"/>
        <family val="2"/>
        <scheme val="minor"/>
      </font>
      <numFmt numFmtId="164" formatCode="#,##0.00\ &quot;€&quot;"/>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val="0"/>
        <i val="0"/>
        <strike val="0"/>
        <condense val="0"/>
        <extend val="0"/>
        <outline val="0"/>
        <shadow val="0"/>
        <u val="none"/>
        <vertAlign val="baseline"/>
        <sz val="11"/>
        <color theme="1"/>
        <name val="Aptos Narrow"/>
        <family val="2"/>
        <scheme val="minor"/>
      </font>
      <numFmt numFmtId="164" formatCode="#,##0.00\ &quot;€&quot;"/>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val="0"/>
        <i val="0"/>
        <strike val="0"/>
        <condense val="0"/>
        <extend val="0"/>
        <outline val="0"/>
        <shadow val="0"/>
        <u val="none"/>
        <vertAlign val="baseline"/>
        <sz val="11"/>
        <color theme="1"/>
        <name val="Aptos Narrow"/>
        <family val="2"/>
        <scheme val="minor"/>
      </font>
      <numFmt numFmtId="19" formatCode="dd/mm/yyyy"/>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val="0"/>
        <i val="0"/>
        <strike val="0"/>
        <condense val="0"/>
        <extend val="0"/>
        <outline val="0"/>
        <shadow val="0"/>
        <u val="none"/>
        <vertAlign val="baseline"/>
        <sz val="11"/>
        <color theme="1"/>
        <name val="Aptos Narrow"/>
        <family val="2"/>
        <scheme val="minor"/>
      </font>
      <numFmt numFmtId="19" formatCode="dd/mm/yyyy"/>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val="0"/>
        <i val="0"/>
        <strike val="0"/>
        <condense val="0"/>
        <extend val="0"/>
        <outline val="0"/>
        <shadow val="0"/>
        <u val="none"/>
        <vertAlign val="baseline"/>
        <sz val="11"/>
        <color theme="1"/>
        <name val="Aptos Narrow"/>
        <family val="2"/>
        <scheme val="minor"/>
      </font>
      <numFmt numFmtId="30" formatCode="@"/>
      <fill>
        <patternFill patternType="solid">
          <fgColor theme="0" tint="-0.14999847407452621"/>
          <bgColor theme="0" tint="-0.14999847407452621"/>
        </patternFill>
      </fill>
      <border diagonalUp="0" diagonalDown="0">
        <left style="thin">
          <color indexed="64"/>
        </left>
        <right/>
        <top style="thin">
          <color indexed="64"/>
        </top>
        <bottom/>
        <vertical/>
        <horizontal/>
      </border>
    </dxf>
    <dxf>
      <font>
        <b/>
        <i val="0"/>
        <strike val="0"/>
        <condense val="0"/>
        <extend val="0"/>
        <outline val="0"/>
        <shadow val="0"/>
        <u val="none"/>
        <vertAlign val="baseline"/>
        <sz val="11"/>
        <color theme="1"/>
        <name val="Aptos Narrow"/>
        <family val="2"/>
        <scheme val="minor"/>
      </font>
      <fill>
        <patternFill patternType="solid">
          <fgColor theme="0" tint="-0.14999847407452621"/>
          <bgColor theme="0" tint="-0.14999847407452621"/>
        </patternFill>
      </fill>
      <border diagonalUp="0" diagonalDown="0">
        <left/>
        <right/>
        <top style="thin">
          <color indexed="64"/>
        </top>
        <bottom/>
        <vertical/>
        <horizontal/>
      </border>
    </dxf>
    <dxf>
      <border outline="0">
        <left style="thin">
          <color rgb="FF000000"/>
        </left>
        <right style="thin">
          <color rgb="FF000000"/>
        </right>
        <top style="thin">
          <color rgb="FF000000"/>
        </top>
      </border>
    </dxf>
    <dxf>
      <font>
        <b val="0"/>
        <i val="0"/>
        <strike val="0"/>
        <condense val="0"/>
        <extend val="0"/>
        <outline val="0"/>
        <shadow val="0"/>
        <u val="none"/>
        <vertAlign val="baseline"/>
        <sz val="11"/>
        <color theme="1"/>
        <name val="Aptos Narrow"/>
        <family val="2"/>
        <scheme val="minor"/>
      </font>
      <fill>
        <patternFill patternType="solid">
          <fgColor theme="0" tint="-0.14999847407452621"/>
          <bgColor theme="0" tint="-0.14999847407452621"/>
        </patternFill>
      </fill>
    </dxf>
    <dxf>
      <font>
        <b/>
        <i val="0"/>
        <strike val="0"/>
        <condense val="0"/>
        <extend val="0"/>
        <outline val="0"/>
        <shadow val="0"/>
        <u val="none"/>
        <vertAlign val="baseline"/>
        <sz val="11"/>
        <color theme="0"/>
        <name val="Aptos Narrow"/>
        <family val="2"/>
        <scheme val="minor"/>
      </font>
      <fill>
        <patternFill patternType="solid">
          <fgColor indexed="64"/>
          <bgColor theme="3" tint="9.9978637043366805E-2"/>
        </patternFill>
      </fill>
      <alignment horizontal="center" vertical="center" textRotation="0" wrapText="0" indent="0" justifyLastLine="0" shrinkToFit="0" readingOrder="0"/>
      <border diagonalUp="0" diagonalDown="0" outline="0">
        <left style="thin">
          <color indexed="64"/>
        </left>
        <right style="thin">
          <color indexed="64"/>
        </right>
        <top/>
        <bottom/>
      </border>
    </dxf>
    <dxf>
      <alignment horizontal="center" vertical="bottom" textRotation="0" wrapText="0" indent="0" justifyLastLine="0" shrinkToFit="0" readingOrder="0"/>
    </dxf>
    <dxf>
      <font>
        <b val="0"/>
        <i val="0"/>
        <strike val="0"/>
        <condense val="0"/>
        <extend val="0"/>
        <outline val="0"/>
        <shadow val="0"/>
        <u val="none"/>
        <vertAlign val="baseline"/>
        <sz val="11"/>
        <color theme="1"/>
        <name val="Aptos Narrow"/>
        <family val="2"/>
        <scheme val="minor"/>
      </font>
      <fill>
        <patternFill patternType="solid">
          <fgColor theme="0" tint="-0.14999847407452621"/>
          <bgColor theme="0" tint="-0.1499984740745262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Aptos Narrow"/>
        <family val="2"/>
        <scheme val="minor"/>
      </font>
      <fill>
        <patternFill patternType="solid">
          <fgColor theme="0" tint="-0.14999847407452621"/>
          <bgColor theme="0" tint="-0.14999847407452621"/>
        </patternFill>
      </fill>
      <border diagonalUp="0" diagonalDown="0">
        <left/>
        <right/>
        <top style="thin">
          <color indexed="64"/>
        </top>
        <bottom/>
        <vertical/>
        <horizontal/>
      </border>
    </dxf>
    <dxf>
      <border outline="0">
        <left style="thin">
          <color indexed="64"/>
        </left>
        <right style="thin">
          <color rgb="FF000000"/>
        </right>
        <bottom style="thin">
          <color indexed="64"/>
        </bottom>
      </border>
    </dxf>
    <dxf>
      <font>
        <b/>
        <i val="0"/>
        <strike val="0"/>
        <condense val="0"/>
        <extend val="0"/>
        <outline val="0"/>
        <shadow val="0"/>
        <u val="none"/>
        <vertAlign val="baseline"/>
        <sz val="11"/>
        <color theme="0"/>
        <name val="Aptos Narrow"/>
        <family val="2"/>
        <scheme val="minor"/>
      </font>
      <fill>
        <patternFill patternType="solid">
          <fgColor indexed="64"/>
          <bgColor theme="3" tint="9.9978637043366805E-2"/>
        </patternFill>
      </fill>
      <alignment horizontal="center" vertical="center"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colors>
    <mruColors>
      <color rgb="FFFF0066"/>
      <color rgb="FF90F8BF"/>
      <color rgb="FF0696AE"/>
      <color rgb="FF214A93"/>
      <color rgb="FF0DC560"/>
      <color rgb="FF76B531"/>
      <color rgb="FF27E547"/>
      <color rgb="FF15AF2F"/>
      <color rgb="FF0BA952"/>
      <color rgb="FF0C6E4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eetMetadata" Target="metadata.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38F6AA80-F379-4A47-9E6D-A8307D601435}" name="Tableau1" displayName="Tableau1" ref="A7:O80" totalsRowShown="0" headerRowDxfId="241" tableBorderDxfId="240">
  <autoFilter ref="A7:O80" xr:uid="{38F6AA80-F379-4A47-9E6D-A8307D601435}"/>
  <tableColumns count="15">
    <tableColumn id="1" xr3:uid="{90168F1F-A12A-4842-A048-E63E799067F1}" name="FOURNISSEUR " dataDxfId="239"/>
    <tableColumn id="2" xr3:uid="{FED10DA8-74CE-489E-99A0-3C801C661985}" name="N° FACTURE"/>
    <tableColumn id="3" xr3:uid="{FFE4DA73-E71C-45D9-ACD0-5EB85BAACB54}" name="DATE"/>
    <tableColumn id="4" xr3:uid="{29E34BC0-5331-4835-B8ED-B41DBB8A7E03}" name="ECHEANCE"/>
    <tableColumn id="5" xr3:uid="{8A108202-0BD8-4F2C-9EFF-CF5228A6AAB8}" name="MONTANT HT"/>
    <tableColumn id="6" xr3:uid="{22FB14B0-4054-4CCF-851B-D828AA098859}" name="TVA"/>
    <tableColumn id="7" xr3:uid="{7C16D85C-8448-42B6-B9A8-6135539460C2}" name="MONTANT TTC"/>
    <tableColumn id="8" xr3:uid="{66BC6780-E4BA-4C1A-860C-6DE4AC275FDA}" name="STATUT"/>
    <tableColumn id="9" xr3:uid="{5D049D04-B5CF-468C-A1B8-BD88400A1967}" name="MODE _x000a_REGLEMENT "/>
    <tableColumn id="10" xr3:uid="{10ACA61C-719C-4AA7-8535-8CE986B7D13E}" name="TYPE VENTE"/>
    <tableColumn id="11" xr3:uid="{6B4E4579-4831-4081-A5B0-FD79ACE10D09}" name="NOTE"/>
    <tableColumn id="12" xr3:uid="{55D065C1-AEDB-4699-86AB-4FA428B4CEFD}" name="N° CDE LGEAU"/>
    <tableColumn id="13" xr3:uid="{77895A69-B027-488B-AB3A-8D9FD2A7BEB0}" name="CLIENT "/>
    <tableColumn id="14" xr3:uid="{9A2CCD44-77B1-47F5-9140-9F2BBB2ACC9F}" name="CHANTIER " dataDxfId="238"/>
    <tableColumn id="15" xr3:uid="{E404E7A4-7776-4BEB-AA1A-5300DA469454}" name="BOX" dataDxfId="237"/>
  </tableColumns>
  <tableStyleInfo name="TableStyleLight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B90F79F8-345D-40ED-AFCD-58141D48F301}" name="Tableau2" displayName="Tableau2" ref="A7:O80" totalsRowShown="0" headerRowDxfId="236" dataDxfId="235" tableBorderDxfId="234">
  <autoFilter ref="A7:O80" xr:uid="{B90F79F8-345D-40ED-AFCD-58141D48F301}"/>
  <tableColumns count="15">
    <tableColumn id="1" xr3:uid="{EC5F7B22-D834-4ABB-B562-ADC7222CBB1D}" name="FOURNISSEUR " dataDxfId="233"/>
    <tableColumn id="2" xr3:uid="{FD9323BB-0887-46AA-8503-B7DD4273B570}" name="N° FACTURE" dataDxfId="232"/>
    <tableColumn id="3" xr3:uid="{411B8CC3-F76C-4F69-B814-AD5056791D79}" name="DATE" dataDxfId="231"/>
    <tableColumn id="4" xr3:uid="{D2A5EC51-DB55-42E6-91BD-0CAEE1571B16}" name="ECHEANCE" dataDxfId="230"/>
    <tableColumn id="5" xr3:uid="{C402DFFD-E77E-4227-AB6A-FFD3FAED9DCC}" name="MONTANT HT" dataDxfId="229"/>
    <tableColumn id="6" xr3:uid="{AF8EAE5A-352F-451B-A24E-EE97BC995FF5}" name="TVA" dataDxfId="228">
      <calculatedColumnFormula>'FEVRIER 25'!$E8*0.2</calculatedColumnFormula>
    </tableColumn>
    <tableColumn id="7" xr3:uid="{FC9A6567-CE60-45D2-9600-98B56B420AE4}" name="MONTANT TTC" dataDxfId="227">
      <calculatedColumnFormula>'FEVRIER 25'!$F8+'FEVRIER 25'!$E8</calculatedColumnFormula>
    </tableColumn>
    <tableColumn id="8" xr3:uid="{0157414C-F857-4993-9796-A35F5FB49975}" name="STATUT" dataDxfId="226">
      <calculatedColumnFormula array="1">_xlfn.IFS('FEVRIER 25'!$G8="","",'FEVRIER 25'!$I8="","A régler",'FEVRIER 25'!$I8&lt;&gt;"","Réglée")</calculatedColumnFormula>
    </tableColumn>
    <tableColumn id="9" xr3:uid="{E7006A48-7F99-4731-85E4-0EB9F01219C5}" name="MODE _x000a_REGLEMENT " dataDxfId="225"/>
    <tableColumn id="10" xr3:uid="{5B5082C3-A865-45BF-A27B-7E5E632BB526}" name="TYPE VENTE" dataDxfId="224"/>
    <tableColumn id="11" xr3:uid="{656FA6B9-FF9C-4422-B0D8-D8FB9997722C}" name="NOTE" dataDxfId="223"/>
    <tableColumn id="12" xr3:uid="{74F33175-5E5B-4CEC-B86D-DE186AE8D94A}" name="N° CDE LGEAU" dataDxfId="222"/>
    <tableColumn id="13" xr3:uid="{E6DDA2B2-5B23-432A-AF19-EB439E124523}" name="CLIENT " dataDxfId="221"/>
    <tableColumn id="14" xr3:uid="{B9BCD720-FE20-454A-9C83-5681BFE701DF}" name="CHANTIER " dataDxfId="220"/>
    <tableColumn id="15" xr3:uid="{D4C6DD99-69C0-466A-9A07-A210FD3EF0BF}" name="BOX" dataDxfId="219"/>
  </tableColumns>
  <tableStyleInfo name="TableStyleLight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621581F7-631F-4BFD-8C3D-D612642B05FA}" name="Tableau3" displayName="Tableau3" ref="A7:O80" totalsRowShown="0" headerRowDxfId="218" dataDxfId="217" tableBorderDxfId="216">
  <autoFilter ref="A7:O80" xr:uid="{621581F7-631F-4BFD-8C3D-D612642B05FA}"/>
  <tableColumns count="15">
    <tableColumn id="1" xr3:uid="{6A59507E-58DB-41D6-8441-D2DFC129F447}" name="FOURNISSEUR " dataDxfId="215"/>
    <tableColumn id="2" xr3:uid="{54CBB760-D99A-400E-B2E1-9B4D8D744A25}" name="N° FACTURE" dataDxfId="214"/>
    <tableColumn id="3" xr3:uid="{B296ACF2-8818-4725-B6A7-0A2D4B16B6AA}" name="DATE" dataDxfId="213"/>
    <tableColumn id="4" xr3:uid="{C8BD3532-3EDD-476A-B1C0-10C423395A53}" name="ECHEANCE" dataDxfId="212"/>
    <tableColumn id="5" xr3:uid="{2A0B6BA2-201B-4A6E-96B8-D6704061CF15}" name="MONTANT HT" dataDxfId="211"/>
    <tableColumn id="6" xr3:uid="{D819281A-5595-47DB-95C6-A930680672BB}" name="TVA" dataDxfId="210">
      <calculatedColumnFormula>'MARS 25'!$E8*0.2</calculatedColumnFormula>
    </tableColumn>
    <tableColumn id="7" xr3:uid="{E0D2DA96-3687-4E49-ADB9-0803F6201566}" name="MONTANT TTC" dataDxfId="209">
      <calculatedColumnFormula>'MARS 25'!$F8+'MARS 25'!$E8</calculatedColumnFormula>
    </tableColumn>
    <tableColumn id="8" xr3:uid="{0F22F336-6ED4-45B9-ABAB-AB604FA6FEE8}" name="STATUT" dataDxfId="208">
      <calculatedColumnFormula array="1">_xlfn.IFS('MARS 25'!$G8="","",'MARS 25'!$I8="","A régler",'MARS 25'!$I8&lt;&gt;"","Réglée")</calculatedColumnFormula>
    </tableColumn>
    <tableColumn id="9" xr3:uid="{3907D2A8-8560-48F9-BD28-B33853AC6799}" name="MODE _x000a_REGLEMENT " dataDxfId="207"/>
    <tableColumn id="10" xr3:uid="{E34E38F9-00AA-4C88-B30E-1813F3AEA36B}" name="TYPE VENTE" dataDxfId="206"/>
    <tableColumn id="11" xr3:uid="{AEE27951-4670-4788-9E1A-E7C318581648}" name="NOTE" dataDxfId="205"/>
    <tableColumn id="12" xr3:uid="{AA4DD2B6-E941-44DF-A7B9-C73B54E96C52}" name="N° CDE LGEAU" dataDxfId="204"/>
    <tableColumn id="13" xr3:uid="{4334AFCF-BA87-48EB-8DF3-0F4948E35302}" name="CLIENT " dataDxfId="203"/>
    <tableColumn id="14" xr3:uid="{2975DEF2-9FD0-40FE-A2EB-F4FDB6DDAB4F}" name="CHANTIER " dataDxfId="202"/>
    <tableColumn id="16" xr3:uid="{3BAD9C0D-69D5-4CD7-9192-91355757575F}" name="BOX" dataDxfId="201"/>
  </tableColumns>
  <tableStyleInfo name="TableStyleLight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107A59C6-106E-47CC-8E46-95242099C6E0}" name="Tableau2567" displayName="Tableau2567" ref="A7:O80" totalsRowShown="0" headerRowDxfId="200" headerRowBorderDxfId="199" tableBorderDxfId="198" totalsRowBorderDxfId="197">
  <autoFilter ref="A7:O80" xr:uid="{25DABD25-5493-44D5-9DA7-939C48746A02}"/>
  <sortState xmlns:xlrd2="http://schemas.microsoft.com/office/spreadsheetml/2017/richdata2" ref="A8:N80">
    <sortCondition descending="1" ref="D7:D80"/>
  </sortState>
  <tableColumns count="15">
    <tableColumn id="1" xr3:uid="{5276C5CB-B2E0-448E-8967-11F02656A94E}" name="FOURNISSEUR " dataDxfId="196"/>
    <tableColumn id="2" xr3:uid="{6ED7F69F-DF60-4262-99B2-A4C05842F232}" name="N° FACTURE" dataDxfId="195"/>
    <tableColumn id="3" xr3:uid="{231EBB44-959F-4AB9-AC31-E936008D3ABD}" name="DATE" dataDxfId="194"/>
    <tableColumn id="4" xr3:uid="{FD28DF57-9D65-4F13-82EB-4BD3F6FD440E}" name="ECHEANCE" dataDxfId="193"/>
    <tableColumn id="5" xr3:uid="{05CC01DB-B1CE-4D35-A8D1-7689AA819BC5}" name="MONTANT HT" dataDxfId="192"/>
    <tableColumn id="6" xr3:uid="{BB95459E-B64E-483E-94B1-E299111F7D45}" name="TVA" dataDxfId="191">
      <calculatedColumnFormula>Tableau2567[[#This Row],[MONTANT HT]]*0.2</calculatedColumnFormula>
    </tableColumn>
    <tableColumn id="7" xr3:uid="{25FD0204-C0D6-4195-9CBE-ADBEA5FD927F}" name="MONTANT TTC" dataDxfId="190">
      <calculatedColumnFormula>Tableau2567[[#This Row],[TVA]]+Tableau2567[[#This Row],[MONTANT HT]]</calculatedColumnFormula>
    </tableColumn>
    <tableColumn id="14" xr3:uid="{AD077EE5-1D23-47EB-9837-17DCEAC52BB6}" name="STATUT" dataDxfId="189">
      <calculatedColumnFormula array="1">_xlfn.IFS(Tableau2567[[#This Row],[MONTANT TTC]]="","",Tableau2567[[#This Row],[MODE 
REGLEMENT ]]="","A régler",Tableau2567[[#This Row],[MODE 
REGLEMENT ]]&lt;&gt;"","Réglée")</calculatedColumnFormula>
    </tableColumn>
    <tableColumn id="9" xr3:uid="{67238200-45BD-46D6-BAA4-857380EBD3C3}" name="MODE _x000a_REGLEMENT " dataDxfId="188"/>
    <tableColumn id="18" xr3:uid="{84797AAE-4B1E-43BC-B1C9-5C9FECEC0395}" name="TYPE VENTE" dataDxfId="187"/>
    <tableColumn id="10" xr3:uid="{6E1AA79C-4FD2-4BBC-B86E-523209DD2334}" name="NOTE" dataDxfId="186"/>
    <tableColumn id="11" xr3:uid="{7832D519-135D-451E-9E78-3F4066906E97}" name="N° CDE LGEAU" dataDxfId="185"/>
    <tableColumn id="12" xr3:uid="{33898C69-6314-4DA8-A69B-258C08AD8879}" name="CLIENT " dataDxfId="184"/>
    <tableColumn id="13" xr3:uid="{E401503E-9528-4925-959F-415F419A7313}" name="CHANTIER " dataDxfId="183"/>
    <tableColumn id="8" xr3:uid="{42F303FF-91A1-4E3A-A893-356FB6A3AC9A}" name="BOX" dataDxfId="182"/>
  </tableColumns>
  <tableStyleInfo name="TableStyleLight1" showFirstColumn="1"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C1B4279F-062C-426C-9E84-1755B146CACE}" name="Tableau25678" displayName="Tableau25678" ref="A7:O80" totalsRowShown="0" headerRowDxfId="181" headerRowBorderDxfId="180" tableBorderDxfId="179" totalsRowBorderDxfId="178">
  <autoFilter ref="A7:O80" xr:uid="{25DABD25-5493-44D5-9DA7-939C48746A02}"/>
  <sortState xmlns:xlrd2="http://schemas.microsoft.com/office/spreadsheetml/2017/richdata2" ref="A8:N80">
    <sortCondition descending="1" ref="D7:D80"/>
  </sortState>
  <tableColumns count="15">
    <tableColumn id="1" xr3:uid="{BFED35C0-9E34-4923-8440-31490C429802}" name="FOURNISSEUR " dataDxfId="177"/>
    <tableColumn id="2" xr3:uid="{CB1E8FD8-2687-45F5-9271-CB142B1AE6B8}" name="N° FACTURE" dataDxfId="176"/>
    <tableColumn id="3" xr3:uid="{F0EF27DB-97E4-42EB-B9DE-D87D1B4C384F}" name="DATE" dataDxfId="175"/>
    <tableColumn id="4" xr3:uid="{445B8C9A-F44B-4A3D-BBE5-2C4BB10599F7}" name="ECHEANCE" dataDxfId="174"/>
    <tableColumn id="5" xr3:uid="{F4B06C63-B341-4366-B657-ACE5DC82C41C}" name="MONTANT HT" dataDxfId="173"/>
    <tableColumn id="6" xr3:uid="{5EBE7A81-6632-4D44-8464-E84BF13CB45B}" name="TVA" dataDxfId="172">
      <calculatedColumnFormula>Tableau25678[[#This Row],[MONTANT HT]]*0.2</calculatedColumnFormula>
    </tableColumn>
    <tableColumn id="7" xr3:uid="{8F761971-A6F1-4896-9BC0-C45F7608EB74}" name="MONTANT TTC" dataDxfId="171">
      <calculatedColumnFormula>Tableau25678[[#This Row],[TVA]]+Tableau25678[[#This Row],[MONTANT HT]]</calculatedColumnFormula>
    </tableColumn>
    <tableColumn id="14" xr3:uid="{A3523254-99A4-466E-84DB-DBB732722B14}" name="STATUT" dataDxfId="170">
      <calculatedColumnFormula array="1">_xlfn.IFS(Tableau25678[[#This Row],[MONTANT TTC]]="","",Tableau25678[[#This Row],[MODE 
REGLEMENT ]]="","A régler",Tableau25678[[#This Row],[MODE 
REGLEMENT ]]&lt;&gt;"","Réglée")</calculatedColumnFormula>
    </tableColumn>
    <tableColumn id="9" xr3:uid="{98A1FC8C-8F67-41F9-B23D-38729BF8D84B}" name="MODE _x000a_REGLEMENT " dataDxfId="169"/>
    <tableColumn id="18" xr3:uid="{1CF97390-FBCC-4D05-8048-8D0B1E8EF3E6}" name="TYPE VENTE" dataDxfId="168"/>
    <tableColumn id="10" xr3:uid="{FCBC7980-8114-42E9-BBC5-7D52FC6120D9}" name="NOTE" dataDxfId="167"/>
    <tableColumn id="11" xr3:uid="{8B5861F7-19CA-489B-8B75-ED07F75CAA70}" name="N° CDE LGEAU" dataDxfId="166"/>
    <tableColumn id="12" xr3:uid="{1C74CBED-51C9-4406-8394-67850446DE35}" name="CLIENT " dataDxfId="165"/>
    <tableColumn id="13" xr3:uid="{91573F56-DC9B-43BE-B142-5C8147A45DFF}" name="CHANTIER " dataDxfId="164"/>
    <tableColumn id="8" xr3:uid="{A18141E7-326F-4129-A2D6-6E64C84FD485}" name="BOX" dataDxfId="163"/>
  </tableColumns>
  <tableStyleInfo name="TableStyleLight1" showFirstColumn="1"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CAA49C9A-B666-43D7-9C66-1EDF809C1110}" name="Tableau4" displayName="Tableau4" ref="A7:O80" totalsRowShown="0" headerRowDxfId="162" dataDxfId="161" tableBorderDxfId="160">
  <autoFilter ref="A7:O80" xr:uid="{CAA49C9A-B666-43D7-9C66-1EDF809C1110}"/>
  <tableColumns count="15">
    <tableColumn id="1" xr3:uid="{1190BE86-473B-4570-920D-DBAE92005AE4}" name="FOURNISSEUR " dataDxfId="159"/>
    <tableColumn id="2" xr3:uid="{CA5F4A55-AFA0-4B53-9DB4-50AFC46C992E}" name="N° FACTURE" dataDxfId="158"/>
    <tableColumn id="3" xr3:uid="{115C34E6-F69D-4008-A95A-2E39B317DAA8}" name="DATE" dataDxfId="157"/>
    <tableColumn id="4" xr3:uid="{062DD11F-A30D-485E-910F-3635E978BF80}" name="ECHEANCE" dataDxfId="156"/>
    <tableColumn id="5" xr3:uid="{728145DC-62F0-4E24-A5EB-ACE574206CE4}" name="MONTANT HT" dataDxfId="155"/>
    <tableColumn id="6" xr3:uid="{3827D5A9-20F1-43A3-A630-D8B9A70C0FC8}" name="TVA" dataDxfId="154">
      <calculatedColumnFormula>'JUIN 25'!$E8*0.2</calculatedColumnFormula>
    </tableColumn>
    <tableColumn id="7" xr3:uid="{C0228299-D769-4C9A-880D-DF28DD0BB3B9}" name="MONTANT TTC" dataDxfId="153">
      <calculatedColumnFormula>'JUIN 25'!$F8+'JUIN 25'!$E8</calculatedColumnFormula>
    </tableColumn>
    <tableColumn id="8" xr3:uid="{E6348F0D-8812-4F5C-9DF8-6F9353551743}" name="STATUT" dataDxfId="152">
      <calculatedColumnFormula array="1">_xlfn.IFS('JUIN 25'!$G8="","",'JUIN 25'!$I8="","A régler",'JUIN 25'!$I8&lt;&gt;"","Réglée")</calculatedColumnFormula>
    </tableColumn>
    <tableColumn id="9" xr3:uid="{7EECD0A1-07D6-43D2-9BC8-4A4C0FE4BD35}" name="MODE _x000a_REGLEMENT " dataDxfId="151"/>
    <tableColumn id="10" xr3:uid="{3433249D-017A-4ADC-8E74-825BD4DD5C1E}" name="TYPE VENTE" dataDxfId="150"/>
    <tableColumn id="11" xr3:uid="{62799641-B8BD-499A-A937-DCECBE9DF3F2}" name="NOTE" dataDxfId="149"/>
    <tableColumn id="12" xr3:uid="{EC2ECC23-6AC0-4E96-9118-4709B553D77B}" name="N° CDE LGEAU" dataDxfId="148"/>
    <tableColumn id="13" xr3:uid="{0B4A26D5-F955-4DFA-AC63-DECA97A9A880}" name="CLIENT " dataDxfId="147"/>
    <tableColumn id="14" xr3:uid="{E6AC0C08-D9BE-4F79-B0B0-193395A43D7B}" name="CHANTIER " dataDxfId="146"/>
    <tableColumn id="15" xr3:uid="{93455A3A-7ADC-40A1-98CA-837241C3AA8E}" name="BOX" dataDxfId="145"/>
  </tableColumns>
  <tableStyleInfo name="TableStyleLight1"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A3327BF0-26B3-4031-AE4C-4C905FD5009A}" name="Tableau25678910" displayName="Tableau25678910" ref="A7:O80" totalsRowShown="0" headerRowDxfId="144" headerRowBorderDxfId="143" tableBorderDxfId="142" totalsRowBorderDxfId="141">
  <autoFilter ref="A7:O80" xr:uid="{25DABD25-5493-44D5-9DA7-939C48746A02}"/>
  <sortState xmlns:xlrd2="http://schemas.microsoft.com/office/spreadsheetml/2017/richdata2" ref="A8:N80">
    <sortCondition descending="1" ref="D7:D80"/>
  </sortState>
  <tableColumns count="15">
    <tableColumn id="1" xr3:uid="{26500144-B8CC-4F26-A7B6-5CA1721705A1}" name="FOURNISSEUR " dataDxfId="140"/>
    <tableColumn id="2" xr3:uid="{C6E19E41-D88A-4E38-A0FC-ADD7024B9734}" name="N° FACTURE" dataDxfId="139"/>
    <tableColumn id="3" xr3:uid="{D46197F4-504C-47ED-8F66-DE12A4A3B71E}" name="DATE" dataDxfId="138"/>
    <tableColumn id="4" xr3:uid="{1A06D423-812E-4BAC-960A-28E630F51729}" name="ECHEANCE" dataDxfId="137"/>
    <tableColumn id="5" xr3:uid="{9C313A86-671A-4D66-A149-7C64BAE35948}" name="MONTANT HT" dataDxfId="136"/>
    <tableColumn id="6" xr3:uid="{4D2C4953-E0CC-448B-A39B-8AFB8DEC269E}" name="TVA" dataDxfId="135">
      <calculatedColumnFormula>Tableau25678910[[#This Row],[MONTANT HT]]*0.2</calculatedColumnFormula>
    </tableColumn>
    <tableColumn id="7" xr3:uid="{5EFC6025-23E3-4C89-8969-2C30D7A35092}" name="MONTANT TTC" dataDxfId="134">
      <calculatedColumnFormula>Tableau25678910[[#This Row],[TVA]]+Tableau25678910[[#This Row],[MONTANT HT]]</calculatedColumnFormula>
    </tableColumn>
    <tableColumn id="14" xr3:uid="{7137F9B8-14AD-4555-B623-8863FE26BA29}" name="STATUT" dataDxfId="133">
      <calculatedColumnFormula array="1">_xlfn.IFS(Tableau25678910[[#This Row],[MONTANT TTC]]="","",Tableau25678910[[#This Row],[MODE 
REGLEMENT ]]="","A régler",Tableau25678910[[#This Row],[MODE 
REGLEMENT ]]&lt;&gt;"","Réglée")</calculatedColumnFormula>
    </tableColumn>
    <tableColumn id="9" xr3:uid="{E25F1AEC-5152-4BFE-B6C4-5117E261F611}" name="MODE _x000a_REGLEMENT " dataDxfId="132"/>
    <tableColumn id="18" xr3:uid="{A8B0D69D-BF33-4ED5-BEE2-E11E80092E0A}" name="TYPE VENTE" dataDxfId="131"/>
    <tableColumn id="10" xr3:uid="{578E6143-EB79-448A-A074-547EF2702DE1}" name="NOTE" dataDxfId="130"/>
    <tableColumn id="11" xr3:uid="{4805C224-C833-431D-8641-2FDF0FDCCD4A}" name="N° CDE LGEAU" dataDxfId="129"/>
    <tableColumn id="12" xr3:uid="{57D7CD85-C0E5-49AD-A5BE-50CA6B784BE8}" name="CLIENT " dataDxfId="128"/>
    <tableColumn id="13" xr3:uid="{DDFDCBAA-13E6-4297-BB34-05F30249CE1E}" name="CHANTIER " dataDxfId="127"/>
    <tableColumn id="8" xr3:uid="{12B6888D-5FB8-4297-A1C8-9B3EAE92AA51}" name="BOX" dataDxfId="126"/>
  </tableColumns>
  <tableStyleInfo name="TableStyleLight1" showFirstColumn="1"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2BC84ED4-2FBD-4A5F-8E09-B170F12700B0}" name="Tableau2567891011" displayName="Tableau2567891011" ref="A7:O80" totalsRowShown="0" headerRowDxfId="125" headerRowBorderDxfId="124" tableBorderDxfId="123" totalsRowBorderDxfId="122">
  <autoFilter ref="A7:O80" xr:uid="{25DABD25-5493-44D5-9DA7-939C48746A02}"/>
  <sortState xmlns:xlrd2="http://schemas.microsoft.com/office/spreadsheetml/2017/richdata2" ref="A8:N80">
    <sortCondition descending="1" ref="D7:D80"/>
  </sortState>
  <tableColumns count="15">
    <tableColumn id="1" xr3:uid="{79E9B55E-F842-4193-892B-331DFADE961B}" name="FOURNISSEUR " dataDxfId="121"/>
    <tableColumn id="2" xr3:uid="{E879B910-3DC0-47BC-BDBB-B5650186D037}" name="N° FACTURE" dataDxfId="120"/>
    <tableColumn id="3" xr3:uid="{2A285934-9897-461A-9712-997E5EE6BFFF}" name="DATE" dataDxfId="119"/>
    <tableColumn id="4" xr3:uid="{11513B26-DEE9-4B52-A245-4247970BDBA7}" name="ECHEANCE" dataDxfId="118"/>
    <tableColumn id="5" xr3:uid="{8FE15EFB-6F36-421C-A01F-E0E832167D2C}" name="MONTANT HT" dataDxfId="117"/>
    <tableColumn id="6" xr3:uid="{745A6948-600C-4F26-AC4C-708133992867}" name="TVA" dataDxfId="116"/>
    <tableColumn id="7" xr3:uid="{2BFB6076-0AE3-435E-945A-EE93EC144239}" name="MONTANT TTC" dataDxfId="115">
      <calculatedColumnFormula>Tableau2567891011[[#This Row],[TVA]]+Tableau2567891011[[#This Row],[MONTANT HT]]</calculatedColumnFormula>
    </tableColumn>
    <tableColumn id="14" xr3:uid="{BB65F23E-3B08-4429-B070-CDBF6530DC2A}" name="STATUT" dataDxfId="114">
      <calculatedColumnFormula array="1">_xlfn.IFS(Tableau2567891011[[#This Row],[MONTANT TTC]]="","",Tableau2567891011[[#This Row],[MODE 
REGLEMENT ]]="","A régler",Tableau2567891011[[#This Row],[MODE 
REGLEMENT ]]&lt;&gt;"","Réglée")</calculatedColumnFormula>
    </tableColumn>
    <tableColumn id="9" xr3:uid="{480EAEC8-CF7C-4BB1-8E70-97388814A0E9}" name="MODE _x000a_REGLEMENT " dataDxfId="113"/>
    <tableColumn id="18" xr3:uid="{923EF2DD-C624-4E23-AD5D-5856CBED92D5}" name="TYPE VENTE" dataDxfId="112"/>
    <tableColumn id="10" xr3:uid="{805E00EE-FBF0-470F-8294-AE7CD4F56AB5}" name="NOTE" dataDxfId="111"/>
    <tableColumn id="11" xr3:uid="{FB0FF110-6F12-4003-BF64-B07B2779A05D}" name="N° CDE LGEAU" dataDxfId="110"/>
    <tableColumn id="12" xr3:uid="{47AA1C8F-5099-4BBF-9B04-048054B84298}" name="CLIENT " dataDxfId="109"/>
    <tableColumn id="13" xr3:uid="{B05FE757-78EF-4E15-B8CC-A25F8C5156A2}" name="CHANTIER " dataDxfId="108"/>
    <tableColumn id="8" xr3:uid="{3DC599E0-2E93-41CE-9420-4696D685A9F3}" name="BOX" dataDxfId="107"/>
  </tableColumns>
  <tableStyleInfo name="TableStyleLight1" showFirstColumn="1"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4AB162D0-3CA5-4137-B30A-BA16B1751135}" name="Tableau256789101112" displayName="Tableau256789101112" ref="A7:O80" totalsRowShown="0" headerRowDxfId="106" headerRowBorderDxfId="105" tableBorderDxfId="104" totalsRowBorderDxfId="103">
  <autoFilter ref="A7:O80" xr:uid="{25DABD25-5493-44D5-9DA7-939C48746A02}"/>
  <sortState xmlns:xlrd2="http://schemas.microsoft.com/office/spreadsheetml/2017/richdata2" ref="A8:N80">
    <sortCondition descending="1" ref="D7:D80"/>
  </sortState>
  <tableColumns count="15">
    <tableColumn id="1" xr3:uid="{766EA25F-ADA5-4FFE-B957-5C0AAF37A909}" name="FOURNISSEUR " dataDxfId="102"/>
    <tableColumn id="2" xr3:uid="{15D9EEA0-6842-417C-8BC1-572048D6095D}" name="N° FACTURE" dataDxfId="101"/>
    <tableColumn id="3" xr3:uid="{B0F6EB02-B725-43B2-B63C-43D5E3862BDA}" name="DATE" dataDxfId="100"/>
    <tableColumn id="4" xr3:uid="{AFCA8F04-BE71-433C-A364-03E47A4DC473}" name="ECHEANCE" dataDxfId="99"/>
    <tableColumn id="5" xr3:uid="{470D0C70-2A57-4061-AF1A-02AAD17BEE21}" name="MONTANT HT" dataDxfId="98"/>
    <tableColumn id="6" xr3:uid="{97DFABC2-88E7-48FE-B139-E950F773057A}" name="TVA" dataDxfId="97">
      <calculatedColumnFormula>Tableau256789101112[[#This Row],[MONTANT HT]]*0.2</calculatedColumnFormula>
    </tableColumn>
    <tableColumn id="7" xr3:uid="{47148629-3324-43D8-8831-C1572C01D045}" name="MONTANT TTC" dataDxfId="96">
      <calculatedColumnFormula>Tableau256789101112[[#This Row],[TVA]]+Tableau256789101112[[#This Row],[MONTANT HT]]</calculatedColumnFormula>
    </tableColumn>
    <tableColumn id="14" xr3:uid="{40C841B6-1194-406A-B861-48D3A1FBE512}" name="STATUT" dataDxfId="95">
      <calculatedColumnFormula array="1">_xlfn.IFS(Tableau256789101112[[#This Row],[MONTANT TTC]]="","",Tableau256789101112[[#This Row],[MODE 
REGLEMENT ]]="","A régler",Tableau256789101112[[#This Row],[MODE 
REGLEMENT ]]&lt;&gt;"","Réglée")</calculatedColumnFormula>
    </tableColumn>
    <tableColumn id="9" xr3:uid="{741FA1DA-DB26-425E-99F6-992CE3B73D64}" name="MODE _x000a_REGLEMENT " dataDxfId="94"/>
    <tableColumn id="18" xr3:uid="{95A3264F-A3CE-44FE-9D4E-1085BF79E1F4}" name="TYPE VENTE" dataDxfId="93"/>
    <tableColumn id="10" xr3:uid="{7B4E1161-1843-40C2-A70C-F596C87C128C}" name="NOTE" dataDxfId="92"/>
    <tableColumn id="11" xr3:uid="{02B375C1-1222-439C-893B-91362089FCB3}" name="N° CDE LGEAU" dataDxfId="91"/>
    <tableColumn id="12" xr3:uid="{35240E40-1948-417E-B996-CA3B690982AF}" name="CLIENT " dataDxfId="90"/>
    <tableColumn id="13" xr3:uid="{A8CA52E9-B2D8-4340-885E-718015596C3B}" name="CHANTIER " dataDxfId="89"/>
    <tableColumn id="8" xr3:uid="{B682FEAD-F4B5-408E-908C-AAB281F083AE}" name="BOX" dataDxfId="88"/>
  </tableColumns>
  <tableStyleInfo name="TableStyleLight1" showFirstColumn="1"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425EBFC9-D3D3-40C2-BC91-3820361A142E}" name="Tableau25678910111213" displayName="Tableau25678910111213" ref="A7:O80" totalsRowShown="0" headerRowDxfId="87" headerRowBorderDxfId="86" tableBorderDxfId="85" totalsRowBorderDxfId="84">
  <autoFilter ref="A7:O80" xr:uid="{25DABD25-5493-44D5-9DA7-939C48746A02}"/>
  <sortState xmlns:xlrd2="http://schemas.microsoft.com/office/spreadsheetml/2017/richdata2" ref="A8:N80">
    <sortCondition descending="1" ref="D7:D80"/>
  </sortState>
  <tableColumns count="15">
    <tableColumn id="1" xr3:uid="{04EC7042-F7FB-466F-917B-978DA9CE685F}" name="FOURNISSEUR " dataDxfId="83"/>
    <tableColumn id="2" xr3:uid="{F5CE7539-825D-42DD-86B6-0B2DBCB785A2}" name="N° FACTURE" dataDxfId="82"/>
    <tableColumn id="3" xr3:uid="{64C3D57E-F8B2-44AE-A92A-41ED7450847C}" name="DATE" dataDxfId="81"/>
    <tableColumn id="4" xr3:uid="{4821D29A-8134-4CB4-9FAE-D4AC55FE4337}" name="ECHEANCE" dataDxfId="80"/>
    <tableColumn id="5" xr3:uid="{4A7ADA30-FDA5-4172-BF95-333207063A64}" name="MONTANT HT" dataDxfId="79"/>
    <tableColumn id="6" xr3:uid="{DD453AD1-95DC-4AC7-8915-B5352F33C886}" name="TVA" dataDxfId="78">
      <calculatedColumnFormula>Tableau25678910111213[[#This Row],[MONTANT HT]]*0.2</calculatedColumnFormula>
    </tableColumn>
    <tableColumn id="7" xr3:uid="{C66FD27D-D256-4051-8365-F888FB90E602}" name="MONTANT TTC" dataDxfId="77">
      <calculatedColumnFormula>Tableau25678910111213[[#This Row],[TVA]]+Tableau25678910111213[[#This Row],[MONTANT HT]]</calculatedColumnFormula>
    </tableColumn>
    <tableColumn id="14" xr3:uid="{19253BD3-BB6F-4768-B67F-63CEB30384A7}" name="STATUT" dataDxfId="76">
      <calculatedColumnFormula array="1">_xlfn.IFS(Tableau25678910111213[[#This Row],[MONTANT TTC]]="","",Tableau25678910111213[[#This Row],[MODE 
REGLEMENT ]]="","A régler",Tableau25678910111213[[#This Row],[MODE 
REGLEMENT ]]&lt;&gt;"","Réglée")</calculatedColumnFormula>
    </tableColumn>
    <tableColumn id="9" xr3:uid="{BA9A1DC8-EFCD-4D55-AEED-9D65B20CCC96}" name="MODE _x000a_REGLEMENT " dataDxfId="75"/>
    <tableColumn id="18" xr3:uid="{2FA9C69E-8190-4532-8DC3-6DFDE2B3EACD}" name="TYPE VENTE" dataDxfId="74"/>
    <tableColumn id="10" xr3:uid="{F032051B-ECE5-49F5-9962-4C89819C6275}" name="NOTE" dataDxfId="73"/>
    <tableColumn id="11" xr3:uid="{96E3F809-8E8E-4E24-8B59-35DFE42F356D}" name="N° CDE LGEAU" dataDxfId="72"/>
    <tableColumn id="12" xr3:uid="{A1FFB273-499C-40F8-82A9-EEF70165622A}" name="CLIENT " dataDxfId="71"/>
    <tableColumn id="13" xr3:uid="{959BCF70-8CFB-446E-80D9-C124B9BF8FA6}" name="CHANTIER " dataDxfId="70"/>
    <tableColumn id="8" xr3:uid="{7A5A9EC7-DF39-4808-9452-E358D4A21293}" name="BOX" dataDxfId="69"/>
  </tableColumns>
  <tableStyleInfo name="TableStyleLight1" showFirstColumn="1"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643A1686-CBEE-43E3-BD89-50D969FBBB97}" name="Tableau2567891011121314" displayName="Tableau2567891011121314" ref="A7:O80" totalsRowShown="0" headerRowDxfId="68" headerRowBorderDxfId="67" tableBorderDxfId="66" totalsRowBorderDxfId="65">
  <autoFilter ref="A7:O80" xr:uid="{25DABD25-5493-44D5-9DA7-939C48746A02}"/>
  <sortState xmlns:xlrd2="http://schemas.microsoft.com/office/spreadsheetml/2017/richdata2" ref="A8:N80">
    <sortCondition descending="1" ref="D7:D80"/>
  </sortState>
  <tableColumns count="15">
    <tableColumn id="1" xr3:uid="{5008B943-E448-4ED6-866D-76E13F5C73D2}" name="FOURNISSEUR " dataDxfId="64"/>
    <tableColumn id="2" xr3:uid="{0900E773-86F1-4311-BD74-6FD76032D453}" name="N° FACTURE" dataDxfId="63"/>
    <tableColumn id="3" xr3:uid="{2F62E45E-DC77-4E6A-823E-460C1926A780}" name="DATE" dataDxfId="62"/>
    <tableColumn id="4" xr3:uid="{287985D9-74B0-415B-932A-17F4AEB519C2}" name="ECHEANCE" dataDxfId="61"/>
    <tableColumn id="5" xr3:uid="{284480C3-BFCF-4694-8BBE-5CC7B8BDAA12}" name="MONTANT HT" dataDxfId="60"/>
    <tableColumn id="6" xr3:uid="{39D76613-D758-4C0E-80C0-7B4A7A464C46}" name="TVA" dataDxfId="59">
      <calculatedColumnFormula>Tableau2567891011121314[[#This Row],[MONTANT HT]]*0.2</calculatedColumnFormula>
    </tableColumn>
    <tableColumn id="7" xr3:uid="{2C09097B-62C1-4A94-842B-87EAE90852C2}" name="MONTANT TTC" dataDxfId="58">
      <calculatedColumnFormula>Tableau2567891011121314[[#This Row],[TVA]]+Tableau2567891011121314[[#This Row],[MONTANT HT]]</calculatedColumnFormula>
    </tableColumn>
    <tableColumn id="14" xr3:uid="{AF8FE165-1A56-4908-80B1-7FCB442BC54C}" name="STATUT" dataDxfId="57">
      <calculatedColumnFormula array="1">_xlfn.IFS(Tableau2567891011121314[[#This Row],[MONTANT TTC]]="","",Tableau2567891011121314[[#This Row],[MODE 
REGLEMENT ]]="","A régler",Tableau2567891011121314[[#This Row],[MODE 
REGLEMENT ]]&lt;&gt;"","Réglée")</calculatedColumnFormula>
    </tableColumn>
    <tableColumn id="9" xr3:uid="{F5674C12-0505-42F9-9986-0089D89E70AE}" name="MODE _x000a_REGLEMENT " dataDxfId="56"/>
    <tableColumn id="18" xr3:uid="{D09A1596-F0AE-4E65-B7F7-6A448DF31C63}" name="TYPE VENTE" dataDxfId="55"/>
    <tableColumn id="10" xr3:uid="{4263C976-7D4A-417D-8A32-82DBA9A2387B}" name="NOTE" dataDxfId="54"/>
    <tableColumn id="11" xr3:uid="{C8317A8E-24F8-4077-92EF-1D2F82F40C0E}" name="N° CDE LGEAU" dataDxfId="53"/>
    <tableColumn id="12" xr3:uid="{570A5707-693B-4190-B579-68727C52B4C3}" name="CLIENT " dataDxfId="52"/>
    <tableColumn id="13" xr3:uid="{3933078F-3530-4C25-9610-7A55B7979994}" name="CHANTIER " dataDxfId="51"/>
    <tableColumn id="8" xr3:uid="{77327F59-1A8F-4561-9DD2-E3F0B8323136}" name="BOX" dataDxfId="50"/>
  </tableColumns>
  <tableStyleInfo name="TableStyleLight1" showFirstColumn="1"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F34C5C5E-0653-40F9-A3C5-0C748EDF6815}" name="Tableau256789101112131415" displayName="Tableau256789101112131415" ref="A7:O80" totalsRowShown="0" headerRowDxfId="49" headerRowBorderDxfId="48" tableBorderDxfId="47" totalsRowBorderDxfId="46">
  <autoFilter ref="A7:O80" xr:uid="{25DABD25-5493-44D5-9DA7-939C48746A02}"/>
  <sortState xmlns:xlrd2="http://schemas.microsoft.com/office/spreadsheetml/2017/richdata2" ref="A8:N80">
    <sortCondition descending="1" ref="D7:D80"/>
  </sortState>
  <tableColumns count="15">
    <tableColumn id="1" xr3:uid="{6120C972-8A27-4AD5-AE8B-A5FE6468AA36}" name="FOURNISSEUR " dataDxfId="45"/>
    <tableColumn id="2" xr3:uid="{5DE9E5A1-41F7-4B1C-B53F-0906133A032B}" name="N° FACTURE" dataDxfId="44"/>
    <tableColumn id="3" xr3:uid="{83D38B2F-F9A6-47BC-9192-08C37E6A0CB0}" name="DATE" dataDxfId="43"/>
    <tableColumn id="4" xr3:uid="{98B5A0A3-DBFD-4C86-96DF-C0A2988AC1F8}" name="ECHEANCE" dataDxfId="42"/>
    <tableColumn id="5" xr3:uid="{991ED590-98DB-4D27-8B83-3D59F95FF329}" name="MONTANT HT" dataDxfId="41"/>
    <tableColumn id="6" xr3:uid="{90CA5A36-C53B-4F46-99D9-011BE2D120BC}" name="TVA" dataDxfId="40">
      <calculatedColumnFormula>Tableau256789101112131415[[#This Row],[MONTANT HT]]*0.2</calculatedColumnFormula>
    </tableColumn>
    <tableColumn id="7" xr3:uid="{A9588D50-345F-49EE-8E62-2463304BDD86}" name="MONTANT TTC" dataDxfId="39">
      <calculatedColumnFormula>Tableau256789101112131415[[#This Row],[TVA]]+Tableau256789101112131415[[#This Row],[MONTANT HT]]</calculatedColumnFormula>
    </tableColumn>
    <tableColumn id="14" xr3:uid="{B516C10F-BD8A-4CBE-9D36-C1CCF097EC50}" name="STATUT" dataDxfId="38">
      <calculatedColumnFormula array="1">_xlfn.IFS(Tableau256789101112131415[[#This Row],[MONTANT TTC]]="","",Tableau256789101112131415[[#This Row],[MODE 
REGLEMENT ]]="","A régler",Tableau256789101112131415[[#This Row],[MODE 
REGLEMENT ]]&lt;&gt;"","Réglée")</calculatedColumnFormula>
    </tableColumn>
    <tableColumn id="9" xr3:uid="{74BAB6B5-9953-405C-98FC-DAE39583E3D5}" name="MODE _x000a_REGLEMENT " dataDxfId="37"/>
    <tableColumn id="18" xr3:uid="{4059D16F-70B4-41AA-AEBC-9D58AC5D728F}" name="TYPE VENTE" dataDxfId="36"/>
    <tableColumn id="10" xr3:uid="{9A7B7EDF-6F83-4DC1-B194-3B24FABC74FC}" name="NOTE" dataDxfId="35"/>
    <tableColumn id="11" xr3:uid="{A5205FBF-4804-4FF0-936E-B1FDABC525EE}" name="N° CDE LGEAU" dataDxfId="34"/>
    <tableColumn id="12" xr3:uid="{37C7FBAD-9530-48BF-AA31-533904DBA50F}" name="CLIENT " dataDxfId="33"/>
    <tableColumn id="13" xr3:uid="{5BDE6649-E3C3-4F04-8E79-F50FB73CCBBA}" name="CHANTIER " dataDxfId="32"/>
    <tableColumn id="8" xr3:uid="{AD892213-7FEC-4CE3-BAB7-FB6DF2E22D7A}" name="BOX" dataDxfId="31"/>
  </tableColumns>
  <tableStyleInfo name="TableStyleLight1" showFirstColumn="1"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_rels/sheet4.xml.rels><?xml version="1.0" encoding="UTF-8" standalone="yes"?>
<Relationships xmlns="http://schemas.openxmlformats.org/package/2006/relationships"><Relationship Id="rId1" Type="http://schemas.openxmlformats.org/officeDocument/2006/relationships/table" Target="../tables/table4.xml"/></Relationships>
</file>

<file path=xl/worksheets/_rels/sheet5.xml.rels><?xml version="1.0" encoding="UTF-8" standalone="yes"?>
<Relationships xmlns="http://schemas.openxmlformats.org/package/2006/relationships"><Relationship Id="rId1" Type="http://schemas.openxmlformats.org/officeDocument/2006/relationships/table" Target="../tables/table5.xml"/></Relationships>
</file>

<file path=xl/worksheets/_rels/sheet6.xml.rels><?xml version="1.0" encoding="UTF-8" standalone="yes"?>
<Relationships xmlns="http://schemas.openxmlformats.org/package/2006/relationships"><Relationship Id="rId1" Type="http://schemas.openxmlformats.org/officeDocument/2006/relationships/table" Target="../tables/table6.xml"/></Relationships>
</file>

<file path=xl/worksheets/_rels/sheet7.xml.rels><?xml version="1.0" encoding="UTF-8" standalone="yes"?>
<Relationships xmlns="http://schemas.openxmlformats.org/package/2006/relationships"><Relationship Id="rId1" Type="http://schemas.openxmlformats.org/officeDocument/2006/relationships/table" Target="../tables/table7.xml"/></Relationships>
</file>

<file path=xl/worksheets/_rels/sheet8.xml.rels><?xml version="1.0" encoding="UTF-8" standalone="yes"?>
<Relationships xmlns="http://schemas.openxmlformats.org/package/2006/relationships"><Relationship Id="rId1" Type="http://schemas.openxmlformats.org/officeDocument/2006/relationships/table" Target="../tables/table8.xml"/></Relationships>
</file>

<file path=xl/worksheets/_rels/sheet9.xml.rels><?xml version="1.0" encoding="UTF-8" standalone="yes"?>
<Relationships xmlns="http://schemas.openxmlformats.org/package/2006/relationships"><Relationship Id="rId1" Type="http://schemas.openxmlformats.org/officeDocument/2006/relationships/table" Target="../tables/table9.xml"/></Relationships>
</file>

<file path=xl/worksheets/_rels/sheet10.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11.xml.rels><?xml version="1.0" encoding="UTF-8" standalone="yes"?>
<Relationships xmlns="http://schemas.openxmlformats.org/package/2006/relationships"><Relationship Id="rId1" Type="http://schemas.openxmlformats.org/officeDocument/2006/relationships/table" Target="../tables/table11.xml"/></Relationships>
</file>

<file path=xl/worksheets/_rels/sheet12.xml.rels><?xml version="1.0" encoding="UTF-8" standalone="yes"?>
<Relationships xmlns="http://schemas.openxmlformats.org/package/2006/relationships"><Relationship Id="rId1" Type="http://schemas.openxmlformats.org/officeDocument/2006/relationships/table" Target="../tables/table1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0BDC007-EEF9-42EF-8DA9-CA95B1230CEE}">
  <dimension ref="A1:O80"/>
  <sheetViews>
    <sheetView showGridLines="0" tabSelected="1" zoomScaleNormal="100" workbookViewId="0">
      <pane ySplit="7" topLeftCell="A8" activePane="bottomLeft" state="frozen"/>
      <selection sqref="A1:A5"/>
      <selection pane="bottomLeft" activeCell="G12" sqref="G12"/>
    </sheetView>
  </sheetViews>
  <sheetFormatPr baseColWidth="10" defaultRowHeight="14.4" x14ac:dyDescent="0.3"/>
  <cols>
    <col min="1" max="2" width="15.77734375" customWidth="1"/>
    <col min="3" max="3" width="10.77734375" customWidth="1"/>
    <col min="4" max="4" width="11.109375" customWidth="1"/>
    <col min="5" max="5" width="15.77734375" customWidth="1"/>
    <col min="6" max="6" width="9.44140625" customWidth="1"/>
    <col min="7" max="7" width="15.77734375" customWidth="1"/>
    <col min="8" max="8" width="9.33203125" customWidth="1"/>
    <col min="9" max="9" width="13.88671875" customWidth="1"/>
    <col min="10" max="10" width="10.88671875" customWidth="1"/>
    <col min="11" max="13" width="15.77734375" customWidth="1"/>
    <col min="14" max="14" width="21.21875" customWidth="1"/>
  </cols>
  <sheetData>
    <row r="1" spans="1:15" x14ac:dyDescent="0.3">
      <c r="A1" s="113" t="s">
        <v>36</v>
      </c>
      <c r="B1" s="112" t="s">
        <v>26</v>
      </c>
      <c r="C1" s="112"/>
      <c r="D1" s="20">
        <f>SUM(E8:E80)</f>
        <v>0</v>
      </c>
      <c r="E1" s="116" t="s">
        <v>14</v>
      </c>
      <c r="F1" s="116"/>
      <c r="G1" s="23">
        <f>SUMIF('JANVIER 25 '!$H$8:$H$80,"&lt;&gt;Réglée",'JANVIER 25 '!$E$8:$E$80)</f>
        <v>0</v>
      </c>
      <c r="H1" s="115" t="s">
        <v>21</v>
      </c>
      <c r="I1" s="115"/>
      <c r="J1" s="26">
        <f>SUMIF('JANVIER 25 '!$J$8:$J$80,"Revente",'JANVIER 25 '!$E$8:$E$80)</f>
        <v>0</v>
      </c>
      <c r="K1" s="111" t="s">
        <v>24</v>
      </c>
      <c r="L1" s="111"/>
      <c r="M1" s="24">
        <f>SUMIF('JANVIER 25 '!$J$8:$J$80,"Investissement",'JANVIER 25 '!$E$8:$E$80)</f>
        <v>0</v>
      </c>
      <c r="N1" s="31" t="s">
        <v>31</v>
      </c>
      <c r="O1" s="32">
        <f>SUMIF('JANVIER 25 '!$J$8:$J$80,"Autre",'JANVIER 25 '!$E$8:$E$80)</f>
        <v>0</v>
      </c>
    </row>
    <row r="2" spans="1:15" x14ac:dyDescent="0.3">
      <c r="A2" s="114"/>
      <c r="B2" s="112" t="s">
        <v>16</v>
      </c>
      <c r="C2" s="112"/>
      <c r="D2" s="21">
        <f>SUM(G8:G80)</f>
        <v>0</v>
      </c>
      <c r="E2" s="116" t="s">
        <v>15</v>
      </c>
      <c r="F2" s="116"/>
      <c r="G2" s="28">
        <f>SUMIF('JANVIER 25 '!$H$8:$H$80,"&lt;&gt;Réglée",'JANVIER 25 '!$G$8:$G$80)</f>
        <v>0</v>
      </c>
      <c r="H2" s="115" t="s">
        <v>22</v>
      </c>
      <c r="I2" s="115"/>
      <c r="J2" s="27">
        <f>SUMIF('JANVIER 25 '!$J$8:$J$80,"Revente",'JANVIER 25 '!$G$8:$G$80)</f>
        <v>0</v>
      </c>
      <c r="K2" s="110" t="s">
        <v>25</v>
      </c>
      <c r="L2" s="110"/>
      <c r="M2" s="25">
        <f>SUMIF('JANVIER 25 '!$J$8:$J$80,"Investissement",'JANVIER 25 '!$E$8:$E$80)</f>
        <v>0</v>
      </c>
      <c r="N2" s="31" t="s">
        <v>32</v>
      </c>
      <c r="O2" s="33">
        <f>SUMIF('JANVIER 25 '!$J$8:$J$80,"Autre",'JANVIER 25 '!$G$8:$G$80)</f>
        <v>0</v>
      </c>
    </row>
    <row r="3" spans="1:15" x14ac:dyDescent="0.3">
      <c r="A3" s="114"/>
      <c r="B3" s="18"/>
      <c r="C3" s="18"/>
      <c r="D3" s="18"/>
      <c r="E3" s="18"/>
      <c r="F3" s="18"/>
      <c r="G3" s="18"/>
      <c r="H3" s="18"/>
      <c r="I3" s="19"/>
      <c r="J3" s="19"/>
      <c r="K3" s="19"/>
      <c r="L3" s="19"/>
      <c r="M3" s="19"/>
      <c r="N3" s="19"/>
    </row>
    <row r="4" spans="1:15" x14ac:dyDescent="0.3">
      <c r="A4" s="114"/>
      <c r="B4" s="112" t="s">
        <v>17</v>
      </c>
      <c r="C4" s="112"/>
      <c r="D4" s="20">
        <f>SUM('JANVIER 25 :DECEMBRE 25'!D1)</f>
        <v>0</v>
      </c>
      <c r="E4" s="116" t="s">
        <v>28</v>
      </c>
      <c r="F4" s="116"/>
      <c r="G4" s="30">
        <f>SUM('JANVIER 25 :DECEMBRE 25'!G1)</f>
        <v>0</v>
      </c>
      <c r="H4" s="115" t="s">
        <v>23</v>
      </c>
      <c r="I4" s="115"/>
      <c r="J4" s="29">
        <f>SUM('JANVIER 25 :DECEMBRE 25'!J1)</f>
        <v>0</v>
      </c>
      <c r="K4" s="110" t="s">
        <v>20</v>
      </c>
      <c r="L4" s="110"/>
      <c r="M4" s="24">
        <f>SUM('JANVIER 25 :DECEMBRE 25'!M1)</f>
        <v>0</v>
      </c>
      <c r="N4" s="31" t="s">
        <v>33</v>
      </c>
      <c r="O4" s="32">
        <f>SUM('JANVIER 25 :DECEMBRE 25'!O1)</f>
        <v>0</v>
      </c>
    </row>
    <row r="5" spans="1:15" x14ac:dyDescent="0.3">
      <c r="A5" s="114"/>
      <c r="B5" s="112" t="s">
        <v>18</v>
      </c>
      <c r="C5" s="112"/>
      <c r="D5" s="22">
        <f>SUM('JANVIER 25 :DECEMBRE 25'!D2)</f>
        <v>0</v>
      </c>
      <c r="E5" s="116" t="s">
        <v>29</v>
      </c>
      <c r="F5" s="116"/>
      <c r="G5" s="28">
        <f>SUM('JANVIER 25 :DECEMBRE 25'!G2)</f>
        <v>0</v>
      </c>
      <c r="H5" s="115" t="s">
        <v>27</v>
      </c>
      <c r="I5" s="115"/>
      <c r="J5" s="27">
        <f>SUM('JANVIER 25 :DECEMBRE 25'!J2)</f>
        <v>0</v>
      </c>
      <c r="K5" s="110" t="s">
        <v>19</v>
      </c>
      <c r="L5" s="110"/>
      <c r="M5" s="25">
        <f>SUM('JANVIER 25 :DECEMBRE 25'!M2)</f>
        <v>0</v>
      </c>
      <c r="N5" s="31" t="s">
        <v>34</v>
      </c>
      <c r="O5" s="33">
        <f>SUM('JANVIER 25 :DECEMBRE 25'!O2)</f>
        <v>0</v>
      </c>
    </row>
    <row r="6" spans="1:15" x14ac:dyDescent="0.3">
      <c r="E6" s="4"/>
    </row>
    <row r="7" spans="1:15" ht="39.6" customHeight="1" x14ac:dyDescent="0.3">
      <c r="A7" s="69" t="s">
        <v>1</v>
      </c>
      <c r="B7" s="63" t="s">
        <v>2</v>
      </c>
      <c r="C7" s="64" t="s">
        <v>11</v>
      </c>
      <c r="D7" s="64" t="s">
        <v>10</v>
      </c>
      <c r="E7" s="63" t="s">
        <v>3</v>
      </c>
      <c r="F7" s="63" t="s">
        <v>0</v>
      </c>
      <c r="G7" s="63" t="s">
        <v>4</v>
      </c>
      <c r="H7" s="63" t="s">
        <v>5</v>
      </c>
      <c r="I7" s="64" t="s">
        <v>12</v>
      </c>
      <c r="J7" s="63" t="s">
        <v>13</v>
      </c>
      <c r="K7" s="63" t="s">
        <v>9</v>
      </c>
      <c r="L7" s="63" t="s">
        <v>6</v>
      </c>
      <c r="M7" s="63" t="s">
        <v>7</v>
      </c>
      <c r="N7" s="40" t="s">
        <v>8</v>
      </c>
      <c r="O7" s="78" t="s">
        <v>37</v>
      </c>
    </row>
    <row r="8" spans="1:15" x14ac:dyDescent="0.3">
      <c r="A8" s="70"/>
      <c r="B8" s="42"/>
      <c r="C8" s="43"/>
      <c r="D8" s="43"/>
      <c r="E8" s="44">
        <v>0</v>
      </c>
      <c r="F8" s="52">
        <f>'JANVIER 25 '!$E8*0.2</f>
        <v>0</v>
      </c>
      <c r="G8" s="45">
        <f>'JANVIER 25 '!$F8+'JANVIER 25 '!$E8</f>
        <v>0</v>
      </c>
      <c r="H8" s="46" t="str" cm="1">
        <f t="array" ref="H8">_xlfn.IFS('JANVIER 25 '!$G8="","",'JANVIER 25 '!$I8="","A régler",'JANVIER 25 '!$I8&lt;&gt;"","Réglée")</f>
        <v>A régler</v>
      </c>
      <c r="I8" s="47"/>
      <c r="J8" s="48"/>
      <c r="K8" s="49"/>
      <c r="L8" s="49"/>
      <c r="M8" s="49"/>
      <c r="N8" s="62"/>
      <c r="O8" s="62"/>
    </row>
    <row r="9" spans="1:15" x14ac:dyDescent="0.3">
      <c r="A9" s="71"/>
      <c r="B9" s="50"/>
      <c r="C9" s="51"/>
      <c r="D9" s="51"/>
      <c r="E9" s="52">
        <v>0</v>
      </c>
      <c r="F9" s="52">
        <f>'JANVIER 25 '!$E9*0.2</f>
        <v>0</v>
      </c>
      <c r="G9" s="53">
        <f>'JANVIER 25 '!$F9+'JANVIER 25 '!$E9</f>
        <v>0</v>
      </c>
      <c r="H9" s="54" t="str" cm="1">
        <f t="array" ref="H9">_xlfn.IFS('JANVIER 25 '!$G9="","",'JANVIER 25 '!$I9="","A régler",'JANVIER 25 '!$I9&lt;&gt;"","Réglée")</f>
        <v>A régler</v>
      </c>
      <c r="I9" s="55"/>
      <c r="J9" s="55"/>
      <c r="K9" s="11"/>
      <c r="L9" s="11"/>
      <c r="M9" s="11"/>
      <c r="N9" s="68"/>
      <c r="O9" s="84"/>
    </row>
    <row r="10" spans="1:15" x14ac:dyDescent="0.3">
      <c r="A10" s="72"/>
      <c r="B10" s="42"/>
      <c r="C10" s="43"/>
      <c r="D10" s="43"/>
      <c r="E10" s="44">
        <v>0</v>
      </c>
      <c r="F10" s="44">
        <f>'JANVIER 25 '!$E10*0.2</f>
        <v>0</v>
      </c>
      <c r="G10" s="45">
        <f>'JANVIER 25 '!$F10+'JANVIER 25 '!$E10</f>
        <v>0</v>
      </c>
      <c r="H10" s="46" t="str" cm="1">
        <f t="array" ref="H10">_xlfn.IFS('JANVIER 25 '!$G10="","",'JANVIER 25 '!$I10="","A régler",'JANVIER 25 '!$I10&lt;&gt;"","Réglée")</f>
        <v>A régler</v>
      </c>
      <c r="I10" s="48"/>
      <c r="J10" s="48"/>
      <c r="K10" s="49"/>
      <c r="L10" s="49"/>
      <c r="M10" s="49"/>
      <c r="N10" s="62"/>
      <c r="O10" s="85"/>
    </row>
    <row r="11" spans="1:15" x14ac:dyDescent="0.3">
      <c r="A11" s="71"/>
      <c r="B11" s="50"/>
      <c r="C11" s="51"/>
      <c r="D11" s="51"/>
      <c r="E11" s="52">
        <v>0</v>
      </c>
      <c r="F11" s="52">
        <f>'JANVIER 25 '!$E11*0.2</f>
        <v>0</v>
      </c>
      <c r="G11" s="53">
        <f>'JANVIER 25 '!$F11+'JANVIER 25 '!$E11</f>
        <v>0</v>
      </c>
      <c r="H11" s="54" t="str" cm="1">
        <f t="array" ref="H11">_xlfn.IFS('JANVIER 25 '!$G11="","",'JANVIER 25 '!$I11="","A régler",'JANVIER 25 '!$I11&lt;&gt;"","Réglée")</f>
        <v>A régler</v>
      </c>
      <c r="I11" s="11"/>
      <c r="J11" s="11"/>
      <c r="K11" s="11"/>
      <c r="L11" s="11"/>
      <c r="M11" s="11"/>
      <c r="N11" s="68"/>
      <c r="O11" s="84"/>
    </row>
    <row r="12" spans="1:15" x14ac:dyDescent="0.3">
      <c r="A12" s="70"/>
      <c r="B12" s="42"/>
      <c r="C12" s="43"/>
      <c r="D12" s="43"/>
      <c r="E12" s="44">
        <v>0</v>
      </c>
      <c r="F12" s="44">
        <f>'JANVIER 25 '!$E12*0.2</f>
        <v>0</v>
      </c>
      <c r="G12" s="45">
        <f>'JANVIER 25 '!$F12+'JANVIER 25 '!$E12</f>
        <v>0</v>
      </c>
      <c r="H12" s="46" t="str" cm="1">
        <f t="array" ref="H12">_xlfn.IFS('JANVIER 25 '!$G12="","",'JANVIER 25 '!$I12="","A régler",'JANVIER 25 '!$I12&lt;&gt;"","Réglée")</f>
        <v>A régler</v>
      </c>
      <c r="I12" s="49"/>
      <c r="J12" s="49"/>
      <c r="K12" s="49"/>
      <c r="L12" s="49"/>
      <c r="M12" s="49"/>
      <c r="N12" s="62"/>
      <c r="O12" s="85"/>
    </row>
    <row r="13" spans="1:15" x14ac:dyDescent="0.3">
      <c r="A13" s="71"/>
      <c r="B13" s="50"/>
      <c r="C13" s="51"/>
      <c r="D13" s="51"/>
      <c r="E13" s="52">
        <v>0</v>
      </c>
      <c r="F13" s="52">
        <f>'JANVIER 25 '!$E13*0.2</f>
        <v>0</v>
      </c>
      <c r="G13" s="53">
        <f>'JANVIER 25 '!$F13+'JANVIER 25 '!$E13</f>
        <v>0</v>
      </c>
      <c r="H13" s="54" t="str" cm="1">
        <f t="array" ref="H13">_xlfn.IFS('JANVIER 25 '!$G13="","",'JANVIER 25 '!$I13="","A régler",'JANVIER 25 '!$I13&lt;&gt;"","Réglée")</f>
        <v>A régler</v>
      </c>
      <c r="I13" s="11"/>
      <c r="J13" s="11"/>
      <c r="K13" s="11"/>
      <c r="L13" s="11"/>
      <c r="M13" s="11"/>
      <c r="N13" s="68"/>
      <c r="O13" s="84"/>
    </row>
    <row r="14" spans="1:15" x14ac:dyDescent="0.3">
      <c r="A14" s="72"/>
      <c r="B14" s="42"/>
      <c r="C14" s="43"/>
      <c r="D14" s="43"/>
      <c r="E14" s="44">
        <v>0</v>
      </c>
      <c r="F14" s="44">
        <f>'JANVIER 25 '!$E14*0.2</f>
        <v>0</v>
      </c>
      <c r="G14" s="45">
        <f>'JANVIER 25 '!$F14+'JANVIER 25 '!$E14</f>
        <v>0</v>
      </c>
      <c r="H14" s="46" t="str" cm="1">
        <f t="array" ref="H14">_xlfn.IFS('JANVIER 25 '!$G14="","",'JANVIER 25 '!$I14="","A régler",'JANVIER 25 '!$I14&lt;&gt;"","Réglée")</f>
        <v>A régler</v>
      </c>
      <c r="I14" s="49"/>
      <c r="J14" s="49"/>
      <c r="K14" s="49"/>
      <c r="L14" s="49"/>
      <c r="M14" s="49"/>
      <c r="N14" s="62"/>
      <c r="O14" s="85"/>
    </row>
    <row r="15" spans="1:15" x14ac:dyDescent="0.3">
      <c r="A15" s="71"/>
      <c r="B15" s="50"/>
      <c r="C15" s="51"/>
      <c r="D15" s="51"/>
      <c r="E15" s="52">
        <v>0</v>
      </c>
      <c r="F15" s="52">
        <f>'JANVIER 25 '!$E15*0.2</f>
        <v>0</v>
      </c>
      <c r="G15" s="53">
        <f>'JANVIER 25 '!$F15+'JANVIER 25 '!$E15</f>
        <v>0</v>
      </c>
      <c r="H15" s="54" t="str" cm="1">
        <f t="array" ref="H15">_xlfn.IFS('JANVIER 25 '!$G15="","",'JANVIER 25 '!$I15="","A régler",'JANVIER 25 '!$I15&lt;&gt;"","Réglée")</f>
        <v>A régler</v>
      </c>
      <c r="I15" s="11"/>
      <c r="J15" s="11"/>
      <c r="K15" s="11"/>
      <c r="L15" s="11"/>
      <c r="M15" s="11"/>
      <c r="N15" s="68"/>
      <c r="O15" s="84"/>
    </row>
    <row r="16" spans="1:15" x14ac:dyDescent="0.3">
      <c r="A16" s="72"/>
      <c r="B16" s="42"/>
      <c r="C16" s="43"/>
      <c r="D16" s="43"/>
      <c r="E16" s="44">
        <v>0</v>
      </c>
      <c r="F16" s="44">
        <f>'JANVIER 25 '!$E16*0.2</f>
        <v>0</v>
      </c>
      <c r="G16" s="45">
        <f>'JANVIER 25 '!$F16+'JANVIER 25 '!$E16</f>
        <v>0</v>
      </c>
      <c r="H16" s="46" t="str" cm="1">
        <f t="array" ref="H16">_xlfn.IFS('JANVIER 25 '!$G16="","",'JANVIER 25 '!$I16="","A régler",'JANVIER 25 '!$I16&lt;&gt;"","Réglée")</f>
        <v>A régler</v>
      </c>
      <c r="I16" s="49"/>
      <c r="J16" s="49"/>
      <c r="K16" s="49"/>
      <c r="L16" s="49"/>
      <c r="M16" s="49"/>
      <c r="N16" s="62"/>
      <c r="O16" s="85"/>
    </row>
    <row r="17" spans="1:15" x14ac:dyDescent="0.3">
      <c r="A17" s="71"/>
      <c r="B17" s="50"/>
      <c r="C17" s="51"/>
      <c r="D17" s="51"/>
      <c r="E17" s="52">
        <v>0</v>
      </c>
      <c r="F17" s="52">
        <f>'JANVIER 25 '!$E17*0.2</f>
        <v>0</v>
      </c>
      <c r="G17" s="53">
        <f>'JANVIER 25 '!$F17+'JANVIER 25 '!$E17</f>
        <v>0</v>
      </c>
      <c r="H17" s="54" t="str" cm="1">
        <f t="array" ref="H17">_xlfn.IFS('JANVIER 25 '!$G17="","",'JANVIER 25 '!$I17="","A régler",'JANVIER 25 '!$I17&lt;&gt;"","Réglée")</f>
        <v>A régler</v>
      </c>
      <c r="I17" s="11"/>
      <c r="J17" s="11"/>
      <c r="K17" s="11"/>
      <c r="L17" s="11"/>
      <c r="M17" s="11"/>
      <c r="N17" s="68"/>
      <c r="O17" s="84"/>
    </row>
    <row r="18" spans="1:15" x14ac:dyDescent="0.3">
      <c r="A18" s="72"/>
      <c r="B18" s="42"/>
      <c r="C18" s="43"/>
      <c r="D18" s="43"/>
      <c r="E18" s="44">
        <v>0</v>
      </c>
      <c r="F18" s="44">
        <f>'JANVIER 25 '!$E18*0.2</f>
        <v>0</v>
      </c>
      <c r="G18" s="45">
        <f>'JANVIER 25 '!$F18+'JANVIER 25 '!$E18</f>
        <v>0</v>
      </c>
      <c r="H18" s="46" t="str" cm="1">
        <f t="array" ref="H18">_xlfn.IFS('JANVIER 25 '!$G18="","",'JANVIER 25 '!$I18="","A régler",'JANVIER 25 '!$I18&lt;&gt;"","Réglée")</f>
        <v>A régler</v>
      </c>
      <c r="I18" s="49"/>
      <c r="J18" s="49"/>
      <c r="K18" s="49"/>
      <c r="L18" s="49"/>
      <c r="M18" s="49"/>
      <c r="N18" s="62"/>
      <c r="O18" s="85"/>
    </row>
    <row r="19" spans="1:15" x14ac:dyDescent="0.3">
      <c r="A19" s="71"/>
      <c r="B19" s="50"/>
      <c r="C19" s="51"/>
      <c r="D19" s="51"/>
      <c r="E19" s="52">
        <v>0</v>
      </c>
      <c r="F19" s="52">
        <f>'JANVIER 25 '!$E19*0.2</f>
        <v>0</v>
      </c>
      <c r="G19" s="53">
        <f>'JANVIER 25 '!$F19+'JANVIER 25 '!$E19</f>
        <v>0</v>
      </c>
      <c r="H19" s="54" t="str" cm="1">
        <f t="array" ref="H19">_xlfn.IFS('JANVIER 25 '!$G19="","",'JANVIER 25 '!$I19="","A régler",'JANVIER 25 '!$I19&lt;&gt;"","Réglée")</f>
        <v>A régler</v>
      </c>
      <c r="I19" s="11"/>
      <c r="J19" s="11"/>
      <c r="K19" s="11"/>
      <c r="L19" s="11"/>
      <c r="M19" s="11"/>
      <c r="N19" s="68"/>
      <c r="O19" s="84"/>
    </row>
    <row r="20" spans="1:15" x14ac:dyDescent="0.3">
      <c r="A20" s="70"/>
      <c r="B20" s="42"/>
      <c r="C20" s="43"/>
      <c r="D20" s="43"/>
      <c r="E20" s="44">
        <v>0</v>
      </c>
      <c r="F20" s="44">
        <f>'JANVIER 25 '!$E20*0.2</f>
        <v>0</v>
      </c>
      <c r="G20" s="45">
        <f>'JANVIER 25 '!$F20+'JANVIER 25 '!$E20</f>
        <v>0</v>
      </c>
      <c r="H20" s="46" t="str" cm="1">
        <f t="array" ref="H20">_xlfn.IFS('JANVIER 25 '!$G20="","",'JANVIER 25 '!$I20="","A régler",'JANVIER 25 '!$I20&lt;&gt;"","Réglée")</f>
        <v>A régler</v>
      </c>
      <c r="I20" s="49"/>
      <c r="J20" s="49"/>
      <c r="K20" s="49"/>
      <c r="L20" s="49"/>
      <c r="M20" s="49"/>
      <c r="N20" s="62"/>
      <c r="O20" s="85"/>
    </row>
    <row r="21" spans="1:15" x14ac:dyDescent="0.3">
      <c r="A21" s="71"/>
      <c r="B21" s="50"/>
      <c r="C21" s="51"/>
      <c r="D21" s="51"/>
      <c r="E21" s="52">
        <v>0</v>
      </c>
      <c r="F21" s="52">
        <f>'JANVIER 25 '!$E21*0.2</f>
        <v>0</v>
      </c>
      <c r="G21" s="53">
        <f>'JANVIER 25 '!$F21+'JANVIER 25 '!$E21</f>
        <v>0</v>
      </c>
      <c r="H21" s="54" t="str" cm="1">
        <f t="array" ref="H21">_xlfn.IFS('JANVIER 25 '!$G21="","",'JANVIER 25 '!$I21="","A régler",'JANVIER 25 '!$I21&lt;&gt;"","Réglée")</f>
        <v>A régler</v>
      </c>
      <c r="I21" s="11"/>
      <c r="J21" s="11"/>
      <c r="K21" s="11"/>
      <c r="L21" s="11"/>
      <c r="M21" s="11"/>
      <c r="N21" s="68"/>
      <c r="O21" s="84"/>
    </row>
    <row r="22" spans="1:15" x14ac:dyDescent="0.3">
      <c r="A22" s="72"/>
      <c r="B22" s="42"/>
      <c r="C22" s="43"/>
      <c r="D22" s="43"/>
      <c r="E22" s="44">
        <v>0</v>
      </c>
      <c r="F22" s="44">
        <f>'JANVIER 25 '!$E22*0.2</f>
        <v>0</v>
      </c>
      <c r="G22" s="45">
        <f>'JANVIER 25 '!$F22+'JANVIER 25 '!$E22</f>
        <v>0</v>
      </c>
      <c r="H22" s="46" t="str" cm="1">
        <f t="array" ref="H22">_xlfn.IFS('JANVIER 25 '!$G22="","",'JANVIER 25 '!$I22="","A régler",'JANVIER 25 '!$I22&lt;&gt;"","Réglée")</f>
        <v>A régler</v>
      </c>
      <c r="I22" s="49"/>
      <c r="J22" s="49"/>
      <c r="K22" s="49"/>
      <c r="L22" s="49"/>
      <c r="M22" s="49"/>
      <c r="N22" s="62"/>
      <c r="O22" s="85"/>
    </row>
    <row r="23" spans="1:15" x14ac:dyDescent="0.3">
      <c r="A23" s="73"/>
      <c r="B23" s="50"/>
      <c r="C23" s="51"/>
      <c r="D23" s="51"/>
      <c r="E23" s="52">
        <v>0</v>
      </c>
      <c r="F23" s="52">
        <f>'JANVIER 25 '!$E23*0.2</f>
        <v>0</v>
      </c>
      <c r="G23" s="53">
        <f>'JANVIER 25 '!$F23+'JANVIER 25 '!$E23</f>
        <v>0</v>
      </c>
      <c r="H23" s="54" t="str" cm="1">
        <f t="array" ref="H23">_xlfn.IFS('JANVIER 25 '!$G23="","",'JANVIER 25 '!$I23="","A régler",'JANVIER 25 '!$I23&lt;&gt;"","Réglée")</f>
        <v>A régler</v>
      </c>
      <c r="I23" s="11"/>
      <c r="J23" s="11"/>
      <c r="K23" s="11"/>
      <c r="L23" s="11"/>
      <c r="M23" s="11"/>
      <c r="N23" s="68"/>
      <c r="O23" s="84"/>
    </row>
    <row r="24" spans="1:15" x14ac:dyDescent="0.3">
      <c r="A24" s="70"/>
      <c r="B24" s="42"/>
      <c r="C24" s="43"/>
      <c r="D24" s="43"/>
      <c r="E24" s="44">
        <v>0</v>
      </c>
      <c r="F24" s="44">
        <f>'JANVIER 25 '!$E24*0.2</f>
        <v>0</v>
      </c>
      <c r="G24" s="45">
        <f>'JANVIER 25 '!$F24+'JANVIER 25 '!$E24</f>
        <v>0</v>
      </c>
      <c r="H24" s="46" t="str" cm="1">
        <f t="array" ref="H24">_xlfn.IFS('JANVIER 25 '!$G24="","",'JANVIER 25 '!$I24="","A régler",'JANVIER 25 '!$I24&lt;&gt;"","Réglée")</f>
        <v>A régler</v>
      </c>
      <c r="I24" s="49"/>
      <c r="J24" s="49"/>
      <c r="K24" s="49"/>
      <c r="L24" s="49"/>
      <c r="M24" s="49"/>
      <c r="N24" s="62"/>
      <c r="O24" s="85"/>
    </row>
    <row r="25" spans="1:15" x14ac:dyDescent="0.3">
      <c r="A25" s="73"/>
      <c r="B25" s="50"/>
      <c r="C25" s="51"/>
      <c r="D25" s="51"/>
      <c r="E25" s="52">
        <v>0</v>
      </c>
      <c r="F25" s="52">
        <f>'JANVIER 25 '!$E25*0.2</f>
        <v>0</v>
      </c>
      <c r="G25" s="53">
        <f>'JANVIER 25 '!$F25+'JANVIER 25 '!$E25</f>
        <v>0</v>
      </c>
      <c r="H25" s="54" t="str" cm="1">
        <f t="array" ref="H25">_xlfn.IFS('JANVIER 25 '!$G25="","",'JANVIER 25 '!$I25="","A régler",'JANVIER 25 '!$I25&lt;&gt;"","Réglée")</f>
        <v>A régler</v>
      </c>
      <c r="I25" s="11"/>
      <c r="J25" s="11"/>
      <c r="K25" s="11"/>
      <c r="L25" s="11"/>
      <c r="M25" s="11"/>
      <c r="N25" s="67"/>
      <c r="O25" s="86"/>
    </row>
    <row r="26" spans="1:15" x14ac:dyDescent="0.3">
      <c r="A26" s="70"/>
      <c r="B26" s="42"/>
      <c r="C26" s="43"/>
      <c r="D26" s="43"/>
      <c r="E26" s="44">
        <v>0</v>
      </c>
      <c r="F26" s="44">
        <f>'JANVIER 25 '!$E26*0.2</f>
        <v>0</v>
      </c>
      <c r="G26" s="45">
        <f>'JANVIER 25 '!$F26+'JANVIER 25 '!$E26</f>
        <v>0</v>
      </c>
      <c r="H26" s="46" t="str" cm="1">
        <f t="array" ref="H26">_xlfn.IFS('JANVIER 25 '!$G26="","",'JANVIER 25 '!$I26="","A régler",'JANVIER 25 '!$I26&lt;&gt;"","Réglée")</f>
        <v>A régler</v>
      </c>
      <c r="I26" s="49"/>
      <c r="J26" s="49"/>
      <c r="K26" s="49"/>
      <c r="L26" s="49"/>
      <c r="M26" s="49"/>
      <c r="N26" s="62"/>
      <c r="O26" s="85"/>
    </row>
    <row r="27" spans="1:15" x14ac:dyDescent="0.3">
      <c r="A27" s="73"/>
      <c r="B27" s="50"/>
      <c r="C27" s="51"/>
      <c r="D27" s="51"/>
      <c r="E27" s="52">
        <v>0</v>
      </c>
      <c r="F27" s="52">
        <f>'JANVIER 25 '!$E27*0.2</f>
        <v>0</v>
      </c>
      <c r="G27" s="53">
        <f>'JANVIER 25 '!$F27+'JANVIER 25 '!$E27</f>
        <v>0</v>
      </c>
      <c r="H27" s="54" t="str" cm="1">
        <f t="array" ref="H27">_xlfn.IFS('JANVIER 25 '!$G27="","",'JANVIER 25 '!$I27="","A régler",'JANVIER 25 '!$I27&lt;&gt;"","Réglée")</f>
        <v>A régler</v>
      </c>
      <c r="I27" s="11"/>
      <c r="J27" s="11"/>
      <c r="K27" s="11"/>
      <c r="L27" s="11"/>
      <c r="M27" s="11"/>
      <c r="N27" s="67"/>
      <c r="O27" s="86"/>
    </row>
    <row r="28" spans="1:15" x14ac:dyDescent="0.3">
      <c r="A28" s="70"/>
      <c r="B28" s="42"/>
      <c r="C28" s="43"/>
      <c r="D28" s="43"/>
      <c r="E28" s="44">
        <v>0</v>
      </c>
      <c r="F28" s="44">
        <f>'JANVIER 25 '!$E28*0.2</f>
        <v>0</v>
      </c>
      <c r="G28" s="45">
        <f>'JANVIER 25 '!$F28+'JANVIER 25 '!$E28</f>
        <v>0</v>
      </c>
      <c r="H28" s="46" t="str" cm="1">
        <f t="array" ref="H28">_xlfn.IFS('JANVIER 25 '!$G28="","",'JANVIER 25 '!$I28="","A régler",'JANVIER 25 '!$I28&lt;&gt;"","Réglée")</f>
        <v>A régler</v>
      </c>
      <c r="I28" s="49"/>
      <c r="J28" s="49"/>
      <c r="K28" s="49"/>
      <c r="L28" s="49"/>
      <c r="M28" s="49"/>
      <c r="N28" s="62"/>
      <c r="O28" s="85"/>
    </row>
    <row r="29" spans="1:15" x14ac:dyDescent="0.3">
      <c r="A29" s="73"/>
      <c r="B29" s="50"/>
      <c r="C29" s="51"/>
      <c r="D29" s="51"/>
      <c r="E29" s="52">
        <v>0</v>
      </c>
      <c r="F29" s="52">
        <f>'JANVIER 25 '!$E29*0.2</f>
        <v>0</v>
      </c>
      <c r="G29" s="53">
        <f>'JANVIER 25 '!$F29+'JANVIER 25 '!$E29</f>
        <v>0</v>
      </c>
      <c r="H29" s="54" t="str" cm="1">
        <f t="array" ref="H29">_xlfn.IFS('JANVIER 25 '!$G29="","",'JANVIER 25 '!$I29="","A régler",'JANVIER 25 '!$I29&lt;&gt;"","Réglée")</f>
        <v>A régler</v>
      </c>
      <c r="I29" s="11"/>
      <c r="J29" s="11"/>
      <c r="K29" s="11"/>
      <c r="L29" s="11"/>
      <c r="M29" s="11"/>
      <c r="N29" s="67"/>
      <c r="O29" s="86"/>
    </row>
    <row r="30" spans="1:15" x14ac:dyDescent="0.3">
      <c r="A30" s="70"/>
      <c r="B30" s="42"/>
      <c r="C30" s="43"/>
      <c r="D30" s="43"/>
      <c r="E30" s="44">
        <v>0</v>
      </c>
      <c r="F30" s="44">
        <f>'JANVIER 25 '!$E30*0.2</f>
        <v>0</v>
      </c>
      <c r="G30" s="45">
        <f>'JANVIER 25 '!$F30+'JANVIER 25 '!$E30</f>
        <v>0</v>
      </c>
      <c r="H30" s="46" t="str" cm="1">
        <f t="array" ref="H30">_xlfn.IFS('JANVIER 25 '!$G30="","",'JANVIER 25 '!$I30="","A régler",'JANVIER 25 '!$I30&lt;&gt;"","Réglée")</f>
        <v>A régler</v>
      </c>
      <c r="I30" s="49"/>
      <c r="J30" s="49"/>
      <c r="K30" s="49"/>
      <c r="L30" s="49"/>
      <c r="M30" s="49"/>
      <c r="N30" s="62"/>
      <c r="O30" s="85"/>
    </row>
    <row r="31" spans="1:15" x14ac:dyDescent="0.3">
      <c r="A31" s="73"/>
      <c r="B31" s="50"/>
      <c r="C31" s="51"/>
      <c r="D31" s="51"/>
      <c r="E31" s="52">
        <v>0</v>
      </c>
      <c r="F31" s="52">
        <f>'JANVIER 25 '!$E31*0.2</f>
        <v>0</v>
      </c>
      <c r="G31" s="53">
        <f>'JANVIER 25 '!$F31+'JANVIER 25 '!$E31</f>
        <v>0</v>
      </c>
      <c r="H31" s="54" t="str" cm="1">
        <f t="array" ref="H31">_xlfn.IFS('JANVIER 25 '!$G31="","",'JANVIER 25 '!$I31="","A régler",'JANVIER 25 '!$I31&lt;&gt;"","Réglée")</f>
        <v>A régler</v>
      </c>
      <c r="I31" s="11"/>
      <c r="J31" s="11"/>
      <c r="K31" s="11"/>
      <c r="L31" s="11"/>
      <c r="M31" s="11"/>
      <c r="N31" s="67"/>
      <c r="O31" s="86"/>
    </row>
    <row r="32" spans="1:15" x14ac:dyDescent="0.3">
      <c r="A32" s="70"/>
      <c r="B32" s="42"/>
      <c r="C32" s="43"/>
      <c r="D32" s="43"/>
      <c r="E32" s="44">
        <v>0</v>
      </c>
      <c r="F32" s="44">
        <f>'JANVIER 25 '!$E32*0.2</f>
        <v>0</v>
      </c>
      <c r="G32" s="45">
        <f>'JANVIER 25 '!$F32+'JANVIER 25 '!$E32</f>
        <v>0</v>
      </c>
      <c r="H32" s="46" t="str" cm="1">
        <f t="array" ref="H32">_xlfn.IFS('JANVIER 25 '!$G32="","",'JANVIER 25 '!$I32="","A régler",'JANVIER 25 '!$I32&lt;&gt;"","Réglée")</f>
        <v>A régler</v>
      </c>
      <c r="I32" s="49"/>
      <c r="J32" s="49"/>
      <c r="K32" s="49"/>
      <c r="L32" s="49"/>
      <c r="M32" s="49"/>
      <c r="N32" s="62"/>
      <c r="O32" s="85"/>
    </row>
    <row r="33" spans="1:15" x14ac:dyDescent="0.3">
      <c r="A33" s="73"/>
      <c r="B33" s="50"/>
      <c r="C33" s="51"/>
      <c r="D33" s="51"/>
      <c r="E33" s="52">
        <v>0</v>
      </c>
      <c r="F33" s="52">
        <f>'JANVIER 25 '!$E33*0.2</f>
        <v>0</v>
      </c>
      <c r="G33" s="53">
        <f>'JANVIER 25 '!$F33+'JANVIER 25 '!$E33</f>
        <v>0</v>
      </c>
      <c r="H33" s="54" t="str" cm="1">
        <f t="array" ref="H33">_xlfn.IFS('JANVIER 25 '!$G33="","",'JANVIER 25 '!$I33="","A régler",'JANVIER 25 '!$I33&lt;&gt;"","Réglée")</f>
        <v>A régler</v>
      </c>
      <c r="I33" s="11"/>
      <c r="J33" s="11"/>
      <c r="K33" s="11"/>
      <c r="L33" s="11"/>
      <c r="M33" s="11"/>
      <c r="N33" s="67"/>
      <c r="O33" s="86"/>
    </row>
    <row r="34" spans="1:15" x14ac:dyDescent="0.3">
      <c r="A34" s="70"/>
      <c r="B34" s="42"/>
      <c r="C34" s="43"/>
      <c r="D34" s="43"/>
      <c r="E34" s="44">
        <v>0</v>
      </c>
      <c r="F34" s="44">
        <f>'JANVIER 25 '!$E34*0.2</f>
        <v>0</v>
      </c>
      <c r="G34" s="45">
        <f>'JANVIER 25 '!$F34+'JANVIER 25 '!$E34</f>
        <v>0</v>
      </c>
      <c r="H34" s="46" t="str" cm="1">
        <f t="array" ref="H34">_xlfn.IFS('JANVIER 25 '!$G34="","",'JANVIER 25 '!$I34="","A régler",'JANVIER 25 '!$I34&lt;&gt;"","Réglée")</f>
        <v>A régler</v>
      </c>
      <c r="I34" s="49"/>
      <c r="J34" s="49"/>
      <c r="K34" s="49"/>
      <c r="L34" s="49"/>
      <c r="M34" s="49"/>
      <c r="N34" s="62"/>
      <c r="O34" s="85"/>
    </row>
    <row r="35" spans="1:15" x14ac:dyDescent="0.3">
      <c r="A35" s="73"/>
      <c r="B35" s="50"/>
      <c r="C35" s="51"/>
      <c r="D35" s="51"/>
      <c r="E35" s="52">
        <v>0</v>
      </c>
      <c r="F35" s="52">
        <f>'JANVIER 25 '!$E35*0.2</f>
        <v>0</v>
      </c>
      <c r="G35" s="53">
        <f>'JANVIER 25 '!$F35+'JANVIER 25 '!$E35</f>
        <v>0</v>
      </c>
      <c r="H35" s="54" t="str" cm="1">
        <f t="array" ref="H35">_xlfn.IFS('JANVIER 25 '!$G35="","",'JANVIER 25 '!$I35="","A régler",'JANVIER 25 '!$I35&lt;&gt;"","Réglée")</f>
        <v>A régler</v>
      </c>
      <c r="I35" s="11"/>
      <c r="J35" s="11"/>
      <c r="K35" s="11"/>
      <c r="L35" s="11"/>
      <c r="M35" s="11"/>
      <c r="N35" s="67"/>
      <c r="O35" s="86"/>
    </row>
    <row r="36" spans="1:15" x14ac:dyDescent="0.3">
      <c r="A36" s="70"/>
      <c r="B36" s="42"/>
      <c r="C36" s="43"/>
      <c r="D36" s="43"/>
      <c r="E36" s="44">
        <v>0</v>
      </c>
      <c r="F36" s="44">
        <f>'JANVIER 25 '!$E36*0.2</f>
        <v>0</v>
      </c>
      <c r="G36" s="45">
        <f>'JANVIER 25 '!$F36+'JANVIER 25 '!$E36</f>
        <v>0</v>
      </c>
      <c r="H36" s="46" t="str" cm="1">
        <f t="array" ref="H36">_xlfn.IFS('JANVIER 25 '!$G36="","",'JANVIER 25 '!$I36="","A régler",'JANVIER 25 '!$I36&lt;&gt;"","Réglée")</f>
        <v>A régler</v>
      </c>
      <c r="I36" s="49"/>
      <c r="J36" s="49"/>
      <c r="K36" s="49"/>
      <c r="L36" s="49"/>
      <c r="M36" s="49"/>
      <c r="N36" s="62"/>
      <c r="O36" s="85"/>
    </row>
    <row r="37" spans="1:15" x14ac:dyDescent="0.3">
      <c r="A37" s="73"/>
      <c r="B37" s="50"/>
      <c r="C37" s="51"/>
      <c r="D37" s="51"/>
      <c r="E37" s="52">
        <v>0</v>
      </c>
      <c r="F37" s="52">
        <f>'JANVIER 25 '!$E37*0.2</f>
        <v>0</v>
      </c>
      <c r="G37" s="53">
        <f>'JANVIER 25 '!$F37+'JANVIER 25 '!$E37</f>
        <v>0</v>
      </c>
      <c r="H37" s="54" t="str" cm="1">
        <f t="array" ref="H37">_xlfn.IFS('JANVIER 25 '!$G37="","",'JANVIER 25 '!$I37="","A régler",'JANVIER 25 '!$I37&lt;&gt;"","Réglée")</f>
        <v>A régler</v>
      </c>
      <c r="I37" s="11"/>
      <c r="J37" s="11"/>
      <c r="K37" s="11"/>
      <c r="L37" s="11"/>
      <c r="M37" s="11"/>
      <c r="N37" s="67"/>
      <c r="O37" s="86"/>
    </row>
    <row r="38" spans="1:15" x14ac:dyDescent="0.3">
      <c r="A38" s="70"/>
      <c r="B38" s="42"/>
      <c r="C38" s="43"/>
      <c r="D38" s="43"/>
      <c r="E38" s="44">
        <v>0</v>
      </c>
      <c r="F38" s="44">
        <f>'JANVIER 25 '!$E38*0.2</f>
        <v>0</v>
      </c>
      <c r="G38" s="45">
        <f>'JANVIER 25 '!$F38+'JANVIER 25 '!$E38</f>
        <v>0</v>
      </c>
      <c r="H38" s="46" t="str" cm="1">
        <f t="array" ref="H38">_xlfn.IFS('JANVIER 25 '!$G38="","",'JANVIER 25 '!$I38="","A régler",'JANVIER 25 '!$I38&lt;&gt;"","Réglée")</f>
        <v>A régler</v>
      </c>
      <c r="I38" s="49"/>
      <c r="J38" s="49"/>
      <c r="K38" s="49"/>
      <c r="L38" s="49"/>
      <c r="M38" s="49"/>
      <c r="N38" s="62"/>
      <c r="O38" s="85"/>
    </row>
    <row r="39" spans="1:15" x14ac:dyDescent="0.3">
      <c r="A39" s="73"/>
      <c r="B39" s="50"/>
      <c r="C39" s="51"/>
      <c r="D39" s="51"/>
      <c r="E39" s="52">
        <v>0</v>
      </c>
      <c r="F39" s="52">
        <f>'JANVIER 25 '!$E39*0.2</f>
        <v>0</v>
      </c>
      <c r="G39" s="53">
        <f>'JANVIER 25 '!$F39+'JANVIER 25 '!$E39</f>
        <v>0</v>
      </c>
      <c r="H39" s="54" t="str" cm="1">
        <f t="array" ref="H39">_xlfn.IFS('JANVIER 25 '!$G39="","",'JANVIER 25 '!$I39="","A régler",'JANVIER 25 '!$I39&lt;&gt;"","Réglée")</f>
        <v>A régler</v>
      </c>
      <c r="I39" s="11"/>
      <c r="J39" s="11"/>
      <c r="K39" s="11"/>
      <c r="L39" s="11"/>
      <c r="M39" s="11"/>
      <c r="N39" s="67"/>
      <c r="O39" s="86"/>
    </row>
    <row r="40" spans="1:15" x14ac:dyDescent="0.3">
      <c r="A40" s="70"/>
      <c r="B40" s="42"/>
      <c r="C40" s="43"/>
      <c r="D40" s="43"/>
      <c r="E40" s="44">
        <v>0</v>
      </c>
      <c r="F40" s="44">
        <f>'JANVIER 25 '!$E40*0.2</f>
        <v>0</v>
      </c>
      <c r="G40" s="45">
        <f>'JANVIER 25 '!$F40+'JANVIER 25 '!$E40</f>
        <v>0</v>
      </c>
      <c r="H40" s="46" t="str" cm="1">
        <f t="array" ref="H40">_xlfn.IFS('JANVIER 25 '!$G40="","",'JANVIER 25 '!$I40="","A régler",'JANVIER 25 '!$I40&lt;&gt;"","Réglée")</f>
        <v>A régler</v>
      </c>
      <c r="I40" s="49"/>
      <c r="J40" s="49"/>
      <c r="K40" s="49"/>
      <c r="L40" s="49"/>
      <c r="M40" s="49"/>
      <c r="N40" s="62"/>
      <c r="O40" s="85"/>
    </row>
    <row r="41" spans="1:15" x14ac:dyDescent="0.3">
      <c r="A41" s="73"/>
      <c r="B41" s="50"/>
      <c r="C41" s="51"/>
      <c r="D41" s="51"/>
      <c r="E41" s="52">
        <v>0</v>
      </c>
      <c r="F41" s="52">
        <f>'JANVIER 25 '!$E41*0.2</f>
        <v>0</v>
      </c>
      <c r="G41" s="53">
        <f>'JANVIER 25 '!$F41+'JANVIER 25 '!$E41</f>
        <v>0</v>
      </c>
      <c r="H41" s="54" t="str" cm="1">
        <f t="array" ref="H41">_xlfn.IFS('JANVIER 25 '!$G41="","",'JANVIER 25 '!$I41="","A régler",'JANVIER 25 '!$I41&lt;&gt;"","Réglée")</f>
        <v>A régler</v>
      </c>
      <c r="I41" s="11"/>
      <c r="J41" s="11"/>
      <c r="K41" s="11"/>
      <c r="L41" s="11"/>
      <c r="M41" s="11"/>
      <c r="N41" s="67"/>
      <c r="O41" s="86"/>
    </row>
    <row r="42" spans="1:15" x14ac:dyDescent="0.3">
      <c r="A42" s="70"/>
      <c r="B42" s="42"/>
      <c r="C42" s="43"/>
      <c r="D42" s="43"/>
      <c r="E42" s="44">
        <v>0</v>
      </c>
      <c r="F42" s="44">
        <f>'JANVIER 25 '!$E42*0.2</f>
        <v>0</v>
      </c>
      <c r="G42" s="45">
        <f>'JANVIER 25 '!$F42+'JANVIER 25 '!$E42</f>
        <v>0</v>
      </c>
      <c r="H42" s="46" t="str" cm="1">
        <f t="array" ref="H42">_xlfn.IFS('JANVIER 25 '!$G42="","",'JANVIER 25 '!$I42="","A régler",'JANVIER 25 '!$I42&lt;&gt;"","Réglée")</f>
        <v>A régler</v>
      </c>
      <c r="I42" s="49"/>
      <c r="J42" s="49"/>
      <c r="K42" s="49"/>
      <c r="L42" s="49"/>
      <c r="M42" s="49"/>
      <c r="N42" s="62"/>
      <c r="O42" s="85"/>
    </row>
    <row r="43" spans="1:15" x14ac:dyDescent="0.3">
      <c r="A43" s="73"/>
      <c r="B43" s="50"/>
      <c r="C43" s="51"/>
      <c r="D43" s="51"/>
      <c r="E43" s="52">
        <v>0</v>
      </c>
      <c r="F43" s="52">
        <f>'JANVIER 25 '!$E43*0.2</f>
        <v>0</v>
      </c>
      <c r="G43" s="53">
        <f>'JANVIER 25 '!$F43+'JANVIER 25 '!$E43</f>
        <v>0</v>
      </c>
      <c r="H43" s="54" t="str" cm="1">
        <f t="array" ref="H43">_xlfn.IFS('JANVIER 25 '!$G43="","",'JANVIER 25 '!$I43="","A régler",'JANVIER 25 '!$I43&lt;&gt;"","Réglée")</f>
        <v>A régler</v>
      </c>
      <c r="I43" s="11"/>
      <c r="J43" s="11"/>
      <c r="K43" s="11"/>
      <c r="L43" s="11"/>
      <c r="M43" s="11"/>
      <c r="N43" s="67"/>
      <c r="O43" s="86"/>
    </row>
    <row r="44" spans="1:15" x14ac:dyDescent="0.3">
      <c r="A44" s="70"/>
      <c r="B44" s="42"/>
      <c r="C44" s="43"/>
      <c r="D44" s="43"/>
      <c r="E44" s="44">
        <v>0</v>
      </c>
      <c r="F44" s="44">
        <f>'JANVIER 25 '!$E44*0.2</f>
        <v>0</v>
      </c>
      <c r="G44" s="45">
        <f>'JANVIER 25 '!$F44+'JANVIER 25 '!$E44</f>
        <v>0</v>
      </c>
      <c r="H44" s="46" t="str" cm="1">
        <f t="array" ref="H44">_xlfn.IFS('JANVIER 25 '!$G44="","",'JANVIER 25 '!$I44="","A régler",'JANVIER 25 '!$I44&lt;&gt;"","Réglée")</f>
        <v>A régler</v>
      </c>
      <c r="I44" s="49"/>
      <c r="J44" s="49"/>
      <c r="K44" s="49"/>
      <c r="L44" s="49"/>
      <c r="M44" s="49"/>
      <c r="N44" s="62"/>
      <c r="O44" s="85"/>
    </row>
    <row r="45" spans="1:15" x14ac:dyDescent="0.3">
      <c r="A45" s="73"/>
      <c r="B45" s="50"/>
      <c r="C45" s="51"/>
      <c r="D45" s="51"/>
      <c r="E45" s="52">
        <v>0</v>
      </c>
      <c r="F45" s="52">
        <f>'JANVIER 25 '!$E45*0.2</f>
        <v>0</v>
      </c>
      <c r="G45" s="53">
        <f>'JANVIER 25 '!$F45+'JANVIER 25 '!$E45</f>
        <v>0</v>
      </c>
      <c r="H45" s="54" t="str" cm="1">
        <f t="array" ref="H45">_xlfn.IFS('JANVIER 25 '!$G45="","",'JANVIER 25 '!$I45="","A régler",'JANVIER 25 '!$I45&lt;&gt;"","Réglée")</f>
        <v>A régler</v>
      </c>
      <c r="I45" s="11"/>
      <c r="J45" s="11"/>
      <c r="K45" s="11"/>
      <c r="L45" s="11"/>
      <c r="M45" s="11"/>
      <c r="N45" s="67"/>
      <c r="O45" s="86"/>
    </row>
    <row r="46" spans="1:15" x14ac:dyDescent="0.3">
      <c r="A46" s="70"/>
      <c r="B46" s="42"/>
      <c r="C46" s="43"/>
      <c r="D46" s="43"/>
      <c r="E46" s="44">
        <v>0</v>
      </c>
      <c r="F46" s="44">
        <f>'JANVIER 25 '!$E46*0.2</f>
        <v>0</v>
      </c>
      <c r="G46" s="45">
        <f>'JANVIER 25 '!$F46+'JANVIER 25 '!$E46</f>
        <v>0</v>
      </c>
      <c r="H46" s="46" t="str" cm="1">
        <f t="array" ref="H46">_xlfn.IFS('JANVIER 25 '!$G46="","",'JANVIER 25 '!$I46="","A régler",'JANVIER 25 '!$I46&lt;&gt;"","Réglée")</f>
        <v>A régler</v>
      </c>
      <c r="I46" s="49"/>
      <c r="J46" s="49"/>
      <c r="K46" s="49"/>
      <c r="L46" s="49"/>
      <c r="M46" s="49"/>
      <c r="N46" s="62"/>
      <c r="O46" s="85"/>
    </row>
    <row r="47" spans="1:15" x14ac:dyDescent="0.3">
      <c r="A47" s="73"/>
      <c r="B47" s="50"/>
      <c r="C47" s="51"/>
      <c r="D47" s="51"/>
      <c r="E47" s="52">
        <v>0</v>
      </c>
      <c r="F47" s="52">
        <f>'JANVIER 25 '!$E47*0.2</f>
        <v>0</v>
      </c>
      <c r="G47" s="53">
        <f>'JANVIER 25 '!$F47+'JANVIER 25 '!$E47</f>
        <v>0</v>
      </c>
      <c r="H47" s="54" t="str" cm="1">
        <f t="array" ref="H47">_xlfn.IFS('JANVIER 25 '!$G47="","",'JANVIER 25 '!$I47="","A régler",'JANVIER 25 '!$I47&lt;&gt;"","Réglée")</f>
        <v>A régler</v>
      </c>
      <c r="I47" s="11"/>
      <c r="J47" s="11"/>
      <c r="K47" s="11"/>
      <c r="L47" s="11"/>
      <c r="M47" s="11"/>
      <c r="N47" s="67"/>
      <c r="O47" s="86"/>
    </row>
    <row r="48" spans="1:15" x14ac:dyDescent="0.3">
      <c r="A48" s="70"/>
      <c r="B48" s="42"/>
      <c r="C48" s="43"/>
      <c r="D48" s="43"/>
      <c r="E48" s="44">
        <v>0</v>
      </c>
      <c r="F48" s="44">
        <f>'JANVIER 25 '!$E48*0.2</f>
        <v>0</v>
      </c>
      <c r="G48" s="45">
        <f>'JANVIER 25 '!$F48+'JANVIER 25 '!$E48</f>
        <v>0</v>
      </c>
      <c r="H48" s="46" t="str" cm="1">
        <f t="array" ref="H48">_xlfn.IFS('JANVIER 25 '!$G48="","",'JANVIER 25 '!$I48="","A régler",'JANVIER 25 '!$I48&lt;&gt;"","Réglée")</f>
        <v>A régler</v>
      </c>
      <c r="I48" s="49"/>
      <c r="J48" s="49"/>
      <c r="K48" s="49"/>
      <c r="L48" s="49"/>
      <c r="M48" s="49"/>
      <c r="N48" s="62"/>
      <c r="O48" s="85"/>
    </row>
    <row r="49" spans="1:15" x14ac:dyDescent="0.3">
      <c r="A49" s="73"/>
      <c r="B49" s="50"/>
      <c r="C49" s="51"/>
      <c r="D49" s="51"/>
      <c r="E49" s="52">
        <v>0</v>
      </c>
      <c r="F49" s="52">
        <f>'JANVIER 25 '!$E49*0.2</f>
        <v>0</v>
      </c>
      <c r="G49" s="53">
        <f>'JANVIER 25 '!$F49+'JANVIER 25 '!$E49</f>
        <v>0</v>
      </c>
      <c r="H49" s="54" t="str" cm="1">
        <f t="array" ref="H49">_xlfn.IFS('JANVIER 25 '!$G49="","",'JANVIER 25 '!$I49="","A régler",'JANVIER 25 '!$I49&lt;&gt;"","Réglée")</f>
        <v>A régler</v>
      </c>
      <c r="I49" s="11"/>
      <c r="J49" s="11"/>
      <c r="K49" s="11"/>
      <c r="L49" s="11"/>
      <c r="M49" s="11"/>
      <c r="N49" s="67"/>
      <c r="O49" s="86"/>
    </row>
    <row r="50" spans="1:15" x14ac:dyDescent="0.3">
      <c r="A50" s="70"/>
      <c r="B50" s="42"/>
      <c r="C50" s="43"/>
      <c r="D50" s="43"/>
      <c r="E50" s="44">
        <v>0</v>
      </c>
      <c r="F50" s="44">
        <f>'JANVIER 25 '!$E50*0.2</f>
        <v>0</v>
      </c>
      <c r="G50" s="45">
        <f>'JANVIER 25 '!$F50+'JANVIER 25 '!$E50</f>
        <v>0</v>
      </c>
      <c r="H50" s="46" t="str" cm="1">
        <f t="array" ref="H50">_xlfn.IFS('JANVIER 25 '!$G50="","",'JANVIER 25 '!$I50="","A régler",'JANVIER 25 '!$I50&lt;&gt;"","Réglée")</f>
        <v>A régler</v>
      </c>
      <c r="I50" s="49"/>
      <c r="J50" s="49"/>
      <c r="K50" s="49"/>
      <c r="L50" s="49"/>
      <c r="M50" s="49"/>
      <c r="N50" s="62"/>
      <c r="O50" s="85"/>
    </row>
    <row r="51" spans="1:15" x14ac:dyDescent="0.3">
      <c r="A51" s="73"/>
      <c r="B51" s="50"/>
      <c r="C51" s="51"/>
      <c r="D51" s="51"/>
      <c r="E51" s="52">
        <v>0</v>
      </c>
      <c r="F51" s="52">
        <f>'JANVIER 25 '!$E51*0.2</f>
        <v>0</v>
      </c>
      <c r="G51" s="53">
        <f>'JANVIER 25 '!$F51+'JANVIER 25 '!$E51</f>
        <v>0</v>
      </c>
      <c r="H51" s="54" t="str" cm="1">
        <f t="array" ref="H51">_xlfn.IFS('JANVIER 25 '!$G51="","",'JANVIER 25 '!$I51="","A régler",'JANVIER 25 '!$I51&lt;&gt;"","Réglée")</f>
        <v>A régler</v>
      </c>
      <c r="I51" s="11"/>
      <c r="J51" s="11"/>
      <c r="K51" s="11"/>
      <c r="L51" s="11"/>
      <c r="M51" s="11"/>
      <c r="N51" s="67"/>
      <c r="O51" s="86"/>
    </row>
    <row r="52" spans="1:15" x14ac:dyDescent="0.3">
      <c r="A52" s="70"/>
      <c r="B52" s="42"/>
      <c r="C52" s="43"/>
      <c r="D52" s="43"/>
      <c r="E52" s="44">
        <v>0</v>
      </c>
      <c r="F52" s="44">
        <f>'JANVIER 25 '!$E52*0.2</f>
        <v>0</v>
      </c>
      <c r="G52" s="45">
        <f>'JANVIER 25 '!$F52+'JANVIER 25 '!$E52</f>
        <v>0</v>
      </c>
      <c r="H52" s="46" t="str" cm="1">
        <f t="array" ref="H52">_xlfn.IFS('JANVIER 25 '!$G52="","",'JANVIER 25 '!$I52="","A régler",'JANVIER 25 '!$I52&lt;&gt;"","Réglée")</f>
        <v>A régler</v>
      </c>
      <c r="I52" s="49"/>
      <c r="J52" s="49"/>
      <c r="K52" s="49"/>
      <c r="L52" s="49"/>
      <c r="M52" s="49"/>
      <c r="N52" s="62"/>
      <c r="O52" s="85"/>
    </row>
    <row r="53" spans="1:15" x14ac:dyDescent="0.3">
      <c r="A53" s="73"/>
      <c r="B53" s="50"/>
      <c r="C53" s="51"/>
      <c r="D53" s="51"/>
      <c r="E53" s="52">
        <v>0</v>
      </c>
      <c r="F53" s="52">
        <f>'JANVIER 25 '!$E53*0.2</f>
        <v>0</v>
      </c>
      <c r="G53" s="53">
        <f>'JANVIER 25 '!$F53+'JANVIER 25 '!$E53</f>
        <v>0</v>
      </c>
      <c r="H53" s="54" t="str" cm="1">
        <f t="array" ref="H53">_xlfn.IFS('JANVIER 25 '!$G53="","",'JANVIER 25 '!$I53="","A régler",'JANVIER 25 '!$I53&lt;&gt;"","Réglée")</f>
        <v>A régler</v>
      </c>
      <c r="I53" s="11"/>
      <c r="J53" s="11"/>
      <c r="K53" s="11"/>
      <c r="L53" s="11"/>
      <c r="M53" s="11"/>
      <c r="N53" s="67"/>
      <c r="O53" s="86"/>
    </row>
    <row r="54" spans="1:15" x14ac:dyDescent="0.3">
      <c r="A54" s="70"/>
      <c r="B54" s="42"/>
      <c r="C54" s="43"/>
      <c r="D54" s="43"/>
      <c r="E54" s="44">
        <v>0</v>
      </c>
      <c r="F54" s="44">
        <f>'JANVIER 25 '!$E54*0.2</f>
        <v>0</v>
      </c>
      <c r="G54" s="45">
        <f>'JANVIER 25 '!$F54+'JANVIER 25 '!$E54</f>
        <v>0</v>
      </c>
      <c r="H54" s="46" t="str" cm="1">
        <f t="array" ref="H54">_xlfn.IFS('JANVIER 25 '!$G54="","",'JANVIER 25 '!$I54="","A régler",'JANVIER 25 '!$I54&lt;&gt;"","Réglée")</f>
        <v>A régler</v>
      </c>
      <c r="I54" s="49"/>
      <c r="J54" s="49"/>
      <c r="K54" s="49"/>
      <c r="L54" s="49"/>
      <c r="M54" s="49"/>
      <c r="N54" s="62"/>
      <c r="O54" s="85"/>
    </row>
    <row r="55" spans="1:15" x14ac:dyDescent="0.3">
      <c r="A55" s="73"/>
      <c r="B55" s="50"/>
      <c r="C55" s="51"/>
      <c r="D55" s="51"/>
      <c r="E55" s="52">
        <v>0</v>
      </c>
      <c r="F55" s="52">
        <f>'JANVIER 25 '!$E55*0.2</f>
        <v>0</v>
      </c>
      <c r="G55" s="53">
        <f>'JANVIER 25 '!$F55+'JANVIER 25 '!$E55</f>
        <v>0</v>
      </c>
      <c r="H55" s="54" t="str" cm="1">
        <f t="array" ref="H55">_xlfn.IFS('JANVIER 25 '!$G55="","",'JANVIER 25 '!$I55="","A régler",'JANVIER 25 '!$I55&lt;&gt;"","Réglée")</f>
        <v>A régler</v>
      </c>
      <c r="I55" s="11"/>
      <c r="J55" s="11"/>
      <c r="K55" s="11"/>
      <c r="L55" s="11"/>
      <c r="M55" s="11"/>
      <c r="N55" s="67"/>
      <c r="O55" s="86"/>
    </row>
    <row r="56" spans="1:15" x14ac:dyDescent="0.3">
      <c r="A56" s="70"/>
      <c r="B56" s="42"/>
      <c r="C56" s="43"/>
      <c r="D56" s="43"/>
      <c r="E56" s="44">
        <v>0</v>
      </c>
      <c r="F56" s="44">
        <f>'JANVIER 25 '!$E56*0.2</f>
        <v>0</v>
      </c>
      <c r="G56" s="45">
        <f>'JANVIER 25 '!$F56+'JANVIER 25 '!$E56</f>
        <v>0</v>
      </c>
      <c r="H56" s="46" t="str" cm="1">
        <f t="array" ref="H56">_xlfn.IFS('JANVIER 25 '!$G56="","",'JANVIER 25 '!$I56="","A régler",'JANVIER 25 '!$I56&lt;&gt;"","Réglée")</f>
        <v>A régler</v>
      </c>
      <c r="I56" s="49"/>
      <c r="J56" s="49"/>
      <c r="K56" s="49"/>
      <c r="L56" s="49"/>
      <c r="M56" s="49"/>
      <c r="N56" s="62"/>
      <c r="O56" s="85"/>
    </row>
    <row r="57" spans="1:15" x14ac:dyDescent="0.3">
      <c r="A57" s="73"/>
      <c r="B57" s="50"/>
      <c r="C57" s="51"/>
      <c r="D57" s="51"/>
      <c r="E57" s="52">
        <v>0</v>
      </c>
      <c r="F57" s="52">
        <f>'JANVIER 25 '!$E57*0.2</f>
        <v>0</v>
      </c>
      <c r="G57" s="53">
        <f>'JANVIER 25 '!$F57+'JANVIER 25 '!$E57</f>
        <v>0</v>
      </c>
      <c r="H57" s="54" t="str" cm="1">
        <f t="array" ref="H57">_xlfn.IFS('JANVIER 25 '!$G57="","",'JANVIER 25 '!$I57="","A régler",'JANVIER 25 '!$I57&lt;&gt;"","Réglée")</f>
        <v>A régler</v>
      </c>
      <c r="I57" s="11"/>
      <c r="J57" s="11"/>
      <c r="K57" s="11"/>
      <c r="L57" s="11"/>
      <c r="M57" s="11"/>
      <c r="N57" s="67"/>
      <c r="O57" s="86"/>
    </row>
    <row r="58" spans="1:15" x14ac:dyDescent="0.3">
      <c r="A58" s="70"/>
      <c r="B58" s="42"/>
      <c r="C58" s="43"/>
      <c r="D58" s="43"/>
      <c r="E58" s="44">
        <v>0</v>
      </c>
      <c r="F58" s="44">
        <f>'JANVIER 25 '!$E58*0.2</f>
        <v>0</v>
      </c>
      <c r="G58" s="45">
        <f>'JANVIER 25 '!$F58+'JANVIER 25 '!$E58</f>
        <v>0</v>
      </c>
      <c r="H58" s="46" t="str" cm="1">
        <f t="array" ref="H58">_xlfn.IFS('JANVIER 25 '!$G58="","",'JANVIER 25 '!$I58="","A régler",'JANVIER 25 '!$I58&lt;&gt;"","Réglée")</f>
        <v>A régler</v>
      </c>
      <c r="I58" s="49"/>
      <c r="J58" s="49"/>
      <c r="K58" s="49"/>
      <c r="L58" s="49"/>
      <c r="M58" s="49"/>
      <c r="N58" s="62"/>
      <c r="O58" s="85"/>
    </row>
    <row r="59" spans="1:15" x14ac:dyDescent="0.3">
      <c r="A59" s="73"/>
      <c r="B59" s="50"/>
      <c r="C59" s="51"/>
      <c r="D59" s="51"/>
      <c r="E59" s="52">
        <v>0</v>
      </c>
      <c r="F59" s="52">
        <f>'JANVIER 25 '!$E59*0.2</f>
        <v>0</v>
      </c>
      <c r="G59" s="53">
        <f>'JANVIER 25 '!$F59+'JANVIER 25 '!$E59</f>
        <v>0</v>
      </c>
      <c r="H59" s="54" t="str" cm="1">
        <f t="array" ref="H59">_xlfn.IFS('JANVIER 25 '!$G59="","",'JANVIER 25 '!$I59="","A régler",'JANVIER 25 '!$I59&lt;&gt;"","Réglée")</f>
        <v>A régler</v>
      </c>
      <c r="I59" s="11"/>
      <c r="J59" s="11"/>
      <c r="K59" s="11"/>
      <c r="L59" s="11"/>
      <c r="M59" s="11"/>
      <c r="N59" s="67"/>
      <c r="O59" s="86"/>
    </row>
    <row r="60" spans="1:15" x14ac:dyDescent="0.3">
      <c r="A60" s="70"/>
      <c r="B60" s="42"/>
      <c r="C60" s="43"/>
      <c r="D60" s="43"/>
      <c r="E60" s="44">
        <v>0</v>
      </c>
      <c r="F60" s="44">
        <f>'JANVIER 25 '!$E60*0.2</f>
        <v>0</v>
      </c>
      <c r="G60" s="45">
        <f>'JANVIER 25 '!$F60+'JANVIER 25 '!$E60</f>
        <v>0</v>
      </c>
      <c r="H60" s="46" t="str" cm="1">
        <f t="array" ref="H60">_xlfn.IFS('JANVIER 25 '!$G60="","",'JANVIER 25 '!$I60="","A régler",'JANVIER 25 '!$I60&lt;&gt;"","Réglée")</f>
        <v>A régler</v>
      </c>
      <c r="I60" s="49"/>
      <c r="J60" s="49"/>
      <c r="K60" s="49"/>
      <c r="L60" s="49"/>
      <c r="M60" s="49"/>
      <c r="N60" s="62"/>
      <c r="O60" s="85"/>
    </row>
    <row r="61" spans="1:15" x14ac:dyDescent="0.3">
      <c r="A61" s="73"/>
      <c r="B61" s="50"/>
      <c r="C61" s="51"/>
      <c r="D61" s="51"/>
      <c r="E61" s="52">
        <v>0</v>
      </c>
      <c r="F61" s="52">
        <f>'JANVIER 25 '!$E61*0.2</f>
        <v>0</v>
      </c>
      <c r="G61" s="53">
        <f>'JANVIER 25 '!$F61+'JANVIER 25 '!$E61</f>
        <v>0</v>
      </c>
      <c r="H61" s="54" t="str" cm="1">
        <f t="array" ref="H61">_xlfn.IFS('JANVIER 25 '!$G61="","",'JANVIER 25 '!$I61="","A régler",'JANVIER 25 '!$I61&lt;&gt;"","Réglée")</f>
        <v>A régler</v>
      </c>
      <c r="I61" s="11"/>
      <c r="J61" s="11"/>
      <c r="K61" s="11"/>
      <c r="L61" s="11"/>
      <c r="M61" s="11"/>
      <c r="N61" s="67"/>
      <c r="O61" s="86"/>
    </row>
    <row r="62" spans="1:15" x14ac:dyDescent="0.3">
      <c r="A62" s="70"/>
      <c r="B62" s="42"/>
      <c r="C62" s="43"/>
      <c r="D62" s="43"/>
      <c r="E62" s="44">
        <v>0</v>
      </c>
      <c r="F62" s="44">
        <f>'JANVIER 25 '!$E62*0.2</f>
        <v>0</v>
      </c>
      <c r="G62" s="45">
        <f>'JANVIER 25 '!$F62+'JANVIER 25 '!$E62</f>
        <v>0</v>
      </c>
      <c r="H62" s="46" t="str" cm="1">
        <f t="array" ref="H62">_xlfn.IFS('JANVIER 25 '!$G62="","",'JANVIER 25 '!$I62="","A régler",'JANVIER 25 '!$I62&lt;&gt;"","Réglée")</f>
        <v>A régler</v>
      </c>
      <c r="I62" s="49"/>
      <c r="J62" s="49"/>
      <c r="K62" s="49"/>
      <c r="L62" s="49"/>
      <c r="M62" s="49"/>
      <c r="N62" s="62"/>
      <c r="O62" s="85"/>
    </row>
    <row r="63" spans="1:15" x14ac:dyDescent="0.3">
      <c r="A63" s="73"/>
      <c r="B63" s="50"/>
      <c r="C63" s="51"/>
      <c r="D63" s="51"/>
      <c r="E63" s="52">
        <v>0</v>
      </c>
      <c r="F63" s="52">
        <f>'JANVIER 25 '!$E63*0.2</f>
        <v>0</v>
      </c>
      <c r="G63" s="53">
        <f>'JANVIER 25 '!$F63+'JANVIER 25 '!$E63</f>
        <v>0</v>
      </c>
      <c r="H63" s="54" t="str" cm="1">
        <f t="array" ref="H63">_xlfn.IFS('JANVIER 25 '!$G63="","",'JANVIER 25 '!$I63="","A régler",'JANVIER 25 '!$I63&lt;&gt;"","Réglée")</f>
        <v>A régler</v>
      </c>
      <c r="I63" s="11"/>
      <c r="J63" s="11"/>
      <c r="K63" s="11"/>
      <c r="L63" s="11"/>
      <c r="M63" s="11"/>
      <c r="N63" s="67"/>
      <c r="O63" s="86"/>
    </row>
    <row r="64" spans="1:15" x14ac:dyDescent="0.3">
      <c r="A64" s="70"/>
      <c r="B64" s="42"/>
      <c r="C64" s="43"/>
      <c r="D64" s="43"/>
      <c r="E64" s="44">
        <v>0</v>
      </c>
      <c r="F64" s="44">
        <f>'JANVIER 25 '!$E64*0.2</f>
        <v>0</v>
      </c>
      <c r="G64" s="45">
        <f>'JANVIER 25 '!$F64+'JANVIER 25 '!$E64</f>
        <v>0</v>
      </c>
      <c r="H64" s="46" t="str" cm="1">
        <f t="array" ref="H64">_xlfn.IFS('JANVIER 25 '!$G64="","",'JANVIER 25 '!$I64="","A régler",'JANVIER 25 '!$I64&lt;&gt;"","Réglée")</f>
        <v>A régler</v>
      </c>
      <c r="I64" s="49"/>
      <c r="J64" s="49"/>
      <c r="K64" s="49"/>
      <c r="L64" s="49"/>
      <c r="M64" s="49"/>
      <c r="N64" s="62"/>
      <c r="O64" s="85"/>
    </row>
    <row r="65" spans="1:15" x14ac:dyDescent="0.3">
      <c r="A65" s="73"/>
      <c r="B65" s="50"/>
      <c r="C65" s="51"/>
      <c r="D65" s="51"/>
      <c r="E65" s="52">
        <v>0</v>
      </c>
      <c r="F65" s="52">
        <f>'JANVIER 25 '!$E65*0.2</f>
        <v>0</v>
      </c>
      <c r="G65" s="53">
        <f>'JANVIER 25 '!$F65+'JANVIER 25 '!$E65</f>
        <v>0</v>
      </c>
      <c r="H65" s="54" t="str" cm="1">
        <f t="array" ref="H65">_xlfn.IFS('JANVIER 25 '!$G65="","",'JANVIER 25 '!$I65="","A régler",'JANVIER 25 '!$I65&lt;&gt;"","Réglée")</f>
        <v>A régler</v>
      </c>
      <c r="I65" s="11"/>
      <c r="J65" s="11"/>
      <c r="K65" s="11"/>
      <c r="L65" s="11"/>
      <c r="M65" s="11"/>
      <c r="N65" s="67"/>
      <c r="O65" s="86"/>
    </row>
    <row r="66" spans="1:15" x14ac:dyDescent="0.3">
      <c r="A66" s="70"/>
      <c r="B66" s="42"/>
      <c r="C66" s="43"/>
      <c r="D66" s="43"/>
      <c r="E66" s="44">
        <v>0</v>
      </c>
      <c r="F66" s="44">
        <f>'JANVIER 25 '!$E66*0.2</f>
        <v>0</v>
      </c>
      <c r="G66" s="45">
        <f>'JANVIER 25 '!$F66+'JANVIER 25 '!$E66</f>
        <v>0</v>
      </c>
      <c r="H66" s="46" t="str" cm="1">
        <f t="array" ref="H66">_xlfn.IFS('JANVIER 25 '!$G66="","",'JANVIER 25 '!$I66="","A régler",'JANVIER 25 '!$I66&lt;&gt;"","Réglée")</f>
        <v>A régler</v>
      </c>
      <c r="I66" s="49"/>
      <c r="J66" s="49"/>
      <c r="K66" s="49"/>
      <c r="L66" s="49"/>
      <c r="M66" s="49"/>
      <c r="N66" s="62"/>
      <c r="O66" s="85"/>
    </row>
    <row r="67" spans="1:15" x14ac:dyDescent="0.3">
      <c r="A67" s="73"/>
      <c r="B67" s="50"/>
      <c r="C67" s="51"/>
      <c r="D67" s="51"/>
      <c r="E67" s="52">
        <v>0</v>
      </c>
      <c r="F67" s="52">
        <f>'JANVIER 25 '!$E67*0.2</f>
        <v>0</v>
      </c>
      <c r="G67" s="53">
        <f>'JANVIER 25 '!$F67+'JANVIER 25 '!$E67</f>
        <v>0</v>
      </c>
      <c r="H67" s="54" t="str" cm="1">
        <f t="array" ref="H67">_xlfn.IFS('JANVIER 25 '!$G67="","",'JANVIER 25 '!$I67="","A régler",'JANVIER 25 '!$I67&lt;&gt;"","Réglée")</f>
        <v>A régler</v>
      </c>
      <c r="I67" s="11"/>
      <c r="J67" s="11"/>
      <c r="K67" s="11"/>
      <c r="L67" s="11"/>
      <c r="M67" s="11"/>
      <c r="N67" s="67"/>
      <c r="O67" s="86"/>
    </row>
    <row r="68" spans="1:15" x14ac:dyDescent="0.3">
      <c r="A68" s="70"/>
      <c r="B68" s="42"/>
      <c r="C68" s="43"/>
      <c r="D68" s="43"/>
      <c r="E68" s="44">
        <v>0</v>
      </c>
      <c r="F68" s="44">
        <f>'JANVIER 25 '!$E68*0.2</f>
        <v>0</v>
      </c>
      <c r="G68" s="45">
        <f>'JANVIER 25 '!$F68+'JANVIER 25 '!$E68</f>
        <v>0</v>
      </c>
      <c r="H68" s="46" t="str" cm="1">
        <f t="array" ref="H68">_xlfn.IFS('JANVIER 25 '!$G68="","",'JANVIER 25 '!$I68="","A régler",'JANVIER 25 '!$I68&lt;&gt;"","Réglée")</f>
        <v>A régler</v>
      </c>
      <c r="I68" s="49"/>
      <c r="J68" s="49"/>
      <c r="K68" s="49"/>
      <c r="L68" s="49"/>
      <c r="M68" s="49"/>
      <c r="N68" s="62"/>
      <c r="O68" s="85"/>
    </row>
    <row r="69" spans="1:15" x14ac:dyDescent="0.3">
      <c r="A69" s="73"/>
      <c r="B69" s="50"/>
      <c r="C69" s="51"/>
      <c r="D69" s="51"/>
      <c r="E69" s="52">
        <v>0</v>
      </c>
      <c r="F69" s="52">
        <f>'JANVIER 25 '!$E69*0.2</f>
        <v>0</v>
      </c>
      <c r="G69" s="53">
        <f>'JANVIER 25 '!$F69+'JANVIER 25 '!$E69</f>
        <v>0</v>
      </c>
      <c r="H69" s="54" t="str" cm="1">
        <f t="array" ref="H69">_xlfn.IFS('JANVIER 25 '!$G69="","",'JANVIER 25 '!$I69="","A régler",'JANVIER 25 '!$I69&lt;&gt;"","Réglée")</f>
        <v>A régler</v>
      </c>
      <c r="I69" s="11"/>
      <c r="J69" s="11"/>
      <c r="K69" s="11"/>
      <c r="L69" s="11"/>
      <c r="M69" s="11"/>
      <c r="N69" s="67"/>
      <c r="O69" s="86"/>
    </row>
    <row r="70" spans="1:15" x14ac:dyDescent="0.3">
      <c r="A70" s="70"/>
      <c r="B70" s="42"/>
      <c r="C70" s="43"/>
      <c r="D70" s="43"/>
      <c r="E70" s="44">
        <v>0</v>
      </c>
      <c r="F70" s="44">
        <f>'JANVIER 25 '!$E70*0.2</f>
        <v>0</v>
      </c>
      <c r="G70" s="45">
        <f>'JANVIER 25 '!$F70+'JANVIER 25 '!$E70</f>
        <v>0</v>
      </c>
      <c r="H70" s="46" t="str" cm="1">
        <f t="array" ref="H70">_xlfn.IFS('JANVIER 25 '!$G70="","",'JANVIER 25 '!$I70="","A régler",'JANVIER 25 '!$I70&lt;&gt;"","Réglée")</f>
        <v>A régler</v>
      </c>
      <c r="I70" s="49"/>
      <c r="J70" s="49"/>
      <c r="K70" s="49"/>
      <c r="L70" s="49"/>
      <c r="M70" s="49"/>
      <c r="N70" s="62"/>
      <c r="O70" s="85"/>
    </row>
    <row r="71" spans="1:15" x14ac:dyDescent="0.3">
      <c r="A71" s="73"/>
      <c r="B71" s="50"/>
      <c r="C71" s="51"/>
      <c r="D71" s="51"/>
      <c r="E71" s="52">
        <v>0</v>
      </c>
      <c r="F71" s="52">
        <f>'JANVIER 25 '!$E71*0.2</f>
        <v>0</v>
      </c>
      <c r="G71" s="53">
        <f>'JANVIER 25 '!$F71+'JANVIER 25 '!$E71</f>
        <v>0</v>
      </c>
      <c r="H71" s="54" t="str" cm="1">
        <f t="array" ref="H71">_xlfn.IFS('JANVIER 25 '!$G71="","",'JANVIER 25 '!$I71="","A régler",'JANVIER 25 '!$I71&lt;&gt;"","Réglée")</f>
        <v>A régler</v>
      </c>
      <c r="I71" s="11"/>
      <c r="J71" s="11"/>
      <c r="K71" s="11"/>
      <c r="L71" s="11"/>
      <c r="M71" s="11"/>
      <c r="N71" s="67"/>
      <c r="O71" s="86"/>
    </row>
    <row r="72" spans="1:15" x14ac:dyDescent="0.3">
      <c r="A72" s="70"/>
      <c r="B72" s="42"/>
      <c r="C72" s="43"/>
      <c r="D72" s="43"/>
      <c r="E72" s="44">
        <v>0</v>
      </c>
      <c r="F72" s="44">
        <f>'JANVIER 25 '!$E72*0.2</f>
        <v>0</v>
      </c>
      <c r="G72" s="45">
        <f>'JANVIER 25 '!$F72+'JANVIER 25 '!$E72</f>
        <v>0</v>
      </c>
      <c r="H72" s="46" t="str" cm="1">
        <f t="array" ref="H72">_xlfn.IFS('JANVIER 25 '!$G72="","",'JANVIER 25 '!$I72="","A régler",'JANVIER 25 '!$I72&lt;&gt;"","Réglée")</f>
        <v>A régler</v>
      </c>
      <c r="I72" s="49"/>
      <c r="J72" s="49"/>
      <c r="K72" s="49"/>
      <c r="L72" s="49"/>
      <c r="M72" s="49"/>
      <c r="N72" s="62"/>
      <c r="O72" s="85"/>
    </row>
    <row r="73" spans="1:15" x14ac:dyDescent="0.3">
      <c r="A73" s="73"/>
      <c r="B73" s="50"/>
      <c r="C73" s="51"/>
      <c r="D73" s="51"/>
      <c r="E73" s="52">
        <v>0</v>
      </c>
      <c r="F73" s="52">
        <f>'JANVIER 25 '!$E73*0.2</f>
        <v>0</v>
      </c>
      <c r="G73" s="53">
        <f>'JANVIER 25 '!$F73+'JANVIER 25 '!$E73</f>
        <v>0</v>
      </c>
      <c r="H73" s="54" t="str" cm="1">
        <f t="array" ref="H73">_xlfn.IFS('JANVIER 25 '!$G73="","",'JANVIER 25 '!$I73="","A régler",'JANVIER 25 '!$I73&lt;&gt;"","Réglée")</f>
        <v>A régler</v>
      </c>
      <c r="I73" s="11"/>
      <c r="J73" s="11"/>
      <c r="K73" s="11"/>
      <c r="L73" s="11"/>
      <c r="M73" s="11"/>
      <c r="N73" s="67"/>
      <c r="O73" s="86"/>
    </row>
    <row r="74" spans="1:15" x14ac:dyDescent="0.3">
      <c r="A74" s="70"/>
      <c r="B74" s="42"/>
      <c r="C74" s="43"/>
      <c r="D74" s="43"/>
      <c r="E74" s="44">
        <v>0</v>
      </c>
      <c r="F74" s="44">
        <f>'JANVIER 25 '!$E74*0.2</f>
        <v>0</v>
      </c>
      <c r="G74" s="45">
        <f>'JANVIER 25 '!$F74+'JANVIER 25 '!$E74</f>
        <v>0</v>
      </c>
      <c r="H74" s="46" t="str" cm="1">
        <f t="array" ref="H74">_xlfn.IFS('JANVIER 25 '!$G74="","",'JANVIER 25 '!$I74="","A régler",'JANVIER 25 '!$I74&lt;&gt;"","Réglée")</f>
        <v>A régler</v>
      </c>
      <c r="I74" s="49"/>
      <c r="J74" s="49"/>
      <c r="K74" s="49"/>
      <c r="L74" s="49"/>
      <c r="M74" s="49"/>
      <c r="N74" s="62"/>
      <c r="O74" s="85"/>
    </row>
    <row r="75" spans="1:15" x14ac:dyDescent="0.3">
      <c r="A75" s="73"/>
      <c r="B75" s="50"/>
      <c r="C75" s="51"/>
      <c r="D75" s="51"/>
      <c r="E75" s="52">
        <v>0</v>
      </c>
      <c r="F75" s="52">
        <f>'JANVIER 25 '!$E75*0.2</f>
        <v>0</v>
      </c>
      <c r="G75" s="53">
        <f>'JANVIER 25 '!$F75+'JANVIER 25 '!$E75</f>
        <v>0</v>
      </c>
      <c r="H75" s="54" t="str" cm="1">
        <f t="array" ref="H75">_xlfn.IFS('JANVIER 25 '!$G75="","",'JANVIER 25 '!$I75="","A régler",'JANVIER 25 '!$I75&lt;&gt;"","Réglée")</f>
        <v>A régler</v>
      </c>
      <c r="I75" s="11"/>
      <c r="J75" s="11"/>
      <c r="K75" s="11"/>
      <c r="L75" s="11"/>
      <c r="M75" s="11"/>
      <c r="N75" s="67"/>
      <c r="O75" s="86"/>
    </row>
    <row r="76" spans="1:15" x14ac:dyDescent="0.3">
      <c r="A76" s="70"/>
      <c r="B76" s="42"/>
      <c r="C76" s="43"/>
      <c r="D76" s="43"/>
      <c r="E76" s="44">
        <v>0</v>
      </c>
      <c r="F76" s="44">
        <f>'JANVIER 25 '!$E76*0.2</f>
        <v>0</v>
      </c>
      <c r="G76" s="45">
        <f>'JANVIER 25 '!$F76+'JANVIER 25 '!$E76</f>
        <v>0</v>
      </c>
      <c r="H76" s="46" t="str" cm="1">
        <f t="array" ref="H76">_xlfn.IFS('JANVIER 25 '!$G76="","",'JANVIER 25 '!$I76="","A régler",'JANVIER 25 '!$I76&lt;&gt;"","Réglée")</f>
        <v>A régler</v>
      </c>
      <c r="I76" s="49"/>
      <c r="J76" s="49"/>
      <c r="K76" s="49"/>
      <c r="L76" s="49"/>
      <c r="M76" s="49"/>
      <c r="N76" s="62"/>
      <c r="O76" s="85"/>
    </row>
    <row r="77" spans="1:15" x14ac:dyDescent="0.3">
      <c r="A77" s="73"/>
      <c r="B77" s="50"/>
      <c r="C77" s="51"/>
      <c r="D77" s="51"/>
      <c r="E77" s="52">
        <v>0</v>
      </c>
      <c r="F77" s="52">
        <f>'JANVIER 25 '!$E77*0.2</f>
        <v>0</v>
      </c>
      <c r="G77" s="53">
        <f>'JANVIER 25 '!$F77+'JANVIER 25 '!$E77</f>
        <v>0</v>
      </c>
      <c r="H77" s="54" t="str" cm="1">
        <f t="array" ref="H77">_xlfn.IFS('JANVIER 25 '!$G77="","",'JANVIER 25 '!$I77="","A régler",'JANVIER 25 '!$I77&lt;&gt;"","Réglée")</f>
        <v>A régler</v>
      </c>
      <c r="I77" s="11"/>
      <c r="J77" s="11"/>
      <c r="K77" s="11"/>
      <c r="L77" s="11"/>
      <c r="M77" s="11"/>
      <c r="N77" s="67"/>
      <c r="O77" s="86"/>
    </row>
    <row r="78" spans="1:15" x14ac:dyDescent="0.3">
      <c r="A78" s="70"/>
      <c r="B78" s="42"/>
      <c r="C78" s="43"/>
      <c r="D78" s="43"/>
      <c r="E78" s="44">
        <v>0</v>
      </c>
      <c r="F78" s="44">
        <f>'JANVIER 25 '!$E78*0.2</f>
        <v>0</v>
      </c>
      <c r="G78" s="45">
        <f>'JANVIER 25 '!$F78+'JANVIER 25 '!$E78</f>
        <v>0</v>
      </c>
      <c r="H78" s="46" t="str" cm="1">
        <f t="array" ref="H78">_xlfn.IFS('JANVIER 25 '!$G78="","",'JANVIER 25 '!$I78="","A régler",'JANVIER 25 '!$I78&lt;&gt;"","Réglée")</f>
        <v>A régler</v>
      </c>
      <c r="I78" s="49"/>
      <c r="J78" s="49"/>
      <c r="K78" s="49"/>
      <c r="L78" s="49"/>
      <c r="M78" s="49"/>
      <c r="N78" s="62"/>
      <c r="O78" s="85"/>
    </row>
    <row r="79" spans="1:15" x14ac:dyDescent="0.3">
      <c r="A79" s="73"/>
      <c r="B79" s="50"/>
      <c r="C79" s="51"/>
      <c r="D79" s="51"/>
      <c r="E79" s="52">
        <v>0</v>
      </c>
      <c r="F79" s="52">
        <f>'JANVIER 25 '!$E79*0.2</f>
        <v>0</v>
      </c>
      <c r="G79" s="53">
        <f>'JANVIER 25 '!$F79+'JANVIER 25 '!$E79</f>
        <v>0</v>
      </c>
      <c r="H79" s="54" t="str" cm="1">
        <f t="array" ref="H79">_xlfn.IFS('JANVIER 25 '!$G79="","",'JANVIER 25 '!$I79="","A régler",'JANVIER 25 '!$I79&lt;&gt;"","Réglée")</f>
        <v>A régler</v>
      </c>
      <c r="I79" s="11"/>
      <c r="J79" s="11"/>
      <c r="K79" s="11"/>
      <c r="L79" s="11"/>
      <c r="M79" s="11"/>
      <c r="N79" s="67"/>
      <c r="O79" s="86"/>
    </row>
    <row r="80" spans="1:15" x14ac:dyDescent="0.3">
      <c r="A80" s="70"/>
      <c r="B80" s="47"/>
      <c r="C80" s="75"/>
      <c r="D80" s="47"/>
      <c r="E80" s="52">
        <v>0</v>
      </c>
      <c r="F80" s="52">
        <f>'JANVIER 25 '!$E80*0.2</f>
        <v>0</v>
      </c>
      <c r="G80" s="53">
        <f>'JANVIER 25 '!$F80+'JANVIER 25 '!$E80</f>
        <v>0</v>
      </c>
      <c r="H80" s="54" t="str" cm="1">
        <f t="array" ref="H80">_xlfn.IFS('JANVIER 25 '!$G80="","",'JANVIER 25 '!$I80="","A régler",'JANVIER 25 '!$I80&lt;&gt;"","Réglée")</f>
        <v>A régler</v>
      </c>
      <c r="I80" s="75"/>
      <c r="J80" s="11"/>
      <c r="K80" s="11"/>
      <c r="L80" s="11"/>
      <c r="M80" s="11"/>
      <c r="N80" s="11"/>
      <c r="O80" s="55"/>
    </row>
  </sheetData>
  <mergeCells count="17">
    <mergeCell ref="H5:I5"/>
    <mergeCell ref="K2:L2"/>
    <mergeCell ref="K1:L1"/>
    <mergeCell ref="B1:C1"/>
    <mergeCell ref="B2:C2"/>
    <mergeCell ref="A1:A5"/>
    <mergeCell ref="H2:I2"/>
    <mergeCell ref="H1:I1"/>
    <mergeCell ref="E2:F2"/>
    <mergeCell ref="E1:F1"/>
    <mergeCell ref="B5:C5"/>
    <mergeCell ref="B4:C4"/>
    <mergeCell ref="K4:L4"/>
    <mergeCell ref="K5:L5"/>
    <mergeCell ref="E4:F4"/>
    <mergeCell ref="E5:F5"/>
    <mergeCell ref="H4:I4"/>
  </mergeCells>
  <phoneticPr fontId="6" type="noConversion"/>
  <conditionalFormatting sqref="A7:M79 A80 E80:H80 J80:O80">
    <cfRule type="expression" dxfId="8" priority="11">
      <formula>$H7="Réglée"</formula>
    </cfRule>
  </conditionalFormatting>
  <conditionalFormatting sqref="N7 N8:O8 N9:N79 B80 D80">
    <cfRule type="expression" dxfId="7" priority="4">
      <formula>$H7="Réglée"</formula>
    </cfRule>
  </conditionalFormatting>
  <conditionalFormatting sqref="O7 O9:O79">
    <cfRule type="expression" dxfId="6" priority="3">
      <formula>$H7="Réglée"</formula>
    </cfRule>
  </conditionalFormatting>
  <conditionalFormatting sqref="O8:O80">
    <cfRule type="expression" dxfId="0" priority="2">
      <formula>"OUI"</formula>
    </cfRule>
    <cfRule type="containsText" dxfId="1" priority="1" operator="containsText" text="&quot;&quot;">
      <formula>NOT(ISERROR(SEARCH("""""",O8)))</formula>
    </cfRule>
  </conditionalFormatting>
  <dataValidations count="3">
    <dataValidation type="list" allowBlank="1" showInputMessage="1" showErrorMessage="1" sqref="I8:I79" xr:uid="{3468EB04-ECE0-4F42-8E4F-DD059B14F178}">
      <formula1>"Virement,Prélèvement,"</formula1>
    </dataValidation>
    <dataValidation type="list" allowBlank="1" showInputMessage="1" showErrorMessage="1" sqref="J8:J80" xr:uid="{FC4165DF-348A-4C2D-A1F1-EEB8093072F5}">
      <formula1>"Revente,Investissement,Autre,"</formula1>
    </dataValidation>
    <dataValidation type="list" allowBlank="1" showInputMessage="1" showErrorMessage="1" sqref="O8:O80" xr:uid="{C97661EF-7B7A-46CA-9D66-A298F6A80470}">
      <formula1>"OUI"</formula1>
    </dataValidation>
  </dataValidations>
  <pageMargins left="0.70866141732283461" right="0.70866141732283461" top="0.74803149606299213" bottom="0.74803149606299213" header="0.31496062992125984" footer="0.31496062992125984"/>
  <pageSetup paperSize="9" orientation="portrait" verticalDpi="300"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FE5F9A3-F10F-42D0-B9F4-ADE2A831A3BD}">
  <dimension ref="A1:O80"/>
  <sheetViews>
    <sheetView showGridLines="0" topLeftCell="B1" workbookViewId="0">
      <pane ySplit="7" topLeftCell="A63" activePane="bottomLeft" state="frozen"/>
      <selection activeCell="H8" sqref="H8"/>
      <selection pane="bottomLeft" activeCell="H8" sqref="H8"/>
    </sheetView>
  </sheetViews>
  <sheetFormatPr baseColWidth="10" defaultRowHeight="14.4" x14ac:dyDescent="0.3"/>
  <cols>
    <col min="1" max="2" width="15.77734375" customWidth="1"/>
    <col min="3" max="3" width="10.77734375" customWidth="1"/>
    <col min="4" max="4" width="11.109375" customWidth="1"/>
    <col min="5" max="5" width="15.77734375" customWidth="1"/>
    <col min="6" max="6" width="9.44140625" customWidth="1"/>
    <col min="7" max="7" width="15.77734375" customWidth="1"/>
    <col min="8" max="8" width="9.33203125" customWidth="1"/>
    <col min="9" max="9" width="13.88671875" customWidth="1"/>
    <col min="10" max="10" width="10.88671875" customWidth="1"/>
    <col min="11" max="13" width="15.77734375" customWidth="1"/>
    <col min="14" max="14" width="21.5546875" customWidth="1"/>
  </cols>
  <sheetData>
    <row r="1" spans="1:15" x14ac:dyDescent="0.3">
      <c r="A1" s="113" t="s">
        <v>136</v>
      </c>
      <c r="B1" s="112" t="s">
        <v>26</v>
      </c>
      <c r="C1" s="112"/>
      <c r="D1" s="20">
        <f>SUM(E8:E80)</f>
        <v>0</v>
      </c>
      <c r="E1" s="116" t="s">
        <v>14</v>
      </c>
      <c r="F1" s="116"/>
      <c r="G1" s="23">
        <f>SUMIF('FEVRIER 25'!$H$8:$H$80,"&lt;&gt;Réglée",'FEVRIER 25'!$E$8:$E$80)</f>
        <v>0</v>
      </c>
      <c r="H1" s="115" t="s">
        <v>21</v>
      </c>
      <c r="I1" s="115"/>
      <c r="J1" s="26">
        <f>SUMIF('FEVRIER 25'!$J$8:$J$80,"Investissement",'FEVRIER 25'!$E$8:$E$80)</f>
        <v>0</v>
      </c>
      <c r="K1" s="111" t="s">
        <v>24</v>
      </c>
      <c r="L1" s="111"/>
      <c r="M1" s="24">
        <f>SUMIF('JANVIER 25 '!$J$8:$J$80,"&lt;&gt;Revente",'FEVRIER 25'!$E$8:$E$80)</f>
        <v>0</v>
      </c>
      <c r="N1" s="31" t="s">
        <v>31</v>
      </c>
      <c r="O1" s="32">
        <f>SUMIF('FEVRIER 25'!$J$8:$J$80,"Autre",'FEVRIER 25'!$E$8:$E$80)</f>
        <v>0</v>
      </c>
    </row>
    <row r="2" spans="1:15" x14ac:dyDescent="0.3">
      <c r="A2" s="114"/>
      <c r="B2" s="112" t="s">
        <v>16</v>
      </c>
      <c r="C2" s="112"/>
      <c r="D2" s="21">
        <f>SUM(G8:G80)</f>
        <v>0</v>
      </c>
      <c r="E2" s="116" t="s">
        <v>15</v>
      </c>
      <c r="F2" s="116"/>
      <c r="G2" s="28">
        <f>SUMIF('FEVRIER 25'!$H$8:$H$80,"&lt;&gt;Réglée",'FEVRIER 25'!$G$8:$G$80)</f>
        <v>0</v>
      </c>
      <c r="H2" s="115" t="s">
        <v>22</v>
      </c>
      <c r="I2" s="115"/>
      <c r="J2" s="27">
        <f>SUMIF('JANVIER 25 '!$J$8:$J$80,"&lt;&gt;Investissement",'FEVRIER 25'!$G$8:$G$80)</f>
        <v>0</v>
      </c>
      <c r="K2" s="110" t="s">
        <v>35</v>
      </c>
      <c r="L2" s="110"/>
      <c r="M2" s="25">
        <f>SUMIF('JANVIER 25 '!$J$8:$J$80,"&lt;&gt;Revente",'FEVRIER 25'!$G$8:$G$80)</f>
        <v>0</v>
      </c>
      <c r="N2" s="31" t="s">
        <v>32</v>
      </c>
      <c r="O2" s="33">
        <f>SUMIF('FEVRIER 25'!$J$8:$J$80,"Autre",'FEVRIER 25'!$G$8:$G$80)</f>
        <v>0</v>
      </c>
    </row>
    <row r="3" spans="1:15" x14ac:dyDescent="0.3">
      <c r="A3" s="114"/>
      <c r="B3" s="18"/>
      <c r="C3" s="18"/>
      <c r="D3" s="18"/>
      <c r="E3" s="18"/>
      <c r="F3" s="18"/>
      <c r="G3" s="18"/>
      <c r="H3" s="18"/>
      <c r="I3" s="19"/>
      <c r="J3" s="19"/>
      <c r="K3" s="19"/>
      <c r="L3" s="19"/>
      <c r="M3" s="19"/>
      <c r="N3" s="19"/>
      <c r="O3" s="34"/>
    </row>
    <row r="4" spans="1:15" x14ac:dyDescent="0.3">
      <c r="A4" s="114"/>
      <c r="B4" s="112" t="s">
        <v>17</v>
      </c>
      <c r="C4" s="112"/>
      <c r="D4" s="20">
        <f>SUM('JANVIER 25 :DECEMBRE 25'!D1)</f>
        <v>0</v>
      </c>
      <c r="E4" s="116" t="s">
        <v>28</v>
      </c>
      <c r="F4" s="116"/>
      <c r="G4" s="30">
        <f>SUM('JANVIER 25 :DECEMBRE 25'!G1)</f>
        <v>0</v>
      </c>
      <c r="H4" s="115" t="s">
        <v>23</v>
      </c>
      <c r="I4" s="115"/>
      <c r="J4" s="29">
        <f>SUM('JANVIER 25 :DECEMBRE 25'!J1)</f>
        <v>0</v>
      </c>
      <c r="K4" s="110" t="s">
        <v>20</v>
      </c>
      <c r="L4" s="110"/>
      <c r="M4" s="24">
        <f>SUM('JANVIER 25 :DECEMBRE 25'!M1)</f>
        <v>0</v>
      </c>
      <c r="N4" s="31" t="s">
        <v>33</v>
      </c>
      <c r="O4" s="32">
        <f>SUM('JANVIER 25 :DECEMBRE 25'!O1)</f>
        <v>0</v>
      </c>
    </row>
    <row r="5" spans="1:15" x14ac:dyDescent="0.3">
      <c r="A5" s="114"/>
      <c r="B5" s="112" t="s">
        <v>18</v>
      </c>
      <c r="C5" s="112"/>
      <c r="D5" s="22">
        <f>SUM('JANVIER 25 :DECEMBRE 25'!D2)</f>
        <v>0</v>
      </c>
      <c r="E5" s="116" t="s">
        <v>29</v>
      </c>
      <c r="F5" s="116"/>
      <c r="G5" s="28">
        <f>SUM('JANVIER 25 :DECEMBRE 25'!G2)</f>
        <v>0</v>
      </c>
      <c r="H5" s="115" t="s">
        <v>27</v>
      </c>
      <c r="I5" s="115"/>
      <c r="J5" s="27">
        <f>SUM('JANVIER 25 :DECEMBRE 25'!J2)</f>
        <v>0</v>
      </c>
      <c r="K5" s="110" t="s">
        <v>19</v>
      </c>
      <c r="L5" s="110"/>
      <c r="M5" s="25">
        <f>SUM('JANVIER 25 :DECEMBRE 25'!M2)</f>
        <v>0</v>
      </c>
      <c r="N5" s="31" t="s">
        <v>34</v>
      </c>
      <c r="O5" s="33">
        <f>SUM('JANVIER 25 :DECEMBRE 25'!O2)</f>
        <v>0</v>
      </c>
    </row>
    <row r="6" spans="1:15" x14ac:dyDescent="0.3">
      <c r="E6" s="4"/>
    </row>
    <row r="7" spans="1:15" ht="39.6" customHeight="1" x14ac:dyDescent="0.3">
      <c r="A7" s="39" t="s">
        <v>1</v>
      </c>
      <c r="B7" s="66" t="s">
        <v>2</v>
      </c>
      <c r="C7" s="77" t="s">
        <v>11</v>
      </c>
      <c r="D7" s="77" t="s">
        <v>10</v>
      </c>
      <c r="E7" s="66" t="s">
        <v>3</v>
      </c>
      <c r="F7" s="66" t="s">
        <v>0</v>
      </c>
      <c r="G7" s="66" t="s">
        <v>4</v>
      </c>
      <c r="H7" s="66" t="s">
        <v>5</v>
      </c>
      <c r="I7" s="77" t="s">
        <v>12</v>
      </c>
      <c r="J7" s="66" t="s">
        <v>13</v>
      </c>
      <c r="K7" s="66" t="s">
        <v>9</v>
      </c>
      <c r="L7" s="66" t="s">
        <v>6</v>
      </c>
      <c r="M7" s="66" t="s">
        <v>7</v>
      </c>
      <c r="N7" s="66" t="s">
        <v>8</v>
      </c>
      <c r="O7" s="78" t="s">
        <v>37</v>
      </c>
    </row>
    <row r="8" spans="1:15" x14ac:dyDescent="0.3">
      <c r="A8" s="70"/>
      <c r="B8" s="42"/>
      <c r="C8" s="43"/>
      <c r="D8" s="43"/>
      <c r="E8" s="44">
        <v>0</v>
      </c>
      <c r="F8" s="44">
        <f>'FEVRIER 25'!$E8*0.2</f>
        <v>0</v>
      </c>
      <c r="G8" s="45">
        <f>'FEVRIER 25'!$F8+'FEVRIER 25'!$E8</f>
        <v>0</v>
      </c>
      <c r="H8" s="46" t="str" cm="1">
        <f t="array" ref="H8">_xlfn.IFS('FEVRIER 25'!$G8="","",'FEVRIER 25'!$I8="","A régler",'FEVRIER 25'!$I8&lt;&gt;"","Réglée")</f>
        <v>A régler</v>
      </c>
      <c r="I8" s="47"/>
      <c r="J8" s="48"/>
      <c r="K8" s="49"/>
      <c r="L8" s="49"/>
      <c r="M8" s="49"/>
      <c r="N8" s="49"/>
      <c r="O8" s="48"/>
    </row>
    <row r="9" spans="1:15" x14ac:dyDescent="0.3">
      <c r="A9" s="71"/>
      <c r="B9" s="50"/>
      <c r="C9" s="51"/>
      <c r="D9" s="51"/>
      <c r="E9" s="52">
        <v>0</v>
      </c>
      <c r="F9" s="52">
        <f>'FEVRIER 25'!$E9*0.2</f>
        <v>0</v>
      </c>
      <c r="G9" s="53">
        <f>'FEVRIER 25'!$F9+'FEVRIER 25'!$E9</f>
        <v>0</v>
      </c>
      <c r="H9" s="54" t="str" cm="1">
        <f t="array" ref="H9">_xlfn.IFS('FEVRIER 25'!$G9="","",'FEVRIER 25'!$I9="","A régler",'FEVRIER 25'!$I9&lt;&gt;"","Réglée")</f>
        <v>A régler</v>
      </c>
      <c r="I9" s="55"/>
      <c r="J9" s="55"/>
      <c r="K9" s="11"/>
      <c r="L9" s="11"/>
      <c r="M9" s="11"/>
      <c r="N9" s="68"/>
      <c r="O9" s="84"/>
    </row>
    <row r="10" spans="1:15" x14ac:dyDescent="0.3">
      <c r="A10" s="72"/>
      <c r="B10" s="42"/>
      <c r="C10" s="43"/>
      <c r="D10" s="43"/>
      <c r="E10" s="44">
        <v>0</v>
      </c>
      <c r="F10" s="44">
        <f>'FEVRIER 25'!$E10*0.2</f>
        <v>0</v>
      </c>
      <c r="G10" s="45">
        <f>'FEVRIER 25'!$F10+'FEVRIER 25'!$E10</f>
        <v>0</v>
      </c>
      <c r="H10" s="46" t="str" cm="1">
        <f t="array" ref="H10">_xlfn.IFS('FEVRIER 25'!$G10="","",'FEVRIER 25'!$I10="","A régler",'FEVRIER 25'!$I10&lt;&gt;"","Réglée")</f>
        <v>A régler</v>
      </c>
      <c r="I10" s="48"/>
      <c r="J10" s="48"/>
      <c r="K10" s="49"/>
      <c r="L10" s="49"/>
      <c r="M10" s="49"/>
      <c r="N10" s="62"/>
      <c r="O10" s="48"/>
    </row>
    <row r="11" spans="1:15" x14ac:dyDescent="0.3">
      <c r="A11" s="71"/>
      <c r="B11" s="50"/>
      <c r="C11" s="51"/>
      <c r="D11" s="51"/>
      <c r="E11" s="52">
        <v>0</v>
      </c>
      <c r="F11" s="52">
        <f>'FEVRIER 25'!$E11*0.2</f>
        <v>0</v>
      </c>
      <c r="G11" s="53">
        <f>'FEVRIER 25'!$F11+'FEVRIER 25'!$E11</f>
        <v>0</v>
      </c>
      <c r="H11" s="54" t="str" cm="1">
        <f t="array" ref="H11">_xlfn.IFS('FEVRIER 25'!$G11="","",'FEVRIER 25'!$I11="","A régler",'FEVRIER 25'!$I11&lt;&gt;"","Réglée")</f>
        <v>A régler</v>
      </c>
      <c r="I11" s="11"/>
      <c r="J11" s="11"/>
      <c r="K11" s="11"/>
      <c r="L11" s="11"/>
      <c r="M11" s="11"/>
      <c r="N11" s="68"/>
      <c r="O11" s="84"/>
    </row>
    <row r="12" spans="1:15" x14ac:dyDescent="0.3">
      <c r="A12" s="70"/>
      <c r="B12" s="42"/>
      <c r="C12" s="43"/>
      <c r="D12" s="43"/>
      <c r="E12" s="44">
        <v>0</v>
      </c>
      <c r="F12" s="44">
        <f>'FEVRIER 25'!$E12*0.2</f>
        <v>0</v>
      </c>
      <c r="G12" s="45">
        <f>'FEVRIER 25'!$F12+'FEVRIER 25'!$E12</f>
        <v>0</v>
      </c>
      <c r="H12" s="46" t="str" cm="1">
        <f t="array" ref="H12">_xlfn.IFS('FEVRIER 25'!$G12="","",'FEVRIER 25'!$I12="","A régler",'FEVRIER 25'!$I12&lt;&gt;"","Réglée")</f>
        <v>A régler</v>
      </c>
      <c r="I12" s="49"/>
      <c r="J12" s="49"/>
      <c r="K12" s="49"/>
      <c r="L12" s="49"/>
      <c r="M12" s="49"/>
      <c r="N12" s="62"/>
      <c r="O12" s="48"/>
    </row>
    <row r="13" spans="1:15" x14ac:dyDescent="0.3">
      <c r="A13" s="71"/>
      <c r="B13" s="50"/>
      <c r="C13" s="51"/>
      <c r="D13" s="51"/>
      <c r="E13" s="52">
        <v>0</v>
      </c>
      <c r="F13" s="52">
        <f>'FEVRIER 25'!$E13*0.2</f>
        <v>0</v>
      </c>
      <c r="G13" s="53">
        <f>'FEVRIER 25'!$F13+'FEVRIER 25'!$E13</f>
        <v>0</v>
      </c>
      <c r="H13" s="54" t="str" cm="1">
        <f t="array" ref="H13">_xlfn.IFS('FEVRIER 25'!$G13="","",'FEVRIER 25'!$I13="","A régler",'FEVRIER 25'!$I13&lt;&gt;"","Réglée")</f>
        <v>A régler</v>
      </c>
      <c r="I13" s="11"/>
      <c r="J13" s="11"/>
      <c r="K13" s="11"/>
      <c r="L13" s="11"/>
      <c r="M13" s="11"/>
      <c r="N13" s="68"/>
      <c r="O13" s="84"/>
    </row>
    <row r="14" spans="1:15" x14ac:dyDescent="0.3">
      <c r="A14" s="72"/>
      <c r="B14" s="42"/>
      <c r="C14" s="43"/>
      <c r="D14" s="43"/>
      <c r="E14" s="44">
        <v>0</v>
      </c>
      <c r="F14" s="44">
        <f>'FEVRIER 25'!$E14*0.2</f>
        <v>0</v>
      </c>
      <c r="G14" s="45">
        <f>'FEVRIER 25'!$F14+'FEVRIER 25'!$E14</f>
        <v>0</v>
      </c>
      <c r="H14" s="46" t="str" cm="1">
        <f t="array" ref="H14">_xlfn.IFS('FEVRIER 25'!$G14="","",'FEVRIER 25'!$I14="","A régler",'FEVRIER 25'!$I14&lt;&gt;"","Réglée")</f>
        <v>A régler</v>
      </c>
      <c r="I14" s="49"/>
      <c r="J14" s="49"/>
      <c r="K14" s="49"/>
      <c r="L14" s="49"/>
      <c r="M14" s="49"/>
      <c r="N14" s="62"/>
      <c r="O14" s="48"/>
    </row>
    <row r="15" spans="1:15" x14ac:dyDescent="0.3">
      <c r="A15" s="71"/>
      <c r="B15" s="50"/>
      <c r="C15" s="51"/>
      <c r="D15" s="51"/>
      <c r="E15" s="52">
        <v>0</v>
      </c>
      <c r="F15" s="52">
        <f>'FEVRIER 25'!$E15*0.2</f>
        <v>0</v>
      </c>
      <c r="G15" s="53">
        <f>'FEVRIER 25'!$F15+'FEVRIER 25'!$E15</f>
        <v>0</v>
      </c>
      <c r="H15" s="54" t="str" cm="1">
        <f t="array" ref="H15">_xlfn.IFS('FEVRIER 25'!$G15="","",'FEVRIER 25'!$I15="","A régler",'FEVRIER 25'!$I15&lt;&gt;"","Réglée")</f>
        <v>A régler</v>
      </c>
      <c r="I15" s="11"/>
      <c r="J15" s="11"/>
      <c r="K15" s="11"/>
      <c r="L15" s="11"/>
      <c r="M15" s="11"/>
      <c r="N15" s="68"/>
      <c r="O15" s="84"/>
    </row>
    <row r="16" spans="1:15" x14ac:dyDescent="0.3">
      <c r="A16" s="72"/>
      <c r="B16" s="42"/>
      <c r="C16" s="43"/>
      <c r="D16" s="43"/>
      <c r="E16" s="44">
        <v>0</v>
      </c>
      <c r="F16" s="44">
        <f>'FEVRIER 25'!$E16*0.2</f>
        <v>0</v>
      </c>
      <c r="G16" s="45">
        <f>'FEVRIER 25'!$F16+'FEVRIER 25'!$E16</f>
        <v>0</v>
      </c>
      <c r="H16" s="46" t="str" cm="1">
        <f t="array" ref="H16">_xlfn.IFS('FEVRIER 25'!$G16="","",'FEVRIER 25'!$I16="","A régler",'FEVRIER 25'!$I16&lt;&gt;"","Réglée")</f>
        <v>A régler</v>
      </c>
      <c r="I16" s="49"/>
      <c r="J16" s="49"/>
      <c r="K16" s="49"/>
      <c r="L16" s="49"/>
      <c r="M16" s="49"/>
      <c r="N16" s="62"/>
      <c r="O16" s="48"/>
    </row>
    <row r="17" spans="1:15" x14ac:dyDescent="0.3">
      <c r="A17" s="71"/>
      <c r="B17" s="50"/>
      <c r="C17" s="51"/>
      <c r="D17" s="51"/>
      <c r="E17" s="52">
        <v>0</v>
      </c>
      <c r="F17" s="52">
        <f>'FEVRIER 25'!$E17*0.2</f>
        <v>0</v>
      </c>
      <c r="G17" s="53">
        <f>'FEVRIER 25'!$F17+'FEVRIER 25'!$E17</f>
        <v>0</v>
      </c>
      <c r="H17" s="54" t="str" cm="1">
        <f t="array" ref="H17">_xlfn.IFS('FEVRIER 25'!$G17="","",'FEVRIER 25'!$I17="","A régler",'FEVRIER 25'!$I17&lt;&gt;"","Réglée")</f>
        <v>A régler</v>
      </c>
      <c r="I17" s="11"/>
      <c r="J17" s="11"/>
      <c r="K17" s="11"/>
      <c r="L17" s="11"/>
      <c r="M17" s="11"/>
      <c r="N17" s="68"/>
      <c r="O17" s="84"/>
    </row>
    <row r="18" spans="1:15" x14ac:dyDescent="0.3">
      <c r="A18" s="72"/>
      <c r="B18" s="42"/>
      <c r="C18" s="43"/>
      <c r="D18" s="43"/>
      <c r="E18" s="44">
        <v>0</v>
      </c>
      <c r="F18" s="44">
        <f>'FEVRIER 25'!$E18*0.2</f>
        <v>0</v>
      </c>
      <c r="G18" s="45">
        <f>'FEVRIER 25'!$F18+'FEVRIER 25'!$E18</f>
        <v>0</v>
      </c>
      <c r="H18" s="46" t="str" cm="1">
        <f t="array" ref="H18">_xlfn.IFS('FEVRIER 25'!$G18="","",'FEVRIER 25'!$I18="","A régler",'FEVRIER 25'!$I18&lt;&gt;"","Réglée")</f>
        <v>A régler</v>
      </c>
      <c r="I18" s="49"/>
      <c r="J18" s="49"/>
      <c r="K18" s="49"/>
      <c r="L18" s="49"/>
      <c r="M18" s="49"/>
      <c r="N18" s="62"/>
      <c r="O18" s="48"/>
    </row>
    <row r="19" spans="1:15" x14ac:dyDescent="0.3">
      <c r="A19" s="71"/>
      <c r="B19" s="50"/>
      <c r="C19" s="51"/>
      <c r="D19" s="51"/>
      <c r="E19" s="52">
        <v>0</v>
      </c>
      <c r="F19" s="52">
        <f>'FEVRIER 25'!$E19*0.2</f>
        <v>0</v>
      </c>
      <c r="G19" s="53">
        <f>'FEVRIER 25'!$F19+'FEVRIER 25'!$E19</f>
        <v>0</v>
      </c>
      <c r="H19" s="54" t="str" cm="1">
        <f t="array" ref="H19">_xlfn.IFS('FEVRIER 25'!$G19="","",'FEVRIER 25'!$I19="","A régler",'FEVRIER 25'!$I19&lt;&gt;"","Réglée")</f>
        <v>A régler</v>
      </c>
      <c r="I19" s="11"/>
      <c r="J19" s="11"/>
      <c r="K19" s="11"/>
      <c r="L19" s="11"/>
      <c r="M19" s="11"/>
      <c r="N19" s="68"/>
      <c r="O19" s="84"/>
    </row>
    <row r="20" spans="1:15" x14ac:dyDescent="0.3">
      <c r="A20" s="70"/>
      <c r="B20" s="42"/>
      <c r="C20" s="43"/>
      <c r="D20" s="43"/>
      <c r="E20" s="44">
        <v>0</v>
      </c>
      <c r="F20" s="44">
        <f>'FEVRIER 25'!$E20*0.2</f>
        <v>0</v>
      </c>
      <c r="G20" s="45">
        <f>'FEVRIER 25'!$F20+'FEVRIER 25'!$E20</f>
        <v>0</v>
      </c>
      <c r="H20" s="46" t="str" cm="1">
        <f t="array" ref="H20">_xlfn.IFS('FEVRIER 25'!$G20="","",'FEVRIER 25'!$I20="","A régler",'FEVRIER 25'!$I20&lt;&gt;"","Réglée")</f>
        <v>A régler</v>
      </c>
      <c r="I20" s="49"/>
      <c r="J20" s="49"/>
      <c r="K20" s="49"/>
      <c r="L20" s="49"/>
      <c r="M20" s="49"/>
      <c r="N20" s="62"/>
      <c r="O20" s="48"/>
    </row>
    <row r="21" spans="1:15" x14ac:dyDescent="0.3">
      <c r="A21" s="71"/>
      <c r="B21" s="50"/>
      <c r="C21" s="51"/>
      <c r="D21" s="51"/>
      <c r="E21" s="52">
        <v>0</v>
      </c>
      <c r="F21" s="52">
        <f>'FEVRIER 25'!$E21*0.2</f>
        <v>0</v>
      </c>
      <c r="G21" s="53">
        <f>'FEVRIER 25'!$F21+'FEVRIER 25'!$E21</f>
        <v>0</v>
      </c>
      <c r="H21" s="54" t="str" cm="1">
        <f t="array" ref="H21">_xlfn.IFS('FEVRIER 25'!$G21="","",'FEVRIER 25'!$I21="","A régler",'FEVRIER 25'!$I21&lt;&gt;"","Réglée")</f>
        <v>A régler</v>
      </c>
      <c r="I21" s="11"/>
      <c r="J21" s="11"/>
      <c r="K21" s="11"/>
      <c r="L21" s="11"/>
      <c r="M21" s="11"/>
      <c r="N21" s="68"/>
      <c r="O21" s="84"/>
    </row>
    <row r="22" spans="1:15" x14ac:dyDescent="0.3">
      <c r="A22" s="72"/>
      <c r="B22" s="42"/>
      <c r="C22" s="43"/>
      <c r="D22" s="43"/>
      <c r="E22" s="44">
        <v>0</v>
      </c>
      <c r="F22" s="44">
        <f>'FEVRIER 25'!$E22*0.2</f>
        <v>0</v>
      </c>
      <c r="G22" s="45">
        <f>'FEVRIER 25'!$F22+'FEVRIER 25'!$E22</f>
        <v>0</v>
      </c>
      <c r="H22" s="46" t="str" cm="1">
        <f t="array" ref="H22">_xlfn.IFS('FEVRIER 25'!$G22="","",'FEVRIER 25'!$I22="","A régler",'FEVRIER 25'!$I22&lt;&gt;"","Réglée")</f>
        <v>A régler</v>
      </c>
      <c r="I22" s="49"/>
      <c r="J22" s="49"/>
      <c r="K22" s="49"/>
      <c r="L22" s="49"/>
      <c r="M22" s="49"/>
      <c r="N22" s="62"/>
      <c r="O22" s="48"/>
    </row>
    <row r="23" spans="1:15" x14ac:dyDescent="0.3">
      <c r="A23" s="73"/>
      <c r="B23" s="50"/>
      <c r="C23" s="51"/>
      <c r="D23" s="51"/>
      <c r="E23" s="52">
        <v>0</v>
      </c>
      <c r="F23" s="52">
        <f>'FEVRIER 25'!$E23*0.2</f>
        <v>0</v>
      </c>
      <c r="G23" s="53">
        <f>'FEVRIER 25'!$F23+'FEVRIER 25'!$E23</f>
        <v>0</v>
      </c>
      <c r="H23" s="54" t="str" cm="1">
        <f t="array" ref="H23">_xlfn.IFS('FEVRIER 25'!$G23="","",'FEVRIER 25'!$I23="","A régler",'FEVRIER 25'!$I23&lt;&gt;"","Réglée")</f>
        <v>A régler</v>
      </c>
      <c r="I23" s="11"/>
      <c r="J23" s="11"/>
      <c r="K23" s="11"/>
      <c r="L23" s="11"/>
      <c r="M23" s="11"/>
      <c r="N23" s="68"/>
      <c r="O23" s="84"/>
    </row>
    <row r="24" spans="1:15" x14ac:dyDescent="0.3">
      <c r="A24" s="70"/>
      <c r="B24" s="42"/>
      <c r="C24" s="43"/>
      <c r="D24" s="43"/>
      <c r="E24" s="44">
        <v>0</v>
      </c>
      <c r="F24" s="44">
        <f>'FEVRIER 25'!$E24*0.2</f>
        <v>0</v>
      </c>
      <c r="G24" s="45">
        <f>'FEVRIER 25'!$F24+'FEVRIER 25'!$E24</f>
        <v>0</v>
      </c>
      <c r="H24" s="46" t="str" cm="1">
        <f t="array" ref="H24">_xlfn.IFS('FEVRIER 25'!$G24="","",'FEVRIER 25'!$I24="","A régler",'FEVRIER 25'!$I24&lt;&gt;"","Réglée")</f>
        <v>A régler</v>
      </c>
      <c r="I24" s="49"/>
      <c r="J24" s="49"/>
      <c r="K24" s="49"/>
      <c r="L24" s="49"/>
      <c r="M24" s="49"/>
      <c r="N24" s="62"/>
      <c r="O24" s="48"/>
    </row>
    <row r="25" spans="1:15" x14ac:dyDescent="0.3">
      <c r="A25" s="73"/>
      <c r="B25" s="50"/>
      <c r="C25" s="51"/>
      <c r="D25" s="51"/>
      <c r="E25" s="52">
        <v>0</v>
      </c>
      <c r="F25" s="52">
        <f>'FEVRIER 25'!$E25*0.2</f>
        <v>0</v>
      </c>
      <c r="G25" s="53">
        <f>'FEVRIER 25'!$F25+'FEVRIER 25'!$E25</f>
        <v>0</v>
      </c>
      <c r="H25" s="54" t="str" cm="1">
        <f t="array" ref="H25">_xlfn.IFS('FEVRIER 25'!$G25="","",'FEVRIER 25'!$I25="","A régler",'FEVRIER 25'!$I25&lt;&gt;"","Réglée")</f>
        <v>A régler</v>
      </c>
      <c r="I25" s="11"/>
      <c r="J25" s="11"/>
      <c r="K25" s="11"/>
      <c r="L25" s="11"/>
      <c r="M25" s="11"/>
      <c r="N25" s="67"/>
      <c r="O25" s="84"/>
    </row>
    <row r="26" spans="1:15" x14ac:dyDescent="0.3">
      <c r="A26" s="70"/>
      <c r="B26" s="42"/>
      <c r="C26" s="43"/>
      <c r="D26" s="43"/>
      <c r="E26" s="44">
        <v>0</v>
      </c>
      <c r="F26" s="44">
        <f>'FEVRIER 25'!$E26*0.2</f>
        <v>0</v>
      </c>
      <c r="G26" s="45">
        <f>'FEVRIER 25'!$F26+'FEVRIER 25'!$E26</f>
        <v>0</v>
      </c>
      <c r="H26" s="46" t="str" cm="1">
        <f t="array" ref="H26">_xlfn.IFS('FEVRIER 25'!$G26="","",'FEVRIER 25'!$I26="","A régler",'FEVRIER 25'!$I26&lt;&gt;"","Réglée")</f>
        <v>A régler</v>
      </c>
      <c r="I26" s="49"/>
      <c r="J26" s="49"/>
      <c r="K26" s="49"/>
      <c r="L26" s="49"/>
      <c r="M26" s="49"/>
      <c r="N26" s="62"/>
      <c r="O26" s="48"/>
    </row>
    <row r="27" spans="1:15" x14ac:dyDescent="0.3">
      <c r="A27" s="73"/>
      <c r="B27" s="50"/>
      <c r="C27" s="51"/>
      <c r="D27" s="51"/>
      <c r="E27" s="52">
        <v>0</v>
      </c>
      <c r="F27" s="52">
        <f>'FEVRIER 25'!$E27*0.2</f>
        <v>0</v>
      </c>
      <c r="G27" s="53">
        <f>'FEVRIER 25'!$F27+'FEVRIER 25'!$E27</f>
        <v>0</v>
      </c>
      <c r="H27" s="54" t="str" cm="1">
        <f t="array" ref="H27">_xlfn.IFS('FEVRIER 25'!$G27="","",'FEVRIER 25'!$I27="","A régler",'FEVRIER 25'!$I27&lt;&gt;"","Réglée")</f>
        <v>A régler</v>
      </c>
      <c r="I27" s="11"/>
      <c r="J27" s="11"/>
      <c r="K27" s="11"/>
      <c r="L27" s="11"/>
      <c r="M27" s="11"/>
      <c r="N27" s="67"/>
      <c r="O27" s="84"/>
    </row>
    <row r="28" spans="1:15" x14ac:dyDescent="0.3">
      <c r="A28" s="70"/>
      <c r="B28" s="42"/>
      <c r="C28" s="43"/>
      <c r="D28" s="43"/>
      <c r="E28" s="44">
        <v>0</v>
      </c>
      <c r="F28" s="44">
        <f>'FEVRIER 25'!$E28*0.2</f>
        <v>0</v>
      </c>
      <c r="G28" s="45">
        <f>'FEVRIER 25'!$F28+'FEVRIER 25'!$E28</f>
        <v>0</v>
      </c>
      <c r="H28" s="46" t="str" cm="1">
        <f t="array" ref="H28">_xlfn.IFS('FEVRIER 25'!$G28="","",'FEVRIER 25'!$I28="","A régler",'FEVRIER 25'!$I28&lt;&gt;"","Réglée")</f>
        <v>A régler</v>
      </c>
      <c r="I28" s="49"/>
      <c r="J28" s="49"/>
      <c r="K28" s="49"/>
      <c r="L28" s="49"/>
      <c r="M28" s="49"/>
      <c r="N28" s="62"/>
      <c r="O28" s="48"/>
    </row>
    <row r="29" spans="1:15" x14ac:dyDescent="0.3">
      <c r="A29" s="73"/>
      <c r="B29" s="50"/>
      <c r="C29" s="51"/>
      <c r="D29" s="51"/>
      <c r="E29" s="52">
        <v>0</v>
      </c>
      <c r="F29" s="52">
        <f>'FEVRIER 25'!$E29*0.2</f>
        <v>0</v>
      </c>
      <c r="G29" s="53">
        <f>'FEVRIER 25'!$F29+'FEVRIER 25'!$E29</f>
        <v>0</v>
      </c>
      <c r="H29" s="54" t="str" cm="1">
        <f t="array" ref="H29">_xlfn.IFS('FEVRIER 25'!$G29="","",'FEVRIER 25'!$I29="","A régler",'FEVRIER 25'!$I29&lt;&gt;"","Réglée")</f>
        <v>A régler</v>
      </c>
      <c r="I29" s="11"/>
      <c r="J29" s="11"/>
      <c r="K29" s="11"/>
      <c r="L29" s="11"/>
      <c r="M29" s="11"/>
      <c r="N29" s="67"/>
      <c r="O29" s="84"/>
    </row>
    <row r="30" spans="1:15" x14ac:dyDescent="0.3">
      <c r="A30" s="70"/>
      <c r="B30" s="42"/>
      <c r="C30" s="43"/>
      <c r="D30" s="43"/>
      <c r="E30" s="44">
        <v>0</v>
      </c>
      <c r="F30" s="44">
        <f>'FEVRIER 25'!$E30*0.2</f>
        <v>0</v>
      </c>
      <c r="G30" s="45">
        <f>'FEVRIER 25'!$F30+'FEVRIER 25'!$E30</f>
        <v>0</v>
      </c>
      <c r="H30" s="46" t="str" cm="1">
        <f t="array" ref="H30">_xlfn.IFS('FEVRIER 25'!$G30="","",'FEVRIER 25'!$I30="","A régler",'FEVRIER 25'!$I30&lt;&gt;"","Réglée")</f>
        <v>A régler</v>
      </c>
      <c r="I30" s="49"/>
      <c r="J30" s="49"/>
      <c r="K30" s="49"/>
      <c r="L30" s="49"/>
      <c r="M30" s="49"/>
      <c r="N30" s="62"/>
      <c r="O30" s="48"/>
    </row>
    <row r="31" spans="1:15" x14ac:dyDescent="0.3">
      <c r="A31" s="73"/>
      <c r="B31" s="50"/>
      <c r="C31" s="51"/>
      <c r="D31" s="51"/>
      <c r="E31" s="52">
        <v>0</v>
      </c>
      <c r="F31" s="52">
        <f>'FEVRIER 25'!$E31*0.2</f>
        <v>0</v>
      </c>
      <c r="G31" s="53">
        <f>'FEVRIER 25'!$F31+'FEVRIER 25'!$E31</f>
        <v>0</v>
      </c>
      <c r="H31" s="54" t="str" cm="1">
        <f t="array" ref="H31">_xlfn.IFS('FEVRIER 25'!$G31="","",'FEVRIER 25'!$I31="","A régler",'FEVRIER 25'!$I31&lt;&gt;"","Réglée")</f>
        <v>A régler</v>
      </c>
      <c r="I31" s="11"/>
      <c r="J31" s="11"/>
      <c r="K31" s="11"/>
      <c r="L31" s="11"/>
      <c r="M31" s="11"/>
      <c r="N31" s="67"/>
      <c r="O31" s="84"/>
    </row>
    <row r="32" spans="1:15" x14ac:dyDescent="0.3">
      <c r="A32" s="70"/>
      <c r="B32" s="42"/>
      <c r="C32" s="43"/>
      <c r="D32" s="43"/>
      <c r="E32" s="44">
        <v>0</v>
      </c>
      <c r="F32" s="44">
        <f>'FEVRIER 25'!$E32*0.2</f>
        <v>0</v>
      </c>
      <c r="G32" s="45">
        <f>'FEVRIER 25'!$F32+'FEVRIER 25'!$E32</f>
        <v>0</v>
      </c>
      <c r="H32" s="46" t="str" cm="1">
        <f t="array" ref="H32">_xlfn.IFS('FEVRIER 25'!$G32="","",'FEVRIER 25'!$I32="","A régler",'FEVRIER 25'!$I32&lt;&gt;"","Réglée")</f>
        <v>A régler</v>
      </c>
      <c r="I32" s="49"/>
      <c r="J32" s="49"/>
      <c r="K32" s="49"/>
      <c r="L32" s="49"/>
      <c r="M32" s="49"/>
      <c r="N32" s="62"/>
      <c r="O32" s="48"/>
    </row>
    <row r="33" spans="1:15" x14ac:dyDescent="0.3">
      <c r="A33" s="73"/>
      <c r="B33" s="50"/>
      <c r="C33" s="51"/>
      <c r="D33" s="51"/>
      <c r="E33" s="52">
        <v>0</v>
      </c>
      <c r="F33" s="52">
        <f>'FEVRIER 25'!$E33*0.2</f>
        <v>0</v>
      </c>
      <c r="G33" s="53">
        <f>'FEVRIER 25'!$F33+'FEVRIER 25'!$E33</f>
        <v>0</v>
      </c>
      <c r="H33" s="54" t="str" cm="1">
        <f t="array" ref="H33">_xlfn.IFS('FEVRIER 25'!$G33="","",'FEVRIER 25'!$I33="","A régler",'FEVRIER 25'!$I33&lt;&gt;"","Réglée")</f>
        <v>A régler</v>
      </c>
      <c r="I33" s="11"/>
      <c r="J33" s="11"/>
      <c r="K33" s="11"/>
      <c r="L33" s="11"/>
      <c r="M33" s="11"/>
      <c r="N33" s="67"/>
      <c r="O33" s="84"/>
    </row>
    <row r="34" spans="1:15" x14ac:dyDescent="0.3">
      <c r="A34" s="70"/>
      <c r="B34" s="42"/>
      <c r="C34" s="43"/>
      <c r="D34" s="43"/>
      <c r="E34" s="44">
        <v>0</v>
      </c>
      <c r="F34" s="44">
        <f>'FEVRIER 25'!$E34*0.2</f>
        <v>0</v>
      </c>
      <c r="G34" s="45">
        <f>'FEVRIER 25'!$F34+'FEVRIER 25'!$E34</f>
        <v>0</v>
      </c>
      <c r="H34" s="46" t="str" cm="1">
        <f t="array" ref="H34">_xlfn.IFS('FEVRIER 25'!$G34="","",'FEVRIER 25'!$I34="","A régler",'FEVRIER 25'!$I34&lt;&gt;"","Réglée")</f>
        <v>A régler</v>
      </c>
      <c r="I34" s="49"/>
      <c r="J34" s="49"/>
      <c r="K34" s="49"/>
      <c r="L34" s="49"/>
      <c r="M34" s="49"/>
      <c r="N34" s="62"/>
      <c r="O34" s="48"/>
    </row>
    <row r="35" spans="1:15" x14ac:dyDescent="0.3">
      <c r="A35" s="73"/>
      <c r="B35" s="50"/>
      <c r="C35" s="51"/>
      <c r="D35" s="51"/>
      <c r="E35" s="52">
        <v>0</v>
      </c>
      <c r="F35" s="52">
        <f>'FEVRIER 25'!$E35*0.2</f>
        <v>0</v>
      </c>
      <c r="G35" s="53">
        <f>'FEVRIER 25'!$F35+'FEVRIER 25'!$E35</f>
        <v>0</v>
      </c>
      <c r="H35" s="54" t="str" cm="1">
        <f t="array" ref="H35">_xlfn.IFS('FEVRIER 25'!$G35="","",'FEVRIER 25'!$I35="","A régler",'FEVRIER 25'!$I35&lt;&gt;"","Réglée")</f>
        <v>A régler</v>
      </c>
      <c r="I35" s="11"/>
      <c r="J35" s="11"/>
      <c r="K35" s="11"/>
      <c r="L35" s="11"/>
      <c r="M35" s="11"/>
      <c r="N35" s="67"/>
      <c r="O35" s="84"/>
    </row>
    <row r="36" spans="1:15" x14ac:dyDescent="0.3">
      <c r="A36" s="70"/>
      <c r="B36" s="42"/>
      <c r="C36" s="43"/>
      <c r="D36" s="43"/>
      <c r="E36" s="44">
        <v>0</v>
      </c>
      <c r="F36" s="44">
        <f>'FEVRIER 25'!$E36*0.2</f>
        <v>0</v>
      </c>
      <c r="G36" s="45">
        <f>'FEVRIER 25'!$F36+'FEVRIER 25'!$E36</f>
        <v>0</v>
      </c>
      <c r="H36" s="46" t="str" cm="1">
        <f t="array" ref="H36">_xlfn.IFS('FEVRIER 25'!$G36="","",'FEVRIER 25'!$I36="","A régler",'FEVRIER 25'!$I36&lt;&gt;"","Réglée")</f>
        <v>A régler</v>
      </c>
      <c r="I36" s="49"/>
      <c r="J36" s="49"/>
      <c r="K36" s="49"/>
      <c r="L36" s="49"/>
      <c r="M36" s="49"/>
      <c r="N36" s="62"/>
      <c r="O36" s="48"/>
    </row>
    <row r="37" spans="1:15" x14ac:dyDescent="0.3">
      <c r="A37" s="73"/>
      <c r="B37" s="50"/>
      <c r="C37" s="51"/>
      <c r="D37" s="51"/>
      <c r="E37" s="52">
        <v>0</v>
      </c>
      <c r="F37" s="52">
        <f>'FEVRIER 25'!$E37*0.2</f>
        <v>0</v>
      </c>
      <c r="G37" s="53">
        <f>'FEVRIER 25'!$F37+'FEVRIER 25'!$E37</f>
        <v>0</v>
      </c>
      <c r="H37" s="54" t="str" cm="1">
        <f t="array" ref="H37">_xlfn.IFS('FEVRIER 25'!$G37="","",'FEVRIER 25'!$I37="","A régler",'FEVRIER 25'!$I37&lt;&gt;"","Réglée")</f>
        <v>A régler</v>
      </c>
      <c r="I37" s="11"/>
      <c r="J37" s="11"/>
      <c r="K37" s="11"/>
      <c r="L37" s="11"/>
      <c r="M37" s="11"/>
      <c r="N37" s="67"/>
      <c r="O37" s="84"/>
    </row>
    <row r="38" spans="1:15" x14ac:dyDescent="0.3">
      <c r="A38" s="70"/>
      <c r="B38" s="42"/>
      <c r="C38" s="43"/>
      <c r="D38" s="43"/>
      <c r="E38" s="44">
        <v>0</v>
      </c>
      <c r="F38" s="44">
        <f>'FEVRIER 25'!$E38*0.2</f>
        <v>0</v>
      </c>
      <c r="G38" s="45">
        <f>'FEVRIER 25'!$F38+'FEVRIER 25'!$E38</f>
        <v>0</v>
      </c>
      <c r="H38" s="46" t="str" cm="1">
        <f t="array" ref="H38">_xlfn.IFS('FEVRIER 25'!$G38="","",'FEVRIER 25'!$I38="","A régler",'FEVRIER 25'!$I38&lt;&gt;"","Réglée")</f>
        <v>A régler</v>
      </c>
      <c r="I38" s="49"/>
      <c r="J38" s="49"/>
      <c r="K38" s="49"/>
      <c r="L38" s="49"/>
      <c r="M38" s="49"/>
      <c r="N38" s="62"/>
      <c r="O38" s="48"/>
    </row>
    <row r="39" spans="1:15" x14ac:dyDescent="0.3">
      <c r="A39" s="73"/>
      <c r="B39" s="50"/>
      <c r="C39" s="51"/>
      <c r="D39" s="51"/>
      <c r="E39" s="52">
        <v>0</v>
      </c>
      <c r="F39" s="52">
        <f>'FEVRIER 25'!$E39*0.2</f>
        <v>0</v>
      </c>
      <c r="G39" s="53">
        <f>'FEVRIER 25'!$F39+'FEVRIER 25'!$E39</f>
        <v>0</v>
      </c>
      <c r="H39" s="54" t="str" cm="1">
        <f t="array" ref="H39">_xlfn.IFS('FEVRIER 25'!$G39="","",'FEVRIER 25'!$I39="","A régler",'FEVRIER 25'!$I39&lt;&gt;"","Réglée")</f>
        <v>A régler</v>
      </c>
      <c r="I39" s="11"/>
      <c r="J39" s="11"/>
      <c r="K39" s="11"/>
      <c r="L39" s="11"/>
      <c r="M39" s="11"/>
      <c r="N39" s="67"/>
      <c r="O39" s="84"/>
    </row>
    <row r="40" spans="1:15" x14ac:dyDescent="0.3">
      <c r="A40" s="70"/>
      <c r="B40" s="42"/>
      <c r="C40" s="43"/>
      <c r="D40" s="43"/>
      <c r="E40" s="44">
        <v>0</v>
      </c>
      <c r="F40" s="44">
        <f>'FEVRIER 25'!$E40*0.2</f>
        <v>0</v>
      </c>
      <c r="G40" s="45">
        <f>'FEVRIER 25'!$F40+'FEVRIER 25'!$E40</f>
        <v>0</v>
      </c>
      <c r="H40" s="46" t="str" cm="1">
        <f t="array" ref="H40">_xlfn.IFS('FEVRIER 25'!$G40="","",'FEVRIER 25'!$I40="","A régler",'FEVRIER 25'!$I40&lt;&gt;"","Réglée")</f>
        <v>A régler</v>
      </c>
      <c r="I40" s="49"/>
      <c r="J40" s="49"/>
      <c r="K40" s="49"/>
      <c r="L40" s="49"/>
      <c r="M40" s="49"/>
      <c r="N40" s="62"/>
      <c r="O40" s="48"/>
    </row>
    <row r="41" spans="1:15" x14ac:dyDescent="0.3">
      <c r="A41" s="73"/>
      <c r="B41" s="50"/>
      <c r="C41" s="51"/>
      <c r="D41" s="51"/>
      <c r="E41" s="52">
        <v>0</v>
      </c>
      <c r="F41" s="52">
        <f>'FEVRIER 25'!$E41*0.2</f>
        <v>0</v>
      </c>
      <c r="G41" s="53">
        <f>'FEVRIER 25'!$F41+'FEVRIER 25'!$E41</f>
        <v>0</v>
      </c>
      <c r="H41" s="54" t="str" cm="1">
        <f t="array" ref="H41">_xlfn.IFS('FEVRIER 25'!$G41="","",'FEVRIER 25'!$I41="","A régler",'FEVRIER 25'!$I41&lt;&gt;"","Réglée")</f>
        <v>A régler</v>
      </c>
      <c r="I41" s="11"/>
      <c r="J41" s="11"/>
      <c r="K41" s="11"/>
      <c r="L41" s="11"/>
      <c r="M41" s="11"/>
      <c r="N41" s="67"/>
      <c r="O41" s="84"/>
    </row>
    <row r="42" spans="1:15" x14ac:dyDescent="0.3">
      <c r="A42" s="70"/>
      <c r="B42" s="42"/>
      <c r="C42" s="43"/>
      <c r="D42" s="43"/>
      <c r="E42" s="44">
        <v>0</v>
      </c>
      <c r="F42" s="44">
        <f>'FEVRIER 25'!$E42*0.2</f>
        <v>0</v>
      </c>
      <c r="G42" s="45">
        <f>'FEVRIER 25'!$F42+'FEVRIER 25'!$E42</f>
        <v>0</v>
      </c>
      <c r="H42" s="46" t="str" cm="1">
        <f t="array" ref="H42">_xlfn.IFS('FEVRIER 25'!$G42="","",'FEVRIER 25'!$I42="","A régler",'FEVRIER 25'!$I42&lt;&gt;"","Réglée")</f>
        <v>A régler</v>
      </c>
      <c r="I42" s="49"/>
      <c r="J42" s="49"/>
      <c r="K42" s="49"/>
      <c r="L42" s="49"/>
      <c r="M42" s="49"/>
      <c r="N42" s="62"/>
      <c r="O42" s="48"/>
    </row>
    <row r="43" spans="1:15" x14ac:dyDescent="0.3">
      <c r="A43" s="73"/>
      <c r="B43" s="50"/>
      <c r="C43" s="51"/>
      <c r="D43" s="51"/>
      <c r="E43" s="52">
        <v>0</v>
      </c>
      <c r="F43" s="52">
        <f>'FEVRIER 25'!$E43*0.2</f>
        <v>0</v>
      </c>
      <c r="G43" s="53">
        <f>'FEVRIER 25'!$F43+'FEVRIER 25'!$E43</f>
        <v>0</v>
      </c>
      <c r="H43" s="54" t="str" cm="1">
        <f t="array" ref="H43">_xlfn.IFS('FEVRIER 25'!$G43="","",'FEVRIER 25'!$I43="","A régler",'FEVRIER 25'!$I43&lt;&gt;"","Réglée")</f>
        <v>A régler</v>
      </c>
      <c r="I43" s="11"/>
      <c r="J43" s="11"/>
      <c r="K43" s="11"/>
      <c r="L43" s="11"/>
      <c r="M43" s="11"/>
      <c r="N43" s="67"/>
      <c r="O43" s="84"/>
    </row>
    <row r="44" spans="1:15" x14ac:dyDescent="0.3">
      <c r="A44" s="70"/>
      <c r="B44" s="42"/>
      <c r="C44" s="43"/>
      <c r="D44" s="43"/>
      <c r="E44" s="44">
        <v>0</v>
      </c>
      <c r="F44" s="44">
        <f>'FEVRIER 25'!$E44*0.2</f>
        <v>0</v>
      </c>
      <c r="G44" s="45">
        <f>'FEVRIER 25'!$F44+'FEVRIER 25'!$E44</f>
        <v>0</v>
      </c>
      <c r="H44" s="46" t="str" cm="1">
        <f t="array" ref="H44">_xlfn.IFS('FEVRIER 25'!$G44="","",'FEVRIER 25'!$I44="","A régler",'FEVRIER 25'!$I44&lt;&gt;"","Réglée")</f>
        <v>A régler</v>
      </c>
      <c r="I44" s="49"/>
      <c r="J44" s="49"/>
      <c r="K44" s="49"/>
      <c r="L44" s="49"/>
      <c r="M44" s="49"/>
      <c r="N44" s="62"/>
      <c r="O44" s="48"/>
    </row>
    <row r="45" spans="1:15" x14ac:dyDescent="0.3">
      <c r="A45" s="73"/>
      <c r="B45" s="50"/>
      <c r="C45" s="51"/>
      <c r="D45" s="51"/>
      <c r="E45" s="52">
        <v>0</v>
      </c>
      <c r="F45" s="52">
        <f>'FEVRIER 25'!$E45*0.2</f>
        <v>0</v>
      </c>
      <c r="G45" s="53">
        <f>'FEVRIER 25'!$F45+'FEVRIER 25'!$E45</f>
        <v>0</v>
      </c>
      <c r="H45" s="54" t="str" cm="1">
        <f t="array" ref="H45">_xlfn.IFS('FEVRIER 25'!$G45="","",'FEVRIER 25'!$I45="","A régler",'FEVRIER 25'!$I45&lt;&gt;"","Réglée")</f>
        <v>A régler</v>
      </c>
      <c r="I45" s="11"/>
      <c r="J45" s="11"/>
      <c r="K45" s="11"/>
      <c r="L45" s="11"/>
      <c r="M45" s="11"/>
      <c r="N45" s="67"/>
      <c r="O45" s="84"/>
    </row>
    <row r="46" spans="1:15" x14ac:dyDescent="0.3">
      <c r="A46" s="70"/>
      <c r="B46" s="42"/>
      <c r="C46" s="43"/>
      <c r="D46" s="43"/>
      <c r="E46" s="44">
        <v>0</v>
      </c>
      <c r="F46" s="44">
        <f>'FEVRIER 25'!$E46*0.2</f>
        <v>0</v>
      </c>
      <c r="G46" s="45">
        <f>'FEVRIER 25'!$F46+'FEVRIER 25'!$E46</f>
        <v>0</v>
      </c>
      <c r="H46" s="46" t="str" cm="1">
        <f t="array" ref="H46">_xlfn.IFS('FEVRIER 25'!$G46="","",'FEVRIER 25'!$I46="","A régler",'FEVRIER 25'!$I46&lt;&gt;"","Réglée")</f>
        <v>A régler</v>
      </c>
      <c r="I46" s="49"/>
      <c r="J46" s="49"/>
      <c r="K46" s="49"/>
      <c r="L46" s="49"/>
      <c r="M46" s="49"/>
      <c r="N46" s="62"/>
      <c r="O46" s="48"/>
    </row>
    <row r="47" spans="1:15" x14ac:dyDescent="0.3">
      <c r="A47" s="73"/>
      <c r="B47" s="50"/>
      <c r="C47" s="51"/>
      <c r="D47" s="51"/>
      <c r="E47" s="52">
        <v>0</v>
      </c>
      <c r="F47" s="52">
        <f>'FEVRIER 25'!$E47*0.2</f>
        <v>0</v>
      </c>
      <c r="G47" s="53">
        <f>'FEVRIER 25'!$F47+'FEVRIER 25'!$E47</f>
        <v>0</v>
      </c>
      <c r="H47" s="54" t="str" cm="1">
        <f t="array" ref="H47">_xlfn.IFS('FEVRIER 25'!$G47="","",'FEVRIER 25'!$I47="","A régler",'FEVRIER 25'!$I47&lt;&gt;"","Réglée")</f>
        <v>A régler</v>
      </c>
      <c r="I47" s="11"/>
      <c r="J47" s="11"/>
      <c r="K47" s="11"/>
      <c r="L47" s="11"/>
      <c r="M47" s="11"/>
      <c r="N47" s="67"/>
      <c r="O47" s="84"/>
    </row>
    <row r="48" spans="1:15" x14ac:dyDescent="0.3">
      <c r="A48" s="70"/>
      <c r="B48" s="42"/>
      <c r="C48" s="43"/>
      <c r="D48" s="43"/>
      <c r="E48" s="44">
        <v>0</v>
      </c>
      <c r="F48" s="44">
        <f>'FEVRIER 25'!$E48*0.2</f>
        <v>0</v>
      </c>
      <c r="G48" s="45">
        <f>'FEVRIER 25'!$F48+'FEVRIER 25'!$E48</f>
        <v>0</v>
      </c>
      <c r="H48" s="46" t="str" cm="1">
        <f t="array" ref="H48">_xlfn.IFS('FEVRIER 25'!$G48="","",'FEVRIER 25'!$I48="","A régler",'FEVRIER 25'!$I48&lt;&gt;"","Réglée")</f>
        <v>A régler</v>
      </c>
      <c r="I48" s="49"/>
      <c r="J48" s="49"/>
      <c r="K48" s="49"/>
      <c r="L48" s="49"/>
      <c r="M48" s="49"/>
      <c r="N48" s="62"/>
      <c r="O48" s="48"/>
    </row>
    <row r="49" spans="1:15" x14ac:dyDescent="0.3">
      <c r="A49" s="73"/>
      <c r="B49" s="50"/>
      <c r="C49" s="51"/>
      <c r="D49" s="51"/>
      <c r="E49" s="52">
        <v>0</v>
      </c>
      <c r="F49" s="52">
        <f>'FEVRIER 25'!$E49*0.2</f>
        <v>0</v>
      </c>
      <c r="G49" s="53">
        <f>'FEVRIER 25'!$F49+'FEVRIER 25'!$E49</f>
        <v>0</v>
      </c>
      <c r="H49" s="54" t="str" cm="1">
        <f t="array" ref="H49">_xlfn.IFS('FEVRIER 25'!$G49="","",'FEVRIER 25'!$I49="","A régler",'FEVRIER 25'!$I49&lt;&gt;"","Réglée")</f>
        <v>A régler</v>
      </c>
      <c r="I49" s="11"/>
      <c r="J49" s="11"/>
      <c r="K49" s="11"/>
      <c r="L49" s="11"/>
      <c r="M49" s="11"/>
      <c r="N49" s="67"/>
      <c r="O49" s="84"/>
    </row>
    <row r="50" spans="1:15" x14ac:dyDescent="0.3">
      <c r="A50" s="70"/>
      <c r="B50" s="42"/>
      <c r="C50" s="43"/>
      <c r="D50" s="43"/>
      <c r="E50" s="44">
        <v>0</v>
      </c>
      <c r="F50" s="44">
        <f>'FEVRIER 25'!$E50*0.2</f>
        <v>0</v>
      </c>
      <c r="G50" s="45">
        <f>'FEVRIER 25'!$F50+'FEVRIER 25'!$E50</f>
        <v>0</v>
      </c>
      <c r="H50" s="46" t="str" cm="1">
        <f t="array" ref="H50">_xlfn.IFS('FEVRIER 25'!$G50="","",'FEVRIER 25'!$I50="","A régler",'FEVRIER 25'!$I50&lt;&gt;"","Réglée")</f>
        <v>A régler</v>
      </c>
      <c r="I50" s="49"/>
      <c r="J50" s="49"/>
      <c r="K50" s="49"/>
      <c r="L50" s="49"/>
      <c r="M50" s="49"/>
      <c r="N50" s="62"/>
      <c r="O50" s="48"/>
    </row>
    <row r="51" spans="1:15" x14ac:dyDescent="0.3">
      <c r="A51" s="73"/>
      <c r="B51" s="50"/>
      <c r="C51" s="51"/>
      <c r="D51" s="51"/>
      <c r="E51" s="52">
        <v>0</v>
      </c>
      <c r="F51" s="52">
        <f>'FEVRIER 25'!$E51*0.2</f>
        <v>0</v>
      </c>
      <c r="G51" s="53">
        <f>'FEVRIER 25'!$F51+'FEVRIER 25'!$E51</f>
        <v>0</v>
      </c>
      <c r="H51" s="54" t="str" cm="1">
        <f t="array" ref="H51">_xlfn.IFS('FEVRIER 25'!$G51="","",'FEVRIER 25'!$I51="","A régler",'FEVRIER 25'!$I51&lt;&gt;"","Réglée")</f>
        <v>A régler</v>
      </c>
      <c r="I51" s="11"/>
      <c r="J51" s="11"/>
      <c r="K51" s="11"/>
      <c r="L51" s="11"/>
      <c r="M51" s="11"/>
      <c r="N51" s="67"/>
      <c r="O51" s="84"/>
    </row>
    <row r="52" spans="1:15" x14ac:dyDescent="0.3">
      <c r="A52" s="70"/>
      <c r="B52" s="42"/>
      <c r="C52" s="43"/>
      <c r="D52" s="43"/>
      <c r="E52" s="44">
        <v>0</v>
      </c>
      <c r="F52" s="44">
        <f>'FEVRIER 25'!$E52*0.2</f>
        <v>0</v>
      </c>
      <c r="G52" s="45">
        <f>'FEVRIER 25'!$F52+'FEVRIER 25'!$E52</f>
        <v>0</v>
      </c>
      <c r="H52" s="46" t="str" cm="1">
        <f t="array" ref="H52">_xlfn.IFS('FEVRIER 25'!$G52="","",'FEVRIER 25'!$I52="","A régler",'FEVRIER 25'!$I52&lt;&gt;"","Réglée")</f>
        <v>A régler</v>
      </c>
      <c r="I52" s="49"/>
      <c r="J52" s="49"/>
      <c r="K52" s="49"/>
      <c r="L52" s="49"/>
      <c r="M52" s="49"/>
      <c r="N52" s="62"/>
      <c r="O52" s="48"/>
    </row>
    <row r="53" spans="1:15" x14ac:dyDescent="0.3">
      <c r="A53" s="73"/>
      <c r="B53" s="50"/>
      <c r="C53" s="51"/>
      <c r="D53" s="51"/>
      <c r="E53" s="52">
        <v>0</v>
      </c>
      <c r="F53" s="52">
        <f>'FEVRIER 25'!$E53*0.2</f>
        <v>0</v>
      </c>
      <c r="G53" s="53">
        <f>'FEVRIER 25'!$F53+'FEVRIER 25'!$E53</f>
        <v>0</v>
      </c>
      <c r="H53" s="54" t="str" cm="1">
        <f t="array" ref="H53">_xlfn.IFS('FEVRIER 25'!$G53="","",'FEVRIER 25'!$I53="","A régler",'FEVRIER 25'!$I53&lt;&gt;"","Réglée")</f>
        <v>A régler</v>
      </c>
      <c r="I53" s="11"/>
      <c r="J53" s="11"/>
      <c r="K53" s="11"/>
      <c r="L53" s="11"/>
      <c r="M53" s="11"/>
      <c r="N53" s="67"/>
      <c r="O53" s="84"/>
    </row>
    <row r="54" spans="1:15" x14ac:dyDescent="0.3">
      <c r="A54" s="70"/>
      <c r="B54" s="42"/>
      <c r="C54" s="43"/>
      <c r="D54" s="43"/>
      <c r="E54" s="44">
        <v>0</v>
      </c>
      <c r="F54" s="44">
        <f>'FEVRIER 25'!$E54*0.2</f>
        <v>0</v>
      </c>
      <c r="G54" s="45">
        <f>'FEVRIER 25'!$F54+'FEVRIER 25'!$E54</f>
        <v>0</v>
      </c>
      <c r="H54" s="46" t="str" cm="1">
        <f t="array" ref="H54">_xlfn.IFS('FEVRIER 25'!$G54="","",'FEVRIER 25'!$I54="","A régler",'FEVRIER 25'!$I54&lt;&gt;"","Réglée")</f>
        <v>A régler</v>
      </c>
      <c r="I54" s="49"/>
      <c r="J54" s="49"/>
      <c r="K54" s="49"/>
      <c r="L54" s="49"/>
      <c r="M54" s="49"/>
      <c r="N54" s="62"/>
      <c r="O54" s="48"/>
    </row>
    <row r="55" spans="1:15" x14ac:dyDescent="0.3">
      <c r="A55" s="73"/>
      <c r="B55" s="50"/>
      <c r="C55" s="51"/>
      <c r="D55" s="51"/>
      <c r="E55" s="52">
        <v>0</v>
      </c>
      <c r="F55" s="52">
        <f>'FEVRIER 25'!$E55*0.2</f>
        <v>0</v>
      </c>
      <c r="G55" s="53">
        <f>'FEVRIER 25'!$F55+'FEVRIER 25'!$E55</f>
        <v>0</v>
      </c>
      <c r="H55" s="54" t="str" cm="1">
        <f t="array" ref="H55">_xlfn.IFS('FEVRIER 25'!$G55="","",'FEVRIER 25'!$I55="","A régler",'FEVRIER 25'!$I55&lt;&gt;"","Réglée")</f>
        <v>A régler</v>
      </c>
      <c r="I55" s="11"/>
      <c r="J55" s="11"/>
      <c r="K55" s="11"/>
      <c r="L55" s="11"/>
      <c r="M55" s="11"/>
      <c r="N55" s="67"/>
      <c r="O55" s="84"/>
    </row>
    <row r="56" spans="1:15" x14ac:dyDescent="0.3">
      <c r="A56" s="70"/>
      <c r="B56" s="42"/>
      <c r="C56" s="43"/>
      <c r="D56" s="43"/>
      <c r="E56" s="44">
        <v>0</v>
      </c>
      <c r="F56" s="44">
        <f>'FEVRIER 25'!$E56*0.2</f>
        <v>0</v>
      </c>
      <c r="G56" s="45">
        <f>'FEVRIER 25'!$F56+'FEVRIER 25'!$E56</f>
        <v>0</v>
      </c>
      <c r="H56" s="46" t="str" cm="1">
        <f t="array" ref="H56">_xlfn.IFS('FEVRIER 25'!$G56="","",'FEVRIER 25'!$I56="","A régler",'FEVRIER 25'!$I56&lt;&gt;"","Réglée")</f>
        <v>A régler</v>
      </c>
      <c r="I56" s="49"/>
      <c r="J56" s="49"/>
      <c r="K56" s="49"/>
      <c r="L56" s="49"/>
      <c r="M56" s="49"/>
      <c r="N56" s="62"/>
      <c r="O56" s="48"/>
    </row>
    <row r="57" spans="1:15" x14ac:dyDescent="0.3">
      <c r="A57" s="73"/>
      <c r="B57" s="50"/>
      <c r="C57" s="51"/>
      <c r="D57" s="51"/>
      <c r="E57" s="52">
        <v>0</v>
      </c>
      <c r="F57" s="52">
        <f>'FEVRIER 25'!$E57*0.2</f>
        <v>0</v>
      </c>
      <c r="G57" s="53">
        <f>'FEVRIER 25'!$F57+'FEVRIER 25'!$E57</f>
        <v>0</v>
      </c>
      <c r="H57" s="54" t="str" cm="1">
        <f t="array" ref="H57">_xlfn.IFS('FEVRIER 25'!$G57="","",'FEVRIER 25'!$I57="","A régler",'FEVRIER 25'!$I57&lt;&gt;"","Réglée")</f>
        <v>A régler</v>
      </c>
      <c r="I57" s="11"/>
      <c r="J57" s="11"/>
      <c r="K57" s="11"/>
      <c r="L57" s="11"/>
      <c r="M57" s="11"/>
      <c r="N57" s="67"/>
      <c r="O57" s="84"/>
    </row>
    <row r="58" spans="1:15" x14ac:dyDescent="0.3">
      <c r="A58" s="70"/>
      <c r="B58" s="42"/>
      <c r="C58" s="43"/>
      <c r="D58" s="43"/>
      <c r="E58" s="44">
        <v>0</v>
      </c>
      <c r="F58" s="44">
        <f>'FEVRIER 25'!$E58*0.2</f>
        <v>0</v>
      </c>
      <c r="G58" s="45">
        <f>'FEVRIER 25'!$F58+'FEVRIER 25'!$E58</f>
        <v>0</v>
      </c>
      <c r="H58" s="46" t="str" cm="1">
        <f t="array" ref="H58">_xlfn.IFS('FEVRIER 25'!$G58="","",'FEVRIER 25'!$I58="","A régler",'FEVRIER 25'!$I58&lt;&gt;"","Réglée")</f>
        <v>A régler</v>
      </c>
      <c r="I58" s="49"/>
      <c r="J58" s="49"/>
      <c r="K58" s="49"/>
      <c r="L58" s="49"/>
      <c r="M58" s="49"/>
      <c r="N58" s="62"/>
      <c r="O58" s="48"/>
    </row>
    <row r="59" spans="1:15" x14ac:dyDescent="0.3">
      <c r="A59" s="73"/>
      <c r="B59" s="50"/>
      <c r="C59" s="51"/>
      <c r="D59" s="51"/>
      <c r="E59" s="52">
        <v>0</v>
      </c>
      <c r="F59" s="52">
        <f>'FEVRIER 25'!$E59*0.2</f>
        <v>0</v>
      </c>
      <c r="G59" s="53">
        <f>'FEVRIER 25'!$F59+'FEVRIER 25'!$E59</f>
        <v>0</v>
      </c>
      <c r="H59" s="54" t="str" cm="1">
        <f t="array" ref="H59">_xlfn.IFS('FEVRIER 25'!$G59="","",'FEVRIER 25'!$I59="","A régler",'FEVRIER 25'!$I59&lt;&gt;"","Réglée")</f>
        <v>A régler</v>
      </c>
      <c r="I59" s="11"/>
      <c r="J59" s="11"/>
      <c r="K59" s="11"/>
      <c r="L59" s="11"/>
      <c r="M59" s="11"/>
      <c r="N59" s="67"/>
      <c r="O59" s="84"/>
    </row>
    <row r="60" spans="1:15" x14ac:dyDescent="0.3">
      <c r="A60" s="70"/>
      <c r="B60" s="42"/>
      <c r="C60" s="43"/>
      <c r="D60" s="43"/>
      <c r="E60" s="44">
        <v>0</v>
      </c>
      <c r="F60" s="44">
        <f>'FEVRIER 25'!$E60*0.2</f>
        <v>0</v>
      </c>
      <c r="G60" s="45">
        <f>'FEVRIER 25'!$F60+'FEVRIER 25'!$E60</f>
        <v>0</v>
      </c>
      <c r="H60" s="46" t="str" cm="1">
        <f t="array" ref="H60">_xlfn.IFS('FEVRIER 25'!$G60="","",'FEVRIER 25'!$I60="","A régler",'FEVRIER 25'!$I60&lt;&gt;"","Réglée")</f>
        <v>A régler</v>
      </c>
      <c r="I60" s="49"/>
      <c r="J60" s="49"/>
      <c r="K60" s="49"/>
      <c r="L60" s="49"/>
      <c r="M60" s="49"/>
      <c r="N60" s="62"/>
      <c r="O60" s="48"/>
    </row>
    <row r="61" spans="1:15" x14ac:dyDescent="0.3">
      <c r="A61" s="73"/>
      <c r="B61" s="50"/>
      <c r="C61" s="51"/>
      <c r="D61" s="51"/>
      <c r="E61" s="52">
        <v>0</v>
      </c>
      <c r="F61" s="52">
        <f>'FEVRIER 25'!$E61*0.2</f>
        <v>0</v>
      </c>
      <c r="G61" s="53">
        <f>'FEVRIER 25'!$F61+'FEVRIER 25'!$E61</f>
        <v>0</v>
      </c>
      <c r="H61" s="54" t="str" cm="1">
        <f t="array" ref="H61">_xlfn.IFS('FEVRIER 25'!$G61="","",'FEVRIER 25'!$I61="","A régler",'FEVRIER 25'!$I61&lt;&gt;"","Réglée")</f>
        <v>A régler</v>
      </c>
      <c r="I61" s="11"/>
      <c r="J61" s="11"/>
      <c r="K61" s="11"/>
      <c r="L61" s="11"/>
      <c r="M61" s="11"/>
      <c r="N61" s="67"/>
      <c r="O61" s="84"/>
    </row>
    <row r="62" spans="1:15" x14ac:dyDescent="0.3">
      <c r="A62" s="70"/>
      <c r="B62" s="42"/>
      <c r="C62" s="43"/>
      <c r="D62" s="43"/>
      <c r="E62" s="44">
        <v>0</v>
      </c>
      <c r="F62" s="44">
        <f>'FEVRIER 25'!$E62*0.2</f>
        <v>0</v>
      </c>
      <c r="G62" s="45">
        <f>'FEVRIER 25'!$F62+'FEVRIER 25'!$E62</f>
        <v>0</v>
      </c>
      <c r="H62" s="46" t="str" cm="1">
        <f t="array" ref="H62">_xlfn.IFS('FEVRIER 25'!$G62="","",'FEVRIER 25'!$I62="","A régler",'FEVRIER 25'!$I62&lt;&gt;"","Réglée")</f>
        <v>A régler</v>
      </c>
      <c r="I62" s="49"/>
      <c r="J62" s="49"/>
      <c r="K62" s="49"/>
      <c r="L62" s="49"/>
      <c r="M62" s="49"/>
      <c r="N62" s="62"/>
      <c r="O62" s="48"/>
    </row>
    <row r="63" spans="1:15" x14ac:dyDescent="0.3">
      <c r="A63" s="73"/>
      <c r="B63" s="50"/>
      <c r="C63" s="51"/>
      <c r="D63" s="51"/>
      <c r="E63" s="52">
        <v>0</v>
      </c>
      <c r="F63" s="52">
        <f>'FEVRIER 25'!$E63*0.2</f>
        <v>0</v>
      </c>
      <c r="G63" s="53">
        <f>'FEVRIER 25'!$F63+'FEVRIER 25'!$E63</f>
        <v>0</v>
      </c>
      <c r="H63" s="54" t="str" cm="1">
        <f t="array" ref="H63">_xlfn.IFS('FEVRIER 25'!$G63="","",'FEVRIER 25'!$I63="","A régler",'FEVRIER 25'!$I63&lt;&gt;"","Réglée")</f>
        <v>A régler</v>
      </c>
      <c r="I63" s="11"/>
      <c r="J63" s="11"/>
      <c r="K63" s="11"/>
      <c r="L63" s="11"/>
      <c r="M63" s="11"/>
      <c r="N63" s="67"/>
      <c r="O63" s="84"/>
    </row>
    <row r="64" spans="1:15" x14ac:dyDescent="0.3">
      <c r="A64" s="70"/>
      <c r="B64" s="42"/>
      <c r="C64" s="43"/>
      <c r="D64" s="43"/>
      <c r="E64" s="44">
        <v>0</v>
      </c>
      <c r="F64" s="44">
        <f>'FEVRIER 25'!$E64*0.2</f>
        <v>0</v>
      </c>
      <c r="G64" s="45">
        <f>'FEVRIER 25'!$F64+'FEVRIER 25'!$E64</f>
        <v>0</v>
      </c>
      <c r="H64" s="46" t="str" cm="1">
        <f t="array" ref="H64">_xlfn.IFS('FEVRIER 25'!$G64="","",'FEVRIER 25'!$I64="","A régler",'FEVRIER 25'!$I64&lt;&gt;"","Réglée")</f>
        <v>A régler</v>
      </c>
      <c r="I64" s="49"/>
      <c r="J64" s="49"/>
      <c r="K64" s="49"/>
      <c r="L64" s="49"/>
      <c r="M64" s="49"/>
      <c r="N64" s="62"/>
      <c r="O64" s="48"/>
    </row>
    <row r="65" spans="1:15" x14ac:dyDescent="0.3">
      <c r="A65" s="73"/>
      <c r="B65" s="50"/>
      <c r="C65" s="51"/>
      <c r="D65" s="51"/>
      <c r="E65" s="52">
        <v>0</v>
      </c>
      <c r="F65" s="52">
        <f>'FEVRIER 25'!$E65*0.2</f>
        <v>0</v>
      </c>
      <c r="G65" s="53">
        <f>'FEVRIER 25'!$F65+'FEVRIER 25'!$E65</f>
        <v>0</v>
      </c>
      <c r="H65" s="54" t="str" cm="1">
        <f t="array" ref="H65">_xlfn.IFS('FEVRIER 25'!$G65="","",'FEVRIER 25'!$I65="","A régler",'FEVRIER 25'!$I65&lt;&gt;"","Réglée")</f>
        <v>A régler</v>
      </c>
      <c r="I65" s="11"/>
      <c r="J65" s="11"/>
      <c r="K65" s="11"/>
      <c r="L65" s="11"/>
      <c r="M65" s="11"/>
      <c r="N65" s="67"/>
      <c r="O65" s="84"/>
    </row>
    <row r="66" spans="1:15" x14ac:dyDescent="0.3">
      <c r="A66" s="70"/>
      <c r="B66" s="42"/>
      <c r="C66" s="43"/>
      <c r="D66" s="43"/>
      <c r="E66" s="44">
        <v>0</v>
      </c>
      <c r="F66" s="44">
        <f>'FEVRIER 25'!$E66*0.2</f>
        <v>0</v>
      </c>
      <c r="G66" s="45">
        <f>'FEVRIER 25'!$F66+'FEVRIER 25'!$E66</f>
        <v>0</v>
      </c>
      <c r="H66" s="46" t="str" cm="1">
        <f t="array" ref="H66">_xlfn.IFS('FEVRIER 25'!$G66="","",'FEVRIER 25'!$I66="","A régler",'FEVRIER 25'!$I66&lt;&gt;"","Réglée")</f>
        <v>A régler</v>
      </c>
      <c r="I66" s="49"/>
      <c r="J66" s="49"/>
      <c r="K66" s="49"/>
      <c r="L66" s="49"/>
      <c r="M66" s="49"/>
      <c r="N66" s="62"/>
      <c r="O66" s="48"/>
    </row>
    <row r="67" spans="1:15" x14ac:dyDescent="0.3">
      <c r="A67" s="73"/>
      <c r="B67" s="50"/>
      <c r="C67" s="51"/>
      <c r="D67" s="51"/>
      <c r="E67" s="52">
        <v>0</v>
      </c>
      <c r="F67" s="52">
        <f>'FEVRIER 25'!$E67*0.2</f>
        <v>0</v>
      </c>
      <c r="G67" s="53">
        <f>'FEVRIER 25'!$F67+'FEVRIER 25'!$E67</f>
        <v>0</v>
      </c>
      <c r="H67" s="54" t="str" cm="1">
        <f t="array" ref="H67">_xlfn.IFS('FEVRIER 25'!$G67="","",'FEVRIER 25'!$I67="","A régler",'FEVRIER 25'!$I67&lt;&gt;"","Réglée")</f>
        <v>A régler</v>
      </c>
      <c r="I67" s="11"/>
      <c r="J67" s="11"/>
      <c r="K67" s="11"/>
      <c r="L67" s="11"/>
      <c r="M67" s="11"/>
      <c r="N67" s="67"/>
      <c r="O67" s="84"/>
    </row>
    <row r="68" spans="1:15" x14ac:dyDescent="0.3">
      <c r="A68" s="70"/>
      <c r="B68" s="42"/>
      <c r="C68" s="43"/>
      <c r="D68" s="43"/>
      <c r="E68" s="44">
        <v>0</v>
      </c>
      <c r="F68" s="44">
        <f>'FEVRIER 25'!$E68*0.2</f>
        <v>0</v>
      </c>
      <c r="G68" s="45">
        <f>'FEVRIER 25'!$F68+'FEVRIER 25'!$E68</f>
        <v>0</v>
      </c>
      <c r="H68" s="46" t="str" cm="1">
        <f t="array" ref="H68">_xlfn.IFS('FEVRIER 25'!$G68="","",'FEVRIER 25'!$I68="","A régler",'FEVRIER 25'!$I68&lt;&gt;"","Réglée")</f>
        <v>A régler</v>
      </c>
      <c r="I68" s="49"/>
      <c r="J68" s="49"/>
      <c r="K68" s="49"/>
      <c r="L68" s="49"/>
      <c r="M68" s="49"/>
      <c r="N68" s="62"/>
      <c r="O68" s="48"/>
    </row>
    <row r="69" spans="1:15" x14ac:dyDescent="0.3">
      <c r="A69" s="73"/>
      <c r="B69" s="50"/>
      <c r="C69" s="51"/>
      <c r="D69" s="51"/>
      <c r="E69" s="52">
        <v>0</v>
      </c>
      <c r="F69" s="52">
        <f>'FEVRIER 25'!$E69*0.2</f>
        <v>0</v>
      </c>
      <c r="G69" s="53">
        <f>'FEVRIER 25'!$F69+'FEVRIER 25'!$E69</f>
        <v>0</v>
      </c>
      <c r="H69" s="54" t="str" cm="1">
        <f t="array" ref="H69">_xlfn.IFS('FEVRIER 25'!$G69="","",'FEVRIER 25'!$I69="","A régler",'FEVRIER 25'!$I69&lt;&gt;"","Réglée")</f>
        <v>A régler</v>
      </c>
      <c r="I69" s="11"/>
      <c r="J69" s="11"/>
      <c r="K69" s="11"/>
      <c r="L69" s="11"/>
      <c r="M69" s="11"/>
      <c r="N69" s="67"/>
      <c r="O69" s="84"/>
    </row>
    <row r="70" spans="1:15" x14ac:dyDescent="0.3">
      <c r="A70" s="70"/>
      <c r="B70" s="42"/>
      <c r="C70" s="43"/>
      <c r="D70" s="43"/>
      <c r="E70" s="44">
        <v>0</v>
      </c>
      <c r="F70" s="44">
        <f>'FEVRIER 25'!$E70*0.2</f>
        <v>0</v>
      </c>
      <c r="G70" s="45">
        <f>'FEVRIER 25'!$F70+'FEVRIER 25'!$E70</f>
        <v>0</v>
      </c>
      <c r="H70" s="46" t="str" cm="1">
        <f t="array" ref="H70">_xlfn.IFS('FEVRIER 25'!$G70="","",'FEVRIER 25'!$I70="","A régler",'FEVRIER 25'!$I70&lt;&gt;"","Réglée")</f>
        <v>A régler</v>
      </c>
      <c r="I70" s="49"/>
      <c r="J70" s="49"/>
      <c r="K70" s="49"/>
      <c r="L70" s="49"/>
      <c r="M70" s="49"/>
      <c r="N70" s="62"/>
      <c r="O70" s="48"/>
    </row>
    <row r="71" spans="1:15" x14ac:dyDescent="0.3">
      <c r="A71" s="73"/>
      <c r="B71" s="50"/>
      <c r="C71" s="51"/>
      <c r="D71" s="51"/>
      <c r="E71" s="52">
        <v>0</v>
      </c>
      <c r="F71" s="52">
        <f>'FEVRIER 25'!$E71*0.2</f>
        <v>0</v>
      </c>
      <c r="G71" s="53">
        <f>'FEVRIER 25'!$F71+'FEVRIER 25'!$E71</f>
        <v>0</v>
      </c>
      <c r="H71" s="54" t="str" cm="1">
        <f t="array" ref="H71">_xlfn.IFS('FEVRIER 25'!$G71="","",'FEVRIER 25'!$I71="","A régler",'FEVRIER 25'!$I71&lt;&gt;"","Réglée")</f>
        <v>A régler</v>
      </c>
      <c r="I71" s="11"/>
      <c r="J71" s="11"/>
      <c r="K71" s="11"/>
      <c r="L71" s="11"/>
      <c r="M71" s="11"/>
      <c r="N71" s="67"/>
      <c r="O71" s="84"/>
    </row>
    <row r="72" spans="1:15" x14ac:dyDescent="0.3">
      <c r="A72" s="70"/>
      <c r="B72" s="42"/>
      <c r="C72" s="43"/>
      <c r="D72" s="43"/>
      <c r="E72" s="44">
        <v>0</v>
      </c>
      <c r="F72" s="44">
        <f>'FEVRIER 25'!$E72*0.2</f>
        <v>0</v>
      </c>
      <c r="G72" s="45">
        <f>'FEVRIER 25'!$F72+'FEVRIER 25'!$E72</f>
        <v>0</v>
      </c>
      <c r="H72" s="46" t="str" cm="1">
        <f t="array" ref="H72">_xlfn.IFS('FEVRIER 25'!$G72="","",'FEVRIER 25'!$I72="","A régler",'FEVRIER 25'!$I72&lt;&gt;"","Réglée")</f>
        <v>A régler</v>
      </c>
      <c r="I72" s="49"/>
      <c r="J72" s="49"/>
      <c r="K72" s="49"/>
      <c r="L72" s="49"/>
      <c r="M72" s="49"/>
      <c r="N72" s="62"/>
      <c r="O72" s="48"/>
    </row>
    <row r="73" spans="1:15" x14ac:dyDescent="0.3">
      <c r="A73" s="73"/>
      <c r="B73" s="50"/>
      <c r="C73" s="51"/>
      <c r="D73" s="51"/>
      <c r="E73" s="52">
        <v>0</v>
      </c>
      <c r="F73" s="52">
        <f>'FEVRIER 25'!$E73*0.2</f>
        <v>0</v>
      </c>
      <c r="G73" s="53">
        <f>'FEVRIER 25'!$F73+'FEVRIER 25'!$E73</f>
        <v>0</v>
      </c>
      <c r="H73" s="54" t="str" cm="1">
        <f t="array" ref="H73">_xlfn.IFS('FEVRIER 25'!$G73="","",'FEVRIER 25'!$I73="","A régler",'FEVRIER 25'!$I73&lt;&gt;"","Réglée")</f>
        <v>A régler</v>
      </c>
      <c r="I73" s="11"/>
      <c r="J73" s="11"/>
      <c r="K73" s="11"/>
      <c r="L73" s="11"/>
      <c r="M73" s="11"/>
      <c r="N73" s="67"/>
      <c r="O73" s="84"/>
    </row>
    <row r="74" spans="1:15" x14ac:dyDescent="0.3">
      <c r="A74" s="70"/>
      <c r="B74" s="42"/>
      <c r="C74" s="43"/>
      <c r="D74" s="43"/>
      <c r="E74" s="44">
        <v>0</v>
      </c>
      <c r="F74" s="44">
        <f>'FEVRIER 25'!$E74*0.2</f>
        <v>0</v>
      </c>
      <c r="G74" s="45">
        <f>'FEVRIER 25'!$F74+'FEVRIER 25'!$E74</f>
        <v>0</v>
      </c>
      <c r="H74" s="46" t="str" cm="1">
        <f t="array" ref="H74">_xlfn.IFS('FEVRIER 25'!$G74="","",'FEVRIER 25'!$I74="","A régler",'FEVRIER 25'!$I74&lt;&gt;"","Réglée")</f>
        <v>A régler</v>
      </c>
      <c r="I74" s="49"/>
      <c r="J74" s="49"/>
      <c r="K74" s="49"/>
      <c r="L74" s="49"/>
      <c r="M74" s="49"/>
      <c r="N74" s="62"/>
      <c r="O74" s="48"/>
    </row>
    <row r="75" spans="1:15" x14ac:dyDescent="0.3">
      <c r="A75" s="73"/>
      <c r="B75" s="50"/>
      <c r="C75" s="51"/>
      <c r="D75" s="51"/>
      <c r="E75" s="52">
        <v>0</v>
      </c>
      <c r="F75" s="52">
        <f>'FEVRIER 25'!$E75*0.2</f>
        <v>0</v>
      </c>
      <c r="G75" s="53">
        <f>'FEVRIER 25'!$F75+'FEVRIER 25'!$E75</f>
        <v>0</v>
      </c>
      <c r="H75" s="54" t="str" cm="1">
        <f t="array" ref="H75">_xlfn.IFS('FEVRIER 25'!$G75="","",'FEVRIER 25'!$I75="","A régler",'FEVRIER 25'!$I75&lt;&gt;"","Réglée")</f>
        <v>A régler</v>
      </c>
      <c r="I75" s="11"/>
      <c r="J75" s="11"/>
      <c r="K75" s="11"/>
      <c r="L75" s="11"/>
      <c r="M75" s="11"/>
      <c r="N75" s="67"/>
      <c r="O75" s="84"/>
    </row>
    <row r="76" spans="1:15" x14ac:dyDescent="0.3">
      <c r="A76" s="70"/>
      <c r="B76" s="42"/>
      <c r="C76" s="43"/>
      <c r="D76" s="43"/>
      <c r="E76" s="44">
        <v>0</v>
      </c>
      <c r="F76" s="44">
        <f>'FEVRIER 25'!$E76*0.2</f>
        <v>0</v>
      </c>
      <c r="G76" s="45">
        <f>'FEVRIER 25'!$F76+'FEVRIER 25'!$E76</f>
        <v>0</v>
      </c>
      <c r="H76" s="46" t="str" cm="1">
        <f t="array" ref="H76">_xlfn.IFS('FEVRIER 25'!$G76="","",'FEVRIER 25'!$I76="","A régler",'FEVRIER 25'!$I76&lt;&gt;"","Réglée")</f>
        <v>A régler</v>
      </c>
      <c r="I76" s="49"/>
      <c r="J76" s="49"/>
      <c r="K76" s="49"/>
      <c r="L76" s="49"/>
      <c r="M76" s="49"/>
      <c r="N76" s="62"/>
      <c r="O76" s="48"/>
    </row>
    <row r="77" spans="1:15" x14ac:dyDescent="0.3">
      <c r="A77" s="73"/>
      <c r="B77" s="50"/>
      <c r="C77" s="51"/>
      <c r="D77" s="51"/>
      <c r="E77" s="52">
        <v>0</v>
      </c>
      <c r="F77" s="52">
        <f>'FEVRIER 25'!$E77*0.2</f>
        <v>0</v>
      </c>
      <c r="G77" s="53">
        <f>'FEVRIER 25'!$F77+'FEVRIER 25'!$E77</f>
        <v>0</v>
      </c>
      <c r="H77" s="54" t="str" cm="1">
        <f t="array" ref="H77">_xlfn.IFS('FEVRIER 25'!$G77="","",'FEVRIER 25'!$I77="","A régler",'FEVRIER 25'!$I77&lt;&gt;"","Réglée")</f>
        <v>A régler</v>
      </c>
      <c r="I77" s="11"/>
      <c r="J77" s="11"/>
      <c r="K77" s="11"/>
      <c r="L77" s="11"/>
      <c r="M77" s="11"/>
      <c r="N77" s="67"/>
      <c r="O77" s="84"/>
    </row>
    <row r="78" spans="1:15" x14ac:dyDescent="0.3">
      <c r="A78" s="70"/>
      <c r="B78" s="42"/>
      <c r="C78" s="43"/>
      <c r="D78" s="43"/>
      <c r="E78" s="44">
        <v>0</v>
      </c>
      <c r="F78" s="44">
        <f>'FEVRIER 25'!$E78*0.2</f>
        <v>0</v>
      </c>
      <c r="G78" s="45">
        <f>'FEVRIER 25'!$F78+'FEVRIER 25'!$E78</f>
        <v>0</v>
      </c>
      <c r="H78" s="46" t="str" cm="1">
        <f t="array" ref="H78">_xlfn.IFS('FEVRIER 25'!$G78="","",'FEVRIER 25'!$I78="","A régler",'FEVRIER 25'!$I78&lt;&gt;"","Réglée")</f>
        <v>A régler</v>
      </c>
      <c r="I78" s="49"/>
      <c r="J78" s="49"/>
      <c r="K78" s="49"/>
      <c r="L78" s="49"/>
      <c r="M78" s="49"/>
      <c r="N78" s="62"/>
      <c r="O78" s="48"/>
    </row>
    <row r="79" spans="1:15" x14ac:dyDescent="0.3">
      <c r="A79" s="73"/>
      <c r="B79" s="50"/>
      <c r="C79" s="51"/>
      <c r="D79" s="51"/>
      <c r="E79" s="52">
        <v>0</v>
      </c>
      <c r="F79" s="52">
        <f>'FEVRIER 25'!$E79*0.2</f>
        <v>0</v>
      </c>
      <c r="G79" s="53">
        <f>'FEVRIER 25'!$F79+'FEVRIER 25'!$E79</f>
        <v>0</v>
      </c>
      <c r="H79" s="54" t="str" cm="1">
        <f t="array" ref="H79">_xlfn.IFS('FEVRIER 25'!$G79="","",'FEVRIER 25'!$I79="","A régler",'FEVRIER 25'!$I79&lt;&gt;"","Réglée")</f>
        <v>A régler</v>
      </c>
      <c r="I79" s="11"/>
      <c r="J79" s="11"/>
      <c r="K79" s="11"/>
      <c r="L79" s="11"/>
      <c r="M79" s="11"/>
      <c r="N79" s="67"/>
      <c r="O79" s="84"/>
    </row>
    <row r="80" spans="1:15" x14ac:dyDescent="0.3">
      <c r="A80" s="76"/>
      <c r="B80" s="56"/>
      <c r="C80" s="57"/>
      <c r="D80" s="57"/>
      <c r="E80" s="58">
        <v>0</v>
      </c>
      <c r="F80" s="58">
        <f>'FEVRIER 25'!$E80*0.2</f>
        <v>0</v>
      </c>
      <c r="G80" s="59">
        <f>'FEVRIER 25'!$F80+'FEVRIER 25'!$E80</f>
        <v>0</v>
      </c>
      <c r="H80" s="60" t="str" cm="1">
        <f t="array" ref="H80">_xlfn.IFS('FEVRIER 25'!$G80="","",'FEVRIER 25'!$I80="","A régler",'FEVRIER 25'!$I80&lt;&gt;"","Réglée")</f>
        <v>A régler</v>
      </c>
      <c r="I80" s="61"/>
      <c r="J80" s="61"/>
      <c r="K80" s="61"/>
      <c r="L80" s="61"/>
      <c r="M80" s="61"/>
      <c r="N80" s="62"/>
      <c r="O80" s="48"/>
    </row>
  </sheetData>
  <mergeCells count="17">
    <mergeCell ref="K1:L1"/>
    <mergeCell ref="K2:L2"/>
    <mergeCell ref="K4:L4"/>
    <mergeCell ref="K5:L5"/>
    <mergeCell ref="E2:F2"/>
    <mergeCell ref="E4:F4"/>
    <mergeCell ref="E5:F5"/>
    <mergeCell ref="H1:I1"/>
    <mergeCell ref="H2:I2"/>
    <mergeCell ref="H4:I4"/>
    <mergeCell ref="H5:I5"/>
    <mergeCell ref="E1:F1"/>
    <mergeCell ref="A1:A5"/>
    <mergeCell ref="B1:C1"/>
    <mergeCell ref="B2:C2"/>
    <mergeCell ref="B4:C4"/>
    <mergeCell ref="B5:C5"/>
  </mergeCells>
  <conditionalFormatting sqref="A7:M80">
    <cfRule type="expression" dxfId="30" priority="9">
      <formula>$H7="Réglée"</formula>
    </cfRule>
  </conditionalFormatting>
  <conditionalFormatting sqref="N7:N80">
    <cfRule type="expression" dxfId="29" priority="8">
      <formula>$H7="Réglée"</formula>
    </cfRule>
  </conditionalFormatting>
  <conditionalFormatting sqref="O7:O80">
    <cfRule type="expression" dxfId="28" priority="1">
      <formula>$H7="Réglée"</formula>
    </cfRule>
  </conditionalFormatting>
  <dataValidations count="3">
    <dataValidation type="list" allowBlank="1" showInputMessage="1" showErrorMessage="1" sqref="J8:J80" xr:uid="{61EB4097-26CA-4350-8732-A8957E3F3535}">
      <formula1>"Revente,Investissement,Autre,"</formula1>
    </dataValidation>
    <dataValidation type="list" allowBlank="1" showInputMessage="1" showErrorMessage="1" sqref="I8:I80" xr:uid="{3B21C433-AFE1-4F0B-B5A2-5F1AF1BA6414}">
      <formula1>"Virement,Prélèvement,"</formula1>
    </dataValidation>
    <dataValidation type="list" allowBlank="1" showInputMessage="1" showErrorMessage="1" sqref="O7:O80" xr:uid="{C8174729-6BBA-4835-B56B-C45BFB1E3E2C}">
      <formula1>"OUI,"</formula1>
    </dataValidation>
  </dataValidations>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608AC04-BB47-4471-918D-31E3826C4781}">
  <dimension ref="A1:O80"/>
  <sheetViews>
    <sheetView showGridLines="0" workbookViewId="0">
      <pane ySplit="7" topLeftCell="A8" activePane="bottomLeft" state="frozen"/>
      <selection activeCell="H8" sqref="H8"/>
      <selection pane="bottomLeft" activeCell="H8" sqref="H8"/>
    </sheetView>
  </sheetViews>
  <sheetFormatPr baseColWidth="10" defaultRowHeight="14.4" x14ac:dyDescent="0.3"/>
  <cols>
    <col min="1" max="2" width="15.77734375" customWidth="1"/>
    <col min="3" max="3" width="10.77734375" customWidth="1"/>
    <col min="4" max="4" width="11.109375" customWidth="1"/>
    <col min="5" max="5" width="15.77734375" customWidth="1"/>
    <col min="6" max="6" width="9.44140625" customWidth="1"/>
    <col min="7" max="7" width="15.77734375" customWidth="1"/>
    <col min="8" max="8" width="9.33203125" customWidth="1"/>
    <col min="9" max="9" width="13.88671875" customWidth="1"/>
    <col min="10" max="10" width="10.88671875" customWidth="1"/>
    <col min="11" max="13" width="15.77734375" customWidth="1"/>
    <col min="14" max="14" width="21.5546875" customWidth="1"/>
  </cols>
  <sheetData>
    <row r="1" spans="1:15" x14ac:dyDescent="0.3">
      <c r="A1" s="113" t="s">
        <v>137</v>
      </c>
      <c r="B1" s="112" t="s">
        <v>26</v>
      </c>
      <c r="C1" s="112"/>
      <c r="D1" s="20">
        <f>SUM(E8:E80)</f>
        <v>0</v>
      </c>
      <c r="E1" s="116" t="s">
        <v>14</v>
      </c>
      <c r="F1" s="116"/>
      <c r="G1" s="23">
        <f>SUMIF('MARS 25'!$H$8:$H$80,"&lt;&gt;Réglée",'MARS 25'!$E$8:$E$80)</f>
        <v>0</v>
      </c>
      <c r="H1" s="115" t="s">
        <v>21</v>
      </c>
      <c r="I1" s="115"/>
      <c r="J1" s="26">
        <f>SUMIF('JANVIER 25 '!$J$8:$J$80,"&lt;&gt;Investissement",'MARS 25'!$E$8:$E$80)</f>
        <v>0</v>
      </c>
      <c r="K1" s="111" t="s">
        <v>24</v>
      </c>
      <c r="L1" s="111"/>
      <c r="M1" s="24">
        <f>SUMIF('JANVIER 25 '!$J$8:$J$80,"&lt;&gt;Revente",'MARS 25'!$E$8:$E$80)</f>
        <v>0</v>
      </c>
      <c r="N1" s="31" t="s">
        <v>31</v>
      </c>
      <c r="O1" s="32">
        <f>SUMIF('MARS 25'!$J$8:$J$80,"Autre",'MARS 25'!$E$8:$E$80)</f>
        <v>0</v>
      </c>
    </row>
    <row r="2" spans="1:15" x14ac:dyDescent="0.3">
      <c r="A2" s="114"/>
      <c r="B2" s="112" t="s">
        <v>16</v>
      </c>
      <c r="C2" s="112"/>
      <c r="D2" s="21">
        <f>SUM(G8:G80)</f>
        <v>0</v>
      </c>
      <c r="E2" s="116" t="s">
        <v>15</v>
      </c>
      <c r="F2" s="116"/>
      <c r="G2" s="28">
        <f>SUMIF('MARS 25'!$H$8:$H$80,"&lt;&gt;Réglée",'MARS 25'!$G$8:$G$80)</f>
        <v>0</v>
      </c>
      <c r="H2" s="115" t="s">
        <v>22</v>
      </c>
      <c r="I2" s="115"/>
      <c r="J2" s="27">
        <f>SUMIF('JANVIER 25 '!$J$8:$J$80,"&lt;&gt;Investissement",'MARS 25'!$G$8:$G$80)</f>
        <v>0</v>
      </c>
      <c r="K2" s="110" t="s">
        <v>25</v>
      </c>
      <c r="L2" s="110"/>
      <c r="M2" s="25">
        <f>SUMIF('JANVIER 25 '!$J$8:$J$80,"&lt;&gt;Revente",'MARS 25'!$G$8:$G$80)</f>
        <v>0</v>
      </c>
      <c r="N2" s="31" t="s">
        <v>32</v>
      </c>
      <c r="O2" s="36">
        <f>SUMIF('MARS 25'!$J$8:$J$80,"Autre",'MARS 25'!$E$8:$E$80)</f>
        <v>0</v>
      </c>
    </row>
    <row r="3" spans="1:15" x14ac:dyDescent="0.3">
      <c r="A3" s="114"/>
      <c r="B3" s="18"/>
      <c r="C3" s="18"/>
      <c r="D3" s="18"/>
      <c r="E3" s="18"/>
      <c r="F3" s="18"/>
      <c r="G3" s="18"/>
      <c r="H3" s="18"/>
      <c r="I3" s="19"/>
      <c r="J3" s="19"/>
      <c r="K3" s="19"/>
      <c r="L3" s="19"/>
      <c r="M3" s="19"/>
      <c r="N3" s="19"/>
      <c r="O3" s="35"/>
    </row>
    <row r="4" spans="1:15" x14ac:dyDescent="0.3">
      <c r="A4" s="114"/>
      <c r="B4" s="112" t="s">
        <v>17</v>
      </c>
      <c r="C4" s="112"/>
      <c r="D4" s="20">
        <f>SUM('JANVIER 25 :DECEMBRE 25'!D1)</f>
        <v>0</v>
      </c>
      <c r="E4" s="116" t="s">
        <v>28</v>
      </c>
      <c r="F4" s="116"/>
      <c r="G4" s="30">
        <f>SUM('JANVIER 25 :DECEMBRE 25'!G1)</f>
        <v>0</v>
      </c>
      <c r="H4" s="115" t="s">
        <v>23</v>
      </c>
      <c r="I4" s="115"/>
      <c r="J4" s="29">
        <f>SUM('JANVIER 25 :DECEMBRE 25'!J1)</f>
        <v>0</v>
      </c>
      <c r="K4" s="110" t="s">
        <v>20</v>
      </c>
      <c r="L4" s="110"/>
      <c r="M4" s="24">
        <f>SUM('JANVIER 25 :DECEMBRE 25'!M1)</f>
        <v>0</v>
      </c>
      <c r="N4" s="31" t="s">
        <v>33</v>
      </c>
      <c r="O4" s="32">
        <f>SUM('JANVIER 25 :DECEMBRE 25'!O1)</f>
        <v>0</v>
      </c>
    </row>
    <row r="5" spans="1:15" x14ac:dyDescent="0.3">
      <c r="A5" s="114"/>
      <c r="B5" s="112" t="s">
        <v>18</v>
      </c>
      <c r="C5" s="112"/>
      <c r="D5" s="22">
        <f>SUM('JANVIER 25 :DECEMBRE 25'!D2)</f>
        <v>0</v>
      </c>
      <c r="E5" s="116" t="s">
        <v>29</v>
      </c>
      <c r="F5" s="116"/>
      <c r="G5" s="28">
        <f>SUM('JANVIER 25 :DECEMBRE 25'!G2)</f>
        <v>0</v>
      </c>
      <c r="H5" s="115" t="s">
        <v>27</v>
      </c>
      <c r="I5" s="115"/>
      <c r="J5" s="27">
        <f>SUM('JANVIER 25 :DECEMBRE 25'!J2)</f>
        <v>0</v>
      </c>
      <c r="K5" s="110" t="s">
        <v>19</v>
      </c>
      <c r="L5" s="110"/>
      <c r="M5" s="25">
        <f>SUM('JANVIER 25 :DECEMBRE 25'!M2)</f>
        <v>0</v>
      </c>
      <c r="N5" s="31" t="s">
        <v>34</v>
      </c>
      <c r="O5" s="36">
        <f>SUM('JANVIER 25 :DECEMBRE 25'!O2)</f>
        <v>0</v>
      </c>
    </row>
    <row r="6" spans="1:15" x14ac:dyDescent="0.3">
      <c r="E6" s="4"/>
    </row>
    <row r="7" spans="1:15" ht="39.6" customHeight="1" x14ac:dyDescent="0.3">
      <c r="A7" s="74" t="s">
        <v>1</v>
      </c>
      <c r="B7" s="40" t="s">
        <v>2</v>
      </c>
      <c r="C7" s="41" t="s">
        <v>11</v>
      </c>
      <c r="D7" s="41" t="s">
        <v>10</v>
      </c>
      <c r="E7" s="40" t="s">
        <v>3</v>
      </c>
      <c r="F7" s="40" t="s">
        <v>0</v>
      </c>
      <c r="G7" s="40" t="s">
        <v>4</v>
      </c>
      <c r="H7" s="40" t="s">
        <v>5</v>
      </c>
      <c r="I7" s="41" t="s">
        <v>12</v>
      </c>
      <c r="J7" s="40" t="s">
        <v>13</v>
      </c>
      <c r="K7" s="40" t="s">
        <v>9</v>
      </c>
      <c r="L7" s="40" t="s">
        <v>6</v>
      </c>
      <c r="M7" s="40" t="s">
        <v>7</v>
      </c>
      <c r="N7" s="78" t="s">
        <v>8</v>
      </c>
      <c r="O7" s="78" t="s">
        <v>37</v>
      </c>
    </row>
    <row r="8" spans="1:15" x14ac:dyDescent="0.3">
      <c r="A8" s="70"/>
      <c r="B8" s="42"/>
      <c r="C8" s="43"/>
      <c r="D8" s="43"/>
      <c r="E8" s="44">
        <v>0</v>
      </c>
      <c r="F8" s="44">
        <f>'MARS 25'!$E8*0.2</f>
        <v>0</v>
      </c>
      <c r="G8" s="45">
        <f>'MARS 25'!$F8+'MARS 25'!$E8</f>
        <v>0</v>
      </c>
      <c r="H8" s="46" t="str" cm="1">
        <f t="array" ref="H8">_xlfn.IFS('MARS 25'!$G8="","",'MARS 25'!$I8="","A régler",'MARS 25'!$I8&lt;&gt;"","Réglée")</f>
        <v>A régler</v>
      </c>
      <c r="I8" s="47"/>
      <c r="J8" s="48"/>
      <c r="K8" s="49"/>
      <c r="L8" s="49"/>
      <c r="M8" s="49"/>
      <c r="N8" s="65"/>
      <c r="O8" s="65"/>
    </row>
    <row r="9" spans="1:15" x14ac:dyDescent="0.3">
      <c r="A9" s="71"/>
      <c r="B9" s="50"/>
      <c r="C9" s="51"/>
      <c r="D9" s="51"/>
      <c r="E9" s="52">
        <v>0</v>
      </c>
      <c r="F9" s="52">
        <f>'MARS 25'!$E9*0.2</f>
        <v>0</v>
      </c>
      <c r="G9" s="53">
        <f>'MARS 25'!$F9+'MARS 25'!$E9</f>
        <v>0</v>
      </c>
      <c r="H9" s="54" t="str" cm="1">
        <f t="array" ref="H9">_xlfn.IFS('MARS 25'!$G9="","",'MARS 25'!$I9="","A régler",'MARS 25'!$I9&lt;&gt;"","Réglée")</f>
        <v>A régler</v>
      </c>
      <c r="I9" s="55"/>
      <c r="J9" s="55"/>
      <c r="K9" s="11"/>
      <c r="L9" s="11"/>
      <c r="M9" s="11"/>
      <c r="N9" s="38"/>
      <c r="O9" s="38"/>
    </row>
    <row r="10" spans="1:15" x14ac:dyDescent="0.3">
      <c r="A10" s="72"/>
      <c r="B10" s="42"/>
      <c r="C10" s="43"/>
      <c r="D10" s="43"/>
      <c r="E10" s="44">
        <v>0</v>
      </c>
      <c r="F10" s="44">
        <f>'MARS 25'!$E10*0.2</f>
        <v>0</v>
      </c>
      <c r="G10" s="45">
        <f>'MARS 25'!$F10+'MARS 25'!$E10</f>
        <v>0</v>
      </c>
      <c r="H10" s="46" t="str" cm="1">
        <f t="array" ref="H10">_xlfn.IFS('MARS 25'!$G10="","",'MARS 25'!$I10="","A régler",'MARS 25'!$I10&lt;&gt;"","Réglée")</f>
        <v>A régler</v>
      </c>
      <c r="I10" s="48"/>
      <c r="J10" s="48"/>
      <c r="K10" s="49"/>
      <c r="L10" s="49"/>
      <c r="M10" s="49"/>
      <c r="N10" s="65"/>
      <c r="O10" s="65"/>
    </row>
    <row r="11" spans="1:15" x14ac:dyDescent="0.3">
      <c r="A11" s="71"/>
      <c r="B11" s="50"/>
      <c r="C11" s="51"/>
      <c r="D11" s="51"/>
      <c r="E11" s="52">
        <v>0</v>
      </c>
      <c r="F11" s="52">
        <f>'MARS 25'!$E11*0.2</f>
        <v>0</v>
      </c>
      <c r="G11" s="53">
        <f>'MARS 25'!$F11+'MARS 25'!$E11</f>
        <v>0</v>
      </c>
      <c r="H11" s="54" t="str" cm="1">
        <f t="array" ref="H11">_xlfn.IFS('MARS 25'!$G11="","",'MARS 25'!$I11="","A régler",'MARS 25'!$I11&lt;&gt;"","Réglée")</f>
        <v>A régler</v>
      </c>
      <c r="I11" s="11"/>
      <c r="J11" s="11"/>
      <c r="K11" s="11"/>
      <c r="L11" s="11"/>
      <c r="M11" s="11"/>
      <c r="N11" s="38"/>
      <c r="O11" s="38"/>
    </row>
    <row r="12" spans="1:15" x14ac:dyDescent="0.3">
      <c r="A12" s="70"/>
      <c r="B12" s="42"/>
      <c r="C12" s="43"/>
      <c r="D12" s="43"/>
      <c r="E12" s="44">
        <v>0</v>
      </c>
      <c r="F12" s="44">
        <f>'MARS 25'!$E12*0.2</f>
        <v>0</v>
      </c>
      <c r="G12" s="45">
        <f>'MARS 25'!$F12+'MARS 25'!$E12</f>
        <v>0</v>
      </c>
      <c r="H12" s="46" t="str" cm="1">
        <f t="array" ref="H12">_xlfn.IFS('MARS 25'!$G12="","",'MARS 25'!$I12="","A régler",'MARS 25'!$I12&lt;&gt;"","Réglée")</f>
        <v>A régler</v>
      </c>
      <c r="I12" s="49"/>
      <c r="J12" s="49"/>
      <c r="K12" s="49"/>
      <c r="L12" s="49"/>
      <c r="M12" s="49"/>
      <c r="N12" s="65"/>
      <c r="O12" s="65"/>
    </row>
    <row r="13" spans="1:15" x14ac:dyDescent="0.3">
      <c r="A13" s="71"/>
      <c r="B13" s="50"/>
      <c r="C13" s="51"/>
      <c r="D13" s="51"/>
      <c r="E13" s="52">
        <v>0</v>
      </c>
      <c r="F13" s="52">
        <f>'MARS 25'!$E13*0.2</f>
        <v>0</v>
      </c>
      <c r="G13" s="53">
        <f>'MARS 25'!$F13+'MARS 25'!$E13</f>
        <v>0</v>
      </c>
      <c r="H13" s="54" t="str" cm="1">
        <f t="array" ref="H13">_xlfn.IFS('MARS 25'!$G13="","",'MARS 25'!$I13="","A régler",'MARS 25'!$I13&lt;&gt;"","Réglée")</f>
        <v>A régler</v>
      </c>
      <c r="I13" s="11"/>
      <c r="J13" s="11"/>
      <c r="K13" s="11"/>
      <c r="L13" s="11"/>
      <c r="M13" s="11"/>
      <c r="N13" s="38"/>
      <c r="O13" s="38"/>
    </row>
    <row r="14" spans="1:15" x14ac:dyDescent="0.3">
      <c r="A14" s="72"/>
      <c r="B14" s="42"/>
      <c r="C14" s="43"/>
      <c r="D14" s="43"/>
      <c r="E14" s="44">
        <v>0</v>
      </c>
      <c r="F14" s="44">
        <f>'MARS 25'!$E14*0.2</f>
        <v>0</v>
      </c>
      <c r="G14" s="45">
        <f>'MARS 25'!$F14+'MARS 25'!$E14</f>
        <v>0</v>
      </c>
      <c r="H14" s="46" t="str" cm="1">
        <f t="array" ref="H14">_xlfn.IFS('MARS 25'!$G14="","",'MARS 25'!$I14="","A régler",'MARS 25'!$I14&lt;&gt;"","Réglée")</f>
        <v>A régler</v>
      </c>
      <c r="I14" s="49"/>
      <c r="J14" s="49"/>
      <c r="K14" s="49"/>
      <c r="L14" s="49"/>
      <c r="M14" s="49"/>
      <c r="N14" s="65"/>
      <c r="O14" s="65"/>
    </row>
    <row r="15" spans="1:15" x14ac:dyDescent="0.3">
      <c r="A15" s="71"/>
      <c r="B15" s="50"/>
      <c r="C15" s="51"/>
      <c r="D15" s="51"/>
      <c r="E15" s="52">
        <v>0</v>
      </c>
      <c r="F15" s="52">
        <f>'MARS 25'!$E15*0.2</f>
        <v>0</v>
      </c>
      <c r="G15" s="53">
        <f>'MARS 25'!$F15+'MARS 25'!$E15</f>
        <v>0</v>
      </c>
      <c r="H15" s="54" t="str" cm="1">
        <f t="array" ref="H15">_xlfn.IFS('MARS 25'!$G15="","",'MARS 25'!$I15="","A régler",'MARS 25'!$I15&lt;&gt;"","Réglée")</f>
        <v>A régler</v>
      </c>
      <c r="I15" s="11"/>
      <c r="J15" s="11"/>
      <c r="K15" s="11"/>
      <c r="L15" s="11"/>
      <c r="M15" s="11"/>
      <c r="N15" s="38"/>
      <c r="O15" s="38"/>
    </row>
    <row r="16" spans="1:15" x14ac:dyDescent="0.3">
      <c r="A16" s="72"/>
      <c r="B16" s="42"/>
      <c r="C16" s="43"/>
      <c r="D16" s="43"/>
      <c r="E16" s="44">
        <v>0</v>
      </c>
      <c r="F16" s="44">
        <f>'MARS 25'!$E16*0.2</f>
        <v>0</v>
      </c>
      <c r="G16" s="45">
        <f>'MARS 25'!$F16+'MARS 25'!$E16</f>
        <v>0</v>
      </c>
      <c r="H16" s="46" t="str" cm="1">
        <f t="array" ref="H16">_xlfn.IFS('MARS 25'!$G16="","",'MARS 25'!$I16="","A régler",'MARS 25'!$I16&lt;&gt;"","Réglée")</f>
        <v>A régler</v>
      </c>
      <c r="I16" s="49"/>
      <c r="J16" s="49"/>
      <c r="K16" s="49"/>
      <c r="L16" s="49"/>
      <c r="M16" s="49"/>
      <c r="N16" s="65"/>
      <c r="O16" s="65"/>
    </row>
    <row r="17" spans="1:15" x14ac:dyDescent="0.3">
      <c r="A17" s="71"/>
      <c r="B17" s="50"/>
      <c r="C17" s="51"/>
      <c r="D17" s="51"/>
      <c r="E17" s="52">
        <v>0</v>
      </c>
      <c r="F17" s="52">
        <f>'MARS 25'!$E17*0.2</f>
        <v>0</v>
      </c>
      <c r="G17" s="53">
        <f>'MARS 25'!$F17+'MARS 25'!$E17</f>
        <v>0</v>
      </c>
      <c r="H17" s="54" t="str" cm="1">
        <f t="array" ref="H17">_xlfn.IFS('MARS 25'!$G17="","",'MARS 25'!$I17="","A régler",'MARS 25'!$I17&lt;&gt;"","Réglée")</f>
        <v>A régler</v>
      </c>
      <c r="I17" s="11"/>
      <c r="J17" s="11"/>
      <c r="K17" s="11"/>
      <c r="L17" s="11"/>
      <c r="M17" s="11"/>
      <c r="N17" s="38"/>
      <c r="O17" s="38"/>
    </row>
    <row r="18" spans="1:15" x14ac:dyDescent="0.3">
      <c r="A18" s="72"/>
      <c r="B18" s="42"/>
      <c r="C18" s="43"/>
      <c r="D18" s="43"/>
      <c r="E18" s="44">
        <v>0</v>
      </c>
      <c r="F18" s="44">
        <f>'MARS 25'!$E18*0.2</f>
        <v>0</v>
      </c>
      <c r="G18" s="45">
        <f>'MARS 25'!$F18+'MARS 25'!$E18</f>
        <v>0</v>
      </c>
      <c r="H18" s="46" t="str" cm="1">
        <f t="array" ref="H18">_xlfn.IFS('MARS 25'!$G18="","",'MARS 25'!$I18="","A régler",'MARS 25'!$I18&lt;&gt;"","Réglée")</f>
        <v>A régler</v>
      </c>
      <c r="I18" s="49"/>
      <c r="J18" s="49"/>
      <c r="K18" s="49"/>
      <c r="L18" s="49"/>
      <c r="M18" s="49"/>
      <c r="N18" s="65"/>
      <c r="O18" s="65"/>
    </row>
    <row r="19" spans="1:15" x14ac:dyDescent="0.3">
      <c r="A19" s="71"/>
      <c r="B19" s="50"/>
      <c r="C19" s="51"/>
      <c r="D19" s="51"/>
      <c r="E19" s="52">
        <v>0</v>
      </c>
      <c r="F19" s="52">
        <f>'MARS 25'!$E19*0.2</f>
        <v>0</v>
      </c>
      <c r="G19" s="53">
        <f>'MARS 25'!$F19+'MARS 25'!$E19</f>
        <v>0</v>
      </c>
      <c r="H19" s="54" t="str" cm="1">
        <f t="array" ref="H19">_xlfn.IFS('MARS 25'!$G19="","",'MARS 25'!$I19="","A régler",'MARS 25'!$I19&lt;&gt;"","Réglée")</f>
        <v>A régler</v>
      </c>
      <c r="I19" s="11"/>
      <c r="J19" s="11"/>
      <c r="K19" s="11"/>
      <c r="L19" s="11"/>
      <c r="M19" s="11"/>
      <c r="N19" s="38"/>
      <c r="O19" s="38"/>
    </row>
    <row r="20" spans="1:15" x14ac:dyDescent="0.3">
      <c r="A20" s="70"/>
      <c r="B20" s="42"/>
      <c r="C20" s="43"/>
      <c r="D20" s="43"/>
      <c r="E20" s="44">
        <v>0</v>
      </c>
      <c r="F20" s="44">
        <f>'MARS 25'!$E20*0.2</f>
        <v>0</v>
      </c>
      <c r="G20" s="45">
        <f>'MARS 25'!$F20+'MARS 25'!$E20</f>
        <v>0</v>
      </c>
      <c r="H20" s="46" t="str" cm="1">
        <f t="array" ref="H20">_xlfn.IFS('MARS 25'!$G20="","",'MARS 25'!$I20="","A régler",'MARS 25'!$I20&lt;&gt;"","Réglée")</f>
        <v>A régler</v>
      </c>
      <c r="I20" s="49"/>
      <c r="J20" s="49"/>
      <c r="K20" s="49"/>
      <c r="L20" s="49"/>
      <c r="M20" s="49"/>
      <c r="N20" s="65"/>
      <c r="O20" s="65"/>
    </row>
    <row r="21" spans="1:15" x14ac:dyDescent="0.3">
      <c r="A21" s="71"/>
      <c r="B21" s="50"/>
      <c r="C21" s="51"/>
      <c r="D21" s="51"/>
      <c r="E21" s="52">
        <v>0</v>
      </c>
      <c r="F21" s="52">
        <f>'MARS 25'!$E21*0.2</f>
        <v>0</v>
      </c>
      <c r="G21" s="53">
        <f>'MARS 25'!$F21+'MARS 25'!$E21</f>
        <v>0</v>
      </c>
      <c r="H21" s="54" t="str" cm="1">
        <f t="array" ref="H21">_xlfn.IFS('MARS 25'!$G21="","",'MARS 25'!$I21="","A régler",'MARS 25'!$I21&lt;&gt;"","Réglée")</f>
        <v>A régler</v>
      </c>
      <c r="I21" s="11"/>
      <c r="J21" s="11"/>
      <c r="K21" s="11"/>
      <c r="L21" s="11"/>
      <c r="M21" s="11"/>
      <c r="N21" s="38"/>
      <c r="O21" s="38"/>
    </row>
    <row r="22" spans="1:15" x14ac:dyDescent="0.3">
      <c r="A22" s="72"/>
      <c r="B22" s="42"/>
      <c r="C22" s="43"/>
      <c r="D22" s="43"/>
      <c r="E22" s="44">
        <v>0</v>
      </c>
      <c r="F22" s="44">
        <f>'MARS 25'!$E22*0.2</f>
        <v>0</v>
      </c>
      <c r="G22" s="45">
        <f>'MARS 25'!$F22+'MARS 25'!$E22</f>
        <v>0</v>
      </c>
      <c r="H22" s="46" t="str" cm="1">
        <f t="array" ref="H22">_xlfn.IFS('MARS 25'!$G22="","",'MARS 25'!$I22="","A régler",'MARS 25'!$I22&lt;&gt;"","Réglée")</f>
        <v>A régler</v>
      </c>
      <c r="I22" s="49"/>
      <c r="J22" s="49"/>
      <c r="K22" s="49"/>
      <c r="L22" s="49"/>
      <c r="M22" s="49"/>
      <c r="N22" s="65"/>
      <c r="O22" s="65"/>
    </row>
    <row r="23" spans="1:15" x14ac:dyDescent="0.3">
      <c r="A23" s="73"/>
      <c r="B23" s="50"/>
      <c r="C23" s="51"/>
      <c r="D23" s="51"/>
      <c r="E23" s="52">
        <v>0</v>
      </c>
      <c r="F23" s="52">
        <f>'MARS 25'!$E23*0.2</f>
        <v>0</v>
      </c>
      <c r="G23" s="53">
        <f>'MARS 25'!$F23+'MARS 25'!$E23</f>
        <v>0</v>
      </c>
      <c r="H23" s="54" t="str" cm="1">
        <f t="array" ref="H23">_xlfn.IFS('MARS 25'!$G23="","",'MARS 25'!$I23="","A régler",'MARS 25'!$I23&lt;&gt;"","Réglée")</f>
        <v>A régler</v>
      </c>
      <c r="I23" s="11"/>
      <c r="J23" s="11"/>
      <c r="K23" s="11"/>
      <c r="L23" s="11"/>
      <c r="M23" s="11"/>
      <c r="N23" s="38"/>
      <c r="O23" s="38"/>
    </row>
    <row r="24" spans="1:15" x14ac:dyDescent="0.3">
      <c r="A24" s="70"/>
      <c r="B24" s="42"/>
      <c r="C24" s="43"/>
      <c r="D24" s="43"/>
      <c r="E24" s="44">
        <v>0</v>
      </c>
      <c r="F24" s="44">
        <f>'MARS 25'!$E24*0.2</f>
        <v>0</v>
      </c>
      <c r="G24" s="45">
        <f>'MARS 25'!$F24+'MARS 25'!$E24</f>
        <v>0</v>
      </c>
      <c r="H24" s="46" t="str" cm="1">
        <f t="array" ref="H24">_xlfn.IFS('MARS 25'!$G24="","",'MARS 25'!$I24="","A régler",'MARS 25'!$I24&lt;&gt;"","Réglée")</f>
        <v>A régler</v>
      </c>
      <c r="I24" s="49"/>
      <c r="J24" s="49"/>
      <c r="K24" s="49"/>
      <c r="L24" s="49"/>
      <c r="M24" s="49"/>
      <c r="N24" s="65"/>
      <c r="O24" s="65"/>
    </row>
    <row r="25" spans="1:15" x14ac:dyDescent="0.3">
      <c r="A25" s="73"/>
      <c r="B25" s="50"/>
      <c r="C25" s="51"/>
      <c r="D25" s="51"/>
      <c r="E25" s="52">
        <v>0</v>
      </c>
      <c r="F25" s="52">
        <f>'MARS 25'!$E25*0.2</f>
        <v>0</v>
      </c>
      <c r="G25" s="53">
        <f>'MARS 25'!$F25+'MARS 25'!$E25</f>
        <v>0</v>
      </c>
      <c r="H25" s="54" t="str" cm="1">
        <f t="array" ref="H25">_xlfn.IFS('MARS 25'!$G25="","",'MARS 25'!$I25="","A régler",'MARS 25'!$I25&lt;&gt;"","Réglée")</f>
        <v>A régler</v>
      </c>
      <c r="I25" s="11"/>
      <c r="J25" s="11"/>
      <c r="K25" s="11"/>
      <c r="L25" s="11"/>
      <c r="M25" s="11"/>
      <c r="N25" s="38"/>
      <c r="O25" s="38"/>
    </row>
    <row r="26" spans="1:15" x14ac:dyDescent="0.3">
      <c r="A26" s="70"/>
      <c r="B26" s="42"/>
      <c r="C26" s="43"/>
      <c r="D26" s="43"/>
      <c r="E26" s="44">
        <v>0</v>
      </c>
      <c r="F26" s="44">
        <f>'MARS 25'!$E26*0.2</f>
        <v>0</v>
      </c>
      <c r="G26" s="45">
        <f>'MARS 25'!$F26+'MARS 25'!$E26</f>
        <v>0</v>
      </c>
      <c r="H26" s="46" t="str" cm="1">
        <f t="array" ref="H26">_xlfn.IFS('MARS 25'!$G26="","",'MARS 25'!$I26="","A régler",'MARS 25'!$I26&lt;&gt;"","Réglée")</f>
        <v>A régler</v>
      </c>
      <c r="I26" s="49"/>
      <c r="J26" s="49"/>
      <c r="K26" s="49"/>
      <c r="L26" s="49"/>
      <c r="M26" s="49"/>
      <c r="N26" s="65"/>
      <c r="O26" s="65"/>
    </row>
    <row r="27" spans="1:15" x14ac:dyDescent="0.3">
      <c r="A27" s="73"/>
      <c r="B27" s="50"/>
      <c r="C27" s="51"/>
      <c r="D27" s="51"/>
      <c r="E27" s="52">
        <v>0</v>
      </c>
      <c r="F27" s="52">
        <f>'MARS 25'!$E27*0.2</f>
        <v>0</v>
      </c>
      <c r="G27" s="53">
        <f>'MARS 25'!$F27+'MARS 25'!$E27</f>
        <v>0</v>
      </c>
      <c r="H27" s="54" t="str" cm="1">
        <f t="array" ref="H27">_xlfn.IFS('MARS 25'!$G27="","",'MARS 25'!$I27="","A régler",'MARS 25'!$I27&lt;&gt;"","Réglée")</f>
        <v>A régler</v>
      </c>
      <c r="I27" s="11"/>
      <c r="J27" s="11"/>
      <c r="K27" s="11"/>
      <c r="L27" s="11"/>
      <c r="M27" s="11"/>
      <c r="N27" s="38"/>
      <c r="O27" s="38"/>
    </row>
    <row r="28" spans="1:15" x14ac:dyDescent="0.3">
      <c r="A28" s="70"/>
      <c r="B28" s="42"/>
      <c r="C28" s="43"/>
      <c r="D28" s="43"/>
      <c r="E28" s="44">
        <v>0</v>
      </c>
      <c r="F28" s="44">
        <f>'MARS 25'!$E28*0.2</f>
        <v>0</v>
      </c>
      <c r="G28" s="45">
        <f>'MARS 25'!$F28+'MARS 25'!$E28</f>
        <v>0</v>
      </c>
      <c r="H28" s="46" t="str" cm="1">
        <f t="array" ref="H28">_xlfn.IFS('MARS 25'!$G28="","",'MARS 25'!$I28="","A régler",'MARS 25'!$I28&lt;&gt;"","Réglée")</f>
        <v>A régler</v>
      </c>
      <c r="I28" s="49"/>
      <c r="J28" s="49"/>
      <c r="K28" s="49"/>
      <c r="L28" s="49"/>
      <c r="M28" s="49"/>
      <c r="N28" s="65"/>
      <c r="O28" s="65"/>
    </row>
    <row r="29" spans="1:15" x14ac:dyDescent="0.3">
      <c r="A29" s="73"/>
      <c r="B29" s="50"/>
      <c r="C29" s="51"/>
      <c r="D29" s="51"/>
      <c r="E29" s="52">
        <v>0</v>
      </c>
      <c r="F29" s="52">
        <f>'MARS 25'!$E29*0.2</f>
        <v>0</v>
      </c>
      <c r="G29" s="53">
        <f>'MARS 25'!$F29+'MARS 25'!$E29</f>
        <v>0</v>
      </c>
      <c r="H29" s="54" t="str" cm="1">
        <f t="array" ref="H29">_xlfn.IFS('MARS 25'!$G29="","",'MARS 25'!$I29="","A régler",'MARS 25'!$I29&lt;&gt;"","Réglée")</f>
        <v>A régler</v>
      </c>
      <c r="I29" s="11"/>
      <c r="J29" s="11"/>
      <c r="K29" s="11"/>
      <c r="L29" s="11"/>
      <c r="M29" s="11"/>
      <c r="N29" s="38"/>
      <c r="O29" s="38"/>
    </row>
    <row r="30" spans="1:15" x14ac:dyDescent="0.3">
      <c r="A30" s="70"/>
      <c r="B30" s="42"/>
      <c r="C30" s="43"/>
      <c r="D30" s="43"/>
      <c r="E30" s="44">
        <v>0</v>
      </c>
      <c r="F30" s="44">
        <f>'MARS 25'!$E30*0.2</f>
        <v>0</v>
      </c>
      <c r="G30" s="45">
        <f>'MARS 25'!$F30+'MARS 25'!$E30</f>
        <v>0</v>
      </c>
      <c r="H30" s="46" t="str" cm="1">
        <f t="array" ref="H30">_xlfn.IFS('MARS 25'!$G30="","",'MARS 25'!$I30="","A régler",'MARS 25'!$I30&lt;&gt;"","Réglée")</f>
        <v>A régler</v>
      </c>
      <c r="I30" s="49"/>
      <c r="J30" s="49"/>
      <c r="K30" s="49"/>
      <c r="L30" s="49"/>
      <c r="M30" s="49"/>
      <c r="N30" s="65"/>
      <c r="O30" s="65"/>
    </row>
    <row r="31" spans="1:15" x14ac:dyDescent="0.3">
      <c r="A31" s="73"/>
      <c r="B31" s="50"/>
      <c r="C31" s="51"/>
      <c r="D31" s="51"/>
      <c r="E31" s="52">
        <v>0</v>
      </c>
      <c r="F31" s="52">
        <f>'MARS 25'!$E31*0.2</f>
        <v>0</v>
      </c>
      <c r="G31" s="53">
        <f>'MARS 25'!$F31+'MARS 25'!$E31</f>
        <v>0</v>
      </c>
      <c r="H31" s="54" t="str" cm="1">
        <f t="array" ref="H31">_xlfn.IFS('MARS 25'!$G31="","",'MARS 25'!$I31="","A régler",'MARS 25'!$I31&lt;&gt;"","Réglée")</f>
        <v>A régler</v>
      </c>
      <c r="I31" s="11"/>
      <c r="J31" s="11"/>
      <c r="K31" s="11"/>
      <c r="L31" s="11"/>
      <c r="M31" s="11"/>
      <c r="N31" s="38"/>
      <c r="O31" s="38"/>
    </row>
    <row r="32" spans="1:15" x14ac:dyDescent="0.3">
      <c r="A32" s="70"/>
      <c r="B32" s="42"/>
      <c r="C32" s="43"/>
      <c r="D32" s="43"/>
      <c r="E32" s="44">
        <v>0</v>
      </c>
      <c r="F32" s="44">
        <f>'MARS 25'!$E32*0.2</f>
        <v>0</v>
      </c>
      <c r="G32" s="45">
        <f>'MARS 25'!$F32+'MARS 25'!$E32</f>
        <v>0</v>
      </c>
      <c r="H32" s="46" t="str" cm="1">
        <f t="array" ref="H32">_xlfn.IFS('MARS 25'!$G32="","",'MARS 25'!$I32="","A régler",'MARS 25'!$I32&lt;&gt;"","Réglée")</f>
        <v>A régler</v>
      </c>
      <c r="I32" s="49"/>
      <c r="J32" s="49"/>
      <c r="K32" s="49"/>
      <c r="L32" s="49"/>
      <c r="M32" s="49"/>
      <c r="N32" s="65"/>
      <c r="O32" s="65"/>
    </row>
    <row r="33" spans="1:15" x14ac:dyDescent="0.3">
      <c r="A33" s="73"/>
      <c r="B33" s="50"/>
      <c r="C33" s="51"/>
      <c r="D33" s="51"/>
      <c r="E33" s="52">
        <v>0</v>
      </c>
      <c r="F33" s="52">
        <f>'MARS 25'!$E33*0.2</f>
        <v>0</v>
      </c>
      <c r="G33" s="53">
        <f>'MARS 25'!$F33+'MARS 25'!$E33</f>
        <v>0</v>
      </c>
      <c r="H33" s="54" t="str" cm="1">
        <f t="array" ref="H33">_xlfn.IFS('MARS 25'!$G33="","",'MARS 25'!$I33="","A régler",'MARS 25'!$I33&lt;&gt;"","Réglée")</f>
        <v>A régler</v>
      </c>
      <c r="I33" s="11"/>
      <c r="J33" s="11"/>
      <c r="K33" s="11"/>
      <c r="L33" s="11"/>
      <c r="M33" s="11"/>
      <c r="N33" s="38"/>
      <c r="O33" s="38"/>
    </row>
    <row r="34" spans="1:15" x14ac:dyDescent="0.3">
      <c r="A34" s="70"/>
      <c r="B34" s="42"/>
      <c r="C34" s="43"/>
      <c r="D34" s="43"/>
      <c r="E34" s="44">
        <v>0</v>
      </c>
      <c r="F34" s="44">
        <f>'MARS 25'!$E34*0.2</f>
        <v>0</v>
      </c>
      <c r="G34" s="45">
        <f>'MARS 25'!$F34+'MARS 25'!$E34</f>
        <v>0</v>
      </c>
      <c r="H34" s="46" t="str" cm="1">
        <f t="array" ref="H34">_xlfn.IFS('MARS 25'!$G34="","",'MARS 25'!$I34="","A régler",'MARS 25'!$I34&lt;&gt;"","Réglée")</f>
        <v>A régler</v>
      </c>
      <c r="I34" s="49"/>
      <c r="J34" s="49"/>
      <c r="K34" s="49"/>
      <c r="L34" s="49"/>
      <c r="M34" s="49"/>
      <c r="N34" s="65"/>
      <c r="O34" s="65"/>
    </row>
    <row r="35" spans="1:15" x14ac:dyDescent="0.3">
      <c r="A35" s="73"/>
      <c r="B35" s="50"/>
      <c r="C35" s="51"/>
      <c r="D35" s="51"/>
      <c r="E35" s="52">
        <v>0</v>
      </c>
      <c r="F35" s="52">
        <f>'MARS 25'!$E35*0.2</f>
        <v>0</v>
      </c>
      <c r="G35" s="53">
        <f>'MARS 25'!$F35+'MARS 25'!$E35</f>
        <v>0</v>
      </c>
      <c r="H35" s="54" t="str" cm="1">
        <f t="array" ref="H35">_xlfn.IFS('MARS 25'!$G35="","",'MARS 25'!$I35="","A régler",'MARS 25'!$I35&lt;&gt;"","Réglée")</f>
        <v>A régler</v>
      </c>
      <c r="I35" s="11"/>
      <c r="J35" s="11"/>
      <c r="K35" s="11"/>
      <c r="L35" s="11"/>
      <c r="M35" s="11"/>
      <c r="N35" s="38"/>
      <c r="O35" s="38"/>
    </row>
    <row r="36" spans="1:15" x14ac:dyDescent="0.3">
      <c r="A36" s="70"/>
      <c r="B36" s="42"/>
      <c r="C36" s="43"/>
      <c r="D36" s="43"/>
      <c r="E36" s="44">
        <v>0</v>
      </c>
      <c r="F36" s="44">
        <f>'MARS 25'!$E36*0.2</f>
        <v>0</v>
      </c>
      <c r="G36" s="45">
        <f>'MARS 25'!$F36+'MARS 25'!$E36</f>
        <v>0</v>
      </c>
      <c r="H36" s="46" t="str" cm="1">
        <f t="array" ref="H36">_xlfn.IFS('MARS 25'!$G36="","",'MARS 25'!$I36="","A régler",'MARS 25'!$I36&lt;&gt;"","Réglée")</f>
        <v>A régler</v>
      </c>
      <c r="I36" s="49"/>
      <c r="J36" s="49"/>
      <c r="K36" s="49"/>
      <c r="L36" s="49"/>
      <c r="M36" s="49"/>
      <c r="N36" s="65"/>
      <c r="O36" s="65"/>
    </row>
    <row r="37" spans="1:15" x14ac:dyDescent="0.3">
      <c r="A37" s="73"/>
      <c r="B37" s="50"/>
      <c r="C37" s="51"/>
      <c r="D37" s="51"/>
      <c r="E37" s="52">
        <v>0</v>
      </c>
      <c r="F37" s="52">
        <f>'MARS 25'!$E37*0.2</f>
        <v>0</v>
      </c>
      <c r="G37" s="53">
        <f>'MARS 25'!$F37+'MARS 25'!$E37</f>
        <v>0</v>
      </c>
      <c r="H37" s="54" t="str" cm="1">
        <f t="array" ref="H37">_xlfn.IFS('MARS 25'!$G37="","",'MARS 25'!$I37="","A régler",'MARS 25'!$I37&lt;&gt;"","Réglée")</f>
        <v>A régler</v>
      </c>
      <c r="I37" s="11"/>
      <c r="J37" s="11"/>
      <c r="K37" s="11"/>
      <c r="L37" s="11"/>
      <c r="M37" s="11"/>
      <c r="N37" s="38"/>
      <c r="O37" s="38"/>
    </row>
    <row r="38" spans="1:15" x14ac:dyDescent="0.3">
      <c r="A38" s="70"/>
      <c r="B38" s="42"/>
      <c r="C38" s="43"/>
      <c r="D38" s="43"/>
      <c r="E38" s="44">
        <v>0</v>
      </c>
      <c r="F38" s="44">
        <f>'MARS 25'!$E38*0.2</f>
        <v>0</v>
      </c>
      <c r="G38" s="45">
        <f>'MARS 25'!$F38+'MARS 25'!$E38</f>
        <v>0</v>
      </c>
      <c r="H38" s="46" t="str" cm="1">
        <f t="array" ref="H38">_xlfn.IFS('MARS 25'!$G38="","",'MARS 25'!$I38="","A régler",'MARS 25'!$I38&lt;&gt;"","Réglée")</f>
        <v>A régler</v>
      </c>
      <c r="I38" s="49"/>
      <c r="J38" s="49"/>
      <c r="K38" s="49"/>
      <c r="L38" s="49"/>
      <c r="M38" s="49"/>
      <c r="N38" s="65"/>
      <c r="O38" s="65"/>
    </row>
    <row r="39" spans="1:15" x14ac:dyDescent="0.3">
      <c r="A39" s="73"/>
      <c r="B39" s="50"/>
      <c r="C39" s="51"/>
      <c r="D39" s="51"/>
      <c r="E39" s="52">
        <v>0</v>
      </c>
      <c r="F39" s="52">
        <f>'MARS 25'!$E39*0.2</f>
        <v>0</v>
      </c>
      <c r="G39" s="53">
        <f>'MARS 25'!$F39+'MARS 25'!$E39</f>
        <v>0</v>
      </c>
      <c r="H39" s="54" t="str" cm="1">
        <f t="array" ref="H39">_xlfn.IFS('MARS 25'!$G39="","",'MARS 25'!$I39="","A régler",'MARS 25'!$I39&lt;&gt;"","Réglée")</f>
        <v>A régler</v>
      </c>
      <c r="I39" s="11"/>
      <c r="J39" s="11"/>
      <c r="K39" s="11"/>
      <c r="L39" s="11"/>
      <c r="M39" s="11"/>
      <c r="N39" s="38"/>
      <c r="O39" s="38"/>
    </row>
    <row r="40" spans="1:15" x14ac:dyDescent="0.3">
      <c r="A40" s="70"/>
      <c r="B40" s="42"/>
      <c r="C40" s="43"/>
      <c r="D40" s="43"/>
      <c r="E40" s="44">
        <v>0</v>
      </c>
      <c r="F40" s="44">
        <f>'MARS 25'!$E40*0.2</f>
        <v>0</v>
      </c>
      <c r="G40" s="45">
        <f>'MARS 25'!$F40+'MARS 25'!$E40</f>
        <v>0</v>
      </c>
      <c r="H40" s="46" t="str" cm="1">
        <f t="array" ref="H40">_xlfn.IFS('MARS 25'!$G40="","",'MARS 25'!$I40="","A régler",'MARS 25'!$I40&lt;&gt;"","Réglée")</f>
        <v>A régler</v>
      </c>
      <c r="I40" s="49"/>
      <c r="J40" s="49"/>
      <c r="K40" s="49"/>
      <c r="L40" s="49"/>
      <c r="M40" s="49"/>
      <c r="N40" s="65"/>
      <c r="O40" s="65"/>
    </row>
    <row r="41" spans="1:15" x14ac:dyDescent="0.3">
      <c r="A41" s="73"/>
      <c r="B41" s="50"/>
      <c r="C41" s="51"/>
      <c r="D41" s="51"/>
      <c r="E41" s="52">
        <v>0</v>
      </c>
      <c r="F41" s="52">
        <f>'MARS 25'!$E41*0.2</f>
        <v>0</v>
      </c>
      <c r="G41" s="53">
        <f>'MARS 25'!$F41+'MARS 25'!$E41</f>
        <v>0</v>
      </c>
      <c r="H41" s="54" t="str" cm="1">
        <f t="array" ref="H41">_xlfn.IFS('MARS 25'!$G41="","",'MARS 25'!$I41="","A régler",'MARS 25'!$I41&lt;&gt;"","Réglée")</f>
        <v>A régler</v>
      </c>
      <c r="I41" s="11"/>
      <c r="J41" s="11"/>
      <c r="K41" s="11"/>
      <c r="L41" s="11"/>
      <c r="M41" s="11"/>
      <c r="N41" s="38"/>
      <c r="O41" s="38"/>
    </row>
    <row r="42" spans="1:15" x14ac:dyDescent="0.3">
      <c r="A42" s="70"/>
      <c r="B42" s="42"/>
      <c r="C42" s="43"/>
      <c r="D42" s="43"/>
      <c r="E42" s="44">
        <v>0</v>
      </c>
      <c r="F42" s="44">
        <f>'MARS 25'!$E42*0.2</f>
        <v>0</v>
      </c>
      <c r="G42" s="45">
        <f>'MARS 25'!$F42+'MARS 25'!$E42</f>
        <v>0</v>
      </c>
      <c r="H42" s="46" t="str" cm="1">
        <f t="array" ref="H42">_xlfn.IFS('MARS 25'!$G42="","",'MARS 25'!$I42="","A régler",'MARS 25'!$I42&lt;&gt;"","Réglée")</f>
        <v>A régler</v>
      </c>
      <c r="I42" s="49"/>
      <c r="J42" s="49"/>
      <c r="K42" s="49"/>
      <c r="L42" s="49"/>
      <c r="M42" s="49"/>
      <c r="N42" s="65"/>
      <c r="O42" s="65"/>
    </row>
    <row r="43" spans="1:15" x14ac:dyDescent="0.3">
      <c r="A43" s="73"/>
      <c r="B43" s="50"/>
      <c r="C43" s="51"/>
      <c r="D43" s="51"/>
      <c r="E43" s="52">
        <v>0</v>
      </c>
      <c r="F43" s="52">
        <f>'MARS 25'!$E43*0.2</f>
        <v>0</v>
      </c>
      <c r="G43" s="53">
        <f>'MARS 25'!$F43+'MARS 25'!$E43</f>
        <v>0</v>
      </c>
      <c r="H43" s="54" t="str" cm="1">
        <f t="array" ref="H43">_xlfn.IFS('MARS 25'!$G43="","",'MARS 25'!$I43="","A régler",'MARS 25'!$I43&lt;&gt;"","Réglée")</f>
        <v>A régler</v>
      </c>
      <c r="I43" s="11"/>
      <c r="J43" s="11"/>
      <c r="K43" s="11"/>
      <c r="L43" s="11"/>
      <c r="M43" s="11"/>
      <c r="N43" s="38"/>
      <c r="O43" s="38"/>
    </row>
    <row r="44" spans="1:15" x14ac:dyDescent="0.3">
      <c r="A44" s="70"/>
      <c r="B44" s="42"/>
      <c r="C44" s="43"/>
      <c r="D44" s="43"/>
      <c r="E44" s="44">
        <v>0</v>
      </c>
      <c r="F44" s="44">
        <f>'MARS 25'!$E44*0.2</f>
        <v>0</v>
      </c>
      <c r="G44" s="45">
        <f>'MARS 25'!$F44+'MARS 25'!$E44</f>
        <v>0</v>
      </c>
      <c r="H44" s="46" t="str" cm="1">
        <f t="array" ref="H44">_xlfn.IFS('MARS 25'!$G44="","",'MARS 25'!$I44="","A régler",'MARS 25'!$I44&lt;&gt;"","Réglée")</f>
        <v>A régler</v>
      </c>
      <c r="I44" s="49"/>
      <c r="J44" s="49"/>
      <c r="K44" s="49"/>
      <c r="L44" s="49"/>
      <c r="M44" s="49"/>
      <c r="N44" s="65"/>
      <c r="O44" s="65"/>
    </row>
    <row r="45" spans="1:15" x14ac:dyDescent="0.3">
      <c r="A45" s="73"/>
      <c r="B45" s="50"/>
      <c r="C45" s="51"/>
      <c r="D45" s="51"/>
      <c r="E45" s="52">
        <v>0</v>
      </c>
      <c r="F45" s="52">
        <f>'MARS 25'!$E45*0.2</f>
        <v>0</v>
      </c>
      <c r="G45" s="53">
        <f>'MARS 25'!$F45+'MARS 25'!$E45</f>
        <v>0</v>
      </c>
      <c r="H45" s="54" t="str" cm="1">
        <f t="array" ref="H45">_xlfn.IFS('MARS 25'!$G45="","",'MARS 25'!$I45="","A régler",'MARS 25'!$I45&lt;&gt;"","Réglée")</f>
        <v>A régler</v>
      </c>
      <c r="I45" s="11"/>
      <c r="J45" s="11"/>
      <c r="K45" s="11"/>
      <c r="L45" s="11"/>
      <c r="M45" s="11"/>
      <c r="N45" s="38"/>
      <c r="O45" s="38"/>
    </row>
    <row r="46" spans="1:15" x14ac:dyDescent="0.3">
      <c r="A46" s="70"/>
      <c r="B46" s="42"/>
      <c r="C46" s="43"/>
      <c r="D46" s="43"/>
      <c r="E46" s="44">
        <v>0</v>
      </c>
      <c r="F46" s="44">
        <f>'MARS 25'!$E46*0.2</f>
        <v>0</v>
      </c>
      <c r="G46" s="45">
        <f>'MARS 25'!$F46+'MARS 25'!$E46</f>
        <v>0</v>
      </c>
      <c r="H46" s="46" t="str" cm="1">
        <f t="array" ref="H46">_xlfn.IFS('MARS 25'!$G46="","",'MARS 25'!$I46="","A régler",'MARS 25'!$I46&lt;&gt;"","Réglée")</f>
        <v>A régler</v>
      </c>
      <c r="I46" s="49"/>
      <c r="J46" s="49"/>
      <c r="K46" s="49"/>
      <c r="L46" s="49"/>
      <c r="M46" s="49"/>
      <c r="N46" s="65"/>
      <c r="O46" s="65"/>
    </row>
    <row r="47" spans="1:15" x14ac:dyDescent="0.3">
      <c r="A47" s="73"/>
      <c r="B47" s="50"/>
      <c r="C47" s="51"/>
      <c r="D47" s="51"/>
      <c r="E47" s="52">
        <v>0</v>
      </c>
      <c r="F47" s="52">
        <f>'MARS 25'!$E47*0.2</f>
        <v>0</v>
      </c>
      <c r="G47" s="53">
        <f>'MARS 25'!$F47+'MARS 25'!$E47</f>
        <v>0</v>
      </c>
      <c r="H47" s="54" t="str" cm="1">
        <f t="array" ref="H47">_xlfn.IFS('MARS 25'!$G47="","",'MARS 25'!$I47="","A régler",'MARS 25'!$I47&lt;&gt;"","Réglée")</f>
        <v>A régler</v>
      </c>
      <c r="I47" s="11"/>
      <c r="J47" s="11"/>
      <c r="K47" s="11"/>
      <c r="L47" s="11"/>
      <c r="M47" s="11"/>
      <c r="N47" s="38"/>
      <c r="O47" s="38"/>
    </row>
    <row r="48" spans="1:15" x14ac:dyDescent="0.3">
      <c r="A48" s="70"/>
      <c r="B48" s="42"/>
      <c r="C48" s="43"/>
      <c r="D48" s="43"/>
      <c r="E48" s="44">
        <v>0</v>
      </c>
      <c r="F48" s="44">
        <f>'MARS 25'!$E48*0.2</f>
        <v>0</v>
      </c>
      <c r="G48" s="45">
        <f>'MARS 25'!$F48+'MARS 25'!$E48</f>
        <v>0</v>
      </c>
      <c r="H48" s="46" t="str" cm="1">
        <f t="array" ref="H48">_xlfn.IFS('MARS 25'!$G48="","",'MARS 25'!$I48="","A régler",'MARS 25'!$I48&lt;&gt;"","Réglée")</f>
        <v>A régler</v>
      </c>
      <c r="I48" s="49"/>
      <c r="J48" s="49"/>
      <c r="K48" s="49"/>
      <c r="L48" s="49"/>
      <c r="M48" s="49"/>
      <c r="N48" s="65"/>
      <c r="O48" s="65"/>
    </row>
    <row r="49" spans="1:15" x14ac:dyDescent="0.3">
      <c r="A49" s="73"/>
      <c r="B49" s="50"/>
      <c r="C49" s="51"/>
      <c r="D49" s="51"/>
      <c r="E49" s="52">
        <v>0</v>
      </c>
      <c r="F49" s="52">
        <f>'MARS 25'!$E49*0.2</f>
        <v>0</v>
      </c>
      <c r="G49" s="53">
        <f>'MARS 25'!$F49+'MARS 25'!$E49</f>
        <v>0</v>
      </c>
      <c r="H49" s="54" t="str" cm="1">
        <f t="array" ref="H49">_xlfn.IFS('MARS 25'!$G49="","",'MARS 25'!$I49="","A régler",'MARS 25'!$I49&lt;&gt;"","Réglée")</f>
        <v>A régler</v>
      </c>
      <c r="I49" s="11"/>
      <c r="J49" s="11"/>
      <c r="K49" s="11"/>
      <c r="L49" s="11"/>
      <c r="M49" s="11"/>
      <c r="N49" s="38"/>
      <c r="O49" s="38"/>
    </row>
    <row r="50" spans="1:15" x14ac:dyDescent="0.3">
      <c r="A50" s="70"/>
      <c r="B50" s="42"/>
      <c r="C50" s="43"/>
      <c r="D50" s="43"/>
      <c r="E50" s="44">
        <v>0</v>
      </c>
      <c r="F50" s="44">
        <f>'MARS 25'!$E50*0.2</f>
        <v>0</v>
      </c>
      <c r="G50" s="45">
        <f>'MARS 25'!$F50+'MARS 25'!$E50</f>
        <v>0</v>
      </c>
      <c r="H50" s="46" t="str" cm="1">
        <f t="array" ref="H50">_xlfn.IFS('MARS 25'!$G50="","",'MARS 25'!$I50="","A régler",'MARS 25'!$I50&lt;&gt;"","Réglée")</f>
        <v>A régler</v>
      </c>
      <c r="I50" s="49"/>
      <c r="J50" s="49"/>
      <c r="K50" s="49"/>
      <c r="L50" s="49"/>
      <c r="M50" s="49"/>
      <c r="N50" s="65"/>
      <c r="O50" s="65"/>
    </row>
    <row r="51" spans="1:15" x14ac:dyDescent="0.3">
      <c r="A51" s="73"/>
      <c r="B51" s="50"/>
      <c r="C51" s="51"/>
      <c r="D51" s="51"/>
      <c r="E51" s="52">
        <v>0</v>
      </c>
      <c r="F51" s="52">
        <f>'MARS 25'!$E51*0.2</f>
        <v>0</v>
      </c>
      <c r="G51" s="53">
        <f>'MARS 25'!$F51+'MARS 25'!$E51</f>
        <v>0</v>
      </c>
      <c r="H51" s="54" t="str" cm="1">
        <f t="array" ref="H51">_xlfn.IFS('MARS 25'!$G51="","",'MARS 25'!$I51="","A régler",'MARS 25'!$I51&lt;&gt;"","Réglée")</f>
        <v>A régler</v>
      </c>
      <c r="I51" s="11"/>
      <c r="J51" s="11"/>
      <c r="K51" s="11"/>
      <c r="L51" s="11"/>
      <c r="M51" s="11"/>
      <c r="N51" s="38"/>
      <c r="O51" s="38"/>
    </row>
    <row r="52" spans="1:15" x14ac:dyDescent="0.3">
      <c r="A52" s="70"/>
      <c r="B52" s="42"/>
      <c r="C52" s="43"/>
      <c r="D52" s="43"/>
      <c r="E52" s="44">
        <v>0</v>
      </c>
      <c r="F52" s="44">
        <f>'MARS 25'!$E52*0.2</f>
        <v>0</v>
      </c>
      <c r="G52" s="45">
        <f>'MARS 25'!$F52+'MARS 25'!$E52</f>
        <v>0</v>
      </c>
      <c r="H52" s="46" t="str" cm="1">
        <f t="array" ref="H52">_xlfn.IFS('MARS 25'!$G52="","",'MARS 25'!$I52="","A régler",'MARS 25'!$I52&lt;&gt;"","Réglée")</f>
        <v>A régler</v>
      </c>
      <c r="I52" s="49"/>
      <c r="J52" s="49"/>
      <c r="K52" s="49"/>
      <c r="L52" s="49"/>
      <c r="M52" s="49"/>
      <c r="N52" s="65"/>
      <c r="O52" s="65"/>
    </row>
    <row r="53" spans="1:15" x14ac:dyDescent="0.3">
      <c r="A53" s="73"/>
      <c r="B53" s="50"/>
      <c r="C53" s="51"/>
      <c r="D53" s="51"/>
      <c r="E53" s="52">
        <v>0</v>
      </c>
      <c r="F53" s="52">
        <f>'MARS 25'!$E53*0.2</f>
        <v>0</v>
      </c>
      <c r="G53" s="53">
        <f>'MARS 25'!$F53+'MARS 25'!$E53</f>
        <v>0</v>
      </c>
      <c r="H53" s="54" t="str" cm="1">
        <f t="array" ref="H53">_xlfn.IFS('MARS 25'!$G53="","",'MARS 25'!$I53="","A régler",'MARS 25'!$I53&lt;&gt;"","Réglée")</f>
        <v>A régler</v>
      </c>
      <c r="I53" s="11"/>
      <c r="J53" s="11"/>
      <c r="K53" s="11"/>
      <c r="L53" s="11"/>
      <c r="M53" s="11"/>
      <c r="N53" s="38"/>
      <c r="O53" s="38"/>
    </row>
    <row r="54" spans="1:15" x14ac:dyDescent="0.3">
      <c r="A54" s="70"/>
      <c r="B54" s="42"/>
      <c r="C54" s="43"/>
      <c r="D54" s="43"/>
      <c r="E54" s="44">
        <v>0</v>
      </c>
      <c r="F54" s="44">
        <f>'MARS 25'!$E54*0.2</f>
        <v>0</v>
      </c>
      <c r="G54" s="45">
        <f>'MARS 25'!$F54+'MARS 25'!$E54</f>
        <v>0</v>
      </c>
      <c r="H54" s="46" t="str" cm="1">
        <f t="array" ref="H54">_xlfn.IFS('MARS 25'!$G54="","",'MARS 25'!$I54="","A régler",'MARS 25'!$I54&lt;&gt;"","Réglée")</f>
        <v>A régler</v>
      </c>
      <c r="I54" s="49"/>
      <c r="J54" s="49"/>
      <c r="K54" s="49"/>
      <c r="L54" s="49"/>
      <c r="M54" s="49"/>
      <c r="N54" s="65"/>
      <c r="O54" s="65"/>
    </row>
    <row r="55" spans="1:15" x14ac:dyDescent="0.3">
      <c r="A55" s="73"/>
      <c r="B55" s="50"/>
      <c r="C55" s="51"/>
      <c r="D55" s="51"/>
      <c r="E55" s="52">
        <v>0</v>
      </c>
      <c r="F55" s="52">
        <f>'MARS 25'!$E55*0.2</f>
        <v>0</v>
      </c>
      <c r="G55" s="53">
        <f>'MARS 25'!$F55+'MARS 25'!$E55</f>
        <v>0</v>
      </c>
      <c r="H55" s="54" t="str" cm="1">
        <f t="array" ref="H55">_xlfn.IFS('MARS 25'!$G55="","",'MARS 25'!$I55="","A régler",'MARS 25'!$I55&lt;&gt;"","Réglée")</f>
        <v>A régler</v>
      </c>
      <c r="I55" s="11"/>
      <c r="J55" s="11"/>
      <c r="K55" s="11"/>
      <c r="L55" s="11"/>
      <c r="M55" s="11"/>
      <c r="N55" s="38"/>
      <c r="O55" s="38"/>
    </row>
    <row r="56" spans="1:15" x14ac:dyDescent="0.3">
      <c r="A56" s="70"/>
      <c r="B56" s="42"/>
      <c r="C56" s="43"/>
      <c r="D56" s="43"/>
      <c r="E56" s="44">
        <v>0</v>
      </c>
      <c r="F56" s="44">
        <f>'MARS 25'!$E56*0.2</f>
        <v>0</v>
      </c>
      <c r="G56" s="45">
        <f>'MARS 25'!$F56+'MARS 25'!$E56</f>
        <v>0</v>
      </c>
      <c r="H56" s="46" t="str" cm="1">
        <f t="array" ref="H56">_xlfn.IFS('MARS 25'!$G56="","",'MARS 25'!$I56="","A régler",'MARS 25'!$I56&lt;&gt;"","Réglée")</f>
        <v>A régler</v>
      </c>
      <c r="I56" s="49"/>
      <c r="J56" s="49"/>
      <c r="K56" s="49"/>
      <c r="L56" s="49"/>
      <c r="M56" s="49"/>
      <c r="N56" s="65"/>
      <c r="O56" s="65"/>
    </row>
    <row r="57" spans="1:15" x14ac:dyDescent="0.3">
      <c r="A57" s="73"/>
      <c r="B57" s="50"/>
      <c r="C57" s="51"/>
      <c r="D57" s="51"/>
      <c r="E57" s="52">
        <v>0</v>
      </c>
      <c r="F57" s="52">
        <f>'MARS 25'!$E57*0.2</f>
        <v>0</v>
      </c>
      <c r="G57" s="53">
        <f>'MARS 25'!$F57+'MARS 25'!$E57</f>
        <v>0</v>
      </c>
      <c r="H57" s="54" t="str" cm="1">
        <f t="array" ref="H57">_xlfn.IFS('MARS 25'!$G57="","",'MARS 25'!$I57="","A régler",'MARS 25'!$I57&lt;&gt;"","Réglée")</f>
        <v>A régler</v>
      </c>
      <c r="I57" s="11"/>
      <c r="J57" s="11"/>
      <c r="K57" s="11"/>
      <c r="L57" s="11"/>
      <c r="M57" s="11"/>
      <c r="N57" s="38"/>
      <c r="O57" s="38"/>
    </row>
    <row r="58" spans="1:15" x14ac:dyDescent="0.3">
      <c r="A58" s="70"/>
      <c r="B58" s="42"/>
      <c r="C58" s="43"/>
      <c r="D58" s="43"/>
      <c r="E58" s="44">
        <v>0</v>
      </c>
      <c r="F58" s="44">
        <f>'MARS 25'!$E58*0.2</f>
        <v>0</v>
      </c>
      <c r="G58" s="45">
        <f>'MARS 25'!$F58+'MARS 25'!$E58</f>
        <v>0</v>
      </c>
      <c r="H58" s="46" t="str" cm="1">
        <f t="array" ref="H58">_xlfn.IFS('MARS 25'!$G58="","",'MARS 25'!$I58="","A régler",'MARS 25'!$I58&lt;&gt;"","Réglée")</f>
        <v>A régler</v>
      </c>
      <c r="I58" s="49"/>
      <c r="J58" s="49"/>
      <c r="K58" s="49"/>
      <c r="L58" s="49"/>
      <c r="M58" s="49"/>
      <c r="N58" s="65"/>
      <c r="O58" s="65"/>
    </row>
    <row r="59" spans="1:15" x14ac:dyDescent="0.3">
      <c r="A59" s="73"/>
      <c r="B59" s="50"/>
      <c r="C59" s="51"/>
      <c r="D59" s="51"/>
      <c r="E59" s="52">
        <v>0</v>
      </c>
      <c r="F59" s="52">
        <f>'MARS 25'!$E59*0.2</f>
        <v>0</v>
      </c>
      <c r="G59" s="53">
        <f>'MARS 25'!$F59+'MARS 25'!$E59</f>
        <v>0</v>
      </c>
      <c r="H59" s="54" t="str" cm="1">
        <f t="array" ref="H59">_xlfn.IFS('MARS 25'!$G59="","",'MARS 25'!$I59="","A régler",'MARS 25'!$I59&lt;&gt;"","Réglée")</f>
        <v>A régler</v>
      </c>
      <c r="I59" s="11"/>
      <c r="J59" s="11"/>
      <c r="K59" s="11"/>
      <c r="L59" s="11"/>
      <c r="M59" s="11"/>
      <c r="N59" s="38"/>
      <c r="O59" s="38"/>
    </row>
    <row r="60" spans="1:15" x14ac:dyDescent="0.3">
      <c r="A60" s="70"/>
      <c r="B60" s="42"/>
      <c r="C60" s="43"/>
      <c r="D60" s="43"/>
      <c r="E60" s="44">
        <v>0</v>
      </c>
      <c r="F60" s="44">
        <f>'MARS 25'!$E60*0.2</f>
        <v>0</v>
      </c>
      <c r="G60" s="45">
        <f>'MARS 25'!$F60+'MARS 25'!$E60</f>
        <v>0</v>
      </c>
      <c r="H60" s="46" t="str" cm="1">
        <f t="array" ref="H60">_xlfn.IFS('MARS 25'!$G60="","",'MARS 25'!$I60="","A régler",'MARS 25'!$I60&lt;&gt;"","Réglée")</f>
        <v>A régler</v>
      </c>
      <c r="I60" s="49"/>
      <c r="J60" s="49"/>
      <c r="K60" s="49"/>
      <c r="L60" s="49"/>
      <c r="M60" s="49"/>
      <c r="N60" s="65"/>
      <c r="O60" s="65"/>
    </row>
    <row r="61" spans="1:15" x14ac:dyDescent="0.3">
      <c r="A61" s="73"/>
      <c r="B61" s="50"/>
      <c r="C61" s="51"/>
      <c r="D61" s="51"/>
      <c r="E61" s="52">
        <v>0</v>
      </c>
      <c r="F61" s="52">
        <f>'MARS 25'!$E61*0.2</f>
        <v>0</v>
      </c>
      <c r="G61" s="53">
        <f>'MARS 25'!$F61+'MARS 25'!$E61</f>
        <v>0</v>
      </c>
      <c r="H61" s="54" t="str" cm="1">
        <f t="array" ref="H61">_xlfn.IFS('MARS 25'!$G61="","",'MARS 25'!$I61="","A régler",'MARS 25'!$I61&lt;&gt;"","Réglée")</f>
        <v>A régler</v>
      </c>
      <c r="I61" s="11"/>
      <c r="J61" s="11"/>
      <c r="K61" s="11"/>
      <c r="L61" s="11"/>
      <c r="M61" s="11"/>
      <c r="N61" s="38"/>
      <c r="O61" s="38"/>
    </row>
    <row r="62" spans="1:15" x14ac:dyDescent="0.3">
      <c r="A62" s="70"/>
      <c r="B62" s="42"/>
      <c r="C62" s="43"/>
      <c r="D62" s="43"/>
      <c r="E62" s="44">
        <v>0</v>
      </c>
      <c r="F62" s="44">
        <f>'MARS 25'!$E62*0.2</f>
        <v>0</v>
      </c>
      <c r="G62" s="45">
        <f>'MARS 25'!$F62+'MARS 25'!$E62</f>
        <v>0</v>
      </c>
      <c r="H62" s="46" t="str" cm="1">
        <f t="array" ref="H62">_xlfn.IFS('MARS 25'!$G62="","",'MARS 25'!$I62="","A régler",'MARS 25'!$I62&lt;&gt;"","Réglée")</f>
        <v>A régler</v>
      </c>
      <c r="I62" s="49"/>
      <c r="J62" s="49"/>
      <c r="K62" s="49"/>
      <c r="L62" s="49"/>
      <c r="M62" s="49"/>
      <c r="N62" s="65"/>
      <c r="O62" s="65"/>
    </row>
    <row r="63" spans="1:15" x14ac:dyDescent="0.3">
      <c r="A63" s="73"/>
      <c r="B63" s="50"/>
      <c r="C63" s="51"/>
      <c r="D63" s="51"/>
      <c r="E63" s="52">
        <v>0</v>
      </c>
      <c r="F63" s="52">
        <f>'MARS 25'!$E63*0.2</f>
        <v>0</v>
      </c>
      <c r="G63" s="53">
        <f>'MARS 25'!$F63+'MARS 25'!$E63</f>
        <v>0</v>
      </c>
      <c r="H63" s="54" t="str" cm="1">
        <f t="array" ref="H63">_xlfn.IFS('MARS 25'!$G63="","",'MARS 25'!$I63="","A régler",'MARS 25'!$I63&lt;&gt;"","Réglée")</f>
        <v>A régler</v>
      </c>
      <c r="I63" s="11"/>
      <c r="J63" s="11"/>
      <c r="K63" s="11"/>
      <c r="L63" s="11"/>
      <c r="M63" s="11"/>
      <c r="N63" s="38"/>
      <c r="O63" s="38"/>
    </row>
    <row r="64" spans="1:15" x14ac:dyDescent="0.3">
      <c r="A64" s="70"/>
      <c r="B64" s="42"/>
      <c r="C64" s="43"/>
      <c r="D64" s="43"/>
      <c r="E64" s="44">
        <v>0</v>
      </c>
      <c r="F64" s="44">
        <f>'MARS 25'!$E64*0.2</f>
        <v>0</v>
      </c>
      <c r="G64" s="45">
        <f>'MARS 25'!$F64+'MARS 25'!$E64</f>
        <v>0</v>
      </c>
      <c r="H64" s="46" t="str" cm="1">
        <f t="array" ref="H64">_xlfn.IFS('MARS 25'!$G64="","",'MARS 25'!$I64="","A régler",'MARS 25'!$I64&lt;&gt;"","Réglée")</f>
        <v>A régler</v>
      </c>
      <c r="I64" s="49"/>
      <c r="J64" s="49"/>
      <c r="K64" s="49"/>
      <c r="L64" s="49"/>
      <c r="M64" s="49"/>
      <c r="N64" s="65"/>
      <c r="O64" s="65"/>
    </row>
    <row r="65" spans="1:15" x14ac:dyDescent="0.3">
      <c r="A65" s="73"/>
      <c r="B65" s="50"/>
      <c r="C65" s="51"/>
      <c r="D65" s="51"/>
      <c r="E65" s="52">
        <v>0</v>
      </c>
      <c r="F65" s="52">
        <f>'MARS 25'!$E65*0.2</f>
        <v>0</v>
      </c>
      <c r="G65" s="53">
        <f>'MARS 25'!$F65+'MARS 25'!$E65</f>
        <v>0</v>
      </c>
      <c r="H65" s="54" t="str" cm="1">
        <f t="array" ref="H65">_xlfn.IFS('MARS 25'!$G65="","",'MARS 25'!$I65="","A régler",'MARS 25'!$I65&lt;&gt;"","Réglée")</f>
        <v>A régler</v>
      </c>
      <c r="I65" s="11"/>
      <c r="J65" s="11"/>
      <c r="K65" s="11"/>
      <c r="L65" s="11"/>
      <c r="M65" s="11"/>
      <c r="N65" s="38"/>
      <c r="O65" s="38"/>
    </row>
    <row r="66" spans="1:15" x14ac:dyDescent="0.3">
      <c r="A66" s="70"/>
      <c r="B66" s="42"/>
      <c r="C66" s="43"/>
      <c r="D66" s="43"/>
      <c r="E66" s="44">
        <v>0</v>
      </c>
      <c r="F66" s="44">
        <f>'MARS 25'!$E66*0.2</f>
        <v>0</v>
      </c>
      <c r="G66" s="45">
        <f>'MARS 25'!$F66+'MARS 25'!$E66</f>
        <v>0</v>
      </c>
      <c r="H66" s="46" t="str" cm="1">
        <f t="array" ref="H66">_xlfn.IFS('MARS 25'!$G66="","",'MARS 25'!$I66="","A régler",'MARS 25'!$I66&lt;&gt;"","Réglée")</f>
        <v>A régler</v>
      </c>
      <c r="I66" s="49"/>
      <c r="J66" s="49"/>
      <c r="K66" s="49"/>
      <c r="L66" s="49"/>
      <c r="M66" s="49"/>
      <c r="N66" s="65"/>
      <c r="O66" s="65"/>
    </row>
    <row r="67" spans="1:15" x14ac:dyDescent="0.3">
      <c r="A67" s="73"/>
      <c r="B67" s="50"/>
      <c r="C67" s="51"/>
      <c r="D67" s="51"/>
      <c r="E67" s="52">
        <v>0</v>
      </c>
      <c r="F67" s="52">
        <f>'MARS 25'!$E67*0.2</f>
        <v>0</v>
      </c>
      <c r="G67" s="53">
        <f>'MARS 25'!$F67+'MARS 25'!$E67</f>
        <v>0</v>
      </c>
      <c r="H67" s="54" t="str" cm="1">
        <f t="array" ref="H67">_xlfn.IFS('MARS 25'!$G67="","",'MARS 25'!$I67="","A régler",'MARS 25'!$I67&lt;&gt;"","Réglée")</f>
        <v>A régler</v>
      </c>
      <c r="I67" s="11"/>
      <c r="J67" s="11"/>
      <c r="K67" s="11"/>
      <c r="L67" s="11"/>
      <c r="M67" s="11"/>
      <c r="N67" s="38"/>
      <c r="O67" s="38"/>
    </row>
    <row r="68" spans="1:15" x14ac:dyDescent="0.3">
      <c r="A68" s="70"/>
      <c r="B68" s="42"/>
      <c r="C68" s="43"/>
      <c r="D68" s="43"/>
      <c r="E68" s="44">
        <v>0</v>
      </c>
      <c r="F68" s="44">
        <f>'MARS 25'!$E68*0.2</f>
        <v>0</v>
      </c>
      <c r="G68" s="45">
        <f>'MARS 25'!$F68+'MARS 25'!$E68</f>
        <v>0</v>
      </c>
      <c r="H68" s="46" t="str" cm="1">
        <f t="array" ref="H68">_xlfn.IFS('MARS 25'!$G68="","",'MARS 25'!$I68="","A régler",'MARS 25'!$I68&lt;&gt;"","Réglée")</f>
        <v>A régler</v>
      </c>
      <c r="I68" s="49"/>
      <c r="J68" s="49"/>
      <c r="K68" s="49"/>
      <c r="L68" s="49"/>
      <c r="M68" s="49"/>
      <c r="N68" s="65"/>
      <c r="O68" s="65"/>
    </row>
    <row r="69" spans="1:15" x14ac:dyDescent="0.3">
      <c r="A69" s="73"/>
      <c r="B69" s="50"/>
      <c r="C69" s="51"/>
      <c r="D69" s="51"/>
      <c r="E69" s="52">
        <v>0</v>
      </c>
      <c r="F69" s="52">
        <f>'MARS 25'!$E69*0.2</f>
        <v>0</v>
      </c>
      <c r="G69" s="53">
        <f>'MARS 25'!$F69+'MARS 25'!$E69</f>
        <v>0</v>
      </c>
      <c r="H69" s="54" t="str" cm="1">
        <f t="array" ref="H69">_xlfn.IFS('MARS 25'!$G69="","",'MARS 25'!$I69="","A régler",'MARS 25'!$I69&lt;&gt;"","Réglée")</f>
        <v>A régler</v>
      </c>
      <c r="I69" s="11"/>
      <c r="J69" s="11"/>
      <c r="K69" s="11"/>
      <c r="L69" s="11"/>
      <c r="M69" s="11"/>
      <c r="N69" s="38"/>
      <c r="O69" s="38"/>
    </row>
    <row r="70" spans="1:15" x14ac:dyDescent="0.3">
      <c r="A70" s="70"/>
      <c r="B70" s="42"/>
      <c r="C70" s="43"/>
      <c r="D70" s="43"/>
      <c r="E70" s="44">
        <v>0</v>
      </c>
      <c r="F70" s="44">
        <f>'MARS 25'!$E70*0.2</f>
        <v>0</v>
      </c>
      <c r="G70" s="45">
        <f>'MARS 25'!$F70+'MARS 25'!$E70</f>
        <v>0</v>
      </c>
      <c r="H70" s="46" t="str" cm="1">
        <f t="array" ref="H70">_xlfn.IFS('MARS 25'!$G70="","",'MARS 25'!$I70="","A régler",'MARS 25'!$I70&lt;&gt;"","Réglée")</f>
        <v>A régler</v>
      </c>
      <c r="I70" s="49"/>
      <c r="J70" s="49"/>
      <c r="K70" s="49"/>
      <c r="L70" s="49"/>
      <c r="M70" s="49"/>
      <c r="N70" s="65"/>
      <c r="O70" s="65"/>
    </row>
    <row r="71" spans="1:15" x14ac:dyDescent="0.3">
      <c r="A71" s="73"/>
      <c r="B71" s="50"/>
      <c r="C71" s="51"/>
      <c r="D71" s="51"/>
      <c r="E71" s="52">
        <v>0</v>
      </c>
      <c r="F71" s="52">
        <f>'MARS 25'!$E71*0.2</f>
        <v>0</v>
      </c>
      <c r="G71" s="53">
        <f>'MARS 25'!$F71+'MARS 25'!$E71</f>
        <v>0</v>
      </c>
      <c r="H71" s="54" t="str" cm="1">
        <f t="array" ref="H71">_xlfn.IFS('MARS 25'!$G71="","",'MARS 25'!$I71="","A régler",'MARS 25'!$I71&lt;&gt;"","Réglée")</f>
        <v>A régler</v>
      </c>
      <c r="I71" s="11"/>
      <c r="J71" s="11"/>
      <c r="K71" s="11"/>
      <c r="L71" s="11"/>
      <c r="M71" s="11"/>
      <c r="N71" s="38"/>
      <c r="O71" s="38"/>
    </row>
    <row r="72" spans="1:15" x14ac:dyDescent="0.3">
      <c r="A72" s="70"/>
      <c r="B72" s="42"/>
      <c r="C72" s="43"/>
      <c r="D72" s="43"/>
      <c r="E72" s="44">
        <v>0</v>
      </c>
      <c r="F72" s="44">
        <f>'MARS 25'!$E72*0.2</f>
        <v>0</v>
      </c>
      <c r="G72" s="45">
        <f>'MARS 25'!$F72+'MARS 25'!$E72</f>
        <v>0</v>
      </c>
      <c r="H72" s="46" t="str" cm="1">
        <f t="array" ref="H72">_xlfn.IFS('MARS 25'!$G72="","",'MARS 25'!$I72="","A régler",'MARS 25'!$I72&lt;&gt;"","Réglée")</f>
        <v>A régler</v>
      </c>
      <c r="I72" s="49"/>
      <c r="J72" s="49"/>
      <c r="K72" s="49"/>
      <c r="L72" s="49"/>
      <c r="M72" s="49"/>
      <c r="N72" s="65"/>
      <c r="O72" s="65"/>
    </row>
    <row r="73" spans="1:15" x14ac:dyDescent="0.3">
      <c r="A73" s="73"/>
      <c r="B73" s="50"/>
      <c r="C73" s="51"/>
      <c r="D73" s="51"/>
      <c r="E73" s="52">
        <v>0</v>
      </c>
      <c r="F73" s="52">
        <f>'MARS 25'!$E73*0.2</f>
        <v>0</v>
      </c>
      <c r="G73" s="53">
        <f>'MARS 25'!$F73+'MARS 25'!$E73</f>
        <v>0</v>
      </c>
      <c r="H73" s="54" t="str" cm="1">
        <f t="array" ref="H73">_xlfn.IFS('MARS 25'!$G73="","",'MARS 25'!$I73="","A régler",'MARS 25'!$I73&lt;&gt;"","Réglée")</f>
        <v>A régler</v>
      </c>
      <c r="I73" s="11"/>
      <c r="J73" s="11"/>
      <c r="K73" s="11"/>
      <c r="L73" s="11"/>
      <c r="M73" s="11"/>
      <c r="N73" s="38"/>
      <c r="O73" s="38"/>
    </row>
    <row r="74" spans="1:15" x14ac:dyDescent="0.3">
      <c r="A74" s="70"/>
      <c r="B74" s="42"/>
      <c r="C74" s="43"/>
      <c r="D74" s="43"/>
      <c r="E74" s="44">
        <v>0</v>
      </c>
      <c r="F74" s="44">
        <f>'MARS 25'!$E74*0.2</f>
        <v>0</v>
      </c>
      <c r="G74" s="45">
        <f>'MARS 25'!$F74+'MARS 25'!$E74</f>
        <v>0</v>
      </c>
      <c r="H74" s="46" t="str" cm="1">
        <f t="array" ref="H74">_xlfn.IFS('MARS 25'!$G74="","",'MARS 25'!$I74="","A régler",'MARS 25'!$I74&lt;&gt;"","Réglée")</f>
        <v>A régler</v>
      </c>
      <c r="I74" s="49"/>
      <c r="J74" s="49"/>
      <c r="K74" s="49"/>
      <c r="L74" s="49"/>
      <c r="M74" s="49"/>
      <c r="N74" s="65"/>
      <c r="O74" s="65"/>
    </row>
    <row r="75" spans="1:15" x14ac:dyDescent="0.3">
      <c r="A75" s="73"/>
      <c r="B75" s="50"/>
      <c r="C75" s="51"/>
      <c r="D75" s="51"/>
      <c r="E75" s="52">
        <v>0</v>
      </c>
      <c r="F75" s="52">
        <f>'MARS 25'!$E75*0.2</f>
        <v>0</v>
      </c>
      <c r="G75" s="53">
        <f>'MARS 25'!$F75+'MARS 25'!$E75</f>
        <v>0</v>
      </c>
      <c r="H75" s="54" t="str" cm="1">
        <f t="array" ref="H75">_xlfn.IFS('MARS 25'!$G75="","",'MARS 25'!$I75="","A régler",'MARS 25'!$I75&lt;&gt;"","Réglée")</f>
        <v>A régler</v>
      </c>
      <c r="I75" s="11"/>
      <c r="J75" s="11"/>
      <c r="K75" s="11"/>
      <c r="L75" s="11"/>
      <c r="M75" s="11"/>
      <c r="N75" s="38"/>
      <c r="O75" s="38"/>
    </row>
    <row r="76" spans="1:15" x14ac:dyDescent="0.3">
      <c r="A76" s="70"/>
      <c r="B76" s="42"/>
      <c r="C76" s="43"/>
      <c r="D76" s="43"/>
      <c r="E76" s="44">
        <v>0</v>
      </c>
      <c r="F76" s="44">
        <f>'MARS 25'!$E76*0.2</f>
        <v>0</v>
      </c>
      <c r="G76" s="45">
        <f>'MARS 25'!$F76+'MARS 25'!$E76</f>
        <v>0</v>
      </c>
      <c r="H76" s="46" t="str" cm="1">
        <f t="array" ref="H76">_xlfn.IFS('MARS 25'!$G76="","",'MARS 25'!$I76="","A régler",'MARS 25'!$I76&lt;&gt;"","Réglée")</f>
        <v>A régler</v>
      </c>
      <c r="I76" s="49"/>
      <c r="J76" s="49"/>
      <c r="K76" s="49"/>
      <c r="L76" s="49"/>
      <c r="M76" s="49"/>
      <c r="N76" s="65"/>
      <c r="O76" s="65"/>
    </row>
    <row r="77" spans="1:15" x14ac:dyDescent="0.3">
      <c r="A77" s="73"/>
      <c r="B77" s="50"/>
      <c r="C77" s="51"/>
      <c r="D77" s="51"/>
      <c r="E77" s="52">
        <v>0</v>
      </c>
      <c r="F77" s="52">
        <f>'MARS 25'!$E77*0.2</f>
        <v>0</v>
      </c>
      <c r="G77" s="53">
        <f>'MARS 25'!$F77+'MARS 25'!$E77</f>
        <v>0</v>
      </c>
      <c r="H77" s="54" t="str" cm="1">
        <f t="array" ref="H77">_xlfn.IFS('MARS 25'!$G77="","",'MARS 25'!$I77="","A régler",'MARS 25'!$I77&lt;&gt;"","Réglée")</f>
        <v>A régler</v>
      </c>
      <c r="I77" s="11"/>
      <c r="J77" s="11"/>
      <c r="K77" s="11"/>
      <c r="L77" s="11"/>
      <c r="M77" s="11"/>
      <c r="N77" s="38"/>
      <c r="O77" s="38"/>
    </row>
    <row r="78" spans="1:15" x14ac:dyDescent="0.3">
      <c r="A78" s="70"/>
      <c r="B78" s="42"/>
      <c r="C78" s="43"/>
      <c r="D78" s="43"/>
      <c r="E78" s="44">
        <v>0</v>
      </c>
      <c r="F78" s="44">
        <f>'MARS 25'!$E78*0.2</f>
        <v>0</v>
      </c>
      <c r="G78" s="45">
        <f>'MARS 25'!$F78+'MARS 25'!$E78</f>
        <v>0</v>
      </c>
      <c r="H78" s="46" t="str" cm="1">
        <f t="array" ref="H78">_xlfn.IFS('MARS 25'!$G78="","",'MARS 25'!$I78="","A régler",'MARS 25'!$I78&lt;&gt;"","Réglée")</f>
        <v>A régler</v>
      </c>
      <c r="I78" s="49"/>
      <c r="J78" s="49"/>
      <c r="K78" s="49"/>
      <c r="L78" s="49"/>
      <c r="M78" s="49"/>
      <c r="N78" s="65"/>
      <c r="O78" s="65"/>
    </row>
    <row r="79" spans="1:15" x14ac:dyDescent="0.3">
      <c r="A79" s="73"/>
      <c r="B79" s="50"/>
      <c r="C79" s="51"/>
      <c r="D79" s="51"/>
      <c r="E79" s="52">
        <v>0</v>
      </c>
      <c r="F79" s="52">
        <f>'MARS 25'!$E79*0.2</f>
        <v>0</v>
      </c>
      <c r="G79" s="53">
        <f>'MARS 25'!$F79+'MARS 25'!$E79</f>
        <v>0</v>
      </c>
      <c r="H79" s="54" t="str" cm="1">
        <f t="array" ref="H79">_xlfn.IFS('MARS 25'!$G79="","",'MARS 25'!$I79="","A régler",'MARS 25'!$I79&lt;&gt;"","Réglée")</f>
        <v>A régler</v>
      </c>
      <c r="I79" s="11"/>
      <c r="J79" s="11"/>
      <c r="K79" s="11"/>
      <c r="L79" s="11"/>
      <c r="M79" s="11"/>
      <c r="N79" s="38"/>
      <c r="O79" s="38"/>
    </row>
    <row r="80" spans="1:15" x14ac:dyDescent="0.3">
      <c r="A80" s="76"/>
      <c r="B80" s="56"/>
      <c r="C80" s="57"/>
      <c r="D80" s="57"/>
      <c r="E80" s="58">
        <v>0</v>
      </c>
      <c r="F80" s="58">
        <f>'MARS 25'!$E80*0.2</f>
        <v>0</v>
      </c>
      <c r="G80" s="59">
        <f>'MARS 25'!$F80+'MARS 25'!$E80</f>
        <v>0</v>
      </c>
      <c r="H80" s="60" t="str" cm="1">
        <f t="array" ref="H80">_xlfn.IFS('MARS 25'!$G80="","",'MARS 25'!$I80="","A régler",'MARS 25'!$I80&lt;&gt;"","Réglée")</f>
        <v>A régler</v>
      </c>
      <c r="I80" s="61"/>
      <c r="J80" s="61"/>
      <c r="K80" s="61"/>
      <c r="L80" s="61"/>
      <c r="M80" s="61"/>
      <c r="N80" s="65"/>
      <c r="O80" s="65"/>
    </row>
  </sheetData>
  <mergeCells count="17">
    <mergeCell ref="K1:L1"/>
    <mergeCell ref="K2:L2"/>
    <mergeCell ref="K4:L4"/>
    <mergeCell ref="K5:L5"/>
    <mergeCell ref="E2:F2"/>
    <mergeCell ref="E4:F4"/>
    <mergeCell ref="E5:F5"/>
    <mergeCell ref="H1:I1"/>
    <mergeCell ref="H2:I2"/>
    <mergeCell ref="H4:I4"/>
    <mergeCell ref="H5:I5"/>
    <mergeCell ref="E1:F1"/>
    <mergeCell ref="A1:A5"/>
    <mergeCell ref="B1:C1"/>
    <mergeCell ref="B2:C2"/>
    <mergeCell ref="B4:C4"/>
    <mergeCell ref="B5:C5"/>
  </mergeCells>
  <conditionalFormatting sqref="A7:N80">
    <cfRule type="expression" dxfId="27" priority="4">
      <formula>$H7="Réglée"</formula>
    </cfRule>
  </conditionalFormatting>
  <conditionalFormatting sqref="O8:O80">
    <cfRule type="expression" dxfId="26" priority="1">
      <formula>$H8="Réglée"</formula>
    </cfRule>
  </conditionalFormatting>
  <dataValidations count="3">
    <dataValidation type="list" allowBlank="1" showInputMessage="1" showErrorMessage="1" sqref="I8:I80" xr:uid="{E78BCBFF-DC1C-4E6E-BB0A-CBCAB4CE31AD}">
      <formula1>"Virement,Prélèvement,"</formula1>
    </dataValidation>
    <dataValidation type="list" allowBlank="1" showInputMessage="1" showErrorMessage="1" sqref="J8:J80" xr:uid="{68794E67-B755-491F-8EBD-6B9BE58E1F71}">
      <formula1>"Revente,Investissement,Autre,"</formula1>
    </dataValidation>
    <dataValidation type="list" allowBlank="1" showInputMessage="1" showErrorMessage="1" sqref="O7:O80" xr:uid="{40E49F3F-533F-4DC2-B381-5A463FE8E926}">
      <formula1>"OUI,"</formula1>
    </dataValidation>
  </dataValidations>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21D6ED6-031C-4B0E-B12F-355AA2D5CBFB}">
  <dimension ref="A1:O80"/>
  <sheetViews>
    <sheetView showGridLines="0" workbookViewId="0">
      <pane ySplit="6" topLeftCell="A7" activePane="bottomLeft" state="frozen"/>
      <selection activeCell="H8" sqref="H8"/>
      <selection pane="bottomLeft" activeCell="H8" sqref="H8"/>
    </sheetView>
  </sheetViews>
  <sheetFormatPr baseColWidth="10" defaultRowHeight="14.4" x14ac:dyDescent="0.3"/>
  <cols>
    <col min="1" max="2" width="15.77734375" customWidth="1"/>
    <col min="3" max="3" width="10.77734375" customWidth="1"/>
    <col min="4" max="4" width="11.109375" customWidth="1"/>
    <col min="5" max="5" width="15.77734375" customWidth="1"/>
    <col min="6" max="6" width="9.44140625" customWidth="1"/>
    <col min="7" max="7" width="15.77734375" customWidth="1"/>
    <col min="8" max="8" width="9.33203125" customWidth="1"/>
    <col min="9" max="9" width="13.88671875" customWidth="1"/>
    <col min="10" max="10" width="10.88671875" customWidth="1"/>
    <col min="11" max="13" width="15.77734375" customWidth="1"/>
    <col min="14" max="14" width="21.5546875" customWidth="1"/>
  </cols>
  <sheetData>
    <row r="1" spans="1:15" x14ac:dyDescent="0.3">
      <c r="A1" s="113" t="s">
        <v>138</v>
      </c>
      <c r="B1" s="112" t="s">
        <v>26</v>
      </c>
      <c r="C1" s="112"/>
      <c r="D1" s="20">
        <f>SUM(E8:E80)</f>
        <v>0</v>
      </c>
      <c r="E1" s="116" t="s">
        <v>14</v>
      </c>
      <c r="F1" s="116"/>
      <c r="G1" s="23">
        <f>SUMIF(Tableau2567[STATUT],"&lt;&gt;Réglée",Tableau2567[MONTANT HT])</f>
        <v>0</v>
      </c>
      <c r="H1" s="115" t="s">
        <v>21</v>
      </c>
      <c r="I1" s="115"/>
      <c r="J1" s="26">
        <f>SUMIF('JANVIER 25 '!$J$8:$J$80,"&lt;&gt;Investissement",Tableau2567[MONTANT HT])</f>
        <v>0</v>
      </c>
      <c r="K1" s="111" t="s">
        <v>24</v>
      </c>
      <c r="L1" s="111"/>
      <c r="M1" s="24">
        <f>SUMIF('JANVIER 25 '!$J$8:$J$80,"&lt;&gt;Revente",Tableau2567[MONTANT HT])</f>
        <v>0</v>
      </c>
      <c r="N1" s="31" t="s">
        <v>31</v>
      </c>
      <c r="O1" s="32">
        <f>SUMIF(Tableau2567[TYPE VENTE],"Autre",Tableau2567[MONTANT HT])</f>
        <v>0</v>
      </c>
    </row>
    <row r="2" spans="1:15" x14ac:dyDescent="0.3">
      <c r="A2" s="114"/>
      <c r="B2" s="112" t="s">
        <v>16</v>
      </c>
      <c r="C2" s="112"/>
      <c r="D2" s="21">
        <f>SUM(G8:G80)</f>
        <v>0</v>
      </c>
      <c r="E2" s="116" t="s">
        <v>15</v>
      </c>
      <c r="F2" s="116"/>
      <c r="G2" s="28">
        <f>SUMIF(Tableau2567[STATUT],"&lt;&gt;Réglée",Tableau2567[MONTANT TTC])</f>
        <v>0</v>
      </c>
      <c r="H2" s="115" t="s">
        <v>22</v>
      </c>
      <c r="I2" s="115"/>
      <c r="J2" s="27">
        <f>SUMIF('JANVIER 25 '!$J$8:$J$80,"&lt;&gt;Investissement",Tableau2567[MONTANT TTC])</f>
        <v>0</v>
      </c>
      <c r="K2" s="110" t="s">
        <v>25</v>
      </c>
      <c r="L2" s="110"/>
      <c r="M2" s="25">
        <f>SUMIF('JANVIER 25 '!$J$8:$J$80,"&lt;&gt;Revente",Tableau2567[MONTANT TTC])</f>
        <v>0</v>
      </c>
      <c r="N2" s="31" t="s">
        <v>32</v>
      </c>
      <c r="O2" s="36">
        <f>SUMIF(Tableau2567[TYPE VENTE],"Autre",Tableau2567[MONTANT TTC])</f>
        <v>0</v>
      </c>
    </row>
    <row r="3" spans="1:15" x14ac:dyDescent="0.3">
      <c r="A3" s="114"/>
      <c r="B3" s="18"/>
      <c r="C3" s="18"/>
      <c r="D3" s="18"/>
      <c r="E3" s="18"/>
      <c r="F3" s="18"/>
      <c r="G3" s="18"/>
      <c r="H3" s="18"/>
      <c r="I3" s="19"/>
      <c r="J3" s="19"/>
      <c r="K3" s="19"/>
      <c r="L3" s="19"/>
      <c r="M3" s="19"/>
      <c r="N3" s="19"/>
      <c r="O3" s="35"/>
    </row>
    <row r="4" spans="1:15" x14ac:dyDescent="0.3">
      <c r="A4" s="114"/>
      <c r="B4" s="112" t="s">
        <v>17</v>
      </c>
      <c r="C4" s="112"/>
      <c r="D4" s="20">
        <f>SUM('JANVIER 25 :DECEMBRE 25'!D1)</f>
        <v>0</v>
      </c>
      <c r="E4" s="116" t="s">
        <v>28</v>
      </c>
      <c r="F4" s="116"/>
      <c r="G4" s="30">
        <f>SUM('JANVIER 25 :DECEMBRE 25'!G1)</f>
        <v>0</v>
      </c>
      <c r="H4" s="115" t="s">
        <v>23</v>
      </c>
      <c r="I4" s="115"/>
      <c r="J4" s="29">
        <f>SUM('JANVIER 25 :DECEMBRE 25'!J1)</f>
        <v>0</v>
      </c>
      <c r="K4" s="110" t="s">
        <v>20</v>
      </c>
      <c r="L4" s="110"/>
      <c r="M4" s="24">
        <f>SUM('JANVIER 25 :DECEMBRE 25'!M1)</f>
        <v>0</v>
      </c>
      <c r="N4" s="31" t="s">
        <v>33</v>
      </c>
      <c r="O4" s="32">
        <f>SUM('JANVIER 25 :DECEMBRE 25'!O1)</f>
        <v>0</v>
      </c>
    </row>
    <row r="5" spans="1:15" x14ac:dyDescent="0.3">
      <c r="A5" s="114"/>
      <c r="B5" s="112" t="s">
        <v>18</v>
      </c>
      <c r="C5" s="112"/>
      <c r="D5" s="22">
        <f>SUM('JANVIER 25 :DECEMBRE 25'!D2)</f>
        <v>0</v>
      </c>
      <c r="E5" s="116" t="s">
        <v>29</v>
      </c>
      <c r="F5" s="116"/>
      <c r="G5" s="28">
        <f>SUM('JANVIER 25 :DECEMBRE 25'!G2)</f>
        <v>0</v>
      </c>
      <c r="H5" s="115" t="s">
        <v>27</v>
      </c>
      <c r="I5" s="115"/>
      <c r="J5" s="27">
        <f>SUM('JANVIER 25 :DECEMBRE 25'!J2)</f>
        <v>0</v>
      </c>
      <c r="K5" s="110" t="s">
        <v>19</v>
      </c>
      <c r="L5" s="110"/>
      <c r="M5" s="25">
        <f>SUM('JANVIER 25 :DECEMBRE 25'!M2)</f>
        <v>0</v>
      </c>
      <c r="N5" s="31" t="s">
        <v>34</v>
      </c>
      <c r="O5" s="36">
        <f>SUM('JANVIER 25 :DECEMBRE 25'!O2)</f>
        <v>0</v>
      </c>
    </row>
    <row r="6" spans="1:15" x14ac:dyDescent="0.3">
      <c r="E6" s="4"/>
    </row>
    <row r="7" spans="1:15" ht="39.6" customHeight="1" x14ac:dyDescent="0.3">
      <c r="A7" s="13" t="s">
        <v>1</v>
      </c>
      <c r="B7" s="14" t="s">
        <v>2</v>
      </c>
      <c r="C7" s="15" t="s">
        <v>11</v>
      </c>
      <c r="D7" s="15" t="s">
        <v>10</v>
      </c>
      <c r="E7" s="14" t="s">
        <v>3</v>
      </c>
      <c r="F7" s="14" t="s">
        <v>0</v>
      </c>
      <c r="G7" s="14" t="s">
        <v>4</v>
      </c>
      <c r="H7" s="14" t="s">
        <v>5</v>
      </c>
      <c r="I7" s="15" t="s">
        <v>12</v>
      </c>
      <c r="J7" s="14" t="s">
        <v>13</v>
      </c>
      <c r="K7" s="14" t="s">
        <v>9</v>
      </c>
      <c r="L7" s="14" t="s">
        <v>6</v>
      </c>
      <c r="M7" s="14" t="s">
        <v>7</v>
      </c>
      <c r="N7" s="16" t="s">
        <v>8</v>
      </c>
      <c r="O7" s="79" t="s">
        <v>37</v>
      </c>
    </row>
    <row r="8" spans="1:15" x14ac:dyDescent="0.3">
      <c r="A8" s="7"/>
      <c r="B8" s="2"/>
      <c r="C8" s="17"/>
      <c r="D8" s="17"/>
      <c r="E8" s="3">
        <v>0</v>
      </c>
      <c r="F8" s="3">
        <f>Tableau2567[[#This Row],[MONTANT HT]]*0.2</f>
        <v>0</v>
      </c>
      <c r="G8" s="5">
        <f>Tableau2567[[#This Row],[TVA]]+Tableau2567[[#This Row],[MONTANT HT]]</f>
        <v>0</v>
      </c>
      <c r="H8" s="12" t="str" cm="1">
        <f t="array" ref="H8">_xlfn.IFS(Tableau2567[[#This Row],[MONTANT TTC]]="","",Tableau2567[[#This Row],[MODE 
REGLEMENT ]]="","A régler",Tableau2567[[#This Row],[MODE 
REGLEMENT ]]&lt;&gt;"","Réglée")</f>
        <v>A régler</v>
      </c>
      <c r="I8" s="37"/>
      <c r="J8" s="38"/>
      <c r="K8" s="1"/>
      <c r="L8" s="1"/>
      <c r="M8" s="1"/>
      <c r="N8" s="8"/>
      <c r="O8" s="65"/>
    </row>
    <row r="9" spans="1:15" x14ac:dyDescent="0.3">
      <c r="A9" s="6"/>
      <c r="B9" s="2"/>
      <c r="C9" s="17"/>
      <c r="D9" s="17"/>
      <c r="E9" s="3">
        <v>0</v>
      </c>
      <c r="F9" s="3">
        <f>Tableau2567[[#This Row],[MONTANT HT]]*0.2</f>
        <v>0</v>
      </c>
      <c r="G9" s="5">
        <f>Tableau2567[[#This Row],[TVA]]+Tableau2567[[#This Row],[MONTANT HT]]</f>
        <v>0</v>
      </c>
      <c r="H9" s="12" t="str" cm="1">
        <f t="array" ref="H9">_xlfn.IFS(Tableau2567[[#This Row],[MONTANT TTC]]="","",Tableau2567[[#This Row],[MODE 
REGLEMENT ]]="","A régler",Tableau2567[[#This Row],[MODE 
REGLEMENT ]]&lt;&gt;"","Réglée")</f>
        <v>A régler</v>
      </c>
      <c r="I9" s="38"/>
      <c r="J9" s="38"/>
      <c r="K9" s="1"/>
      <c r="L9" s="1"/>
      <c r="M9" s="1"/>
      <c r="N9" s="8"/>
      <c r="O9" s="38"/>
    </row>
    <row r="10" spans="1:15" x14ac:dyDescent="0.3">
      <c r="A10" s="6"/>
      <c r="B10" s="2"/>
      <c r="C10" s="17"/>
      <c r="D10" s="17"/>
      <c r="E10" s="3">
        <v>0</v>
      </c>
      <c r="F10" s="3">
        <f>Tableau2567[[#This Row],[MONTANT HT]]*0.2</f>
        <v>0</v>
      </c>
      <c r="G10" s="5">
        <f>Tableau2567[[#This Row],[TVA]]+Tableau2567[[#This Row],[MONTANT HT]]</f>
        <v>0</v>
      </c>
      <c r="H10" s="12" t="str" cm="1">
        <f t="array" ref="H10">_xlfn.IFS(Tableau2567[[#This Row],[MONTANT TTC]]="","",Tableau2567[[#This Row],[MODE 
REGLEMENT ]]="","A régler",Tableau2567[[#This Row],[MODE 
REGLEMENT ]]&lt;&gt;"","Réglée")</f>
        <v>A régler</v>
      </c>
      <c r="I10" s="38"/>
      <c r="J10" s="38"/>
      <c r="K10" s="1"/>
      <c r="L10" s="1"/>
      <c r="M10" s="1"/>
      <c r="N10" s="8"/>
      <c r="O10" s="65"/>
    </row>
    <row r="11" spans="1:15" x14ac:dyDescent="0.3">
      <c r="A11" s="6"/>
      <c r="B11" s="2"/>
      <c r="C11" s="17"/>
      <c r="D11" s="17"/>
      <c r="E11" s="3">
        <v>0</v>
      </c>
      <c r="F11" s="3">
        <f>Tableau2567[[#This Row],[MONTANT HT]]*0.2</f>
        <v>0</v>
      </c>
      <c r="G11" s="5">
        <f>Tableau2567[[#This Row],[TVA]]+Tableau2567[[#This Row],[MONTANT HT]]</f>
        <v>0</v>
      </c>
      <c r="H11" s="12" t="str" cm="1">
        <f t="array" ref="H11">_xlfn.IFS(Tableau2567[[#This Row],[MONTANT TTC]]="","",Tableau2567[[#This Row],[MODE 
REGLEMENT ]]="","A régler",Tableau2567[[#This Row],[MODE 
REGLEMENT ]]&lt;&gt;"","Réglée")</f>
        <v>A régler</v>
      </c>
      <c r="I11" s="1"/>
      <c r="J11" s="1"/>
      <c r="K11" s="1"/>
      <c r="L11" s="1"/>
      <c r="M11" s="1"/>
      <c r="N11" s="8"/>
      <c r="O11" s="38"/>
    </row>
    <row r="12" spans="1:15" x14ac:dyDescent="0.3">
      <c r="A12" s="7"/>
      <c r="B12" s="2"/>
      <c r="C12" s="17"/>
      <c r="D12" s="17"/>
      <c r="E12" s="3">
        <v>0</v>
      </c>
      <c r="F12" s="3">
        <f>Tableau2567[[#This Row],[MONTANT HT]]*0.2</f>
        <v>0</v>
      </c>
      <c r="G12" s="5">
        <f>Tableau2567[[#This Row],[TVA]]+Tableau2567[[#This Row],[MONTANT HT]]</f>
        <v>0</v>
      </c>
      <c r="H12" s="12" t="str" cm="1">
        <f t="array" ref="H12">_xlfn.IFS(Tableau2567[[#This Row],[MONTANT TTC]]="","",Tableau2567[[#This Row],[MODE 
REGLEMENT ]]="","A régler",Tableau2567[[#This Row],[MODE 
REGLEMENT ]]&lt;&gt;"","Réglée")</f>
        <v>A régler</v>
      </c>
      <c r="I12" s="1"/>
      <c r="J12" s="1"/>
      <c r="K12" s="1"/>
      <c r="L12" s="1"/>
      <c r="M12" s="1"/>
      <c r="N12" s="8"/>
      <c r="O12" s="65"/>
    </row>
    <row r="13" spans="1:15" x14ac:dyDescent="0.3">
      <c r="A13" s="6"/>
      <c r="B13" s="2"/>
      <c r="C13" s="17"/>
      <c r="D13" s="17"/>
      <c r="E13" s="3">
        <v>0</v>
      </c>
      <c r="F13" s="3">
        <f>Tableau2567[[#This Row],[MONTANT HT]]*0.2</f>
        <v>0</v>
      </c>
      <c r="G13" s="5">
        <f>Tableau2567[[#This Row],[TVA]]+Tableau2567[[#This Row],[MONTANT HT]]</f>
        <v>0</v>
      </c>
      <c r="H13" s="12" t="str" cm="1">
        <f t="array" ref="H13">_xlfn.IFS(Tableau2567[[#This Row],[MONTANT TTC]]="","",Tableau2567[[#This Row],[MODE 
REGLEMENT ]]="","A régler",Tableau2567[[#This Row],[MODE 
REGLEMENT ]]&lt;&gt;"","Réglée")</f>
        <v>A régler</v>
      </c>
      <c r="I13" s="1"/>
      <c r="J13" s="1"/>
      <c r="K13" s="1"/>
      <c r="L13" s="1"/>
      <c r="M13" s="1"/>
      <c r="N13" s="8"/>
      <c r="O13" s="38"/>
    </row>
    <row r="14" spans="1:15" x14ac:dyDescent="0.3">
      <c r="A14" s="6"/>
      <c r="B14" s="2"/>
      <c r="C14" s="17"/>
      <c r="D14" s="17"/>
      <c r="E14" s="3">
        <v>0</v>
      </c>
      <c r="F14" s="3">
        <f>Tableau2567[[#This Row],[MONTANT HT]]*0.2</f>
        <v>0</v>
      </c>
      <c r="G14" s="5">
        <f>Tableau2567[[#This Row],[TVA]]+Tableau2567[[#This Row],[MONTANT HT]]</f>
        <v>0</v>
      </c>
      <c r="H14" s="12" t="str" cm="1">
        <f t="array" ref="H14">_xlfn.IFS(Tableau2567[[#This Row],[MONTANT TTC]]="","",Tableau2567[[#This Row],[MODE 
REGLEMENT ]]="","A régler",Tableau2567[[#This Row],[MODE 
REGLEMENT ]]&lt;&gt;"","Réglée")</f>
        <v>A régler</v>
      </c>
      <c r="I14" s="1"/>
      <c r="J14" s="1"/>
      <c r="K14" s="1"/>
      <c r="L14" s="1"/>
      <c r="M14" s="1"/>
      <c r="N14" s="8"/>
      <c r="O14" s="65"/>
    </row>
    <row r="15" spans="1:15" x14ac:dyDescent="0.3">
      <c r="A15" s="6"/>
      <c r="B15" s="2"/>
      <c r="C15" s="17"/>
      <c r="D15" s="17"/>
      <c r="E15" s="3">
        <v>0</v>
      </c>
      <c r="F15" s="3">
        <f>Tableau2567[[#This Row],[MONTANT HT]]*0.2</f>
        <v>0</v>
      </c>
      <c r="G15" s="5">
        <f>Tableau2567[[#This Row],[TVA]]+Tableau2567[[#This Row],[MONTANT HT]]</f>
        <v>0</v>
      </c>
      <c r="H15" s="12" t="str" cm="1">
        <f t="array" ref="H15">_xlfn.IFS(Tableau2567[[#This Row],[MONTANT TTC]]="","",Tableau2567[[#This Row],[MODE 
REGLEMENT ]]="","A régler",Tableau2567[[#This Row],[MODE 
REGLEMENT ]]&lt;&gt;"","Réglée")</f>
        <v>A régler</v>
      </c>
      <c r="I15" s="1"/>
      <c r="J15" s="1"/>
      <c r="K15" s="1"/>
      <c r="L15" s="1"/>
      <c r="M15" s="1"/>
      <c r="N15" s="8"/>
      <c r="O15" s="38"/>
    </row>
    <row r="16" spans="1:15" x14ac:dyDescent="0.3">
      <c r="A16" s="6"/>
      <c r="B16" s="2"/>
      <c r="C16" s="17"/>
      <c r="D16" s="17"/>
      <c r="E16" s="3">
        <v>0</v>
      </c>
      <c r="F16" s="3">
        <f>Tableau2567[[#This Row],[MONTANT HT]]*0.2</f>
        <v>0</v>
      </c>
      <c r="G16" s="5">
        <f>Tableau2567[[#This Row],[TVA]]+Tableau2567[[#This Row],[MONTANT HT]]</f>
        <v>0</v>
      </c>
      <c r="H16" s="12" t="str" cm="1">
        <f t="array" ref="H16">_xlfn.IFS(Tableau2567[[#This Row],[MONTANT TTC]]="","",Tableau2567[[#This Row],[MODE 
REGLEMENT ]]="","A régler",Tableau2567[[#This Row],[MODE 
REGLEMENT ]]&lt;&gt;"","Réglée")</f>
        <v>A régler</v>
      </c>
      <c r="I16" s="1"/>
      <c r="J16" s="1"/>
      <c r="K16" s="1"/>
      <c r="L16" s="1"/>
      <c r="M16" s="1"/>
      <c r="N16" s="8"/>
      <c r="O16" s="65"/>
    </row>
    <row r="17" spans="1:15" x14ac:dyDescent="0.3">
      <c r="A17" s="6"/>
      <c r="B17" s="2"/>
      <c r="C17" s="17"/>
      <c r="D17" s="17"/>
      <c r="E17" s="3">
        <v>0</v>
      </c>
      <c r="F17" s="3">
        <f>Tableau2567[[#This Row],[MONTANT HT]]*0.2</f>
        <v>0</v>
      </c>
      <c r="G17" s="5">
        <f>Tableau2567[[#This Row],[TVA]]+Tableau2567[[#This Row],[MONTANT HT]]</f>
        <v>0</v>
      </c>
      <c r="H17" s="12" t="str" cm="1">
        <f t="array" ref="H17">_xlfn.IFS(Tableau2567[[#This Row],[MONTANT TTC]]="","",Tableau2567[[#This Row],[MODE 
REGLEMENT ]]="","A régler",Tableau2567[[#This Row],[MODE 
REGLEMENT ]]&lt;&gt;"","Réglée")</f>
        <v>A régler</v>
      </c>
      <c r="I17" s="1"/>
      <c r="J17" s="1"/>
      <c r="K17" s="1"/>
      <c r="L17" s="1"/>
      <c r="M17" s="1"/>
      <c r="N17" s="8"/>
      <c r="O17" s="38"/>
    </row>
    <row r="18" spans="1:15" x14ac:dyDescent="0.3">
      <c r="A18" s="6"/>
      <c r="B18" s="2"/>
      <c r="C18" s="17"/>
      <c r="D18" s="17"/>
      <c r="E18" s="3">
        <v>0</v>
      </c>
      <c r="F18" s="3">
        <f>Tableau2567[[#This Row],[MONTANT HT]]*0.2</f>
        <v>0</v>
      </c>
      <c r="G18" s="5">
        <f>Tableau2567[[#This Row],[TVA]]+Tableau2567[[#This Row],[MONTANT HT]]</f>
        <v>0</v>
      </c>
      <c r="H18" s="12" t="str" cm="1">
        <f t="array" ref="H18">_xlfn.IFS(Tableau2567[[#This Row],[MONTANT TTC]]="","",Tableau2567[[#This Row],[MODE 
REGLEMENT ]]="","A régler",Tableau2567[[#This Row],[MODE 
REGLEMENT ]]&lt;&gt;"","Réglée")</f>
        <v>A régler</v>
      </c>
      <c r="I18" s="1"/>
      <c r="J18" s="1"/>
      <c r="K18" s="1"/>
      <c r="L18" s="1"/>
      <c r="M18" s="1"/>
      <c r="N18" s="8"/>
      <c r="O18" s="65"/>
    </row>
    <row r="19" spans="1:15" x14ac:dyDescent="0.3">
      <c r="A19" s="6"/>
      <c r="B19" s="2"/>
      <c r="C19" s="17"/>
      <c r="D19" s="17"/>
      <c r="E19" s="3">
        <v>0</v>
      </c>
      <c r="F19" s="3">
        <f>Tableau2567[[#This Row],[MONTANT HT]]*0.2</f>
        <v>0</v>
      </c>
      <c r="G19" s="5">
        <f>Tableau2567[[#This Row],[TVA]]+Tableau2567[[#This Row],[MONTANT HT]]</f>
        <v>0</v>
      </c>
      <c r="H19" s="12" t="str" cm="1">
        <f t="array" ref="H19">_xlfn.IFS(Tableau2567[[#This Row],[MONTANT TTC]]="","",Tableau2567[[#This Row],[MODE 
REGLEMENT ]]="","A régler",Tableau2567[[#This Row],[MODE 
REGLEMENT ]]&lt;&gt;"","Réglée")</f>
        <v>A régler</v>
      </c>
      <c r="I19" s="1"/>
      <c r="J19" s="1"/>
      <c r="K19" s="1"/>
      <c r="L19" s="1"/>
      <c r="M19" s="1"/>
      <c r="N19" s="8"/>
      <c r="O19" s="38"/>
    </row>
    <row r="20" spans="1:15" x14ac:dyDescent="0.3">
      <c r="A20" s="7"/>
      <c r="B20" s="2"/>
      <c r="C20" s="17"/>
      <c r="D20" s="17"/>
      <c r="E20" s="3">
        <v>0</v>
      </c>
      <c r="F20" s="3">
        <f>Tableau2567[[#This Row],[MONTANT HT]]*0.2</f>
        <v>0</v>
      </c>
      <c r="G20" s="5">
        <f>Tableau2567[[#This Row],[TVA]]+Tableau2567[[#This Row],[MONTANT HT]]</f>
        <v>0</v>
      </c>
      <c r="H20" s="12" t="str" cm="1">
        <f t="array" ref="H20">_xlfn.IFS(Tableau2567[[#This Row],[MONTANT TTC]]="","",Tableau2567[[#This Row],[MODE 
REGLEMENT ]]="","A régler",Tableau2567[[#This Row],[MODE 
REGLEMENT ]]&lt;&gt;"","Réglée")</f>
        <v>A régler</v>
      </c>
      <c r="I20" s="1"/>
      <c r="J20" s="1"/>
      <c r="K20" s="1"/>
      <c r="L20" s="1"/>
      <c r="M20" s="1"/>
      <c r="N20" s="8"/>
      <c r="O20" s="65"/>
    </row>
    <row r="21" spans="1:15" x14ac:dyDescent="0.3">
      <c r="A21" s="6"/>
      <c r="B21" s="2"/>
      <c r="C21" s="17"/>
      <c r="D21" s="17"/>
      <c r="E21" s="3">
        <v>0</v>
      </c>
      <c r="F21" s="3">
        <f>Tableau2567[[#This Row],[MONTANT HT]]*0.2</f>
        <v>0</v>
      </c>
      <c r="G21" s="5">
        <f>Tableau2567[[#This Row],[TVA]]+Tableau2567[[#This Row],[MONTANT HT]]</f>
        <v>0</v>
      </c>
      <c r="H21" s="12" t="str" cm="1">
        <f t="array" ref="H21">_xlfn.IFS(Tableau2567[[#This Row],[MONTANT TTC]]="","",Tableau2567[[#This Row],[MODE 
REGLEMENT ]]="","A régler",Tableau2567[[#This Row],[MODE 
REGLEMENT ]]&lt;&gt;"","Réglée")</f>
        <v>A régler</v>
      </c>
      <c r="I21" s="1"/>
      <c r="J21" s="1"/>
      <c r="K21" s="1"/>
      <c r="L21" s="1"/>
      <c r="M21" s="1"/>
      <c r="N21" s="8"/>
      <c r="O21" s="38"/>
    </row>
    <row r="22" spans="1:15" x14ac:dyDescent="0.3">
      <c r="A22" s="6"/>
      <c r="B22" s="2"/>
      <c r="C22" s="17"/>
      <c r="D22" s="17"/>
      <c r="E22" s="3">
        <v>0</v>
      </c>
      <c r="F22" s="3">
        <f>Tableau2567[[#This Row],[MONTANT HT]]*0.2</f>
        <v>0</v>
      </c>
      <c r="G22" s="5">
        <f>Tableau2567[[#This Row],[TVA]]+Tableau2567[[#This Row],[MONTANT HT]]</f>
        <v>0</v>
      </c>
      <c r="H22" s="12" t="str" cm="1">
        <f t="array" ref="H22">_xlfn.IFS(Tableau2567[[#This Row],[MONTANT TTC]]="","",Tableau2567[[#This Row],[MODE 
REGLEMENT ]]="","A régler",Tableau2567[[#This Row],[MODE 
REGLEMENT ]]&lt;&gt;"","Réglée")</f>
        <v>A régler</v>
      </c>
      <c r="I22" s="1"/>
      <c r="J22" s="1"/>
      <c r="K22" s="1"/>
      <c r="L22" s="1"/>
      <c r="M22" s="1"/>
      <c r="N22" s="8"/>
      <c r="O22" s="65"/>
    </row>
    <row r="23" spans="1:15" x14ac:dyDescent="0.3">
      <c r="A23" s="7"/>
      <c r="B23" s="2"/>
      <c r="C23" s="17"/>
      <c r="D23" s="17"/>
      <c r="E23" s="3">
        <v>0</v>
      </c>
      <c r="F23" s="3">
        <f>Tableau2567[[#This Row],[MONTANT HT]]*0.2</f>
        <v>0</v>
      </c>
      <c r="G23" s="5">
        <f>Tableau2567[[#This Row],[TVA]]+Tableau2567[[#This Row],[MONTANT HT]]</f>
        <v>0</v>
      </c>
      <c r="H23" s="12" t="str" cm="1">
        <f t="array" ref="H23">_xlfn.IFS(Tableau2567[[#This Row],[MONTANT TTC]]="","",Tableau2567[[#This Row],[MODE 
REGLEMENT ]]="","A régler",Tableau2567[[#This Row],[MODE 
REGLEMENT ]]&lt;&gt;"","Réglée")</f>
        <v>A régler</v>
      </c>
      <c r="I23" s="1"/>
      <c r="J23" s="1"/>
      <c r="K23" s="1"/>
      <c r="L23" s="1"/>
      <c r="M23" s="1"/>
      <c r="N23" s="8"/>
      <c r="O23" s="38"/>
    </row>
    <row r="24" spans="1:15" x14ac:dyDescent="0.3">
      <c r="A24" s="7"/>
      <c r="B24" s="2"/>
      <c r="C24" s="17"/>
      <c r="D24" s="17"/>
      <c r="E24" s="3">
        <v>0</v>
      </c>
      <c r="F24" s="3">
        <f>Tableau2567[[#This Row],[MONTANT HT]]*0.2</f>
        <v>0</v>
      </c>
      <c r="G24" s="5">
        <f>Tableau2567[[#This Row],[TVA]]+Tableau2567[[#This Row],[MONTANT HT]]</f>
        <v>0</v>
      </c>
      <c r="H24" s="12" t="str" cm="1">
        <f t="array" ref="H24">_xlfn.IFS(Tableau2567[[#This Row],[MONTANT TTC]]="","",Tableau2567[[#This Row],[MODE 
REGLEMENT ]]="","A régler",Tableau2567[[#This Row],[MODE 
REGLEMENT ]]&lt;&gt;"","Réglée")</f>
        <v>A régler</v>
      </c>
      <c r="I24" s="1"/>
      <c r="J24" s="1"/>
      <c r="K24" s="1"/>
      <c r="L24" s="1"/>
      <c r="M24" s="1"/>
      <c r="N24" s="8"/>
      <c r="O24" s="65"/>
    </row>
    <row r="25" spans="1:15" x14ac:dyDescent="0.3">
      <c r="A25" s="7"/>
      <c r="B25" s="2"/>
      <c r="C25" s="17"/>
      <c r="D25" s="17"/>
      <c r="E25" s="3">
        <v>0</v>
      </c>
      <c r="F25" s="3">
        <f>Tableau2567[[#This Row],[MONTANT HT]]*0.2</f>
        <v>0</v>
      </c>
      <c r="G25" s="5">
        <f>Tableau2567[[#This Row],[TVA]]+Tableau2567[[#This Row],[MONTANT HT]]</f>
        <v>0</v>
      </c>
      <c r="H25" s="12" t="str" cm="1">
        <f t="array" ref="H25">_xlfn.IFS(Tableau2567[[#This Row],[MONTANT TTC]]="","",Tableau2567[[#This Row],[MODE 
REGLEMENT ]]="","A régler",Tableau2567[[#This Row],[MODE 
REGLEMENT ]]&lt;&gt;"","Réglée")</f>
        <v>A régler</v>
      </c>
      <c r="I25" s="1"/>
      <c r="J25" s="1"/>
      <c r="K25" s="1"/>
      <c r="L25" s="1"/>
      <c r="M25" s="1"/>
      <c r="N25" s="8"/>
      <c r="O25" s="38"/>
    </row>
    <row r="26" spans="1:15" x14ac:dyDescent="0.3">
      <c r="A26" s="7"/>
      <c r="B26" s="2"/>
      <c r="C26" s="17"/>
      <c r="D26" s="17"/>
      <c r="E26" s="3">
        <v>0</v>
      </c>
      <c r="F26" s="3">
        <f>Tableau2567[[#This Row],[MONTANT HT]]*0.2</f>
        <v>0</v>
      </c>
      <c r="G26" s="5">
        <f>Tableau2567[[#This Row],[TVA]]+Tableau2567[[#This Row],[MONTANT HT]]</f>
        <v>0</v>
      </c>
      <c r="H26" s="12" t="str" cm="1">
        <f t="array" ref="H26">_xlfn.IFS(Tableau2567[[#This Row],[MONTANT TTC]]="","",Tableau2567[[#This Row],[MODE 
REGLEMENT ]]="","A régler",Tableau2567[[#This Row],[MODE 
REGLEMENT ]]&lt;&gt;"","Réglée")</f>
        <v>A régler</v>
      </c>
      <c r="I26" s="1"/>
      <c r="J26" s="1"/>
      <c r="K26" s="1"/>
      <c r="L26" s="1"/>
      <c r="M26" s="1"/>
      <c r="N26" s="8"/>
      <c r="O26" s="65"/>
    </row>
    <row r="27" spans="1:15" x14ac:dyDescent="0.3">
      <c r="A27" s="7"/>
      <c r="B27" s="2"/>
      <c r="C27" s="17"/>
      <c r="D27" s="17"/>
      <c r="E27" s="3">
        <v>0</v>
      </c>
      <c r="F27" s="3">
        <f>Tableau2567[[#This Row],[MONTANT HT]]*0.2</f>
        <v>0</v>
      </c>
      <c r="G27" s="5">
        <f>Tableau2567[[#This Row],[TVA]]+Tableau2567[[#This Row],[MONTANT HT]]</f>
        <v>0</v>
      </c>
      <c r="H27" s="12" t="str" cm="1">
        <f t="array" ref="H27">_xlfn.IFS(Tableau2567[[#This Row],[MONTANT TTC]]="","",Tableau2567[[#This Row],[MODE 
REGLEMENT ]]="","A régler",Tableau2567[[#This Row],[MODE 
REGLEMENT ]]&lt;&gt;"","Réglée")</f>
        <v>A régler</v>
      </c>
      <c r="I27" s="1"/>
      <c r="J27" s="1"/>
      <c r="K27" s="1"/>
      <c r="L27" s="1"/>
      <c r="M27" s="1"/>
      <c r="N27" s="8"/>
      <c r="O27" s="38"/>
    </row>
    <row r="28" spans="1:15" x14ac:dyDescent="0.3">
      <c r="A28" s="7"/>
      <c r="B28" s="2"/>
      <c r="C28" s="17"/>
      <c r="D28" s="17"/>
      <c r="E28" s="3">
        <v>0</v>
      </c>
      <c r="F28" s="3">
        <f>Tableau2567[[#This Row],[MONTANT HT]]*0.2</f>
        <v>0</v>
      </c>
      <c r="G28" s="5">
        <f>Tableau2567[[#This Row],[TVA]]+Tableau2567[[#This Row],[MONTANT HT]]</f>
        <v>0</v>
      </c>
      <c r="H28" s="12" t="str" cm="1">
        <f t="array" ref="H28">_xlfn.IFS(Tableau2567[[#This Row],[MONTANT TTC]]="","",Tableau2567[[#This Row],[MODE 
REGLEMENT ]]="","A régler",Tableau2567[[#This Row],[MODE 
REGLEMENT ]]&lt;&gt;"","Réglée")</f>
        <v>A régler</v>
      </c>
      <c r="I28" s="1"/>
      <c r="J28" s="1"/>
      <c r="K28" s="1"/>
      <c r="L28" s="1"/>
      <c r="M28" s="1"/>
      <c r="N28" s="8"/>
      <c r="O28" s="65"/>
    </row>
    <row r="29" spans="1:15" x14ac:dyDescent="0.3">
      <c r="A29" s="7"/>
      <c r="B29" s="2"/>
      <c r="C29" s="17"/>
      <c r="D29" s="17"/>
      <c r="E29" s="3">
        <v>0</v>
      </c>
      <c r="F29" s="3">
        <f>Tableau2567[[#This Row],[MONTANT HT]]*0.2</f>
        <v>0</v>
      </c>
      <c r="G29" s="5">
        <f>Tableau2567[[#This Row],[TVA]]+Tableau2567[[#This Row],[MONTANT HT]]</f>
        <v>0</v>
      </c>
      <c r="H29" s="12" t="str" cm="1">
        <f t="array" ref="H29">_xlfn.IFS(Tableau2567[[#This Row],[MONTANT TTC]]="","",Tableau2567[[#This Row],[MODE 
REGLEMENT ]]="","A régler",Tableau2567[[#This Row],[MODE 
REGLEMENT ]]&lt;&gt;"","Réglée")</f>
        <v>A régler</v>
      </c>
      <c r="I29" s="1"/>
      <c r="J29" s="1"/>
      <c r="K29" s="1"/>
      <c r="L29" s="1"/>
      <c r="M29" s="1"/>
      <c r="N29" s="8"/>
      <c r="O29" s="38"/>
    </row>
    <row r="30" spans="1:15" x14ac:dyDescent="0.3">
      <c r="A30" s="7"/>
      <c r="B30" s="2"/>
      <c r="C30" s="17"/>
      <c r="D30" s="17"/>
      <c r="E30" s="3">
        <v>0</v>
      </c>
      <c r="F30" s="3">
        <f>Tableau2567[[#This Row],[MONTANT HT]]*0.2</f>
        <v>0</v>
      </c>
      <c r="G30" s="5">
        <f>Tableau2567[[#This Row],[TVA]]+Tableau2567[[#This Row],[MONTANT HT]]</f>
        <v>0</v>
      </c>
      <c r="H30" s="12" t="str" cm="1">
        <f t="array" ref="H30">_xlfn.IFS(Tableau2567[[#This Row],[MONTANT TTC]]="","",Tableau2567[[#This Row],[MODE 
REGLEMENT ]]="","A régler",Tableau2567[[#This Row],[MODE 
REGLEMENT ]]&lt;&gt;"","Réglée")</f>
        <v>A régler</v>
      </c>
      <c r="I30" s="1"/>
      <c r="J30" s="1"/>
      <c r="K30" s="1"/>
      <c r="L30" s="1"/>
      <c r="M30" s="1"/>
      <c r="N30" s="8"/>
      <c r="O30" s="65"/>
    </row>
    <row r="31" spans="1:15" x14ac:dyDescent="0.3">
      <c r="A31" s="7"/>
      <c r="B31" s="2"/>
      <c r="C31" s="17"/>
      <c r="D31" s="17"/>
      <c r="E31" s="3">
        <v>0</v>
      </c>
      <c r="F31" s="3">
        <f>Tableau2567[[#This Row],[MONTANT HT]]*0.2</f>
        <v>0</v>
      </c>
      <c r="G31" s="5">
        <f>Tableau2567[[#This Row],[TVA]]+Tableau2567[[#This Row],[MONTANT HT]]</f>
        <v>0</v>
      </c>
      <c r="H31" s="12" t="str" cm="1">
        <f t="array" ref="H31">_xlfn.IFS(Tableau2567[[#This Row],[MONTANT TTC]]="","",Tableau2567[[#This Row],[MODE 
REGLEMENT ]]="","A régler",Tableau2567[[#This Row],[MODE 
REGLEMENT ]]&lt;&gt;"","Réglée")</f>
        <v>A régler</v>
      </c>
      <c r="I31" s="1"/>
      <c r="J31" s="1"/>
      <c r="K31" s="1"/>
      <c r="L31" s="1"/>
      <c r="M31" s="1"/>
      <c r="N31" s="8"/>
      <c r="O31" s="38"/>
    </row>
    <row r="32" spans="1:15" x14ac:dyDescent="0.3">
      <c r="A32" s="7"/>
      <c r="B32" s="2"/>
      <c r="C32" s="17"/>
      <c r="D32" s="17"/>
      <c r="E32" s="3">
        <v>0</v>
      </c>
      <c r="F32" s="3">
        <f>Tableau2567[[#This Row],[MONTANT HT]]*0.2</f>
        <v>0</v>
      </c>
      <c r="G32" s="5">
        <f>Tableau2567[[#This Row],[TVA]]+Tableau2567[[#This Row],[MONTANT HT]]</f>
        <v>0</v>
      </c>
      <c r="H32" s="12" t="str" cm="1">
        <f t="array" ref="H32">_xlfn.IFS(Tableau2567[[#This Row],[MONTANT TTC]]="","",Tableau2567[[#This Row],[MODE 
REGLEMENT ]]="","A régler",Tableau2567[[#This Row],[MODE 
REGLEMENT ]]&lt;&gt;"","Réglée")</f>
        <v>A régler</v>
      </c>
      <c r="I32" s="1"/>
      <c r="J32" s="1"/>
      <c r="K32" s="1"/>
      <c r="L32" s="1"/>
      <c r="M32" s="1"/>
      <c r="N32" s="8"/>
      <c r="O32" s="65"/>
    </row>
    <row r="33" spans="1:15" x14ac:dyDescent="0.3">
      <c r="A33" s="7"/>
      <c r="B33" s="2"/>
      <c r="C33" s="17"/>
      <c r="D33" s="17"/>
      <c r="E33" s="3">
        <v>0</v>
      </c>
      <c r="F33" s="3">
        <f>Tableau2567[[#This Row],[MONTANT HT]]*0.2</f>
        <v>0</v>
      </c>
      <c r="G33" s="5">
        <f>Tableau2567[[#This Row],[TVA]]+Tableau2567[[#This Row],[MONTANT HT]]</f>
        <v>0</v>
      </c>
      <c r="H33" s="12" t="str" cm="1">
        <f t="array" ref="H33">_xlfn.IFS(Tableau2567[[#This Row],[MONTANT TTC]]="","",Tableau2567[[#This Row],[MODE 
REGLEMENT ]]="","A régler",Tableau2567[[#This Row],[MODE 
REGLEMENT ]]&lt;&gt;"","Réglée")</f>
        <v>A régler</v>
      </c>
      <c r="I33" s="1"/>
      <c r="J33" s="1"/>
      <c r="K33" s="1"/>
      <c r="L33" s="1"/>
      <c r="M33" s="1"/>
      <c r="N33" s="8"/>
      <c r="O33" s="38"/>
    </row>
    <row r="34" spans="1:15" x14ac:dyDescent="0.3">
      <c r="A34" s="7"/>
      <c r="B34" s="2"/>
      <c r="C34" s="17"/>
      <c r="D34" s="17"/>
      <c r="E34" s="3">
        <v>0</v>
      </c>
      <c r="F34" s="3">
        <f>Tableau2567[[#This Row],[MONTANT HT]]*0.2</f>
        <v>0</v>
      </c>
      <c r="G34" s="5">
        <f>Tableau2567[[#This Row],[TVA]]+Tableau2567[[#This Row],[MONTANT HT]]</f>
        <v>0</v>
      </c>
      <c r="H34" s="12" t="str" cm="1">
        <f t="array" ref="H34">_xlfn.IFS(Tableau2567[[#This Row],[MONTANT TTC]]="","",Tableau2567[[#This Row],[MODE 
REGLEMENT ]]="","A régler",Tableau2567[[#This Row],[MODE 
REGLEMENT ]]&lt;&gt;"","Réglée")</f>
        <v>A régler</v>
      </c>
      <c r="I34" s="1"/>
      <c r="J34" s="1"/>
      <c r="K34" s="1"/>
      <c r="L34" s="1"/>
      <c r="M34" s="1"/>
      <c r="N34" s="8"/>
      <c r="O34" s="65"/>
    </row>
    <row r="35" spans="1:15" x14ac:dyDescent="0.3">
      <c r="A35" s="7"/>
      <c r="B35" s="2"/>
      <c r="C35" s="17"/>
      <c r="D35" s="17"/>
      <c r="E35" s="3">
        <v>0</v>
      </c>
      <c r="F35" s="3">
        <f>Tableau2567[[#This Row],[MONTANT HT]]*0.2</f>
        <v>0</v>
      </c>
      <c r="G35" s="5">
        <f>Tableau2567[[#This Row],[TVA]]+Tableau2567[[#This Row],[MONTANT HT]]</f>
        <v>0</v>
      </c>
      <c r="H35" s="12" t="str" cm="1">
        <f t="array" ref="H35">_xlfn.IFS(Tableau2567[[#This Row],[MONTANT TTC]]="","",Tableau2567[[#This Row],[MODE 
REGLEMENT ]]="","A régler",Tableau2567[[#This Row],[MODE 
REGLEMENT ]]&lt;&gt;"","Réglée")</f>
        <v>A régler</v>
      </c>
      <c r="I35" s="1"/>
      <c r="J35" s="1"/>
      <c r="K35" s="1"/>
      <c r="L35" s="1"/>
      <c r="M35" s="1"/>
      <c r="N35" s="8"/>
      <c r="O35" s="38"/>
    </row>
    <row r="36" spans="1:15" x14ac:dyDescent="0.3">
      <c r="A36" s="7"/>
      <c r="B36" s="2"/>
      <c r="C36" s="17"/>
      <c r="D36" s="17"/>
      <c r="E36" s="3">
        <v>0</v>
      </c>
      <c r="F36" s="3">
        <f>Tableau2567[[#This Row],[MONTANT HT]]*0.2</f>
        <v>0</v>
      </c>
      <c r="G36" s="5">
        <f>Tableau2567[[#This Row],[TVA]]+Tableau2567[[#This Row],[MONTANT HT]]</f>
        <v>0</v>
      </c>
      <c r="H36" s="12" t="str" cm="1">
        <f t="array" ref="H36">_xlfn.IFS(Tableau2567[[#This Row],[MONTANT TTC]]="","",Tableau2567[[#This Row],[MODE 
REGLEMENT ]]="","A régler",Tableau2567[[#This Row],[MODE 
REGLEMENT ]]&lt;&gt;"","Réglée")</f>
        <v>A régler</v>
      </c>
      <c r="I36" s="1"/>
      <c r="J36" s="1"/>
      <c r="K36" s="1"/>
      <c r="L36" s="1"/>
      <c r="M36" s="1"/>
      <c r="N36" s="8"/>
      <c r="O36" s="65"/>
    </row>
    <row r="37" spans="1:15" x14ac:dyDescent="0.3">
      <c r="A37" s="7"/>
      <c r="B37" s="2"/>
      <c r="C37" s="17"/>
      <c r="D37" s="17"/>
      <c r="E37" s="3">
        <v>0</v>
      </c>
      <c r="F37" s="3">
        <f>Tableau2567[[#This Row],[MONTANT HT]]*0.2</f>
        <v>0</v>
      </c>
      <c r="G37" s="5">
        <f>Tableau2567[[#This Row],[TVA]]+Tableau2567[[#This Row],[MONTANT HT]]</f>
        <v>0</v>
      </c>
      <c r="H37" s="12" t="str" cm="1">
        <f t="array" ref="H37">_xlfn.IFS(Tableau2567[[#This Row],[MONTANT TTC]]="","",Tableau2567[[#This Row],[MODE 
REGLEMENT ]]="","A régler",Tableau2567[[#This Row],[MODE 
REGLEMENT ]]&lt;&gt;"","Réglée")</f>
        <v>A régler</v>
      </c>
      <c r="I37" s="1"/>
      <c r="J37" s="1"/>
      <c r="K37" s="1"/>
      <c r="L37" s="1"/>
      <c r="M37" s="1"/>
      <c r="N37" s="8"/>
      <c r="O37" s="38"/>
    </row>
    <row r="38" spans="1:15" x14ac:dyDescent="0.3">
      <c r="A38" s="7"/>
      <c r="B38" s="2"/>
      <c r="C38" s="17"/>
      <c r="D38" s="17"/>
      <c r="E38" s="3">
        <v>0</v>
      </c>
      <c r="F38" s="3">
        <f>Tableau2567[[#This Row],[MONTANT HT]]*0.2</f>
        <v>0</v>
      </c>
      <c r="G38" s="5">
        <f>Tableau2567[[#This Row],[TVA]]+Tableau2567[[#This Row],[MONTANT HT]]</f>
        <v>0</v>
      </c>
      <c r="H38" s="12" t="str" cm="1">
        <f t="array" ref="H38">_xlfn.IFS(Tableau2567[[#This Row],[MONTANT TTC]]="","",Tableau2567[[#This Row],[MODE 
REGLEMENT ]]="","A régler",Tableau2567[[#This Row],[MODE 
REGLEMENT ]]&lt;&gt;"","Réglée")</f>
        <v>A régler</v>
      </c>
      <c r="I38" s="1"/>
      <c r="J38" s="1"/>
      <c r="K38" s="1"/>
      <c r="L38" s="1"/>
      <c r="M38" s="1"/>
      <c r="N38" s="8"/>
      <c r="O38" s="65"/>
    </row>
    <row r="39" spans="1:15" x14ac:dyDescent="0.3">
      <c r="A39" s="7"/>
      <c r="B39" s="2"/>
      <c r="C39" s="17"/>
      <c r="D39" s="17"/>
      <c r="E39" s="3">
        <v>0</v>
      </c>
      <c r="F39" s="3">
        <f>Tableau2567[[#This Row],[MONTANT HT]]*0.2</f>
        <v>0</v>
      </c>
      <c r="G39" s="5">
        <f>Tableau2567[[#This Row],[TVA]]+Tableau2567[[#This Row],[MONTANT HT]]</f>
        <v>0</v>
      </c>
      <c r="H39" s="12" t="str" cm="1">
        <f t="array" ref="H39">_xlfn.IFS(Tableau2567[[#This Row],[MONTANT TTC]]="","",Tableau2567[[#This Row],[MODE 
REGLEMENT ]]="","A régler",Tableau2567[[#This Row],[MODE 
REGLEMENT ]]&lt;&gt;"","Réglée")</f>
        <v>A régler</v>
      </c>
      <c r="I39" s="1"/>
      <c r="J39" s="1"/>
      <c r="K39" s="1"/>
      <c r="L39" s="1"/>
      <c r="M39" s="1"/>
      <c r="N39" s="8"/>
      <c r="O39" s="38"/>
    </row>
    <row r="40" spans="1:15" x14ac:dyDescent="0.3">
      <c r="A40" s="7"/>
      <c r="B40" s="2"/>
      <c r="C40" s="17"/>
      <c r="D40" s="17"/>
      <c r="E40" s="3">
        <v>0</v>
      </c>
      <c r="F40" s="3">
        <f>Tableau2567[[#This Row],[MONTANT HT]]*0.2</f>
        <v>0</v>
      </c>
      <c r="G40" s="5">
        <f>Tableau2567[[#This Row],[TVA]]+Tableau2567[[#This Row],[MONTANT HT]]</f>
        <v>0</v>
      </c>
      <c r="H40" s="12" t="str" cm="1">
        <f t="array" ref="H40">_xlfn.IFS(Tableau2567[[#This Row],[MONTANT TTC]]="","",Tableau2567[[#This Row],[MODE 
REGLEMENT ]]="","A régler",Tableau2567[[#This Row],[MODE 
REGLEMENT ]]&lt;&gt;"","Réglée")</f>
        <v>A régler</v>
      </c>
      <c r="I40" s="1"/>
      <c r="J40" s="1"/>
      <c r="K40" s="1"/>
      <c r="L40" s="1"/>
      <c r="M40" s="1"/>
      <c r="N40" s="8"/>
      <c r="O40" s="65"/>
    </row>
    <row r="41" spans="1:15" x14ac:dyDescent="0.3">
      <c r="A41" s="7"/>
      <c r="B41" s="2"/>
      <c r="C41" s="17"/>
      <c r="D41" s="17"/>
      <c r="E41" s="3">
        <v>0</v>
      </c>
      <c r="F41" s="3">
        <f>Tableau2567[[#This Row],[MONTANT HT]]*0.2</f>
        <v>0</v>
      </c>
      <c r="G41" s="5">
        <f>Tableau2567[[#This Row],[TVA]]+Tableau2567[[#This Row],[MONTANT HT]]</f>
        <v>0</v>
      </c>
      <c r="H41" s="12" t="str" cm="1">
        <f t="array" ref="H41">_xlfn.IFS(Tableau2567[[#This Row],[MONTANT TTC]]="","",Tableau2567[[#This Row],[MODE 
REGLEMENT ]]="","A régler",Tableau2567[[#This Row],[MODE 
REGLEMENT ]]&lt;&gt;"","Réglée")</f>
        <v>A régler</v>
      </c>
      <c r="I41" s="1"/>
      <c r="J41" s="1"/>
      <c r="K41" s="1"/>
      <c r="L41" s="1"/>
      <c r="M41" s="1"/>
      <c r="N41" s="8"/>
      <c r="O41" s="38"/>
    </row>
    <row r="42" spans="1:15" x14ac:dyDescent="0.3">
      <c r="A42" s="7"/>
      <c r="B42" s="2"/>
      <c r="C42" s="17"/>
      <c r="D42" s="17"/>
      <c r="E42" s="3">
        <v>0</v>
      </c>
      <c r="F42" s="3">
        <f>Tableau2567[[#This Row],[MONTANT HT]]*0.2</f>
        <v>0</v>
      </c>
      <c r="G42" s="5">
        <f>Tableau2567[[#This Row],[TVA]]+Tableau2567[[#This Row],[MONTANT HT]]</f>
        <v>0</v>
      </c>
      <c r="H42" s="12" t="str" cm="1">
        <f t="array" ref="H42">_xlfn.IFS(Tableau2567[[#This Row],[MONTANT TTC]]="","",Tableau2567[[#This Row],[MODE 
REGLEMENT ]]="","A régler",Tableau2567[[#This Row],[MODE 
REGLEMENT ]]&lt;&gt;"","Réglée")</f>
        <v>A régler</v>
      </c>
      <c r="I42" s="1"/>
      <c r="J42" s="1"/>
      <c r="K42" s="1"/>
      <c r="L42" s="1"/>
      <c r="M42" s="1"/>
      <c r="N42" s="8"/>
      <c r="O42" s="65"/>
    </row>
    <row r="43" spans="1:15" x14ac:dyDescent="0.3">
      <c r="A43" s="7"/>
      <c r="B43" s="2"/>
      <c r="C43" s="17"/>
      <c r="D43" s="17"/>
      <c r="E43" s="3">
        <v>0</v>
      </c>
      <c r="F43" s="3">
        <f>Tableau2567[[#This Row],[MONTANT HT]]*0.2</f>
        <v>0</v>
      </c>
      <c r="G43" s="5">
        <f>Tableau2567[[#This Row],[TVA]]+Tableau2567[[#This Row],[MONTANT HT]]</f>
        <v>0</v>
      </c>
      <c r="H43" s="12" t="str" cm="1">
        <f t="array" ref="H43">_xlfn.IFS(Tableau2567[[#This Row],[MONTANT TTC]]="","",Tableau2567[[#This Row],[MODE 
REGLEMENT ]]="","A régler",Tableau2567[[#This Row],[MODE 
REGLEMENT ]]&lt;&gt;"","Réglée")</f>
        <v>A régler</v>
      </c>
      <c r="I43" s="1"/>
      <c r="J43" s="1"/>
      <c r="K43" s="1"/>
      <c r="L43" s="1"/>
      <c r="M43" s="1"/>
      <c r="N43" s="8"/>
      <c r="O43" s="38"/>
    </row>
    <row r="44" spans="1:15" x14ac:dyDescent="0.3">
      <c r="A44" s="7"/>
      <c r="B44" s="2"/>
      <c r="C44" s="17"/>
      <c r="D44" s="17"/>
      <c r="E44" s="3">
        <v>0</v>
      </c>
      <c r="F44" s="3">
        <f>Tableau2567[[#This Row],[MONTANT HT]]*0.2</f>
        <v>0</v>
      </c>
      <c r="G44" s="5">
        <f>Tableau2567[[#This Row],[TVA]]+Tableau2567[[#This Row],[MONTANT HT]]</f>
        <v>0</v>
      </c>
      <c r="H44" s="12" t="str" cm="1">
        <f t="array" ref="H44">_xlfn.IFS(Tableau2567[[#This Row],[MONTANT TTC]]="","",Tableau2567[[#This Row],[MODE 
REGLEMENT ]]="","A régler",Tableau2567[[#This Row],[MODE 
REGLEMENT ]]&lt;&gt;"","Réglée")</f>
        <v>A régler</v>
      </c>
      <c r="I44" s="1"/>
      <c r="J44" s="1"/>
      <c r="K44" s="1"/>
      <c r="L44" s="1"/>
      <c r="M44" s="1"/>
      <c r="N44" s="8"/>
      <c r="O44" s="65"/>
    </row>
    <row r="45" spans="1:15" x14ac:dyDescent="0.3">
      <c r="A45" s="7"/>
      <c r="B45" s="2"/>
      <c r="C45" s="17"/>
      <c r="D45" s="17"/>
      <c r="E45" s="3">
        <v>0</v>
      </c>
      <c r="F45" s="3">
        <f>Tableau2567[[#This Row],[MONTANT HT]]*0.2</f>
        <v>0</v>
      </c>
      <c r="G45" s="5">
        <f>Tableau2567[[#This Row],[TVA]]+Tableau2567[[#This Row],[MONTANT HT]]</f>
        <v>0</v>
      </c>
      <c r="H45" s="12" t="str" cm="1">
        <f t="array" ref="H45">_xlfn.IFS(Tableau2567[[#This Row],[MONTANT TTC]]="","",Tableau2567[[#This Row],[MODE 
REGLEMENT ]]="","A régler",Tableau2567[[#This Row],[MODE 
REGLEMENT ]]&lt;&gt;"","Réglée")</f>
        <v>A régler</v>
      </c>
      <c r="I45" s="1"/>
      <c r="J45" s="1"/>
      <c r="K45" s="1"/>
      <c r="L45" s="1"/>
      <c r="M45" s="1"/>
      <c r="N45" s="8"/>
      <c r="O45" s="38"/>
    </row>
    <row r="46" spans="1:15" x14ac:dyDescent="0.3">
      <c r="A46" s="7"/>
      <c r="B46" s="2"/>
      <c r="C46" s="17"/>
      <c r="D46" s="17"/>
      <c r="E46" s="3">
        <v>0</v>
      </c>
      <c r="F46" s="3">
        <f>Tableau2567[[#This Row],[MONTANT HT]]*0.2</f>
        <v>0</v>
      </c>
      <c r="G46" s="5">
        <f>Tableau2567[[#This Row],[TVA]]+Tableau2567[[#This Row],[MONTANT HT]]</f>
        <v>0</v>
      </c>
      <c r="H46" s="12" t="str" cm="1">
        <f t="array" ref="H46">_xlfn.IFS(Tableau2567[[#This Row],[MONTANT TTC]]="","",Tableau2567[[#This Row],[MODE 
REGLEMENT ]]="","A régler",Tableau2567[[#This Row],[MODE 
REGLEMENT ]]&lt;&gt;"","Réglée")</f>
        <v>A régler</v>
      </c>
      <c r="I46" s="1"/>
      <c r="J46" s="1"/>
      <c r="K46" s="1"/>
      <c r="L46" s="1"/>
      <c r="M46" s="1"/>
      <c r="N46" s="8"/>
      <c r="O46" s="65"/>
    </row>
    <row r="47" spans="1:15" x14ac:dyDescent="0.3">
      <c r="A47" s="7"/>
      <c r="B47" s="2"/>
      <c r="C47" s="17"/>
      <c r="D47" s="17"/>
      <c r="E47" s="3">
        <v>0</v>
      </c>
      <c r="F47" s="3">
        <f>Tableau2567[[#This Row],[MONTANT HT]]*0.2</f>
        <v>0</v>
      </c>
      <c r="G47" s="5">
        <f>Tableau2567[[#This Row],[TVA]]+Tableau2567[[#This Row],[MONTANT HT]]</f>
        <v>0</v>
      </c>
      <c r="H47" s="12" t="str" cm="1">
        <f t="array" ref="H47">_xlfn.IFS(Tableau2567[[#This Row],[MONTANT TTC]]="","",Tableau2567[[#This Row],[MODE 
REGLEMENT ]]="","A régler",Tableau2567[[#This Row],[MODE 
REGLEMENT ]]&lt;&gt;"","Réglée")</f>
        <v>A régler</v>
      </c>
      <c r="I47" s="1"/>
      <c r="J47" s="1"/>
      <c r="K47" s="1"/>
      <c r="L47" s="1"/>
      <c r="M47" s="1"/>
      <c r="N47" s="8"/>
      <c r="O47" s="38"/>
    </row>
    <row r="48" spans="1:15" x14ac:dyDescent="0.3">
      <c r="A48" s="7"/>
      <c r="B48" s="2"/>
      <c r="C48" s="17"/>
      <c r="D48" s="17"/>
      <c r="E48" s="3">
        <v>0</v>
      </c>
      <c r="F48" s="3">
        <f>Tableau2567[[#This Row],[MONTANT HT]]*0.2</f>
        <v>0</v>
      </c>
      <c r="G48" s="5">
        <f>Tableau2567[[#This Row],[TVA]]+Tableau2567[[#This Row],[MONTANT HT]]</f>
        <v>0</v>
      </c>
      <c r="H48" s="12" t="str" cm="1">
        <f t="array" ref="H48">_xlfn.IFS(Tableau2567[[#This Row],[MONTANT TTC]]="","",Tableau2567[[#This Row],[MODE 
REGLEMENT ]]="","A régler",Tableau2567[[#This Row],[MODE 
REGLEMENT ]]&lt;&gt;"","Réglée")</f>
        <v>A régler</v>
      </c>
      <c r="I48" s="1"/>
      <c r="J48" s="1"/>
      <c r="K48" s="1"/>
      <c r="L48" s="1"/>
      <c r="M48" s="1"/>
      <c r="N48" s="8"/>
      <c r="O48" s="65"/>
    </row>
    <row r="49" spans="1:15" x14ac:dyDescent="0.3">
      <c r="A49" s="7"/>
      <c r="B49" s="2"/>
      <c r="C49" s="17"/>
      <c r="D49" s="17"/>
      <c r="E49" s="3">
        <v>0</v>
      </c>
      <c r="F49" s="3">
        <f>Tableau2567[[#This Row],[MONTANT HT]]*0.2</f>
        <v>0</v>
      </c>
      <c r="G49" s="5">
        <f>Tableau2567[[#This Row],[TVA]]+Tableau2567[[#This Row],[MONTANT HT]]</f>
        <v>0</v>
      </c>
      <c r="H49" s="12" t="str" cm="1">
        <f t="array" ref="H49">_xlfn.IFS(Tableau2567[[#This Row],[MONTANT TTC]]="","",Tableau2567[[#This Row],[MODE 
REGLEMENT ]]="","A régler",Tableau2567[[#This Row],[MODE 
REGLEMENT ]]&lt;&gt;"","Réglée")</f>
        <v>A régler</v>
      </c>
      <c r="I49" s="1"/>
      <c r="J49" s="1"/>
      <c r="K49" s="1"/>
      <c r="L49" s="1"/>
      <c r="M49" s="1"/>
      <c r="N49" s="8"/>
      <c r="O49" s="38"/>
    </row>
    <row r="50" spans="1:15" x14ac:dyDescent="0.3">
      <c r="A50" s="7"/>
      <c r="B50" s="2"/>
      <c r="C50" s="17"/>
      <c r="D50" s="17"/>
      <c r="E50" s="3">
        <v>0</v>
      </c>
      <c r="F50" s="3">
        <f>Tableau2567[[#This Row],[MONTANT HT]]*0.2</f>
        <v>0</v>
      </c>
      <c r="G50" s="5">
        <f>Tableau2567[[#This Row],[TVA]]+Tableau2567[[#This Row],[MONTANT HT]]</f>
        <v>0</v>
      </c>
      <c r="H50" s="12" t="str" cm="1">
        <f t="array" ref="H50">_xlfn.IFS(Tableau2567[[#This Row],[MONTANT TTC]]="","",Tableau2567[[#This Row],[MODE 
REGLEMENT ]]="","A régler",Tableau2567[[#This Row],[MODE 
REGLEMENT ]]&lt;&gt;"","Réglée")</f>
        <v>A régler</v>
      </c>
      <c r="I50" s="1"/>
      <c r="J50" s="1"/>
      <c r="K50" s="1"/>
      <c r="L50" s="1"/>
      <c r="M50" s="1"/>
      <c r="N50" s="8"/>
      <c r="O50" s="65"/>
    </row>
    <row r="51" spans="1:15" x14ac:dyDescent="0.3">
      <c r="A51" s="7"/>
      <c r="B51" s="2"/>
      <c r="C51" s="17"/>
      <c r="D51" s="17"/>
      <c r="E51" s="3">
        <v>0</v>
      </c>
      <c r="F51" s="3">
        <f>Tableau2567[[#This Row],[MONTANT HT]]*0.2</f>
        <v>0</v>
      </c>
      <c r="G51" s="5">
        <f>Tableau2567[[#This Row],[TVA]]+Tableau2567[[#This Row],[MONTANT HT]]</f>
        <v>0</v>
      </c>
      <c r="H51" s="12" t="str" cm="1">
        <f t="array" ref="H51">_xlfn.IFS(Tableau2567[[#This Row],[MONTANT TTC]]="","",Tableau2567[[#This Row],[MODE 
REGLEMENT ]]="","A régler",Tableau2567[[#This Row],[MODE 
REGLEMENT ]]&lt;&gt;"","Réglée")</f>
        <v>A régler</v>
      </c>
      <c r="I51" s="1"/>
      <c r="J51" s="1"/>
      <c r="K51" s="1"/>
      <c r="L51" s="1"/>
      <c r="M51" s="1"/>
      <c r="N51" s="8"/>
      <c r="O51" s="38"/>
    </row>
    <row r="52" spans="1:15" x14ac:dyDescent="0.3">
      <c r="A52" s="7"/>
      <c r="B52" s="2"/>
      <c r="C52" s="17"/>
      <c r="D52" s="17"/>
      <c r="E52" s="3">
        <v>0</v>
      </c>
      <c r="F52" s="3">
        <f>Tableau2567[[#This Row],[MONTANT HT]]*0.2</f>
        <v>0</v>
      </c>
      <c r="G52" s="5">
        <f>Tableau2567[[#This Row],[TVA]]+Tableau2567[[#This Row],[MONTANT HT]]</f>
        <v>0</v>
      </c>
      <c r="H52" s="12" t="str" cm="1">
        <f t="array" ref="H52">_xlfn.IFS(Tableau2567[[#This Row],[MONTANT TTC]]="","",Tableau2567[[#This Row],[MODE 
REGLEMENT ]]="","A régler",Tableau2567[[#This Row],[MODE 
REGLEMENT ]]&lt;&gt;"","Réglée")</f>
        <v>A régler</v>
      </c>
      <c r="I52" s="1"/>
      <c r="J52" s="1"/>
      <c r="K52" s="1"/>
      <c r="L52" s="1"/>
      <c r="M52" s="1"/>
      <c r="N52" s="8"/>
      <c r="O52" s="65"/>
    </row>
    <row r="53" spans="1:15" x14ac:dyDescent="0.3">
      <c r="A53" s="7"/>
      <c r="B53" s="2"/>
      <c r="C53" s="17"/>
      <c r="D53" s="17"/>
      <c r="E53" s="3">
        <v>0</v>
      </c>
      <c r="F53" s="3">
        <f>Tableau2567[[#This Row],[MONTANT HT]]*0.2</f>
        <v>0</v>
      </c>
      <c r="G53" s="5">
        <f>Tableau2567[[#This Row],[TVA]]+Tableau2567[[#This Row],[MONTANT HT]]</f>
        <v>0</v>
      </c>
      <c r="H53" s="12" t="str" cm="1">
        <f t="array" ref="H53">_xlfn.IFS(Tableau2567[[#This Row],[MONTANT TTC]]="","",Tableau2567[[#This Row],[MODE 
REGLEMENT ]]="","A régler",Tableau2567[[#This Row],[MODE 
REGLEMENT ]]&lt;&gt;"","Réglée")</f>
        <v>A régler</v>
      </c>
      <c r="I53" s="1"/>
      <c r="J53" s="1"/>
      <c r="K53" s="1"/>
      <c r="L53" s="1"/>
      <c r="M53" s="1"/>
      <c r="N53" s="8"/>
      <c r="O53" s="38"/>
    </row>
    <row r="54" spans="1:15" x14ac:dyDescent="0.3">
      <c r="A54" s="7"/>
      <c r="B54" s="2"/>
      <c r="C54" s="17"/>
      <c r="D54" s="17"/>
      <c r="E54" s="3">
        <v>0</v>
      </c>
      <c r="F54" s="3">
        <f>Tableau2567[[#This Row],[MONTANT HT]]*0.2</f>
        <v>0</v>
      </c>
      <c r="G54" s="5">
        <f>Tableau2567[[#This Row],[TVA]]+Tableau2567[[#This Row],[MONTANT HT]]</f>
        <v>0</v>
      </c>
      <c r="H54" s="12" t="str" cm="1">
        <f t="array" ref="H54">_xlfn.IFS(Tableau2567[[#This Row],[MONTANT TTC]]="","",Tableau2567[[#This Row],[MODE 
REGLEMENT ]]="","A régler",Tableau2567[[#This Row],[MODE 
REGLEMENT ]]&lt;&gt;"","Réglée")</f>
        <v>A régler</v>
      </c>
      <c r="I54" s="1"/>
      <c r="J54" s="1"/>
      <c r="K54" s="1"/>
      <c r="L54" s="1"/>
      <c r="M54" s="1"/>
      <c r="N54" s="8"/>
      <c r="O54" s="65"/>
    </row>
    <row r="55" spans="1:15" x14ac:dyDescent="0.3">
      <c r="A55" s="7"/>
      <c r="B55" s="2"/>
      <c r="C55" s="17"/>
      <c r="D55" s="17"/>
      <c r="E55" s="3">
        <v>0</v>
      </c>
      <c r="F55" s="3">
        <f>Tableau2567[[#This Row],[MONTANT HT]]*0.2</f>
        <v>0</v>
      </c>
      <c r="G55" s="5">
        <f>Tableau2567[[#This Row],[TVA]]+Tableau2567[[#This Row],[MONTANT HT]]</f>
        <v>0</v>
      </c>
      <c r="H55" s="12" t="str" cm="1">
        <f t="array" ref="H55">_xlfn.IFS(Tableau2567[[#This Row],[MONTANT TTC]]="","",Tableau2567[[#This Row],[MODE 
REGLEMENT ]]="","A régler",Tableau2567[[#This Row],[MODE 
REGLEMENT ]]&lt;&gt;"","Réglée")</f>
        <v>A régler</v>
      </c>
      <c r="I55" s="1"/>
      <c r="J55" s="1"/>
      <c r="K55" s="1"/>
      <c r="L55" s="1"/>
      <c r="M55" s="1"/>
      <c r="N55" s="8"/>
      <c r="O55" s="38"/>
    </row>
    <row r="56" spans="1:15" x14ac:dyDescent="0.3">
      <c r="A56" s="7"/>
      <c r="B56" s="2"/>
      <c r="C56" s="17"/>
      <c r="D56" s="17"/>
      <c r="E56" s="3">
        <v>0</v>
      </c>
      <c r="F56" s="3">
        <f>Tableau2567[[#This Row],[MONTANT HT]]*0.2</f>
        <v>0</v>
      </c>
      <c r="G56" s="5">
        <f>Tableau2567[[#This Row],[TVA]]+Tableau2567[[#This Row],[MONTANT HT]]</f>
        <v>0</v>
      </c>
      <c r="H56" s="12" t="str" cm="1">
        <f t="array" ref="H56">_xlfn.IFS(Tableau2567[[#This Row],[MONTANT TTC]]="","",Tableau2567[[#This Row],[MODE 
REGLEMENT ]]="","A régler",Tableau2567[[#This Row],[MODE 
REGLEMENT ]]&lt;&gt;"","Réglée")</f>
        <v>A régler</v>
      </c>
      <c r="I56" s="1"/>
      <c r="J56" s="1"/>
      <c r="K56" s="1"/>
      <c r="L56" s="1"/>
      <c r="M56" s="1"/>
      <c r="N56" s="8"/>
      <c r="O56" s="65"/>
    </row>
    <row r="57" spans="1:15" x14ac:dyDescent="0.3">
      <c r="A57" s="7"/>
      <c r="B57" s="2"/>
      <c r="C57" s="17"/>
      <c r="D57" s="17"/>
      <c r="E57" s="3">
        <v>0</v>
      </c>
      <c r="F57" s="3">
        <f>Tableau2567[[#This Row],[MONTANT HT]]*0.2</f>
        <v>0</v>
      </c>
      <c r="G57" s="5">
        <f>Tableau2567[[#This Row],[TVA]]+Tableau2567[[#This Row],[MONTANT HT]]</f>
        <v>0</v>
      </c>
      <c r="H57" s="12" t="str" cm="1">
        <f t="array" ref="H57">_xlfn.IFS(Tableau2567[[#This Row],[MONTANT TTC]]="","",Tableau2567[[#This Row],[MODE 
REGLEMENT ]]="","A régler",Tableau2567[[#This Row],[MODE 
REGLEMENT ]]&lt;&gt;"","Réglée")</f>
        <v>A régler</v>
      </c>
      <c r="I57" s="1"/>
      <c r="J57" s="1"/>
      <c r="K57" s="1"/>
      <c r="L57" s="1"/>
      <c r="M57" s="1"/>
      <c r="N57" s="8"/>
      <c r="O57" s="38"/>
    </row>
    <row r="58" spans="1:15" x14ac:dyDescent="0.3">
      <c r="A58" s="7"/>
      <c r="B58" s="2"/>
      <c r="C58" s="17"/>
      <c r="D58" s="17"/>
      <c r="E58" s="3">
        <v>0</v>
      </c>
      <c r="F58" s="3">
        <f>Tableau2567[[#This Row],[MONTANT HT]]*0.2</f>
        <v>0</v>
      </c>
      <c r="G58" s="5">
        <f>Tableau2567[[#This Row],[TVA]]+Tableau2567[[#This Row],[MONTANT HT]]</f>
        <v>0</v>
      </c>
      <c r="H58" s="12" t="str" cm="1">
        <f t="array" ref="H58">_xlfn.IFS(Tableau2567[[#This Row],[MONTANT TTC]]="","",Tableau2567[[#This Row],[MODE 
REGLEMENT ]]="","A régler",Tableau2567[[#This Row],[MODE 
REGLEMENT ]]&lt;&gt;"","Réglée")</f>
        <v>A régler</v>
      </c>
      <c r="I58" s="1"/>
      <c r="J58" s="1"/>
      <c r="K58" s="1"/>
      <c r="L58" s="1"/>
      <c r="M58" s="1"/>
      <c r="N58" s="8"/>
      <c r="O58" s="65"/>
    </row>
    <row r="59" spans="1:15" x14ac:dyDescent="0.3">
      <c r="A59" s="7"/>
      <c r="B59" s="2"/>
      <c r="C59" s="17"/>
      <c r="D59" s="17"/>
      <c r="E59" s="3">
        <v>0</v>
      </c>
      <c r="F59" s="3">
        <f>Tableau2567[[#This Row],[MONTANT HT]]*0.2</f>
        <v>0</v>
      </c>
      <c r="G59" s="5">
        <f>Tableau2567[[#This Row],[TVA]]+Tableau2567[[#This Row],[MONTANT HT]]</f>
        <v>0</v>
      </c>
      <c r="H59" s="12" t="str" cm="1">
        <f t="array" ref="H59">_xlfn.IFS(Tableau2567[[#This Row],[MONTANT TTC]]="","",Tableau2567[[#This Row],[MODE 
REGLEMENT ]]="","A régler",Tableau2567[[#This Row],[MODE 
REGLEMENT ]]&lt;&gt;"","Réglée")</f>
        <v>A régler</v>
      </c>
      <c r="I59" s="1"/>
      <c r="J59" s="1"/>
      <c r="K59" s="1"/>
      <c r="L59" s="1"/>
      <c r="M59" s="1"/>
      <c r="N59" s="8"/>
      <c r="O59" s="38"/>
    </row>
    <row r="60" spans="1:15" x14ac:dyDescent="0.3">
      <c r="A60" s="7"/>
      <c r="B60" s="2"/>
      <c r="C60" s="17"/>
      <c r="D60" s="17"/>
      <c r="E60" s="3">
        <v>0</v>
      </c>
      <c r="F60" s="3">
        <f>Tableau2567[[#This Row],[MONTANT HT]]*0.2</f>
        <v>0</v>
      </c>
      <c r="G60" s="5">
        <f>Tableau2567[[#This Row],[TVA]]+Tableau2567[[#This Row],[MONTANT HT]]</f>
        <v>0</v>
      </c>
      <c r="H60" s="12" t="str" cm="1">
        <f t="array" ref="H60">_xlfn.IFS(Tableau2567[[#This Row],[MONTANT TTC]]="","",Tableau2567[[#This Row],[MODE 
REGLEMENT ]]="","A régler",Tableau2567[[#This Row],[MODE 
REGLEMENT ]]&lt;&gt;"","Réglée")</f>
        <v>A régler</v>
      </c>
      <c r="I60" s="1"/>
      <c r="J60" s="1"/>
      <c r="K60" s="1"/>
      <c r="L60" s="1"/>
      <c r="M60" s="1"/>
      <c r="N60" s="8"/>
      <c r="O60" s="65"/>
    </row>
    <row r="61" spans="1:15" x14ac:dyDescent="0.3">
      <c r="A61" s="7"/>
      <c r="B61" s="2"/>
      <c r="C61" s="17"/>
      <c r="D61" s="17"/>
      <c r="E61" s="3">
        <v>0</v>
      </c>
      <c r="F61" s="3">
        <f>Tableau2567[[#This Row],[MONTANT HT]]*0.2</f>
        <v>0</v>
      </c>
      <c r="G61" s="5">
        <f>Tableau2567[[#This Row],[TVA]]+Tableau2567[[#This Row],[MONTANT HT]]</f>
        <v>0</v>
      </c>
      <c r="H61" s="12" t="str" cm="1">
        <f t="array" ref="H61">_xlfn.IFS(Tableau2567[[#This Row],[MONTANT TTC]]="","",Tableau2567[[#This Row],[MODE 
REGLEMENT ]]="","A régler",Tableau2567[[#This Row],[MODE 
REGLEMENT ]]&lt;&gt;"","Réglée")</f>
        <v>A régler</v>
      </c>
      <c r="I61" s="1"/>
      <c r="J61" s="1"/>
      <c r="K61" s="1"/>
      <c r="L61" s="1"/>
      <c r="M61" s="1"/>
      <c r="N61" s="8"/>
      <c r="O61" s="38"/>
    </row>
    <row r="62" spans="1:15" x14ac:dyDescent="0.3">
      <c r="A62" s="7"/>
      <c r="B62" s="2"/>
      <c r="C62" s="17"/>
      <c r="D62" s="17"/>
      <c r="E62" s="3">
        <v>0</v>
      </c>
      <c r="F62" s="3">
        <f>Tableau2567[[#This Row],[MONTANT HT]]*0.2</f>
        <v>0</v>
      </c>
      <c r="G62" s="5">
        <f>Tableau2567[[#This Row],[TVA]]+Tableau2567[[#This Row],[MONTANT HT]]</f>
        <v>0</v>
      </c>
      <c r="H62" s="12" t="str" cm="1">
        <f t="array" ref="H62">_xlfn.IFS(Tableau2567[[#This Row],[MONTANT TTC]]="","",Tableau2567[[#This Row],[MODE 
REGLEMENT ]]="","A régler",Tableau2567[[#This Row],[MODE 
REGLEMENT ]]&lt;&gt;"","Réglée")</f>
        <v>A régler</v>
      </c>
      <c r="I62" s="1"/>
      <c r="J62" s="1"/>
      <c r="K62" s="1"/>
      <c r="L62" s="1"/>
      <c r="M62" s="1"/>
      <c r="N62" s="8"/>
      <c r="O62" s="65"/>
    </row>
    <row r="63" spans="1:15" x14ac:dyDescent="0.3">
      <c r="A63" s="7"/>
      <c r="B63" s="2"/>
      <c r="C63" s="17"/>
      <c r="D63" s="17"/>
      <c r="E63" s="3">
        <v>0</v>
      </c>
      <c r="F63" s="3">
        <f>Tableau2567[[#This Row],[MONTANT HT]]*0.2</f>
        <v>0</v>
      </c>
      <c r="G63" s="5">
        <f>Tableau2567[[#This Row],[TVA]]+Tableau2567[[#This Row],[MONTANT HT]]</f>
        <v>0</v>
      </c>
      <c r="H63" s="12" t="str" cm="1">
        <f t="array" ref="H63">_xlfn.IFS(Tableau2567[[#This Row],[MONTANT TTC]]="","",Tableau2567[[#This Row],[MODE 
REGLEMENT ]]="","A régler",Tableau2567[[#This Row],[MODE 
REGLEMENT ]]&lt;&gt;"","Réglée")</f>
        <v>A régler</v>
      </c>
      <c r="I63" s="1"/>
      <c r="J63" s="1"/>
      <c r="K63" s="1"/>
      <c r="L63" s="1"/>
      <c r="M63" s="1"/>
      <c r="N63" s="8"/>
      <c r="O63" s="38"/>
    </row>
    <row r="64" spans="1:15" x14ac:dyDescent="0.3">
      <c r="A64" s="7"/>
      <c r="B64" s="2"/>
      <c r="C64" s="17"/>
      <c r="D64" s="17"/>
      <c r="E64" s="3">
        <v>0</v>
      </c>
      <c r="F64" s="3">
        <f>Tableau2567[[#This Row],[MONTANT HT]]*0.2</f>
        <v>0</v>
      </c>
      <c r="G64" s="5">
        <f>Tableau2567[[#This Row],[TVA]]+Tableau2567[[#This Row],[MONTANT HT]]</f>
        <v>0</v>
      </c>
      <c r="H64" s="12" t="str" cm="1">
        <f t="array" ref="H64">_xlfn.IFS(Tableau2567[[#This Row],[MONTANT TTC]]="","",Tableau2567[[#This Row],[MODE 
REGLEMENT ]]="","A régler",Tableau2567[[#This Row],[MODE 
REGLEMENT ]]&lt;&gt;"","Réglée")</f>
        <v>A régler</v>
      </c>
      <c r="I64" s="1"/>
      <c r="J64" s="1"/>
      <c r="K64" s="1"/>
      <c r="L64" s="1"/>
      <c r="M64" s="1"/>
      <c r="N64" s="8"/>
      <c r="O64" s="65"/>
    </row>
    <row r="65" spans="1:15" x14ac:dyDescent="0.3">
      <c r="A65" s="7"/>
      <c r="B65" s="2"/>
      <c r="C65" s="17"/>
      <c r="D65" s="17"/>
      <c r="E65" s="3">
        <v>0</v>
      </c>
      <c r="F65" s="3">
        <f>Tableau2567[[#This Row],[MONTANT HT]]*0.2</f>
        <v>0</v>
      </c>
      <c r="G65" s="5">
        <f>Tableau2567[[#This Row],[TVA]]+Tableau2567[[#This Row],[MONTANT HT]]</f>
        <v>0</v>
      </c>
      <c r="H65" s="12" t="str" cm="1">
        <f t="array" ref="H65">_xlfn.IFS(Tableau2567[[#This Row],[MONTANT TTC]]="","",Tableau2567[[#This Row],[MODE 
REGLEMENT ]]="","A régler",Tableau2567[[#This Row],[MODE 
REGLEMENT ]]&lt;&gt;"","Réglée")</f>
        <v>A régler</v>
      </c>
      <c r="I65" s="1"/>
      <c r="J65" s="1"/>
      <c r="K65" s="1"/>
      <c r="L65" s="1"/>
      <c r="M65" s="1"/>
      <c r="N65" s="8"/>
      <c r="O65" s="38"/>
    </row>
    <row r="66" spans="1:15" x14ac:dyDescent="0.3">
      <c r="A66" s="7"/>
      <c r="B66" s="2"/>
      <c r="C66" s="17"/>
      <c r="D66" s="17"/>
      <c r="E66" s="3">
        <v>0</v>
      </c>
      <c r="F66" s="3">
        <f>Tableau2567[[#This Row],[MONTANT HT]]*0.2</f>
        <v>0</v>
      </c>
      <c r="G66" s="5">
        <f>Tableau2567[[#This Row],[TVA]]+Tableau2567[[#This Row],[MONTANT HT]]</f>
        <v>0</v>
      </c>
      <c r="H66" s="12" t="str" cm="1">
        <f t="array" ref="H66">_xlfn.IFS(Tableau2567[[#This Row],[MONTANT TTC]]="","",Tableau2567[[#This Row],[MODE 
REGLEMENT ]]="","A régler",Tableau2567[[#This Row],[MODE 
REGLEMENT ]]&lt;&gt;"","Réglée")</f>
        <v>A régler</v>
      </c>
      <c r="I66" s="1"/>
      <c r="J66" s="1"/>
      <c r="K66" s="1"/>
      <c r="L66" s="1"/>
      <c r="M66" s="1"/>
      <c r="N66" s="8"/>
      <c r="O66" s="65"/>
    </row>
    <row r="67" spans="1:15" x14ac:dyDescent="0.3">
      <c r="A67" s="7"/>
      <c r="B67" s="2"/>
      <c r="C67" s="17"/>
      <c r="D67" s="17"/>
      <c r="E67" s="3">
        <v>0</v>
      </c>
      <c r="F67" s="3">
        <f>Tableau2567[[#This Row],[MONTANT HT]]*0.2</f>
        <v>0</v>
      </c>
      <c r="G67" s="5">
        <f>Tableau2567[[#This Row],[TVA]]+Tableau2567[[#This Row],[MONTANT HT]]</f>
        <v>0</v>
      </c>
      <c r="H67" s="12" t="str" cm="1">
        <f t="array" ref="H67">_xlfn.IFS(Tableau2567[[#This Row],[MONTANT TTC]]="","",Tableau2567[[#This Row],[MODE 
REGLEMENT ]]="","A régler",Tableau2567[[#This Row],[MODE 
REGLEMENT ]]&lt;&gt;"","Réglée")</f>
        <v>A régler</v>
      </c>
      <c r="I67" s="1"/>
      <c r="J67" s="1"/>
      <c r="K67" s="1"/>
      <c r="L67" s="1"/>
      <c r="M67" s="1"/>
      <c r="N67" s="8"/>
      <c r="O67" s="38"/>
    </row>
    <row r="68" spans="1:15" x14ac:dyDescent="0.3">
      <c r="A68" s="7"/>
      <c r="B68" s="2"/>
      <c r="C68" s="17"/>
      <c r="D68" s="17"/>
      <c r="E68" s="3">
        <v>0</v>
      </c>
      <c r="F68" s="3">
        <f>Tableau2567[[#This Row],[MONTANT HT]]*0.2</f>
        <v>0</v>
      </c>
      <c r="G68" s="5">
        <f>Tableau2567[[#This Row],[TVA]]+Tableau2567[[#This Row],[MONTANT HT]]</f>
        <v>0</v>
      </c>
      <c r="H68" s="12" t="str" cm="1">
        <f t="array" ref="H68">_xlfn.IFS(Tableau2567[[#This Row],[MONTANT TTC]]="","",Tableau2567[[#This Row],[MODE 
REGLEMENT ]]="","A régler",Tableau2567[[#This Row],[MODE 
REGLEMENT ]]&lt;&gt;"","Réglée")</f>
        <v>A régler</v>
      </c>
      <c r="I68" s="1"/>
      <c r="J68" s="1"/>
      <c r="K68" s="1"/>
      <c r="L68" s="1"/>
      <c r="M68" s="1"/>
      <c r="N68" s="8"/>
      <c r="O68" s="65"/>
    </row>
    <row r="69" spans="1:15" x14ac:dyDescent="0.3">
      <c r="A69" s="7"/>
      <c r="B69" s="2"/>
      <c r="C69" s="17"/>
      <c r="D69" s="17"/>
      <c r="E69" s="3">
        <v>0</v>
      </c>
      <c r="F69" s="3">
        <f>Tableau2567[[#This Row],[MONTANT HT]]*0.2</f>
        <v>0</v>
      </c>
      <c r="G69" s="5">
        <f>Tableau2567[[#This Row],[TVA]]+Tableau2567[[#This Row],[MONTANT HT]]</f>
        <v>0</v>
      </c>
      <c r="H69" s="12" t="str" cm="1">
        <f t="array" ref="H69">_xlfn.IFS(Tableau2567[[#This Row],[MONTANT TTC]]="","",Tableau2567[[#This Row],[MODE 
REGLEMENT ]]="","A régler",Tableau2567[[#This Row],[MODE 
REGLEMENT ]]&lt;&gt;"","Réglée")</f>
        <v>A régler</v>
      </c>
      <c r="I69" s="1"/>
      <c r="J69" s="1"/>
      <c r="K69" s="1"/>
      <c r="L69" s="1"/>
      <c r="M69" s="1"/>
      <c r="N69" s="8"/>
      <c r="O69" s="38"/>
    </row>
    <row r="70" spans="1:15" x14ac:dyDescent="0.3">
      <c r="A70" s="7"/>
      <c r="B70" s="2"/>
      <c r="C70" s="17"/>
      <c r="D70" s="17"/>
      <c r="E70" s="3">
        <v>0</v>
      </c>
      <c r="F70" s="3">
        <f>Tableau2567[[#This Row],[MONTANT HT]]*0.2</f>
        <v>0</v>
      </c>
      <c r="G70" s="5">
        <f>Tableau2567[[#This Row],[TVA]]+Tableau2567[[#This Row],[MONTANT HT]]</f>
        <v>0</v>
      </c>
      <c r="H70" s="12" t="str" cm="1">
        <f t="array" ref="H70">_xlfn.IFS(Tableau2567[[#This Row],[MONTANT TTC]]="","",Tableau2567[[#This Row],[MODE 
REGLEMENT ]]="","A régler",Tableau2567[[#This Row],[MODE 
REGLEMENT ]]&lt;&gt;"","Réglée")</f>
        <v>A régler</v>
      </c>
      <c r="I70" s="1"/>
      <c r="J70" s="1"/>
      <c r="K70" s="1"/>
      <c r="L70" s="1"/>
      <c r="M70" s="1"/>
      <c r="N70" s="8"/>
      <c r="O70" s="65"/>
    </row>
    <row r="71" spans="1:15" x14ac:dyDescent="0.3">
      <c r="A71" s="7"/>
      <c r="B71" s="2"/>
      <c r="C71" s="17"/>
      <c r="D71" s="17"/>
      <c r="E71" s="3">
        <v>0</v>
      </c>
      <c r="F71" s="3">
        <f>Tableau2567[[#This Row],[MONTANT HT]]*0.2</f>
        <v>0</v>
      </c>
      <c r="G71" s="5">
        <f>Tableau2567[[#This Row],[TVA]]+Tableau2567[[#This Row],[MONTANT HT]]</f>
        <v>0</v>
      </c>
      <c r="H71" s="12" t="str" cm="1">
        <f t="array" ref="H71">_xlfn.IFS(Tableau2567[[#This Row],[MONTANT TTC]]="","",Tableau2567[[#This Row],[MODE 
REGLEMENT ]]="","A régler",Tableau2567[[#This Row],[MODE 
REGLEMENT ]]&lt;&gt;"","Réglée")</f>
        <v>A régler</v>
      </c>
      <c r="I71" s="1"/>
      <c r="J71" s="1"/>
      <c r="K71" s="1"/>
      <c r="L71" s="1"/>
      <c r="M71" s="1"/>
      <c r="N71" s="8"/>
      <c r="O71" s="38"/>
    </row>
    <row r="72" spans="1:15" x14ac:dyDescent="0.3">
      <c r="A72" s="7"/>
      <c r="B72" s="2"/>
      <c r="C72" s="17"/>
      <c r="D72" s="17"/>
      <c r="E72" s="3">
        <v>0</v>
      </c>
      <c r="F72" s="3">
        <f>Tableau2567[[#This Row],[MONTANT HT]]*0.2</f>
        <v>0</v>
      </c>
      <c r="G72" s="5">
        <f>Tableau2567[[#This Row],[TVA]]+Tableau2567[[#This Row],[MONTANT HT]]</f>
        <v>0</v>
      </c>
      <c r="H72" s="12" t="str" cm="1">
        <f t="array" ref="H72">_xlfn.IFS(Tableau2567[[#This Row],[MONTANT TTC]]="","",Tableau2567[[#This Row],[MODE 
REGLEMENT ]]="","A régler",Tableau2567[[#This Row],[MODE 
REGLEMENT ]]&lt;&gt;"","Réglée")</f>
        <v>A régler</v>
      </c>
      <c r="I72" s="1"/>
      <c r="J72" s="1"/>
      <c r="K72" s="1"/>
      <c r="L72" s="1"/>
      <c r="M72" s="1"/>
      <c r="N72" s="8"/>
      <c r="O72" s="65"/>
    </row>
    <row r="73" spans="1:15" x14ac:dyDescent="0.3">
      <c r="A73" s="7"/>
      <c r="B73" s="2"/>
      <c r="C73" s="17"/>
      <c r="D73" s="17"/>
      <c r="E73" s="3">
        <v>0</v>
      </c>
      <c r="F73" s="3">
        <f>Tableau2567[[#This Row],[MONTANT HT]]*0.2</f>
        <v>0</v>
      </c>
      <c r="G73" s="5">
        <f>Tableau2567[[#This Row],[TVA]]+Tableau2567[[#This Row],[MONTANT HT]]</f>
        <v>0</v>
      </c>
      <c r="H73" s="12" t="str" cm="1">
        <f t="array" ref="H73">_xlfn.IFS(Tableau2567[[#This Row],[MONTANT TTC]]="","",Tableau2567[[#This Row],[MODE 
REGLEMENT ]]="","A régler",Tableau2567[[#This Row],[MODE 
REGLEMENT ]]&lt;&gt;"","Réglée")</f>
        <v>A régler</v>
      </c>
      <c r="I73" s="1"/>
      <c r="J73" s="1"/>
      <c r="K73" s="1"/>
      <c r="L73" s="1"/>
      <c r="M73" s="1"/>
      <c r="N73" s="8"/>
      <c r="O73" s="38"/>
    </row>
    <row r="74" spans="1:15" x14ac:dyDescent="0.3">
      <c r="A74" s="7"/>
      <c r="B74" s="2"/>
      <c r="C74" s="17"/>
      <c r="D74" s="17"/>
      <c r="E74" s="3">
        <v>0</v>
      </c>
      <c r="F74" s="3">
        <f>Tableau2567[[#This Row],[MONTANT HT]]*0.2</f>
        <v>0</v>
      </c>
      <c r="G74" s="5">
        <f>Tableau2567[[#This Row],[TVA]]+Tableau2567[[#This Row],[MONTANT HT]]</f>
        <v>0</v>
      </c>
      <c r="H74" s="12" t="str" cm="1">
        <f t="array" ref="H74">_xlfn.IFS(Tableau2567[[#This Row],[MONTANT TTC]]="","",Tableau2567[[#This Row],[MODE 
REGLEMENT ]]="","A régler",Tableau2567[[#This Row],[MODE 
REGLEMENT ]]&lt;&gt;"","Réglée")</f>
        <v>A régler</v>
      </c>
      <c r="I74" s="1"/>
      <c r="J74" s="1"/>
      <c r="K74" s="1"/>
      <c r="L74" s="1"/>
      <c r="M74" s="1"/>
      <c r="N74" s="8"/>
      <c r="O74" s="65"/>
    </row>
    <row r="75" spans="1:15" x14ac:dyDescent="0.3">
      <c r="A75" s="7"/>
      <c r="B75" s="2"/>
      <c r="C75" s="17"/>
      <c r="D75" s="17"/>
      <c r="E75" s="3">
        <v>0</v>
      </c>
      <c r="F75" s="3">
        <f>Tableau2567[[#This Row],[MONTANT HT]]*0.2</f>
        <v>0</v>
      </c>
      <c r="G75" s="5">
        <f>Tableau2567[[#This Row],[TVA]]+Tableau2567[[#This Row],[MONTANT HT]]</f>
        <v>0</v>
      </c>
      <c r="H75" s="12" t="str" cm="1">
        <f t="array" ref="H75">_xlfn.IFS(Tableau2567[[#This Row],[MONTANT TTC]]="","",Tableau2567[[#This Row],[MODE 
REGLEMENT ]]="","A régler",Tableau2567[[#This Row],[MODE 
REGLEMENT ]]&lt;&gt;"","Réglée")</f>
        <v>A régler</v>
      </c>
      <c r="I75" s="1"/>
      <c r="J75" s="1"/>
      <c r="K75" s="1"/>
      <c r="L75" s="1"/>
      <c r="M75" s="1"/>
      <c r="N75" s="8"/>
      <c r="O75" s="38"/>
    </row>
    <row r="76" spans="1:15" x14ac:dyDescent="0.3">
      <c r="A76" s="7"/>
      <c r="B76" s="2"/>
      <c r="C76" s="17"/>
      <c r="D76" s="17"/>
      <c r="E76" s="3">
        <v>0</v>
      </c>
      <c r="F76" s="3">
        <f>Tableau2567[[#This Row],[MONTANT HT]]*0.2</f>
        <v>0</v>
      </c>
      <c r="G76" s="5">
        <f>Tableau2567[[#This Row],[TVA]]+Tableau2567[[#This Row],[MONTANT HT]]</f>
        <v>0</v>
      </c>
      <c r="H76" s="12" t="str" cm="1">
        <f t="array" ref="H76">_xlfn.IFS(Tableau2567[[#This Row],[MONTANT TTC]]="","",Tableau2567[[#This Row],[MODE 
REGLEMENT ]]="","A régler",Tableau2567[[#This Row],[MODE 
REGLEMENT ]]&lt;&gt;"","Réglée")</f>
        <v>A régler</v>
      </c>
      <c r="I76" s="1"/>
      <c r="J76" s="1"/>
      <c r="K76" s="1"/>
      <c r="L76" s="1"/>
      <c r="M76" s="1"/>
      <c r="N76" s="8"/>
      <c r="O76" s="65"/>
    </row>
    <row r="77" spans="1:15" x14ac:dyDescent="0.3">
      <c r="A77" s="7"/>
      <c r="B77" s="2"/>
      <c r="C77" s="17"/>
      <c r="D77" s="17"/>
      <c r="E77" s="3">
        <v>0</v>
      </c>
      <c r="F77" s="3">
        <f>Tableau2567[[#This Row],[MONTANT HT]]*0.2</f>
        <v>0</v>
      </c>
      <c r="G77" s="5">
        <f>Tableau2567[[#This Row],[TVA]]+Tableau2567[[#This Row],[MONTANT HT]]</f>
        <v>0</v>
      </c>
      <c r="H77" s="12" t="str" cm="1">
        <f t="array" ref="H77">_xlfn.IFS(Tableau2567[[#This Row],[MONTANT TTC]]="","",Tableau2567[[#This Row],[MODE 
REGLEMENT ]]="","A régler",Tableau2567[[#This Row],[MODE 
REGLEMENT ]]&lt;&gt;"","Réglée")</f>
        <v>A régler</v>
      </c>
      <c r="I77" s="1"/>
      <c r="J77" s="1"/>
      <c r="K77" s="1"/>
      <c r="L77" s="1"/>
      <c r="M77" s="1"/>
      <c r="N77" s="8"/>
      <c r="O77" s="38"/>
    </row>
    <row r="78" spans="1:15" x14ac:dyDescent="0.3">
      <c r="A78" s="7"/>
      <c r="B78" s="2"/>
      <c r="C78" s="17"/>
      <c r="D78" s="17"/>
      <c r="E78" s="3">
        <v>0</v>
      </c>
      <c r="F78" s="3">
        <f>Tableau2567[[#This Row],[MONTANT HT]]*0.2</f>
        <v>0</v>
      </c>
      <c r="G78" s="5">
        <f>Tableau2567[[#This Row],[TVA]]+Tableau2567[[#This Row],[MONTANT HT]]</f>
        <v>0</v>
      </c>
      <c r="H78" s="12" t="str" cm="1">
        <f t="array" ref="H78">_xlfn.IFS(Tableau2567[[#This Row],[MONTANT TTC]]="","",Tableau2567[[#This Row],[MODE 
REGLEMENT ]]="","A régler",Tableau2567[[#This Row],[MODE 
REGLEMENT ]]&lt;&gt;"","Réglée")</f>
        <v>A régler</v>
      </c>
      <c r="I78" s="1"/>
      <c r="J78" s="1"/>
      <c r="K78" s="1"/>
      <c r="L78" s="1"/>
      <c r="M78" s="1"/>
      <c r="N78" s="8"/>
      <c r="O78" s="65"/>
    </row>
    <row r="79" spans="1:15" x14ac:dyDescent="0.3">
      <c r="A79" s="7"/>
      <c r="B79" s="2"/>
      <c r="C79" s="17"/>
      <c r="D79" s="17"/>
      <c r="E79" s="3">
        <v>0</v>
      </c>
      <c r="F79" s="3">
        <f>Tableau2567[[#This Row],[MONTANT HT]]*0.2</f>
        <v>0</v>
      </c>
      <c r="G79" s="5">
        <f>Tableau2567[[#This Row],[TVA]]+Tableau2567[[#This Row],[MONTANT HT]]</f>
        <v>0</v>
      </c>
      <c r="H79" s="12" t="str" cm="1">
        <f t="array" ref="H79">_xlfn.IFS(Tableau2567[[#This Row],[MONTANT TTC]]="","",Tableau2567[[#This Row],[MODE 
REGLEMENT ]]="","A régler",Tableau2567[[#This Row],[MODE 
REGLEMENT ]]&lt;&gt;"","Réglée")</f>
        <v>A régler</v>
      </c>
      <c r="I79" s="1"/>
      <c r="J79" s="1"/>
      <c r="K79" s="1"/>
      <c r="L79" s="1"/>
      <c r="M79" s="1"/>
      <c r="N79" s="8"/>
      <c r="O79" s="38"/>
    </row>
    <row r="80" spans="1:15" x14ac:dyDescent="0.3">
      <c r="A80" s="9"/>
      <c r="B80" s="2"/>
      <c r="C80" s="17"/>
      <c r="D80" s="17"/>
      <c r="E80" s="3">
        <v>0</v>
      </c>
      <c r="F80" s="3">
        <f>Tableau2567[[#This Row],[MONTANT HT]]*0.2</f>
        <v>0</v>
      </c>
      <c r="G80" s="5">
        <f>Tableau2567[[#This Row],[TVA]]+Tableau2567[[#This Row],[MONTANT HT]]</f>
        <v>0</v>
      </c>
      <c r="H80" s="12" t="str" cm="1">
        <f t="array" ref="H80">_xlfn.IFS(Tableau2567[[#This Row],[MONTANT TTC]]="","",Tableau2567[[#This Row],[MODE 
REGLEMENT ]]="","A régler",Tableau2567[[#This Row],[MODE 
REGLEMENT ]]&lt;&gt;"","Réglée")</f>
        <v>A régler</v>
      </c>
      <c r="I80" s="1"/>
      <c r="J80" s="10"/>
      <c r="K80" s="10"/>
      <c r="L80" s="10"/>
      <c r="M80" s="10"/>
      <c r="N80" s="11"/>
      <c r="O80" s="65"/>
    </row>
  </sheetData>
  <mergeCells count="17">
    <mergeCell ref="K1:L1"/>
    <mergeCell ref="K2:L2"/>
    <mergeCell ref="K4:L4"/>
    <mergeCell ref="K5:L5"/>
    <mergeCell ref="E2:F2"/>
    <mergeCell ref="E4:F4"/>
    <mergeCell ref="E5:F5"/>
    <mergeCell ref="H1:I1"/>
    <mergeCell ref="H2:I2"/>
    <mergeCell ref="H4:I4"/>
    <mergeCell ref="H5:I5"/>
    <mergeCell ref="E1:F1"/>
    <mergeCell ref="A1:A5"/>
    <mergeCell ref="B5:C5"/>
    <mergeCell ref="B4:C4"/>
    <mergeCell ref="B2:C2"/>
    <mergeCell ref="B1:C1"/>
  </mergeCells>
  <conditionalFormatting sqref="A7:N80">
    <cfRule type="expression" dxfId="25" priority="3">
      <formula>$H7="Réglée"</formula>
    </cfRule>
  </conditionalFormatting>
  <conditionalFormatting sqref="O8:O80">
    <cfRule type="expression" dxfId="24" priority="1">
      <formula>$H8="Réglée"</formula>
    </cfRule>
  </conditionalFormatting>
  <dataValidations count="4">
    <dataValidation type="list" allowBlank="1" showInputMessage="1" showErrorMessage="1" sqref="I8:I80" xr:uid="{B8159EBC-29B0-48D9-9625-702E4540592D}">
      <formula1>"Virement,Prélèvement,"</formula1>
    </dataValidation>
    <dataValidation type="list" allowBlank="1" showInputMessage="1" showErrorMessage="1" sqref="J7" xr:uid="{B79BBF65-4F36-410E-8D3C-C799791DA36E}">
      <formula1>"Revente,Investissement,Autre"</formula1>
    </dataValidation>
    <dataValidation type="list" allowBlank="1" showInputMessage="1" showErrorMessage="1" sqref="J8:J80" xr:uid="{854300DB-0007-46D3-89FE-789409EC4474}">
      <formula1>"Revente,Investissement,Autre,"</formula1>
    </dataValidation>
    <dataValidation type="list" allowBlank="1" showInputMessage="1" showErrorMessage="1" sqref="O7:O80" xr:uid="{87806141-1750-4261-883B-A326A1621093}">
      <formula1>"OUI,"</formula1>
    </dataValidation>
  </dataValidations>
  <pageMargins left="0.7" right="0.7" top="0.75" bottom="0.75" header="0.3" footer="0.3"/>
  <ignoredErrors>
    <ignoredError sqref="J7" listDataValidation="1"/>
  </ignoredErrors>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B911EAF-FDAC-4651-B3F3-19E635AA7B22}">
  <dimension ref="A1:O80"/>
  <sheetViews>
    <sheetView showGridLines="0" workbookViewId="0">
      <pane ySplit="7" topLeftCell="A8" activePane="bottomLeft" state="frozen"/>
      <selection activeCell="H8" sqref="H8"/>
      <selection pane="bottomLeft" activeCell="H8" sqref="H8"/>
    </sheetView>
  </sheetViews>
  <sheetFormatPr baseColWidth="10" defaultRowHeight="14.4" x14ac:dyDescent="0.3"/>
  <cols>
    <col min="1" max="2" width="15.77734375" customWidth="1"/>
    <col min="3" max="3" width="10.77734375" customWidth="1"/>
    <col min="4" max="4" width="11.109375" customWidth="1"/>
    <col min="5" max="5" width="15.77734375" customWidth="1"/>
    <col min="6" max="6" width="9.44140625" customWidth="1"/>
    <col min="7" max="7" width="15.77734375" customWidth="1"/>
    <col min="8" max="8" width="9.33203125" customWidth="1"/>
    <col min="9" max="9" width="13.88671875" customWidth="1"/>
    <col min="10" max="10" width="10.88671875" customWidth="1"/>
    <col min="11" max="13" width="15.77734375" customWidth="1"/>
    <col min="14" max="14" width="21.5546875" customWidth="1"/>
  </cols>
  <sheetData>
    <row r="1" spans="1:15" x14ac:dyDescent="0.3">
      <c r="A1" s="113" t="s">
        <v>139</v>
      </c>
      <c r="B1" s="112" t="s">
        <v>26</v>
      </c>
      <c r="C1" s="112"/>
      <c r="D1" s="20">
        <f>SUM(E8:E80)</f>
        <v>0</v>
      </c>
      <c r="E1" s="116" t="s">
        <v>14</v>
      </c>
      <c r="F1" s="116"/>
      <c r="G1" s="23">
        <f>SUMIF(Tableau25678[STATUT],"&lt;&gt;Réglée",Tableau25678[MONTANT HT])</f>
        <v>0</v>
      </c>
      <c r="H1" s="115" t="s">
        <v>21</v>
      </c>
      <c r="I1" s="115"/>
      <c r="J1" s="26">
        <f>SUMIF('JANVIER 25 '!$J$8:$J$80,"&lt;&gt;Investissement",Tableau25678[MONTANT HT])</f>
        <v>0</v>
      </c>
      <c r="K1" s="111" t="s">
        <v>24</v>
      </c>
      <c r="L1" s="111"/>
      <c r="M1" s="24">
        <f>SUMIF('JANVIER 25 '!$J$8:$J$80,"&lt;&gt;Revente",Tableau25678[MONTANT HT])</f>
        <v>0</v>
      </c>
      <c r="N1" s="31" t="s">
        <v>31</v>
      </c>
      <c r="O1" s="32">
        <f>SUMIF(Tableau25678[TYPE VENTE],"Autre",Tableau25678[MONTANT HT])</f>
        <v>0</v>
      </c>
    </row>
    <row r="2" spans="1:15" x14ac:dyDescent="0.3">
      <c r="A2" s="114"/>
      <c r="B2" s="112" t="s">
        <v>16</v>
      </c>
      <c r="C2" s="112"/>
      <c r="D2" s="21">
        <f>SUM(G8:G80)</f>
        <v>0</v>
      </c>
      <c r="E2" s="116" t="s">
        <v>15</v>
      </c>
      <c r="F2" s="116"/>
      <c r="G2" s="28">
        <f>SUMIF(Tableau25678[STATUT],"&lt;&gt;Réglée",Tableau25678[MONTANT TTC])</f>
        <v>0</v>
      </c>
      <c r="H2" s="115" t="s">
        <v>22</v>
      </c>
      <c r="I2" s="115"/>
      <c r="J2" s="27">
        <f>SUMIF('JANVIER 25 '!$J$8:$J$80,"&lt;&gt;Investissement",Tableau25678[MONTANT TTC])</f>
        <v>0</v>
      </c>
      <c r="K2" s="110" t="s">
        <v>25</v>
      </c>
      <c r="L2" s="110"/>
      <c r="M2" s="25">
        <f>SUMIF('JANVIER 25 '!$J$8:$J$80,"&lt;&gt;Revente",Tableau25678[MONTANT TTC])</f>
        <v>0</v>
      </c>
      <c r="N2" s="31" t="s">
        <v>32</v>
      </c>
      <c r="O2" s="36">
        <f>SUMIF(Tableau25678[TYPE VENTE],"Autre",Tableau25678[MONTANT TTC])</f>
        <v>0</v>
      </c>
    </row>
    <row r="3" spans="1:15" x14ac:dyDescent="0.3">
      <c r="A3" s="114"/>
      <c r="B3" s="18"/>
      <c r="C3" s="18"/>
      <c r="D3" s="18"/>
      <c r="E3" s="18"/>
      <c r="F3" s="18"/>
      <c r="G3" s="18"/>
      <c r="H3" s="18"/>
      <c r="I3" s="19"/>
      <c r="J3" s="19"/>
      <c r="K3" s="19"/>
      <c r="L3" s="19"/>
      <c r="M3" s="19"/>
      <c r="N3" s="19"/>
      <c r="O3" s="35"/>
    </row>
    <row r="4" spans="1:15" x14ac:dyDescent="0.3">
      <c r="A4" s="114"/>
      <c r="B4" s="112" t="s">
        <v>17</v>
      </c>
      <c r="C4" s="112"/>
      <c r="D4" s="20">
        <f>SUM('JANVIER 25 :DECEMBRE 25'!D1)</f>
        <v>0</v>
      </c>
      <c r="E4" s="116" t="s">
        <v>28</v>
      </c>
      <c r="F4" s="116"/>
      <c r="G4" s="30">
        <f>SUM('JANVIER 25 :DECEMBRE 25'!G1)</f>
        <v>0</v>
      </c>
      <c r="H4" s="115" t="s">
        <v>23</v>
      </c>
      <c r="I4" s="115"/>
      <c r="J4" s="29">
        <f>SUM('JANVIER 25 :DECEMBRE 25'!J1)</f>
        <v>0</v>
      </c>
      <c r="K4" s="110" t="s">
        <v>20</v>
      </c>
      <c r="L4" s="110"/>
      <c r="M4" s="24">
        <f>SUM('JANVIER 25 :DECEMBRE 25'!M1)</f>
        <v>0</v>
      </c>
      <c r="N4" s="31" t="s">
        <v>33</v>
      </c>
      <c r="O4" s="32">
        <f>SUM('JANVIER 25 :DECEMBRE 25'!O1)</f>
        <v>0</v>
      </c>
    </row>
    <row r="5" spans="1:15" x14ac:dyDescent="0.3">
      <c r="A5" s="114"/>
      <c r="B5" s="112" t="s">
        <v>18</v>
      </c>
      <c r="C5" s="112"/>
      <c r="D5" s="22">
        <f>SUM('JANVIER 25 :DECEMBRE 25'!D2)</f>
        <v>0</v>
      </c>
      <c r="E5" s="116" t="s">
        <v>29</v>
      </c>
      <c r="F5" s="116"/>
      <c r="G5" s="28">
        <f>SUM('JANVIER 25 :DECEMBRE 25'!G2)</f>
        <v>0</v>
      </c>
      <c r="H5" s="115" t="s">
        <v>27</v>
      </c>
      <c r="I5" s="115"/>
      <c r="J5" s="27">
        <f>SUM('JANVIER 25 :DECEMBRE 25'!J2)</f>
        <v>0</v>
      </c>
      <c r="K5" s="110" t="s">
        <v>19</v>
      </c>
      <c r="L5" s="110"/>
      <c r="M5" s="25">
        <f>SUM('JANVIER 25 :DECEMBRE 25'!M2)</f>
        <v>0</v>
      </c>
      <c r="N5" s="31" t="s">
        <v>34</v>
      </c>
      <c r="O5" s="36">
        <f>SUM('JANVIER 25 :DECEMBRE 25'!O2)</f>
        <v>0</v>
      </c>
    </row>
    <row r="6" spans="1:15" x14ac:dyDescent="0.3">
      <c r="E6" s="4"/>
    </row>
    <row r="7" spans="1:15" ht="39.6" customHeight="1" x14ac:dyDescent="0.3">
      <c r="A7" s="13" t="s">
        <v>1</v>
      </c>
      <c r="B7" s="14" t="s">
        <v>2</v>
      </c>
      <c r="C7" s="15" t="s">
        <v>11</v>
      </c>
      <c r="D7" s="15" t="s">
        <v>10</v>
      </c>
      <c r="E7" s="14" t="s">
        <v>3</v>
      </c>
      <c r="F7" s="14" t="s">
        <v>0</v>
      </c>
      <c r="G7" s="14" t="s">
        <v>4</v>
      </c>
      <c r="H7" s="14" t="s">
        <v>5</v>
      </c>
      <c r="I7" s="15" t="s">
        <v>12</v>
      </c>
      <c r="J7" s="14" t="s">
        <v>13</v>
      </c>
      <c r="K7" s="14" t="s">
        <v>9</v>
      </c>
      <c r="L7" s="14" t="s">
        <v>6</v>
      </c>
      <c r="M7" s="14" t="s">
        <v>7</v>
      </c>
      <c r="N7" s="16" t="s">
        <v>8</v>
      </c>
      <c r="O7" s="79" t="s">
        <v>37</v>
      </c>
    </row>
    <row r="8" spans="1:15" x14ac:dyDescent="0.3">
      <c r="A8" s="7"/>
      <c r="B8" s="2"/>
      <c r="C8" s="17"/>
      <c r="D8" s="17"/>
      <c r="E8" s="3">
        <v>0</v>
      </c>
      <c r="F8" s="3">
        <f>Tableau25678[[#This Row],[MONTANT HT]]*0.2</f>
        <v>0</v>
      </c>
      <c r="G8" s="5">
        <f>Tableau25678[[#This Row],[TVA]]+Tableau25678[[#This Row],[MONTANT HT]]</f>
        <v>0</v>
      </c>
      <c r="H8" s="12" t="str" cm="1">
        <f t="array" ref="H8">_xlfn.IFS(Tableau25678[[#This Row],[MONTANT TTC]]="","",Tableau25678[[#This Row],[MODE 
REGLEMENT ]]="","A régler",Tableau25678[[#This Row],[MODE 
REGLEMENT ]]&lt;&gt;"","Réglée")</f>
        <v>A régler</v>
      </c>
      <c r="I8" s="37"/>
      <c r="J8" s="38"/>
      <c r="K8" s="1"/>
      <c r="L8" s="1"/>
      <c r="M8" s="1"/>
      <c r="N8" s="8"/>
      <c r="O8" s="87"/>
    </row>
    <row r="9" spans="1:15" x14ac:dyDescent="0.3">
      <c r="A9" s="6"/>
      <c r="B9" s="2"/>
      <c r="C9" s="17"/>
      <c r="D9" s="17"/>
      <c r="E9" s="3">
        <v>0</v>
      </c>
      <c r="F9" s="3">
        <f>Tableau25678[[#This Row],[MONTANT HT]]*0.2</f>
        <v>0</v>
      </c>
      <c r="G9" s="5">
        <f>Tableau25678[[#This Row],[TVA]]+Tableau25678[[#This Row],[MONTANT HT]]</f>
        <v>0</v>
      </c>
      <c r="H9" s="12" t="str" cm="1">
        <f t="array" ref="H9">_xlfn.IFS(Tableau25678[[#This Row],[MONTANT TTC]]="","",Tableau25678[[#This Row],[MODE 
REGLEMENT ]]="","A régler",Tableau25678[[#This Row],[MODE 
REGLEMENT ]]&lt;&gt;"","Réglée")</f>
        <v>A régler</v>
      </c>
      <c r="I9" s="38"/>
      <c r="J9" s="38"/>
      <c r="K9" s="1"/>
      <c r="L9" s="1"/>
      <c r="M9" s="1"/>
      <c r="N9" s="8"/>
      <c r="O9" s="38"/>
    </row>
    <row r="10" spans="1:15" x14ac:dyDescent="0.3">
      <c r="A10" s="6"/>
      <c r="B10" s="2"/>
      <c r="C10" s="17"/>
      <c r="D10" s="17"/>
      <c r="E10" s="3">
        <v>0</v>
      </c>
      <c r="F10" s="3">
        <f>Tableau25678[[#This Row],[MONTANT HT]]*0.2</f>
        <v>0</v>
      </c>
      <c r="G10" s="5">
        <f>Tableau25678[[#This Row],[TVA]]+Tableau25678[[#This Row],[MONTANT HT]]</f>
        <v>0</v>
      </c>
      <c r="H10" s="12" t="str" cm="1">
        <f t="array" ref="H10">_xlfn.IFS(Tableau25678[[#This Row],[MONTANT TTC]]="","",Tableau25678[[#This Row],[MODE 
REGLEMENT ]]="","A régler",Tableau25678[[#This Row],[MODE 
REGLEMENT ]]&lt;&gt;"","Réglée")</f>
        <v>A régler</v>
      </c>
      <c r="I10" s="38"/>
      <c r="J10" s="38"/>
      <c r="K10" s="1"/>
      <c r="L10" s="1"/>
      <c r="M10" s="1"/>
      <c r="N10" s="8"/>
      <c r="O10" s="38"/>
    </row>
    <row r="11" spans="1:15" x14ac:dyDescent="0.3">
      <c r="A11" s="6"/>
      <c r="B11" s="2"/>
      <c r="C11" s="17"/>
      <c r="D11" s="17"/>
      <c r="E11" s="3">
        <v>0</v>
      </c>
      <c r="F11" s="3">
        <f>Tableau25678[[#This Row],[MONTANT HT]]*0.2</f>
        <v>0</v>
      </c>
      <c r="G11" s="5">
        <f>Tableau25678[[#This Row],[TVA]]+Tableau25678[[#This Row],[MONTANT HT]]</f>
        <v>0</v>
      </c>
      <c r="H11" s="12" t="str" cm="1">
        <f t="array" ref="H11">_xlfn.IFS(Tableau25678[[#This Row],[MONTANT TTC]]="","",Tableau25678[[#This Row],[MODE 
REGLEMENT ]]="","A régler",Tableau25678[[#This Row],[MODE 
REGLEMENT ]]&lt;&gt;"","Réglée")</f>
        <v>A régler</v>
      </c>
      <c r="I11" s="1"/>
      <c r="J11" s="1"/>
      <c r="K11" s="1"/>
      <c r="L11" s="1"/>
      <c r="M11" s="1"/>
      <c r="N11" s="8"/>
      <c r="O11" s="38"/>
    </row>
    <row r="12" spans="1:15" x14ac:dyDescent="0.3">
      <c r="A12" s="7"/>
      <c r="B12" s="2"/>
      <c r="C12" s="17"/>
      <c r="D12" s="17"/>
      <c r="E12" s="3">
        <v>0</v>
      </c>
      <c r="F12" s="3">
        <f>Tableau25678[[#This Row],[MONTANT HT]]*0.2</f>
        <v>0</v>
      </c>
      <c r="G12" s="5">
        <f>Tableau25678[[#This Row],[TVA]]+Tableau25678[[#This Row],[MONTANT HT]]</f>
        <v>0</v>
      </c>
      <c r="H12" s="12" t="str" cm="1">
        <f t="array" ref="H12">_xlfn.IFS(Tableau25678[[#This Row],[MONTANT TTC]]="","",Tableau25678[[#This Row],[MODE 
REGLEMENT ]]="","A régler",Tableau25678[[#This Row],[MODE 
REGLEMENT ]]&lt;&gt;"","Réglée")</f>
        <v>A régler</v>
      </c>
      <c r="I12" s="1"/>
      <c r="J12" s="1"/>
      <c r="K12" s="1"/>
      <c r="L12" s="1"/>
      <c r="M12" s="1"/>
      <c r="N12" s="8"/>
      <c r="O12" s="38"/>
    </row>
    <row r="13" spans="1:15" x14ac:dyDescent="0.3">
      <c r="A13" s="6"/>
      <c r="B13" s="2"/>
      <c r="C13" s="17"/>
      <c r="D13" s="17"/>
      <c r="E13" s="3">
        <v>0</v>
      </c>
      <c r="F13" s="3">
        <f>Tableau25678[[#This Row],[MONTANT HT]]*0.2</f>
        <v>0</v>
      </c>
      <c r="G13" s="5">
        <f>Tableau25678[[#This Row],[TVA]]+Tableau25678[[#This Row],[MONTANT HT]]</f>
        <v>0</v>
      </c>
      <c r="H13" s="12" t="str" cm="1">
        <f t="array" ref="H13">_xlfn.IFS(Tableau25678[[#This Row],[MONTANT TTC]]="","",Tableau25678[[#This Row],[MODE 
REGLEMENT ]]="","A régler",Tableau25678[[#This Row],[MODE 
REGLEMENT ]]&lt;&gt;"","Réglée")</f>
        <v>A régler</v>
      </c>
      <c r="I13" s="1"/>
      <c r="J13" s="1"/>
      <c r="K13" s="1"/>
      <c r="L13" s="1"/>
      <c r="M13" s="1"/>
      <c r="N13" s="8"/>
      <c r="O13" s="38"/>
    </row>
    <row r="14" spans="1:15" x14ac:dyDescent="0.3">
      <c r="A14" s="6"/>
      <c r="B14" s="2"/>
      <c r="C14" s="17"/>
      <c r="D14" s="17"/>
      <c r="E14" s="3">
        <v>0</v>
      </c>
      <c r="F14" s="3">
        <f>Tableau25678[[#This Row],[MONTANT HT]]*0.2</f>
        <v>0</v>
      </c>
      <c r="G14" s="5">
        <f>Tableau25678[[#This Row],[TVA]]+Tableau25678[[#This Row],[MONTANT HT]]</f>
        <v>0</v>
      </c>
      <c r="H14" s="12" t="str" cm="1">
        <f t="array" ref="H14">_xlfn.IFS(Tableau25678[[#This Row],[MONTANT TTC]]="","",Tableau25678[[#This Row],[MODE 
REGLEMENT ]]="","A régler",Tableau25678[[#This Row],[MODE 
REGLEMENT ]]&lt;&gt;"","Réglée")</f>
        <v>A régler</v>
      </c>
      <c r="I14" s="1"/>
      <c r="J14" s="1"/>
      <c r="K14" s="1"/>
      <c r="L14" s="1"/>
      <c r="M14" s="1"/>
      <c r="N14" s="8"/>
      <c r="O14" s="38"/>
    </row>
    <row r="15" spans="1:15" x14ac:dyDescent="0.3">
      <c r="A15" s="6"/>
      <c r="B15" s="2"/>
      <c r="C15" s="17"/>
      <c r="D15" s="17"/>
      <c r="E15" s="3">
        <v>0</v>
      </c>
      <c r="F15" s="3">
        <f>Tableau25678[[#This Row],[MONTANT HT]]*0.2</f>
        <v>0</v>
      </c>
      <c r="G15" s="5">
        <f>Tableau25678[[#This Row],[TVA]]+Tableau25678[[#This Row],[MONTANT HT]]</f>
        <v>0</v>
      </c>
      <c r="H15" s="12" t="str" cm="1">
        <f t="array" ref="H15">_xlfn.IFS(Tableau25678[[#This Row],[MONTANT TTC]]="","",Tableau25678[[#This Row],[MODE 
REGLEMENT ]]="","A régler",Tableau25678[[#This Row],[MODE 
REGLEMENT ]]&lt;&gt;"","Réglée")</f>
        <v>A régler</v>
      </c>
      <c r="I15" s="1"/>
      <c r="J15" s="1"/>
      <c r="K15" s="1"/>
      <c r="L15" s="1"/>
      <c r="M15" s="1"/>
      <c r="N15" s="8"/>
      <c r="O15" s="38"/>
    </row>
    <row r="16" spans="1:15" x14ac:dyDescent="0.3">
      <c r="A16" s="6"/>
      <c r="B16" s="2"/>
      <c r="C16" s="17"/>
      <c r="D16" s="17"/>
      <c r="E16" s="3">
        <v>0</v>
      </c>
      <c r="F16" s="3">
        <f>Tableau25678[[#This Row],[MONTANT HT]]*0.2</f>
        <v>0</v>
      </c>
      <c r="G16" s="5">
        <f>Tableau25678[[#This Row],[TVA]]+Tableau25678[[#This Row],[MONTANT HT]]</f>
        <v>0</v>
      </c>
      <c r="H16" s="12" t="str" cm="1">
        <f t="array" ref="H16">_xlfn.IFS(Tableau25678[[#This Row],[MONTANT TTC]]="","",Tableau25678[[#This Row],[MODE 
REGLEMENT ]]="","A régler",Tableau25678[[#This Row],[MODE 
REGLEMENT ]]&lt;&gt;"","Réglée")</f>
        <v>A régler</v>
      </c>
      <c r="I16" s="1"/>
      <c r="J16" s="1"/>
      <c r="K16" s="1"/>
      <c r="L16" s="1"/>
      <c r="M16" s="1"/>
      <c r="N16" s="8"/>
      <c r="O16" s="38"/>
    </row>
    <row r="17" spans="1:15" x14ac:dyDescent="0.3">
      <c r="A17" s="6"/>
      <c r="B17" s="2"/>
      <c r="C17" s="17"/>
      <c r="D17" s="17"/>
      <c r="E17" s="3">
        <v>0</v>
      </c>
      <c r="F17" s="3">
        <f>Tableau25678[[#This Row],[MONTANT HT]]*0.2</f>
        <v>0</v>
      </c>
      <c r="G17" s="5">
        <f>Tableau25678[[#This Row],[TVA]]+Tableau25678[[#This Row],[MONTANT HT]]</f>
        <v>0</v>
      </c>
      <c r="H17" s="12" t="str" cm="1">
        <f t="array" ref="H17">_xlfn.IFS(Tableau25678[[#This Row],[MONTANT TTC]]="","",Tableau25678[[#This Row],[MODE 
REGLEMENT ]]="","A régler",Tableau25678[[#This Row],[MODE 
REGLEMENT ]]&lt;&gt;"","Réglée")</f>
        <v>A régler</v>
      </c>
      <c r="I17" s="1"/>
      <c r="J17" s="1"/>
      <c r="K17" s="1"/>
      <c r="L17" s="1"/>
      <c r="M17" s="1"/>
      <c r="N17" s="8"/>
      <c r="O17" s="38"/>
    </row>
    <row r="18" spans="1:15" x14ac:dyDescent="0.3">
      <c r="A18" s="6"/>
      <c r="B18" s="2"/>
      <c r="C18" s="17"/>
      <c r="D18" s="17"/>
      <c r="E18" s="3">
        <v>0</v>
      </c>
      <c r="F18" s="3">
        <f>Tableau25678[[#This Row],[MONTANT HT]]*0.2</f>
        <v>0</v>
      </c>
      <c r="G18" s="5">
        <f>Tableau25678[[#This Row],[TVA]]+Tableau25678[[#This Row],[MONTANT HT]]</f>
        <v>0</v>
      </c>
      <c r="H18" s="12" t="str" cm="1">
        <f t="array" ref="H18">_xlfn.IFS(Tableau25678[[#This Row],[MONTANT TTC]]="","",Tableau25678[[#This Row],[MODE 
REGLEMENT ]]="","A régler",Tableau25678[[#This Row],[MODE 
REGLEMENT ]]&lt;&gt;"","Réglée")</f>
        <v>A régler</v>
      </c>
      <c r="I18" s="1"/>
      <c r="J18" s="1"/>
      <c r="K18" s="1"/>
      <c r="L18" s="1"/>
      <c r="M18" s="1"/>
      <c r="N18" s="8"/>
      <c r="O18" s="38"/>
    </row>
    <row r="19" spans="1:15" x14ac:dyDescent="0.3">
      <c r="A19" s="6"/>
      <c r="B19" s="2"/>
      <c r="C19" s="17"/>
      <c r="D19" s="17"/>
      <c r="E19" s="3">
        <v>0</v>
      </c>
      <c r="F19" s="3">
        <f>Tableau25678[[#This Row],[MONTANT HT]]*0.2</f>
        <v>0</v>
      </c>
      <c r="G19" s="5">
        <f>Tableau25678[[#This Row],[TVA]]+Tableau25678[[#This Row],[MONTANT HT]]</f>
        <v>0</v>
      </c>
      <c r="H19" s="12" t="str" cm="1">
        <f t="array" ref="H19">_xlfn.IFS(Tableau25678[[#This Row],[MONTANT TTC]]="","",Tableau25678[[#This Row],[MODE 
REGLEMENT ]]="","A régler",Tableau25678[[#This Row],[MODE 
REGLEMENT ]]&lt;&gt;"","Réglée")</f>
        <v>A régler</v>
      </c>
      <c r="I19" s="1"/>
      <c r="J19" s="1"/>
      <c r="K19" s="1"/>
      <c r="L19" s="1"/>
      <c r="M19" s="1"/>
      <c r="N19" s="8"/>
      <c r="O19" s="38"/>
    </row>
    <row r="20" spans="1:15" x14ac:dyDescent="0.3">
      <c r="A20" s="7"/>
      <c r="B20" s="2"/>
      <c r="C20" s="17"/>
      <c r="D20" s="17"/>
      <c r="E20" s="3">
        <v>0</v>
      </c>
      <c r="F20" s="3">
        <f>Tableau25678[[#This Row],[MONTANT HT]]*0.2</f>
        <v>0</v>
      </c>
      <c r="G20" s="5">
        <f>Tableau25678[[#This Row],[TVA]]+Tableau25678[[#This Row],[MONTANT HT]]</f>
        <v>0</v>
      </c>
      <c r="H20" s="12" t="str" cm="1">
        <f t="array" ref="H20">_xlfn.IFS(Tableau25678[[#This Row],[MONTANT TTC]]="","",Tableau25678[[#This Row],[MODE 
REGLEMENT ]]="","A régler",Tableau25678[[#This Row],[MODE 
REGLEMENT ]]&lt;&gt;"","Réglée")</f>
        <v>A régler</v>
      </c>
      <c r="I20" s="1"/>
      <c r="J20" s="1"/>
      <c r="K20" s="1"/>
      <c r="L20" s="1"/>
      <c r="M20" s="1"/>
      <c r="N20" s="8"/>
      <c r="O20" s="38"/>
    </row>
    <row r="21" spans="1:15" x14ac:dyDescent="0.3">
      <c r="A21" s="6"/>
      <c r="B21" s="2"/>
      <c r="C21" s="17"/>
      <c r="D21" s="17"/>
      <c r="E21" s="3">
        <v>0</v>
      </c>
      <c r="F21" s="3">
        <f>Tableau25678[[#This Row],[MONTANT HT]]*0.2</f>
        <v>0</v>
      </c>
      <c r="G21" s="5">
        <f>Tableau25678[[#This Row],[TVA]]+Tableau25678[[#This Row],[MONTANT HT]]</f>
        <v>0</v>
      </c>
      <c r="H21" s="12" t="str" cm="1">
        <f t="array" ref="H21">_xlfn.IFS(Tableau25678[[#This Row],[MONTANT TTC]]="","",Tableau25678[[#This Row],[MODE 
REGLEMENT ]]="","A régler",Tableau25678[[#This Row],[MODE 
REGLEMENT ]]&lt;&gt;"","Réglée")</f>
        <v>A régler</v>
      </c>
      <c r="I21" s="1"/>
      <c r="J21" s="1"/>
      <c r="K21" s="1"/>
      <c r="L21" s="1"/>
      <c r="M21" s="1"/>
      <c r="N21" s="8"/>
      <c r="O21" s="38"/>
    </row>
    <row r="22" spans="1:15" x14ac:dyDescent="0.3">
      <c r="A22" s="6"/>
      <c r="B22" s="2"/>
      <c r="C22" s="17"/>
      <c r="D22" s="17"/>
      <c r="E22" s="3">
        <v>0</v>
      </c>
      <c r="F22" s="3">
        <f>Tableau25678[[#This Row],[MONTANT HT]]*0.2</f>
        <v>0</v>
      </c>
      <c r="G22" s="5">
        <f>Tableau25678[[#This Row],[TVA]]+Tableau25678[[#This Row],[MONTANT HT]]</f>
        <v>0</v>
      </c>
      <c r="H22" s="12" t="str" cm="1">
        <f t="array" ref="H22">_xlfn.IFS(Tableau25678[[#This Row],[MONTANT TTC]]="","",Tableau25678[[#This Row],[MODE 
REGLEMENT ]]="","A régler",Tableau25678[[#This Row],[MODE 
REGLEMENT ]]&lt;&gt;"","Réglée")</f>
        <v>A régler</v>
      </c>
      <c r="I22" s="1"/>
      <c r="J22" s="1"/>
      <c r="K22" s="1"/>
      <c r="L22" s="1"/>
      <c r="M22" s="1"/>
      <c r="N22" s="8"/>
      <c r="O22" s="38"/>
    </row>
    <row r="23" spans="1:15" x14ac:dyDescent="0.3">
      <c r="A23" s="7"/>
      <c r="B23" s="2"/>
      <c r="C23" s="17"/>
      <c r="D23" s="17"/>
      <c r="E23" s="3">
        <v>0</v>
      </c>
      <c r="F23" s="3">
        <f>Tableau25678[[#This Row],[MONTANT HT]]*0.2</f>
        <v>0</v>
      </c>
      <c r="G23" s="5">
        <f>Tableau25678[[#This Row],[TVA]]+Tableau25678[[#This Row],[MONTANT HT]]</f>
        <v>0</v>
      </c>
      <c r="H23" s="12" t="str" cm="1">
        <f t="array" ref="H23">_xlfn.IFS(Tableau25678[[#This Row],[MONTANT TTC]]="","",Tableau25678[[#This Row],[MODE 
REGLEMENT ]]="","A régler",Tableau25678[[#This Row],[MODE 
REGLEMENT ]]&lt;&gt;"","Réglée")</f>
        <v>A régler</v>
      </c>
      <c r="I23" s="1"/>
      <c r="J23" s="1"/>
      <c r="K23" s="1"/>
      <c r="L23" s="1"/>
      <c r="M23" s="1"/>
      <c r="N23" s="8"/>
      <c r="O23" s="38"/>
    </row>
    <row r="24" spans="1:15" x14ac:dyDescent="0.3">
      <c r="A24" s="7"/>
      <c r="B24" s="2"/>
      <c r="C24" s="17"/>
      <c r="D24" s="17"/>
      <c r="E24" s="3">
        <v>0</v>
      </c>
      <c r="F24" s="3">
        <f>Tableau25678[[#This Row],[MONTANT HT]]*0.2</f>
        <v>0</v>
      </c>
      <c r="G24" s="5">
        <f>Tableau25678[[#This Row],[TVA]]+Tableau25678[[#This Row],[MONTANT HT]]</f>
        <v>0</v>
      </c>
      <c r="H24" s="12" t="str" cm="1">
        <f t="array" ref="H24">_xlfn.IFS(Tableau25678[[#This Row],[MONTANT TTC]]="","",Tableau25678[[#This Row],[MODE 
REGLEMENT ]]="","A régler",Tableau25678[[#This Row],[MODE 
REGLEMENT ]]&lt;&gt;"","Réglée")</f>
        <v>A régler</v>
      </c>
      <c r="I24" s="1"/>
      <c r="J24" s="1"/>
      <c r="K24" s="1"/>
      <c r="L24" s="1"/>
      <c r="M24" s="1"/>
      <c r="N24" s="8"/>
      <c r="O24" s="38"/>
    </row>
    <row r="25" spans="1:15" x14ac:dyDescent="0.3">
      <c r="A25" s="7"/>
      <c r="B25" s="2"/>
      <c r="C25" s="17"/>
      <c r="D25" s="17"/>
      <c r="E25" s="3">
        <v>0</v>
      </c>
      <c r="F25" s="3">
        <f>Tableau25678[[#This Row],[MONTANT HT]]*0.2</f>
        <v>0</v>
      </c>
      <c r="G25" s="5">
        <f>Tableau25678[[#This Row],[TVA]]+Tableau25678[[#This Row],[MONTANT HT]]</f>
        <v>0</v>
      </c>
      <c r="H25" s="12" t="str" cm="1">
        <f t="array" ref="H25">_xlfn.IFS(Tableau25678[[#This Row],[MONTANT TTC]]="","",Tableau25678[[#This Row],[MODE 
REGLEMENT ]]="","A régler",Tableau25678[[#This Row],[MODE 
REGLEMENT ]]&lt;&gt;"","Réglée")</f>
        <v>A régler</v>
      </c>
      <c r="I25" s="1"/>
      <c r="J25" s="1"/>
      <c r="K25" s="1"/>
      <c r="L25" s="1"/>
      <c r="M25" s="1"/>
      <c r="N25" s="8"/>
      <c r="O25" s="38"/>
    </row>
    <row r="26" spans="1:15" x14ac:dyDescent="0.3">
      <c r="A26" s="7"/>
      <c r="B26" s="2"/>
      <c r="C26" s="17"/>
      <c r="D26" s="17"/>
      <c r="E26" s="3">
        <v>0</v>
      </c>
      <c r="F26" s="3">
        <f>Tableau25678[[#This Row],[MONTANT HT]]*0.2</f>
        <v>0</v>
      </c>
      <c r="G26" s="5">
        <f>Tableau25678[[#This Row],[TVA]]+Tableau25678[[#This Row],[MONTANT HT]]</f>
        <v>0</v>
      </c>
      <c r="H26" s="12" t="str" cm="1">
        <f t="array" ref="H26">_xlfn.IFS(Tableau25678[[#This Row],[MONTANT TTC]]="","",Tableau25678[[#This Row],[MODE 
REGLEMENT ]]="","A régler",Tableau25678[[#This Row],[MODE 
REGLEMENT ]]&lt;&gt;"","Réglée")</f>
        <v>A régler</v>
      </c>
      <c r="I26" s="1"/>
      <c r="J26" s="1"/>
      <c r="K26" s="1"/>
      <c r="L26" s="1"/>
      <c r="M26" s="1"/>
      <c r="N26" s="8"/>
      <c r="O26" s="38"/>
    </row>
    <row r="27" spans="1:15" x14ac:dyDescent="0.3">
      <c r="A27" s="7"/>
      <c r="B27" s="2"/>
      <c r="C27" s="17"/>
      <c r="D27" s="17"/>
      <c r="E27" s="3">
        <v>0</v>
      </c>
      <c r="F27" s="3">
        <f>Tableau25678[[#This Row],[MONTANT HT]]*0.2</f>
        <v>0</v>
      </c>
      <c r="G27" s="5">
        <f>Tableau25678[[#This Row],[TVA]]+Tableau25678[[#This Row],[MONTANT HT]]</f>
        <v>0</v>
      </c>
      <c r="H27" s="12" t="str" cm="1">
        <f t="array" ref="H27">_xlfn.IFS(Tableau25678[[#This Row],[MONTANT TTC]]="","",Tableau25678[[#This Row],[MODE 
REGLEMENT ]]="","A régler",Tableau25678[[#This Row],[MODE 
REGLEMENT ]]&lt;&gt;"","Réglée")</f>
        <v>A régler</v>
      </c>
      <c r="I27" s="1"/>
      <c r="J27" s="1"/>
      <c r="K27" s="1"/>
      <c r="L27" s="1"/>
      <c r="M27" s="1"/>
      <c r="N27" s="8"/>
      <c r="O27" s="38"/>
    </row>
    <row r="28" spans="1:15" x14ac:dyDescent="0.3">
      <c r="A28" s="7"/>
      <c r="B28" s="2"/>
      <c r="C28" s="17"/>
      <c r="D28" s="17"/>
      <c r="E28" s="3">
        <v>0</v>
      </c>
      <c r="F28" s="3">
        <f>Tableau25678[[#This Row],[MONTANT HT]]*0.2</f>
        <v>0</v>
      </c>
      <c r="G28" s="5">
        <f>Tableau25678[[#This Row],[TVA]]+Tableau25678[[#This Row],[MONTANT HT]]</f>
        <v>0</v>
      </c>
      <c r="H28" s="12" t="str" cm="1">
        <f t="array" ref="H28">_xlfn.IFS(Tableau25678[[#This Row],[MONTANT TTC]]="","",Tableau25678[[#This Row],[MODE 
REGLEMENT ]]="","A régler",Tableau25678[[#This Row],[MODE 
REGLEMENT ]]&lt;&gt;"","Réglée")</f>
        <v>A régler</v>
      </c>
      <c r="I28" s="1"/>
      <c r="J28" s="1"/>
      <c r="K28" s="1"/>
      <c r="L28" s="1"/>
      <c r="M28" s="1"/>
      <c r="N28" s="8"/>
      <c r="O28" s="38"/>
    </row>
    <row r="29" spans="1:15" x14ac:dyDescent="0.3">
      <c r="A29" s="7"/>
      <c r="B29" s="2"/>
      <c r="C29" s="17"/>
      <c r="D29" s="17"/>
      <c r="E29" s="3">
        <v>0</v>
      </c>
      <c r="F29" s="3">
        <f>Tableau25678[[#This Row],[MONTANT HT]]*0.2</f>
        <v>0</v>
      </c>
      <c r="G29" s="5">
        <f>Tableau25678[[#This Row],[TVA]]+Tableau25678[[#This Row],[MONTANT HT]]</f>
        <v>0</v>
      </c>
      <c r="H29" s="12" t="str" cm="1">
        <f t="array" ref="H29">_xlfn.IFS(Tableau25678[[#This Row],[MONTANT TTC]]="","",Tableau25678[[#This Row],[MODE 
REGLEMENT ]]="","A régler",Tableau25678[[#This Row],[MODE 
REGLEMENT ]]&lt;&gt;"","Réglée")</f>
        <v>A régler</v>
      </c>
      <c r="I29" s="1"/>
      <c r="J29" s="1"/>
      <c r="K29" s="1"/>
      <c r="L29" s="1"/>
      <c r="M29" s="1"/>
      <c r="N29" s="8"/>
      <c r="O29" s="38"/>
    </row>
    <row r="30" spans="1:15" x14ac:dyDescent="0.3">
      <c r="A30" s="7"/>
      <c r="B30" s="2"/>
      <c r="C30" s="17"/>
      <c r="D30" s="17"/>
      <c r="E30" s="3">
        <v>0</v>
      </c>
      <c r="F30" s="3">
        <f>Tableau25678[[#This Row],[MONTANT HT]]*0.2</f>
        <v>0</v>
      </c>
      <c r="G30" s="5">
        <f>Tableau25678[[#This Row],[TVA]]+Tableau25678[[#This Row],[MONTANT HT]]</f>
        <v>0</v>
      </c>
      <c r="H30" s="12" t="str" cm="1">
        <f t="array" ref="H30">_xlfn.IFS(Tableau25678[[#This Row],[MONTANT TTC]]="","",Tableau25678[[#This Row],[MODE 
REGLEMENT ]]="","A régler",Tableau25678[[#This Row],[MODE 
REGLEMENT ]]&lt;&gt;"","Réglée")</f>
        <v>A régler</v>
      </c>
      <c r="I30" s="1"/>
      <c r="J30" s="1"/>
      <c r="K30" s="1"/>
      <c r="L30" s="1"/>
      <c r="M30" s="1"/>
      <c r="N30" s="8"/>
      <c r="O30" s="38"/>
    </row>
    <row r="31" spans="1:15" x14ac:dyDescent="0.3">
      <c r="A31" s="7"/>
      <c r="B31" s="2"/>
      <c r="C31" s="17"/>
      <c r="D31" s="17"/>
      <c r="E31" s="3">
        <v>0</v>
      </c>
      <c r="F31" s="3">
        <f>Tableau25678[[#This Row],[MONTANT HT]]*0.2</f>
        <v>0</v>
      </c>
      <c r="G31" s="5">
        <f>Tableau25678[[#This Row],[TVA]]+Tableau25678[[#This Row],[MONTANT HT]]</f>
        <v>0</v>
      </c>
      <c r="H31" s="12" t="str" cm="1">
        <f t="array" ref="H31">_xlfn.IFS(Tableau25678[[#This Row],[MONTANT TTC]]="","",Tableau25678[[#This Row],[MODE 
REGLEMENT ]]="","A régler",Tableau25678[[#This Row],[MODE 
REGLEMENT ]]&lt;&gt;"","Réglée")</f>
        <v>A régler</v>
      </c>
      <c r="I31" s="1"/>
      <c r="J31" s="1"/>
      <c r="K31" s="1"/>
      <c r="L31" s="1"/>
      <c r="M31" s="1"/>
      <c r="N31" s="8"/>
      <c r="O31" s="38"/>
    </row>
    <row r="32" spans="1:15" x14ac:dyDescent="0.3">
      <c r="A32" s="7"/>
      <c r="B32" s="2"/>
      <c r="C32" s="17"/>
      <c r="D32" s="17"/>
      <c r="E32" s="3">
        <v>0</v>
      </c>
      <c r="F32" s="3">
        <f>Tableau25678[[#This Row],[MONTANT HT]]*0.2</f>
        <v>0</v>
      </c>
      <c r="G32" s="5">
        <f>Tableau25678[[#This Row],[TVA]]+Tableau25678[[#This Row],[MONTANT HT]]</f>
        <v>0</v>
      </c>
      <c r="H32" s="12" t="str" cm="1">
        <f t="array" ref="H32">_xlfn.IFS(Tableau25678[[#This Row],[MONTANT TTC]]="","",Tableau25678[[#This Row],[MODE 
REGLEMENT ]]="","A régler",Tableau25678[[#This Row],[MODE 
REGLEMENT ]]&lt;&gt;"","Réglée")</f>
        <v>A régler</v>
      </c>
      <c r="I32" s="1"/>
      <c r="J32" s="1"/>
      <c r="K32" s="1"/>
      <c r="L32" s="1"/>
      <c r="M32" s="1"/>
      <c r="N32" s="8"/>
      <c r="O32" s="38"/>
    </row>
    <row r="33" spans="1:15" x14ac:dyDescent="0.3">
      <c r="A33" s="7"/>
      <c r="B33" s="2"/>
      <c r="C33" s="17"/>
      <c r="D33" s="17"/>
      <c r="E33" s="3">
        <v>0</v>
      </c>
      <c r="F33" s="3">
        <f>Tableau25678[[#This Row],[MONTANT HT]]*0.2</f>
        <v>0</v>
      </c>
      <c r="G33" s="5">
        <f>Tableau25678[[#This Row],[TVA]]+Tableau25678[[#This Row],[MONTANT HT]]</f>
        <v>0</v>
      </c>
      <c r="H33" s="12" t="str" cm="1">
        <f t="array" ref="H33">_xlfn.IFS(Tableau25678[[#This Row],[MONTANT TTC]]="","",Tableau25678[[#This Row],[MODE 
REGLEMENT ]]="","A régler",Tableau25678[[#This Row],[MODE 
REGLEMENT ]]&lt;&gt;"","Réglée")</f>
        <v>A régler</v>
      </c>
      <c r="I33" s="1"/>
      <c r="J33" s="1"/>
      <c r="K33" s="1"/>
      <c r="L33" s="1"/>
      <c r="M33" s="1"/>
      <c r="N33" s="8"/>
      <c r="O33" s="38"/>
    </row>
    <row r="34" spans="1:15" x14ac:dyDescent="0.3">
      <c r="A34" s="7"/>
      <c r="B34" s="2"/>
      <c r="C34" s="17"/>
      <c r="D34" s="17"/>
      <c r="E34" s="3">
        <v>0</v>
      </c>
      <c r="F34" s="3">
        <f>Tableau25678[[#This Row],[MONTANT HT]]*0.2</f>
        <v>0</v>
      </c>
      <c r="G34" s="5">
        <f>Tableau25678[[#This Row],[TVA]]+Tableau25678[[#This Row],[MONTANT HT]]</f>
        <v>0</v>
      </c>
      <c r="H34" s="12" t="str" cm="1">
        <f t="array" ref="H34">_xlfn.IFS(Tableau25678[[#This Row],[MONTANT TTC]]="","",Tableau25678[[#This Row],[MODE 
REGLEMENT ]]="","A régler",Tableau25678[[#This Row],[MODE 
REGLEMENT ]]&lt;&gt;"","Réglée")</f>
        <v>A régler</v>
      </c>
      <c r="I34" s="1"/>
      <c r="J34" s="1"/>
      <c r="K34" s="1"/>
      <c r="L34" s="1"/>
      <c r="M34" s="1"/>
      <c r="N34" s="8"/>
      <c r="O34" s="38"/>
    </row>
    <row r="35" spans="1:15" x14ac:dyDescent="0.3">
      <c r="A35" s="7"/>
      <c r="B35" s="2"/>
      <c r="C35" s="17"/>
      <c r="D35" s="17"/>
      <c r="E35" s="3">
        <v>0</v>
      </c>
      <c r="F35" s="3">
        <f>Tableau25678[[#This Row],[MONTANT HT]]*0.2</f>
        <v>0</v>
      </c>
      <c r="G35" s="5">
        <f>Tableau25678[[#This Row],[TVA]]+Tableau25678[[#This Row],[MONTANT HT]]</f>
        <v>0</v>
      </c>
      <c r="H35" s="12" t="str" cm="1">
        <f t="array" ref="H35">_xlfn.IFS(Tableau25678[[#This Row],[MONTANT TTC]]="","",Tableau25678[[#This Row],[MODE 
REGLEMENT ]]="","A régler",Tableau25678[[#This Row],[MODE 
REGLEMENT ]]&lt;&gt;"","Réglée")</f>
        <v>A régler</v>
      </c>
      <c r="I35" s="1"/>
      <c r="J35" s="1"/>
      <c r="K35" s="1"/>
      <c r="L35" s="1"/>
      <c r="M35" s="1"/>
      <c r="N35" s="8"/>
      <c r="O35" s="38"/>
    </row>
    <row r="36" spans="1:15" x14ac:dyDescent="0.3">
      <c r="A36" s="7"/>
      <c r="B36" s="2"/>
      <c r="C36" s="17"/>
      <c r="D36" s="17"/>
      <c r="E36" s="3">
        <v>0</v>
      </c>
      <c r="F36" s="3">
        <f>Tableau25678[[#This Row],[MONTANT HT]]*0.2</f>
        <v>0</v>
      </c>
      <c r="G36" s="5">
        <f>Tableau25678[[#This Row],[TVA]]+Tableau25678[[#This Row],[MONTANT HT]]</f>
        <v>0</v>
      </c>
      <c r="H36" s="12" t="str" cm="1">
        <f t="array" ref="H36">_xlfn.IFS(Tableau25678[[#This Row],[MONTANT TTC]]="","",Tableau25678[[#This Row],[MODE 
REGLEMENT ]]="","A régler",Tableau25678[[#This Row],[MODE 
REGLEMENT ]]&lt;&gt;"","Réglée")</f>
        <v>A régler</v>
      </c>
      <c r="I36" s="1"/>
      <c r="J36" s="1"/>
      <c r="K36" s="1"/>
      <c r="L36" s="1"/>
      <c r="M36" s="1"/>
      <c r="N36" s="8"/>
      <c r="O36" s="38"/>
    </row>
    <row r="37" spans="1:15" x14ac:dyDescent="0.3">
      <c r="A37" s="7"/>
      <c r="B37" s="2"/>
      <c r="C37" s="17"/>
      <c r="D37" s="17"/>
      <c r="E37" s="3">
        <v>0</v>
      </c>
      <c r="F37" s="3">
        <f>Tableau25678[[#This Row],[MONTANT HT]]*0.2</f>
        <v>0</v>
      </c>
      <c r="G37" s="5">
        <f>Tableau25678[[#This Row],[TVA]]+Tableau25678[[#This Row],[MONTANT HT]]</f>
        <v>0</v>
      </c>
      <c r="H37" s="12" t="str" cm="1">
        <f t="array" ref="H37">_xlfn.IFS(Tableau25678[[#This Row],[MONTANT TTC]]="","",Tableau25678[[#This Row],[MODE 
REGLEMENT ]]="","A régler",Tableau25678[[#This Row],[MODE 
REGLEMENT ]]&lt;&gt;"","Réglée")</f>
        <v>A régler</v>
      </c>
      <c r="I37" s="1"/>
      <c r="J37" s="1"/>
      <c r="K37" s="1"/>
      <c r="L37" s="1"/>
      <c r="M37" s="1"/>
      <c r="N37" s="8"/>
      <c r="O37" s="38"/>
    </row>
    <row r="38" spans="1:15" x14ac:dyDescent="0.3">
      <c r="A38" s="7"/>
      <c r="B38" s="2"/>
      <c r="C38" s="17"/>
      <c r="D38" s="17"/>
      <c r="E38" s="3">
        <v>0</v>
      </c>
      <c r="F38" s="3">
        <f>Tableau25678[[#This Row],[MONTANT HT]]*0.2</f>
        <v>0</v>
      </c>
      <c r="G38" s="5">
        <f>Tableau25678[[#This Row],[TVA]]+Tableau25678[[#This Row],[MONTANT HT]]</f>
        <v>0</v>
      </c>
      <c r="H38" s="12" t="str" cm="1">
        <f t="array" ref="H38">_xlfn.IFS(Tableau25678[[#This Row],[MONTANT TTC]]="","",Tableau25678[[#This Row],[MODE 
REGLEMENT ]]="","A régler",Tableau25678[[#This Row],[MODE 
REGLEMENT ]]&lt;&gt;"","Réglée")</f>
        <v>A régler</v>
      </c>
      <c r="I38" s="1"/>
      <c r="J38" s="1"/>
      <c r="K38" s="1"/>
      <c r="L38" s="1"/>
      <c r="M38" s="1"/>
      <c r="N38" s="8"/>
      <c r="O38" s="38"/>
    </row>
    <row r="39" spans="1:15" x14ac:dyDescent="0.3">
      <c r="A39" s="7"/>
      <c r="B39" s="2"/>
      <c r="C39" s="17"/>
      <c r="D39" s="17"/>
      <c r="E39" s="3">
        <v>0</v>
      </c>
      <c r="F39" s="3">
        <f>Tableau25678[[#This Row],[MONTANT HT]]*0.2</f>
        <v>0</v>
      </c>
      <c r="G39" s="5">
        <f>Tableau25678[[#This Row],[TVA]]+Tableau25678[[#This Row],[MONTANT HT]]</f>
        <v>0</v>
      </c>
      <c r="H39" s="12" t="str" cm="1">
        <f t="array" ref="H39">_xlfn.IFS(Tableau25678[[#This Row],[MONTANT TTC]]="","",Tableau25678[[#This Row],[MODE 
REGLEMENT ]]="","A régler",Tableau25678[[#This Row],[MODE 
REGLEMENT ]]&lt;&gt;"","Réglée")</f>
        <v>A régler</v>
      </c>
      <c r="I39" s="1"/>
      <c r="J39" s="1"/>
      <c r="K39" s="1"/>
      <c r="L39" s="1"/>
      <c r="M39" s="1"/>
      <c r="N39" s="8"/>
      <c r="O39" s="38"/>
    </row>
    <row r="40" spans="1:15" x14ac:dyDescent="0.3">
      <c r="A40" s="7"/>
      <c r="B40" s="2"/>
      <c r="C40" s="17"/>
      <c r="D40" s="17"/>
      <c r="E40" s="3">
        <v>0</v>
      </c>
      <c r="F40" s="3">
        <f>Tableau25678[[#This Row],[MONTANT HT]]*0.2</f>
        <v>0</v>
      </c>
      <c r="G40" s="5">
        <f>Tableau25678[[#This Row],[TVA]]+Tableau25678[[#This Row],[MONTANT HT]]</f>
        <v>0</v>
      </c>
      <c r="H40" s="12" t="str" cm="1">
        <f t="array" ref="H40">_xlfn.IFS(Tableau25678[[#This Row],[MONTANT TTC]]="","",Tableau25678[[#This Row],[MODE 
REGLEMENT ]]="","A régler",Tableau25678[[#This Row],[MODE 
REGLEMENT ]]&lt;&gt;"","Réglée")</f>
        <v>A régler</v>
      </c>
      <c r="I40" s="1"/>
      <c r="J40" s="1"/>
      <c r="K40" s="1"/>
      <c r="L40" s="1"/>
      <c r="M40" s="1"/>
      <c r="N40" s="8"/>
      <c r="O40" s="38"/>
    </row>
    <row r="41" spans="1:15" x14ac:dyDescent="0.3">
      <c r="A41" s="7"/>
      <c r="B41" s="2"/>
      <c r="C41" s="17"/>
      <c r="D41" s="17"/>
      <c r="E41" s="3">
        <v>0</v>
      </c>
      <c r="F41" s="3">
        <f>Tableau25678[[#This Row],[MONTANT HT]]*0.2</f>
        <v>0</v>
      </c>
      <c r="G41" s="5">
        <f>Tableau25678[[#This Row],[TVA]]+Tableau25678[[#This Row],[MONTANT HT]]</f>
        <v>0</v>
      </c>
      <c r="H41" s="12" t="str" cm="1">
        <f t="array" ref="H41">_xlfn.IFS(Tableau25678[[#This Row],[MONTANT TTC]]="","",Tableau25678[[#This Row],[MODE 
REGLEMENT ]]="","A régler",Tableau25678[[#This Row],[MODE 
REGLEMENT ]]&lt;&gt;"","Réglée")</f>
        <v>A régler</v>
      </c>
      <c r="I41" s="1"/>
      <c r="J41" s="1"/>
      <c r="K41" s="1"/>
      <c r="L41" s="1"/>
      <c r="M41" s="1"/>
      <c r="N41" s="8"/>
      <c r="O41" s="38"/>
    </row>
    <row r="42" spans="1:15" x14ac:dyDescent="0.3">
      <c r="A42" s="7"/>
      <c r="B42" s="2"/>
      <c r="C42" s="17"/>
      <c r="D42" s="17"/>
      <c r="E42" s="3">
        <v>0</v>
      </c>
      <c r="F42" s="3">
        <f>Tableau25678[[#This Row],[MONTANT HT]]*0.2</f>
        <v>0</v>
      </c>
      <c r="G42" s="5">
        <f>Tableau25678[[#This Row],[TVA]]+Tableau25678[[#This Row],[MONTANT HT]]</f>
        <v>0</v>
      </c>
      <c r="H42" s="12" t="str" cm="1">
        <f t="array" ref="H42">_xlfn.IFS(Tableau25678[[#This Row],[MONTANT TTC]]="","",Tableau25678[[#This Row],[MODE 
REGLEMENT ]]="","A régler",Tableau25678[[#This Row],[MODE 
REGLEMENT ]]&lt;&gt;"","Réglée")</f>
        <v>A régler</v>
      </c>
      <c r="I42" s="1"/>
      <c r="J42" s="1"/>
      <c r="K42" s="1"/>
      <c r="L42" s="1"/>
      <c r="M42" s="1"/>
      <c r="N42" s="8"/>
      <c r="O42" s="38"/>
    </row>
    <row r="43" spans="1:15" x14ac:dyDescent="0.3">
      <c r="A43" s="7"/>
      <c r="B43" s="2"/>
      <c r="C43" s="17"/>
      <c r="D43" s="17"/>
      <c r="E43" s="3">
        <v>0</v>
      </c>
      <c r="F43" s="3">
        <f>Tableau25678[[#This Row],[MONTANT HT]]*0.2</f>
        <v>0</v>
      </c>
      <c r="G43" s="5">
        <f>Tableau25678[[#This Row],[TVA]]+Tableau25678[[#This Row],[MONTANT HT]]</f>
        <v>0</v>
      </c>
      <c r="H43" s="12" t="str" cm="1">
        <f t="array" ref="H43">_xlfn.IFS(Tableau25678[[#This Row],[MONTANT TTC]]="","",Tableau25678[[#This Row],[MODE 
REGLEMENT ]]="","A régler",Tableau25678[[#This Row],[MODE 
REGLEMENT ]]&lt;&gt;"","Réglée")</f>
        <v>A régler</v>
      </c>
      <c r="I43" s="1"/>
      <c r="J43" s="1"/>
      <c r="K43" s="1"/>
      <c r="L43" s="1"/>
      <c r="M43" s="1"/>
      <c r="N43" s="8"/>
      <c r="O43" s="38"/>
    </row>
    <row r="44" spans="1:15" x14ac:dyDescent="0.3">
      <c r="A44" s="7"/>
      <c r="B44" s="2"/>
      <c r="C44" s="17"/>
      <c r="D44" s="17"/>
      <c r="E44" s="3">
        <v>0</v>
      </c>
      <c r="F44" s="3">
        <f>Tableau25678[[#This Row],[MONTANT HT]]*0.2</f>
        <v>0</v>
      </c>
      <c r="G44" s="5">
        <f>Tableau25678[[#This Row],[TVA]]+Tableau25678[[#This Row],[MONTANT HT]]</f>
        <v>0</v>
      </c>
      <c r="H44" s="12" t="str" cm="1">
        <f t="array" ref="H44">_xlfn.IFS(Tableau25678[[#This Row],[MONTANT TTC]]="","",Tableau25678[[#This Row],[MODE 
REGLEMENT ]]="","A régler",Tableau25678[[#This Row],[MODE 
REGLEMENT ]]&lt;&gt;"","Réglée")</f>
        <v>A régler</v>
      </c>
      <c r="I44" s="1"/>
      <c r="J44" s="1"/>
      <c r="K44" s="1"/>
      <c r="L44" s="1"/>
      <c r="M44" s="1"/>
      <c r="N44" s="8"/>
      <c r="O44" s="38"/>
    </row>
    <row r="45" spans="1:15" x14ac:dyDescent="0.3">
      <c r="A45" s="7"/>
      <c r="B45" s="2"/>
      <c r="C45" s="17"/>
      <c r="D45" s="17"/>
      <c r="E45" s="3">
        <v>0</v>
      </c>
      <c r="F45" s="3">
        <f>Tableau25678[[#This Row],[MONTANT HT]]*0.2</f>
        <v>0</v>
      </c>
      <c r="G45" s="5">
        <f>Tableau25678[[#This Row],[TVA]]+Tableau25678[[#This Row],[MONTANT HT]]</f>
        <v>0</v>
      </c>
      <c r="H45" s="12" t="str" cm="1">
        <f t="array" ref="H45">_xlfn.IFS(Tableau25678[[#This Row],[MONTANT TTC]]="","",Tableau25678[[#This Row],[MODE 
REGLEMENT ]]="","A régler",Tableau25678[[#This Row],[MODE 
REGLEMENT ]]&lt;&gt;"","Réglée")</f>
        <v>A régler</v>
      </c>
      <c r="I45" s="1"/>
      <c r="J45" s="1"/>
      <c r="K45" s="1"/>
      <c r="L45" s="1"/>
      <c r="M45" s="1"/>
      <c r="N45" s="8"/>
      <c r="O45" s="38"/>
    </row>
    <row r="46" spans="1:15" x14ac:dyDescent="0.3">
      <c r="A46" s="7"/>
      <c r="B46" s="2"/>
      <c r="C46" s="17"/>
      <c r="D46" s="17"/>
      <c r="E46" s="3">
        <v>0</v>
      </c>
      <c r="F46" s="3">
        <f>Tableau25678[[#This Row],[MONTANT HT]]*0.2</f>
        <v>0</v>
      </c>
      <c r="G46" s="5">
        <f>Tableau25678[[#This Row],[TVA]]+Tableau25678[[#This Row],[MONTANT HT]]</f>
        <v>0</v>
      </c>
      <c r="H46" s="12" t="str" cm="1">
        <f t="array" ref="H46">_xlfn.IFS(Tableau25678[[#This Row],[MONTANT TTC]]="","",Tableau25678[[#This Row],[MODE 
REGLEMENT ]]="","A régler",Tableau25678[[#This Row],[MODE 
REGLEMENT ]]&lt;&gt;"","Réglée")</f>
        <v>A régler</v>
      </c>
      <c r="I46" s="1"/>
      <c r="J46" s="1"/>
      <c r="K46" s="1"/>
      <c r="L46" s="1"/>
      <c r="M46" s="1"/>
      <c r="N46" s="8"/>
      <c r="O46" s="38"/>
    </row>
    <row r="47" spans="1:15" x14ac:dyDescent="0.3">
      <c r="A47" s="7"/>
      <c r="B47" s="2"/>
      <c r="C47" s="17"/>
      <c r="D47" s="17"/>
      <c r="E47" s="3">
        <v>0</v>
      </c>
      <c r="F47" s="3">
        <f>Tableau25678[[#This Row],[MONTANT HT]]*0.2</f>
        <v>0</v>
      </c>
      <c r="G47" s="5">
        <f>Tableau25678[[#This Row],[TVA]]+Tableau25678[[#This Row],[MONTANT HT]]</f>
        <v>0</v>
      </c>
      <c r="H47" s="12" t="str" cm="1">
        <f t="array" ref="H47">_xlfn.IFS(Tableau25678[[#This Row],[MONTANT TTC]]="","",Tableau25678[[#This Row],[MODE 
REGLEMENT ]]="","A régler",Tableau25678[[#This Row],[MODE 
REGLEMENT ]]&lt;&gt;"","Réglée")</f>
        <v>A régler</v>
      </c>
      <c r="I47" s="1"/>
      <c r="J47" s="1"/>
      <c r="K47" s="1"/>
      <c r="L47" s="1"/>
      <c r="M47" s="1"/>
      <c r="N47" s="8"/>
      <c r="O47" s="38"/>
    </row>
    <row r="48" spans="1:15" x14ac:dyDescent="0.3">
      <c r="A48" s="7"/>
      <c r="B48" s="2"/>
      <c r="C48" s="17"/>
      <c r="D48" s="17"/>
      <c r="E48" s="3">
        <v>0</v>
      </c>
      <c r="F48" s="3">
        <f>Tableau25678[[#This Row],[MONTANT HT]]*0.2</f>
        <v>0</v>
      </c>
      <c r="G48" s="5">
        <f>Tableau25678[[#This Row],[TVA]]+Tableau25678[[#This Row],[MONTANT HT]]</f>
        <v>0</v>
      </c>
      <c r="H48" s="12" t="str" cm="1">
        <f t="array" ref="H48">_xlfn.IFS(Tableau25678[[#This Row],[MONTANT TTC]]="","",Tableau25678[[#This Row],[MODE 
REGLEMENT ]]="","A régler",Tableau25678[[#This Row],[MODE 
REGLEMENT ]]&lt;&gt;"","Réglée")</f>
        <v>A régler</v>
      </c>
      <c r="I48" s="1"/>
      <c r="J48" s="1"/>
      <c r="K48" s="1"/>
      <c r="L48" s="1"/>
      <c r="M48" s="1"/>
      <c r="N48" s="8"/>
      <c r="O48" s="38"/>
    </row>
    <row r="49" spans="1:15" x14ac:dyDescent="0.3">
      <c r="A49" s="7"/>
      <c r="B49" s="2"/>
      <c r="C49" s="17"/>
      <c r="D49" s="17"/>
      <c r="E49" s="3">
        <v>0</v>
      </c>
      <c r="F49" s="3">
        <f>Tableau25678[[#This Row],[MONTANT HT]]*0.2</f>
        <v>0</v>
      </c>
      <c r="G49" s="5">
        <f>Tableau25678[[#This Row],[TVA]]+Tableau25678[[#This Row],[MONTANT HT]]</f>
        <v>0</v>
      </c>
      <c r="H49" s="12" t="str" cm="1">
        <f t="array" ref="H49">_xlfn.IFS(Tableau25678[[#This Row],[MONTANT TTC]]="","",Tableau25678[[#This Row],[MODE 
REGLEMENT ]]="","A régler",Tableau25678[[#This Row],[MODE 
REGLEMENT ]]&lt;&gt;"","Réglée")</f>
        <v>A régler</v>
      </c>
      <c r="I49" s="1"/>
      <c r="J49" s="1"/>
      <c r="K49" s="1"/>
      <c r="L49" s="1"/>
      <c r="M49" s="1"/>
      <c r="N49" s="8"/>
      <c r="O49" s="38"/>
    </row>
    <row r="50" spans="1:15" x14ac:dyDescent="0.3">
      <c r="A50" s="7"/>
      <c r="B50" s="2"/>
      <c r="C50" s="17"/>
      <c r="D50" s="17"/>
      <c r="E50" s="3">
        <v>0</v>
      </c>
      <c r="F50" s="3">
        <f>Tableau25678[[#This Row],[MONTANT HT]]*0.2</f>
        <v>0</v>
      </c>
      <c r="G50" s="5">
        <f>Tableau25678[[#This Row],[TVA]]+Tableau25678[[#This Row],[MONTANT HT]]</f>
        <v>0</v>
      </c>
      <c r="H50" s="12" t="str" cm="1">
        <f t="array" ref="H50">_xlfn.IFS(Tableau25678[[#This Row],[MONTANT TTC]]="","",Tableau25678[[#This Row],[MODE 
REGLEMENT ]]="","A régler",Tableau25678[[#This Row],[MODE 
REGLEMENT ]]&lt;&gt;"","Réglée")</f>
        <v>A régler</v>
      </c>
      <c r="I50" s="1"/>
      <c r="J50" s="1"/>
      <c r="K50" s="1"/>
      <c r="L50" s="1"/>
      <c r="M50" s="1"/>
      <c r="N50" s="8"/>
      <c r="O50" s="38"/>
    </row>
    <row r="51" spans="1:15" x14ac:dyDescent="0.3">
      <c r="A51" s="7"/>
      <c r="B51" s="2"/>
      <c r="C51" s="17"/>
      <c r="D51" s="17"/>
      <c r="E51" s="3">
        <v>0</v>
      </c>
      <c r="F51" s="3">
        <f>Tableau25678[[#This Row],[MONTANT HT]]*0.2</f>
        <v>0</v>
      </c>
      <c r="G51" s="5">
        <f>Tableau25678[[#This Row],[TVA]]+Tableau25678[[#This Row],[MONTANT HT]]</f>
        <v>0</v>
      </c>
      <c r="H51" s="12" t="str" cm="1">
        <f t="array" ref="H51">_xlfn.IFS(Tableau25678[[#This Row],[MONTANT TTC]]="","",Tableau25678[[#This Row],[MODE 
REGLEMENT ]]="","A régler",Tableau25678[[#This Row],[MODE 
REGLEMENT ]]&lt;&gt;"","Réglée")</f>
        <v>A régler</v>
      </c>
      <c r="I51" s="1"/>
      <c r="J51" s="1"/>
      <c r="K51" s="1"/>
      <c r="L51" s="1"/>
      <c r="M51" s="1"/>
      <c r="N51" s="8"/>
      <c r="O51" s="38"/>
    </row>
    <row r="52" spans="1:15" x14ac:dyDescent="0.3">
      <c r="A52" s="7"/>
      <c r="B52" s="2"/>
      <c r="C52" s="17"/>
      <c r="D52" s="17"/>
      <c r="E52" s="3">
        <v>0</v>
      </c>
      <c r="F52" s="3">
        <f>Tableau25678[[#This Row],[MONTANT HT]]*0.2</f>
        <v>0</v>
      </c>
      <c r="G52" s="5">
        <f>Tableau25678[[#This Row],[TVA]]+Tableau25678[[#This Row],[MONTANT HT]]</f>
        <v>0</v>
      </c>
      <c r="H52" s="12" t="str" cm="1">
        <f t="array" ref="H52">_xlfn.IFS(Tableau25678[[#This Row],[MONTANT TTC]]="","",Tableau25678[[#This Row],[MODE 
REGLEMENT ]]="","A régler",Tableau25678[[#This Row],[MODE 
REGLEMENT ]]&lt;&gt;"","Réglée")</f>
        <v>A régler</v>
      </c>
      <c r="I52" s="1"/>
      <c r="J52" s="1"/>
      <c r="K52" s="1"/>
      <c r="L52" s="1"/>
      <c r="M52" s="1"/>
      <c r="N52" s="8"/>
      <c r="O52" s="38"/>
    </row>
    <row r="53" spans="1:15" x14ac:dyDescent="0.3">
      <c r="A53" s="7"/>
      <c r="B53" s="2"/>
      <c r="C53" s="17"/>
      <c r="D53" s="17"/>
      <c r="E53" s="3">
        <v>0</v>
      </c>
      <c r="F53" s="3">
        <f>Tableau25678[[#This Row],[MONTANT HT]]*0.2</f>
        <v>0</v>
      </c>
      <c r="G53" s="5">
        <f>Tableau25678[[#This Row],[TVA]]+Tableau25678[[#This Row],[MONTANT HT]]</f>
        <v>0</v>
      </c>
      <c r="H53" s="12" t="str" cm="1">
        <f t="array" ref="H53">_xlfn.IFS(Tableau25678[[#This Row],[MONTANT TTC]]="","",Tableau25678[[#This Row],[MODE 
REGLEMENT ]]="","A régler",Tableau25678[[#This Row],[MODE 
REGLEMENT ]]&lt;&gt;"","Réglée")</f>
        <v>A régler</v>
      </c>
      <c r="I53" s="1"/>
      <c r="J53" s="1"/>
      <c r="K53" s="1"/>
      <c r="L53" s="1"/>
      <c r="M53" s="1"/>
      <c r="N53" s="8"/>
      <c r="O53" s="38"/>
    </row>
    <row r="54" spans="1:15" x14ac:dyDescent="0.3">
      <c r="A54" s="7"/>
      <c r="B54" s="2"/>
      <c r="C54" s="17"/>
      <c r="D54" s="17"/>
      <c r="E54" s="3">
        <v>0</v>
      </c>
      <c r="F54" s="3">
        <f>Tableau25678[[#This Row],[MONTANT HT]]*0.2</f>
        <v>0</v>
      </c>
      <c r="G54" s="5">
        <f>Tableau25678[[#This Row],[TVA]]+Tableau25678[[#This Row],[MONTANT HT]]</f>
        <v>0</v>
      </c>
      <c r="H54" s="12" t="str" cm="1">
        <f t="array" ref="H54">_xlfn.IFS(Tableau25678[[#This Row],[MONTANT TTC]]="","",Tableau25678[[#This Row],[MODE 
REGLEMENT ]]="","A régler",Tableau25678[[#This Row],[MODE 
REGLEMENT ]]&lt;&gt;"","Réglée")</f>
        <v>A régler</v>
      </c>
      <c r="I54" s="1"/>
      <c r="J54" s="1"/>
      <c r="K54" s="1"/>
      <c r="L54" s="1"/>
      <c r="M54" s="1"/>
      <c r="N54" s="8"/>
      <c r="O54" s="38"/>
    </row>
    <row r="55" spans="1:15" x14ac:dyDescent="0.3">
      <c r="A55" s="7"/>
      <c r="B55" s="2"/>
      <c r="C55" s="17"/>
      <c r="D55" s="17"/>
      <c r="E55" s="3">
        <v>0</v>
      </c>
      <c r="F55" s="3">
        <f>Tableau25678[[#This Row],[MONTANT HT]]*0.2</f>
        <v>0</v>
      </c>
      <c r="G55" s="5">
        <f>Tableau25678[[#This Row],[TVA]]+Tableau25678[[#This Row],[MONTANT HT]]</f>
        <v>0</v>
      </c>
      <c r="H55" s="12" t="str" cm="1">
        <f t="array" ref="H55">_xlfn.IFS(Tableau25678[[#This Row],[MONTANT TTC]]="","",Tableau25678[[#This Row],[MODE 
REGLEMENT ]]="","A régler",Tableau25678[[#This Row],[MODE 
REGLEMENT ]]&lt;&gt;"","Réglée")</f>
        <v>A régler</v>
      </c>
      <c r="I55" s="1"/>
      <c r="J55" s="1"/>
      <c r="K55" s="1"/>
      <c r="L55" s="1"/>
      <c r="M55" s="1"/>
      <c r="N55" s="8"/>
      <c r="O55" s="38"/>
    </row>
    <row r="56" spans="1:15" x14ac:dyDescent="0.3">
      <c r="A56" s="7"/>
      <c r="B56" s="2"/>
      <c r="C56" s="17"/>
      <c r="D56" s="17"/>
      <c r="E56" s="3">
        <v>0</v>
      </c>
      <c r="F56" s="3">
        <f>Tableau25678[[#This Row],[MONTANT HT]]*0.2</f>
        <v>0</v>
      </c>
      <c r="G56" s="5">
        <f>Tableau25678[[#This Row],[TVA]]+Tableau25678[[#This Row],[MONTANT HT]]</f>
        <v>0</v>
      </c>
      <c r="H56" s="12" t="str" cm="1">
        <f t="array" ref="H56">_xlfn.IFS(Tableau25678[[#This Row],[MONTANT TTC]]="","",Tableau25678[[#This Row],[MODE 
REGLEMENT ]]="","A régler",Tableau25678[[#This Row],[MODE 
REGLEMENT ]]&lt;&gt;"","Réglée")</f>
        <v>A régler</v>
      </c>
      <c r="I56" s="1"/>
      <c r="J56" s="1"/>
      <c r="K56" s="1"/>
      <c r="L56" s="1"/>
      <c r="M56" s="1"/>
      <c r="N56" s="8"/>
      <c r="O56" s="38"/>
    </row>
    <row r="57" spans="1:15" x14ac:dyDescent="0.3">
      <c r="A57" s="7"/>
      <c r="B57" s="2"/>
      <c r="C57" s="17"/>
      <c r="D57" s="17"/>
      <c r="E57" s="3">
        <v>0</v>
      </c>
      <c r="F57" s="3">
        <f>Tableau25678[[#This Row],[MONTANT HT]]*0.2</f>
        <v>0</v>
      </c>
      <c r="G57" s="5">
        <f>Tableau25678[[#This Row],[TVA]]+Tableau25678[[#This Row],[MONTANT HT]]</f>
        <v>0</v>
      </c>
      <c r="H57" s="12" t="str" cm="1">
        <f t="array" ref="H57">_xlfn.IFS(Tableau25678[[#This Row],[MONTANT TTC]]="","",Tableau25678[[#This Row],[MODE 
REGLEMENT ]]="","A régler",Tableau25678[[#This Row],[MODE 
REGLEMENT ]]&lt;&gt;"","Réglée")</f>
        <v>A régler</v>
      </c>
      <c r="I57" s="1"/>
      <c r="J57" s="1"/>
      <c r="K57" s="1"/>
      <c r="L57" s="1"/>
      <c r="M57" s="1"/>
      <c r="N57" s="8"/>
      <c r="O57" s="38"/>
    </row>
    <row r="58" spans="1:15" x14ac:dyDescent="0.3">
      <c r="A58" s="7"/>
      <c r="B58" s="2"/>
      <c r="C58" s="17"/>
      <c r="D58" s="17"/>
      <c r="E58" s="3">
        <v>0</v>
      </c>
      <c r="F58" s="3">
        <f>Tableau25678[[#This Row],[MONTANT HT]]*0.2</f>
        <v>0</v>
      </c>
      <c r="G58" s="5">
        <f>Tableau25678[[#This Row],[TVA]]+Tableau25678[[#This Row],[MONTANT HT]]</f>
        <v>0</v>
      </c>
      <c r="H58" s="12" t="str" cm="1">
        <f t="array" ref="H58">_xlfn.IFS(Tableau25678[[#This Row],[MONTANT TTC]]="","",Tableau25678[[#This Row],[MODE 
REGLEMENT ]]="","A régler",Tableau25678[[#This Row],[MODE 
REGLEMENT ]]&lt;&gt;"","Réglée")</f>
        <v>A régler</v>
      </c>
      <c r="I58" s="1"/>
      <c r="J58" s="1"/>
      <c r="K58" s="1"/>
      <c r="L58" s="1"/>
      <c r="M58" s="1"/>
      <c r="N58" s="8"/>
      <c r="O58" s="38"/>
    </row>
    <row r="59" spans="1:15" x14ac:dyDescent="0.3">
      <c r="A59" s="7"/>
      <c r="B59" s="2"/>
      <c r="C59" s="17"/>
      <c r="D59" s="17"/>
      <c r="E59" s="3">
        <v>0</v>
      </c>
      <c r="F59" s="3">
        <f>Tableau25678[[#This Row],[MONTANT HT]]*0.2</f>
        <v>0</v>
      </c>
      <c r="G59" s="5">
        <f>Tableau25678[[#This Row],[TVA]]+Tableau25678[[#This Row],[MONTANT HT]]</f>
        <v>0</v>
      </c>
      <c r="H59" s="12" t="str" cm="1">
        <f t="array" ref="H59">_xlfn.IFS(Tableau25678[[#This Row],[MONTANT TTC]]="","",Tableau25678[[#This Row],[MODE 
REGLEMENT ]]="","A régler",Tableau25678[[#This Row],[MODE 
REGLEMENT ]]&lt;&gt;"","Réglée")</f>
        <v>A régler</v>
      </c>
      <c r="I59" s="1"/>
      <c r="J59" s="1"/>
      <c r="K59" s="1"/>
      <c r="L59" s="1"/>
      <c r="M59" s="1"/>
      <c r="N59" s="8"/>
      <c r="O59" s="38"/>
    </row>
    <row r="60" spans="1:15" x14ac:dyDescent="0.3">
      <c r="A60" s="7"/>
      <c r="B60" s="2"/>
      <c r="C60" s="17"/>
      <c r="D60" s="17"/>
      <c r="E60" s="3">
        <v>0</v>
      </c>
      <c r="F60" s="3">
        <f>Tableau25678[[#This Row],[MONTANT HT]]*0.2</f>
        <v>0</v>
      </c>
      <c r="G60" s="5">
        <f>Tableau25678[[#This Row],[TVA]]+Tableau25678[[#This Row],[MONTANT HT]]</f>
        <v>0</v>
      </c>
      <c r="H60" s="12" t="str" cm="1">
        <f t="array" ref="H60">_xlfn.IFS(Tableau25678[[#This Row],[MONTANT TTC]]="","",Tableau25678[[#This Row],[MODE 
REGLEMENT ]]="","A régler",Tableau25678[[#This Row],[MODE 
REGLEMENT ]]&lt;&gt;"","Réglée")</f>
        <v>A régler</v>
      </c>
      <c r="I60" s="1"/>
      <c r="J60" s="1"/>
      <c r="K60" s="1"/>
      <c r="L60" s="1"/>
      <c r="M60" s="1"/>
      <c r="N60" s="8"/>
      <c r="O60" s="38"/>
    </row>
    <row r="61" spans="1:15" x14ac:dyDescent="0.3">
      <c r="A61" s="7"/>
      <c r="B61" s="2"/>
      <c r="C61" s="17"/>
      <c r="D61" s="17"/>
      <c r="E61" s="3">
        <v>0</v>
      </c>
      <c r="F61" s="3">
        <f>Tableau25678[[#This Row],[MONTANT HT]]*0.2</f>
        <v>0</v>
      </c>
      <c r="G61" s="5">
        <f>Tableau25678[[#This Row],[TVA]]+Tableau25678[[#This Row],[MONTANT HT]]</f>
        <v>0</v>
      </c>
      <c r="H61" s="12" t="str" cm="1">
        <f t="array" ref="H61">_xlfn.IFS(Tableau25678[[#This Row],[MONTANT TTC]]="","",Tableau25678[[#This Row],[MODE 
REGLEMENT ]]="","A régler",Tableau25678[[#This Row],[MODE 
REGLEMENT ]]&lt;&gt;"","Réglée")</f>
        <v>A régler</v>
      </c>
      <c r="I61" s="1"/>
      <c r="J61" s="1"/>
      <c r="K61" s="1"/>
      <c r="L61" s="1"/>
      <c r="M61" s="1"/>
      <c r="N61" s="8"/>
      <c r="O61" s="38"/>
    </row>
    <row r="62" spans="1:15" x14ac:dyDescent="0.3">
      <c r="A62" s="7"/>
      <c r="B62" s="2"/>
      <c r="C62" s="17"/>
      <c r="D62" s="17"/>
      <c r="E62" s="3">
        <v>0</v>
      </c>
      <c r="F62" s="3">
        <f>Tableau25678[[#This Row],[MONTANT HT]]*0.2</f>
        <v>0</v>
      </c>
      <c r="G62" s="5">
        <f>Tableau25678[[#This Row],[TVA]]+Tableau25678[[#This Row],[MONTANT HT]]</f>
        <v>0</v>
      </c>
      <c r="H62" s="12" t="str" cm="1">
        <f t="array" ref="H62">_xlfn.IFS(Tableau25678[[#This Row],[MONTANT TTC]]="","",Tableau25678[[#This Row],[MODE 
REGLEMENT ]]="","A régler",Tableau25678[[#This Row],[MODE 
REGLEMENT ]]&lt;&gt;"","Réglée")</f>
        <v>A régler</v>
      </c>
      <c r="I62" s="1"/>
      <c r="J62" s="1"/>
      <c r="K62" s="1"/>
      <c r="L62" s="1"/>
      <c r="M62" s="1"/>
      <c r="N62" s="8"/>
      <c r="O62" s="38"/>
    </row>
    <row r="63" spans="1:15" x14ac:dyDescent="0.3">
      <c r="A63" s="7"/>
      <c r="B63" s="2"/>
      <c r="C63" s="17"/>
      <c r="D63" s="17"/>
      <c r="E63" s="3">
        <v>0</v>
      </c>
      <c r="F63" s="3">
        <f>Tableau25678[[#This Row],[MONTANT HT]]*0.2</f>
        <v>0</v>
      </c>
      <c r="G63" s="5">
        <f>Tableau25678[[#This Row],[TVA]]+Tableau25678[[#This Row],[MONTANT HT]]</f>
        <v>0</v>
      </c>
      <c r="H63" s="12" t="str" cm="1">
        <f t="array" ref="H63">_xlfn.IFS(Tableau25678[[#This Row],[MONTANT TTC]]="","",Tableau25678[[#This Row],[MODE 
REGLEMENT ]]="","A régler",Tableau25678[[#This Row],[MODE 
REGLEMENT ]]&lt;&gt;"","Réglée")</f>
        <v>A régler</v>
      </c>
      <c r="I63" s="1"/>
      <c r="J63" s="1"/>
      <c r="K63" s="1"/>
      <c r="L63" s="1"/>
      <c r="M63" s="1"/>
      <c r="N63" s="8"/>
      <c r="O63" s="38"/>
    </row>
    <row r="64" spans="1:15" x14ac:dyDescent="0.3">
      <c r="A64" s="7"/>
      <c r="B64" s="2"/>
      <c r="C64" s="17"/>
      <c r="D64" s="17"/>
      <c r="E64" s="3">
        <v>0</v>
      </c>
      <c r="F64" s="3">
        <f>Tableau25678[[#This Row],[MONTANT HT]]*0.2</f>
        <v>0</v>
      </c>
      <c r="G64" s="5">
        <f>Tableau25678[[#This Row],[TVA]]+Tableau25678[[#This Row],[MONTANT HT]]</f>
        <v>0</v>
      </c>
      <c r="H64" s="12" t="str" cm="1">
        <f t="array" ref="H64">_xlfn.IFS(Tableau25678[[#This Row],[MONTANT TTC]]="","",Tableau25678[[#This Row],[MODE 
REGLEMENT ]]="","A régler",Tableau25678[[#This Row],[MODE 
REGLEMENT ]]&lt;&gt;"","Réglée")</f>
        <v>A régler</v>
      </c>
      <c r="I64" s="1"/>
      <c r="J64" s="1"/>
      <c r="K64" s="1"/>
      <c r="L64" s="1"/>
      <c r="M64" s="1"/>
      <c r="N64" s="8"/>
      <c r="O64" s="38"/>
    </row>
    <row r="65" spans="1:15" x14ac:dyDescent="0.3">
      <c r="A65" s="7"/>
      <c r="B65" s="2"/>
      <c r="C65" s="17"/>
      <c r="D65" s="17"/>
      <c r="E65" s="3">
        <v>0</v>
      </c>
      <c r="F65" s="3">
        <f>Tableau25678[[#This Row],[MONTANT HT]]*0.2</f>
        <v>0</v>
      </c>
      <c r="G65" s="5">
        <f>Tableau25678[[#This Row],[TVA]]+Tableau25678[[#This Row],[MONTANT HT]]</f>
        <v>0</v>
      </c>
      <c r="H65" s="12" t="str" cm="1">
        <f t="array" ref="H65">_xlfn.IFS(Tableau25678[[#This Row],[MONTANT TTC]]="","",Tableau25678[[#This Row],[MODE 
REGLEMENT ]]="","A régler",Tableau25678[[#This Row],[MODE 
REGLEMENT ]]&lt;&gt;"","Réglée")</f>
        <v>A régler</v>
      </c>
      <c r="I65" s="1"/>
      <c r="J65" s="1"/>
      <c r="K65" s="1"/>
      <c r="L65" s="1"/>
      <c r="M65" s="1"/>
      <c r="N65" s="8"/>
      <c r="O65" s="38"/>
    </row>
    <row r="66" spans="1:15" x14ac:dyDescent="0.3">
      <c r="A66" s="7"/>
      <c r="B66" s="2"/>
      <c r="C66" s="17"/>
      <c r="D66" s="17"/>
      <c r="E66" s="3">
        <v>0</v>
      </c>
      <c r="F66" s="3">
        <f>Tableau25678[[#This Row],[MONTANT HT]]*0.2</f>
        <v>0</v>
      </c>
      <c r="G66" s="5">
        <f>Tableau25678[[#This Row],[TVA]]+Tableau25678[[#This Row],[MONTANT HT]]</f>
        <v>0</v>
      </c>
      <c r="H66" s="12" t="str" cm="1">
        <f t="array" ref="H66">_xlfn.IFS(Tableau25678[[#This Row],[MONTANT TTC]]="","",Tableau25678[[#This Row],[MODE 
REGLEMENT ]]="","A régler",Tableau25678[[#This Row],[MODE 
REGLEMENT ]]&lt;&gt;"","Réglée")</f>
        <v>A régler</v>
      </c>
      <c r="I66" s="1"/>
      <c r="J66" s="1"/>
      <c r="K66" s="1"/>
      <c r="L66" s="1"/>
      <c r="M66" s="1"/>
      <c r="N66" s="8"/>
      <c r="O66" s="38"/>
    </row>
    <row r="67" spans="1:15" x14ac:dyDescent="0.3">
      <c r="A67" s="7"/>
      <c r="B67" s="2"/>
      <c r="C67" s="17"/>
      <c r="D67" s="17"/>
      <c r="E67" s="3">
        <v>0</v>
      </c>
      <c r="F67" s="3">
        <f>Tableau25678[[#This Row],[MONTANT HT]]*0.2</f>
        <v>0</v>
      </c>
      <c r="G67" s="5">
        <f>Tableau25678[[#This Row],[TVA]]+Tableau25678[[#This Row],[MONTANT HT]]</f>
        <v>0</v>
      </c>
      <c r="H67" s="12" t="str" cm="1">
        <f t="array" ref="H67">_xlfn.IFS(Tableau25678[[#This Row],[MONTANT TTC]]="","",Tableau25678[[#This Row],[MODE 
REGLEMENT ]]="","A régler",Tableau25678[[#This Row],[MODE 
REGLEMENT ]]&lt;&gt;"","Réglée")</f>
        <v>A régler</v>
      </c>
      <c r="I67" s="1"/>
      <c r="J67" s="1"/>
      <c r="K67" s="1"/>
      <c r="L67" s="1"/>
      <c r="M67" s="1"/>
      <c r="N67" s="8"/>
      <c r="O67" s="38"/>
    </row>
    <row r="68" spans="1:15" x14ac:dyDescent="0.3">
      <c r="A68" s="7"/>
      <c r="B68" s="2"/>
      <c r="C68" s="17"/>
      <c r="D68" s="17"/>
      <c r="E68" s="3">
        <v>0</v>
      </c>
      <c r="F68" s="3">
        <f>Tableau25678[[#This Row],[MONTANT HT]]*0.2</f>
        <v>0</v>
      </c>
      <c r="G68" s="5">
        <f>Tableau25678[[#This Row],[TVA]]+Tableau25678[[#This Row],[MONTANT HT]]</f>
        <v>0</v>
      </c>
      <c r="H68" s="12" t="str" cm="1">
        <f t="array" ref="H68">_xlfn.IFS(Tableau25678[[#This Row],[MONTANT TTC]]="","",Tableau25678[[#This Row],[MODE 
REGLEMENT ]]="","A régler",Tableau25678[[#This Row],[MODE 
REGLEMENT ]]&lt;&gt;"","Réglée")</f>
        <v>A régler</v>
      </c>
      <c r="I68" s="1"/>
      <c r="J68" s="1"/>
      <c r="K68" s="1"/>
      <c r="L68" s="1"/>
      <c r="M68" s="1"/>
      <c r="N68" s="8"/>
      <c r="O68" s="38"/>
    </row>
    <row r="69" spans="1:15" x14ac:dyDescent="0.3">
      <c r="A69" s="7"/>
      <c r="B69" s="2"/>
      <c r="C69" s="17"/>
      <c r="D69" s="17"/>
      <c r="E69" s="3">
        <v>0</v>
      </c>
      <c r="F69" s="3">
        <f>Tableau25678[[#This Row],[MONTANT HT]]*0.2</f>
        <v>0</v>
      </c>
      <c r="G69" s="5">
        <f>Tableau25678[[#This Row],[TVA]]+Tableau25678[[#This Row],[MONTANT HT]]</f>
        <v>0</v>
      </c>
      <c r="H69" s="12" t="str" cm="1">
        <f t="array" ref="H69">_xlfn.IFS(Tableau25678[[#This Row],[MONTANT TTC]]="","",Tableau25678[[#This Row],[MODE 
REGLEMENT ]]="","A régler",Tableau25678[[#This Row],[MODE 
REGLEMENT ]]&lt;&gt;"","Réglée")</f>
        <v>A régler</v>
      </c>
      <c r="I69" s="1"/>
      <c r="J69" s="1"/>
      <c r="K69" s="1"/>
      <c r="L69" s="1"/>
      <c r="M69" s="1"/>
      <c r="N69" s="8"/>
      <c r="O69" s="38"/>
    </row>
    <row r="70" spans="1:15" x14ac:dyDescent="0.3">
      <c r="A70" s="7"/>
      <c r="B70" s="2"/>
      <c r="C70" s="17"/>
      <c r="D70" s="17"/>
      <c r="E70" s="3">
        <v>0</v>
      </c>
      <c r="F70" s="3">
        <f>Tableau25678[[#This Row],[MONTANT HT]]*0.2</f>
        <v>0</v>
      </c>
      <c r="G70" s="5">
        <f>Tableau25678[[#This Row],[TVA]]+Tableau25678[[#This Row],[MONTANT HT]]</f>
        <v>0</v>
      </c>
      <c r="H70" s="12" t="str" cm="1">
        <f t="array" ref="H70">_xlfn.IFS(Tableau25678[[#This Row],[MONTANT TTC]]="","",Tableau25678[[#This Row],[MODE 
REGLEMENT ]]="","A régler",Tableau25678[[#This Row],[MODE 
REGLEMENT ]]&lt;&gt;"","Réglée")</f>
        <v>A régler</v>
      </c>
      <c r="I70" s="1"/>
      <c r="J70" s="1"/>
      <c r="K70" s="1"/>
      <c r="L70" s="1"/>
      <c r="M70" s="1"/>
      <c r="N70" s="8"/>
      <c r="O70" s="38"/>
    </row>
    <row r="71" spans="1:15" x14ac:dyDescent="0.3">
      <c r="A71" s="7"/>
      <c r="B71" s="2"/>
      <c r="C71" s="17"/>
      <c r="D71" s="17"/>
      <c r="E71" s="3">
        <v>0</v>
      </c>
      <c r="F71" s="3">
        <f>Tableau25678[[#This Row],[MONTANT HT]]*0.2</f>
        <v>0</v>
      </c>
      <c r="G71" s="5">
        <f>Tableau25678[[#This Row],[TVA]]+Tableau25678[[#This Row],[MONTANT HT]]</f>
        <v>0</v>
      </c>
      <c r="H71" s="12" t="str" cm="1">
        <f t="array" ref="H71">_xlfn.IFS(Tableau25678[[#This Row],[MONTANT TTC]]="","",Tableau25678[[#This Row],[MODE 
REGLEMENT ]]="","A régler",Tableau25678[[#This Row],[MODE 
REGLEMENT ]]&lt;&gt;"","Réglée")</f>
        <v>A régler</v>
      </c>
      <c r="I71" s="1"/>
      <c r="J71" s="1"/>
      <c r="K71" s="1"/>
      <c r="L71" s="1"/>
      <c r="M71" s="1"/>
      <c r="N71" s="8"/>
      <c r="O71" s="38"/>
    </row>
    <row r="72" spans="1:15" x14ac:dyDescent="0.3">
      <c r="A72" s="7"/>
      <c r="B72" s="2"/>
      <c r="C72" s="17"/>
      <c r="D72" s="17"/>
      <c r="E72" s="3">
        <v>0</v>
      </c>
      <c r="F72" s="3">
        <f>Tableau25678[[#This Row],[MONTANT HT]]*0.2</f>
        <v>0</v>
      </c>
      <c r="G72" s="5">
        <f>Tableau25678[[#This Row],[TVA]]+Tableau25678[[#This Row],[MONTANT HT]]</f>
        <v>0</v>
      </c>
      <c r="H72" s="12" t="str" cm="1">
        <f t="array" ref="H72">_xlfn.IFS(Tableau25678[[#This Row],[MONTANT TTC]]="","",Tableau25678[[#This Row],[MODE 
REGLEMENT ]]="","A régler",Tableau25678[[#This Row],[MODE 
REGLEMENT ]]&lt;&gt;"","Réglée")</f>
        <v>A régler</v>
      </c>
      <c r="I72" s="1"/>
      <c r="J72" s="1"/>
      <c r="K72" s="1"/>
      <c r="L72" s="1"/>
      <c r="M72" s="1"/>
      <c r="N72" s="8"/>
      <c r="O72" s="38"/>
    </row>
    <row r="73" spans="1:15" x14ac:dyDescent="0.3">
      <c r="A73" s="7"/>
      <c r="B73" s="2"/>
      <c r="C73" s="17"/>
      <c r="D73" s="17"/>
      <c r="E73" s="3">
        <v>0</v>
      </c>
      <c r="F73" s="3">
        <f>Tableau25678[[#This Row],[MONTANT HT]]*0.2</f>
        <v>0</v>
      </c>
      <c r="G73" s="5">
        <f>Tableau25678[[#This Row],[TVA]]+Tableau25678[[#This Row],[MONTANT HT]]</f>
        <v>0</v>
      </c>
      <c r="H73" s="12" t="str" cm="1">
        <f t="array" ref="H73">_xlfn.IFS(Tableau25678[[#This Row],[MONTANT TTC]]="","",Tableau25678[[#This Row],[MODE 
REGLEMENT ]]="","A régler",Tableau25678[[#This Row],[MODE 
REGLEMENT ]]&lt;&gt;"","Réglée")</f>
        <v>A régler</v>
      </c>
      <c r="I73" s="1"/>
      <c r="J73" s="1"/>
      <c r="K73" s="1"/>
      <c r="L73" s="1"/>
      <c r="M73" s="1"/>
      <c r="N73" s="8"/>
      <c r="O73" s="38"/>
    </row>
    <row r="74" spans="1:15" x14ac:dyDescent="0.3">
      <c r="A74" s="7"/>
      <c r="B74" s="2"/>
      <c r="C74" s="17"/>
      <c r="D74" s="17"/>
      <c r="E74" s="3">
        <v>0</v>
      </c>
      <c r="F74" s="3">
        <f>Tableau25678[[#This Row],[MONTANT HT]]*0.2</f>
        <v>0</v>
      </c>
      <c r="G74" s="5">
        <f>Tableau25678[[#This Row],[TVA]]+Tableau25678[[#This Row],[MONTANT HT]]</f>
        <v>0</v>
      </c>
      <c r="H74" s="12" t="str" cm="1">
        <f t="array" ref="H74">_xlfn.IFS(Tableau25678[[#This Row],[MONTANT TTC]]="","",Tableau25678[[#This Row],[MODE 
REGLEMENT ]]="","A régler",Tableau25678[[#This Row],[MODE 
REGLEMENT ]]&lt;&gt;"","Réglée")</f>
        <v>A régler</v>
      </c>
      <c r="I74" s="1"/>
      <c r="J74" s="1"/>
      <c r="K74" s="1"/>
      <c r="L74" s="1"/>
      <c r="M74" s="1"/>
      <c r="N74" s="8"/>
      <c r="O74" s="38"/>
    </row>
    <row r="75" spans="1:15" x14ac:dyDescent="0.3">
      <c r="A75" s="7"/>
      <c r="B75" s="2"/>
      <c r="C75" s="17"/>
      <c r="D75" s="17"/>
      <c r="E75" s="3">
        <v>0</v>
      </c>
      <c r="F75" s="3">
        <f>Tableau25678[[#This Row],[MONTANT HT]]*0.2</f>
        <v>0</v>
      </c>
      <c r="G75" s="5">
        <f>Tableau25678[[#This Row],[TVA]]+Tableau25678[[#This Row],[MONTANT HT]]</f>
        <v>0</v>
      </c>
      <c r="H75" s="12" t="str" cm="1">
        <f t="array" ref="H75">_xlfn.IFS(Tableau25678[[#This Row],[MONTANT TTC]]="","",Tableau25678[[#This Row],[MODE 
REGLEMENT ]]="","A régler",Tableau25678[[#This Row],[MODE 
REGLEMENT ]]&lt;&gt;"","Réglée")</f>
        <v>A régler</v>
      </c>
      <c r="I75" s="1"/>
      <c r="J75" s="1"/>
      <c r="K75" s="1"/>
      <c r="L75" s="1"/>
      <c r="M75" s="1"/>
      <c r="N75" s="8"/>
      <c r="O75" s="38"/>
    </row>
    <row r="76" spans="1:15" x14ac:dyDescent="0.3">
      <c r="A76" s="7"/>
      <c r="B76" s="2"/>
      <c r="C76" s="17"/>
      <c r="D76" s="17"/>
      <c r="E76" s="3">
        <v>0</v>
      </c>
      <c r="F76" s="3">
        <f>Tableau25678[[#This Row],[MONTANT HT]]*0.2</f>
        <v>0</v>
      </c>
      <c r="G76" s="5">
        <f>Tableau25678[[#This Row],[TVA]]+Tableau25678[[#This Row],[MONTANT HT]]</f>
        <v>0</v>
      </c>
      <c r="H76" s="12" t="str" cm="1">
        <f t="array" ref="H76">_xlfn.IFS(Tableau25678[[#This Row],[MONTANT TTC]]="","",Tableau25678[[#This Row],[MODE 
REGLEMENT ]]="","A régler",Tableau25678[[#This Row],[MODE 
REGLEMENT ]]&lt;&gt;"","Réglée")</f>
        <v>A régler</v>
      </c>
      <c r="I76" s="1"/>
      <c r="J76" s="1"/>
      <c r="K76" s="1"/>
      <c r="L76" s="1"/>
      <c r="M76" s="1"/>
      <c r="N76" s="8"/>
      <c r="O76" s="38"/>
    </row>
    <row r="77" spans="1:15" x14ac:dyDescent="0.3">
      <c r="A77" s="7"/>
      <c r="B77" s="2"/>
      <c r="C77" s="17"/>
      <c r="D77" s="17"/>
      <c r="E77" s="3">
        <v>0</v>
      </c>
      <c r="F77" s="3">
        <f>Tableau25678[[#This Row],[MONTANT HT]]*0.2</f>
        <v>0</v>
      </c>
      <c r="G77" s="5">
        <f>Tableau25678[[#This Row],[TVA]]+Tableau25678[[#This Row],[MONTANT HT]]</f>
        <v>0</v>
      </c>
      <c r="H77" s="12" t="str" cm="1">
        <f t="array" ref="H77">_xlfn.IFS(Tableau25678[[#This Row],[MONTANT TTC]]="","",Tableau25678[[#This Row],[MODE 
REGLEMENT ]]="","A régler",Tableau25678[[#This Row],[MODE 
REGLEMENT ]]&lt;&gt;"","Réglée")</f>
        <v>A régler</v>
      </c>
      <c r="I77" s="1"/>
      <c r="J77" s="1"/>
      <c r="K77" s="1"/>
      <c r="L77" s="1"/>
      <c r="M77" s="1"/>
      <c r="N77" s="8"/>
      <c r="O77" s="38"/>
    </row>
    <row r="78" spans="1:15" x14ac:dyDescent="0.3">
      <c r="A78" s="7"/>
      <c r="B78" s="2"/>
      <c r="C78" s="17"/>
      <c r="D78" s="17"/>
      <c r="E78" s="3">
        <v>0</v>
      </c>
      <c r="F78" s="3">
        <f>Tableau25678[[#This Row],[MONTANT HT]]*0.2</f>
        <v>0</v>
      </c>
      <c r="G78" s="5">
        <f>Tableau25678[[#This Row],[TVA]]+Tableau25678[[#This Row],[MONTANT HT]]</f>
        <v>0</v>
      </c>
      <c r="H78" s="12" t="str" cm="1">
        <f t="array" ref="H78">_xlfn.IFS(Tableau25678[[#This Row],[MONTANT TTC]]="","",Tableau25678[[#This Row],[MODE 
REGLEMENT ]]="","A régler",Tableau25678[[#This Row],[MODE 
REGLEMENT ]]&lt;&gt;"","Réglée")</f>
        <v>A régler</v>
      </c>
      <c r="I78" s="1"/>
      <c r="J78" s="1"/>
      <c r="K78" s="1"/>
      <c r="L78" s="1"/>
      <c r="M78" s="1"/>
      <c r="N78" s="8"/>
      <c r="O78" s="38"/>
    </row>
    <row r="79" spans="1:15" x14ac:dyDescent="0.3">
      <c r="A79" s="7"/>
      <c r="B79" s="2"/>
      <c r="C79" s="17"/>
      <c r="D79" s="17"/>
      <c r="E79" s="3">
        <v>0</v>
      </c>
      <c r="F79" s="3">
        <f>Tableau25678[[#This Row],[MONTANT HT]]*0.2</f>
        <v>0</v>
      </c>
      <c r="G79" s="5">
        <f>Tableau25678[[#This Row],[TVA]]+Tableau25678[[#This Row],[MONTANT HT]]</f>
        <v>0</v>
      </c>
      <c r="H79" s="12" t="str" cm="1">
        <f t="array" ref="H79">_xlfn.IFS(Tableau25678[[#This Row],[MONTANT TTC]]="","",Tableau25678[[#This Row],[MODE 
REGLEMENT ]]="","A régler",Tableau25678[[#This Row],[MODE 
REGLEMENT ]]&lt;&gt;"","Réglée")</f>
        <v>A régler</v>
      </c>
      <c r="I79" s="1"/>
      <c r="J79" s="1"/>
      <c r="K79" s="1"/>
      <c r="L79" s="1"/>
      <c r="M79" s="1"/>
      <c r="N79" s="8"/>
      <c r="O79" s="38"/>
    </row>
    <row r="80" spans="1:15" x14ac:dyDescent="0.3">
      <c r="A80" s="9"/>
      <c r="B80" s="2"/>
      <c r="C80" s="17"/>
      <c r="D80" s="17"/>
      <c r="E80" s="3">
        <v>0</v>
      </c>
      <c r="F80" s="3">
        <f>Tableau25678[[#This Row],[MONTANT HT]]*0.2</f>
        <v>0</v>
      </c>
      <c r="G80" s="5">
        <f>Tableau25678[[#This Row],[TVA]]+Tableau25678[[#This Row],[MONTANT HT]]</f>
        <v>0</v>
      </c>
      <c r="H80" s="12" t="str" cm="1">
        <f t="array" ref="H80">_xlfn.IFS(Tableau25678[[#This Row],[MONTANT TTC]]="","",Tableau25678[[#This Row],[MODE 
REGLEMENT ]]="","A régler",Tableau25678[[#This Row],[MODE 
REGLEMENT ]]&lt;&gt;"","Réglée")</f>
        <v>A régler</v>
      </c>
      <c r="I80" s="1"/>
      <c r="J80" s="10"/>
      <c r="K80" s="10"/>
      <c r="L80" s="10"/>
      <c r="M80" s="10"/>
      <c r="N80" s="11"/>
      <c r="O80" s="89"/>
    </row>
  </sheetData>
  <mergeCells count="17">
    <mergeCell ref="K1:L1"/>
    <mergeCell ref="K2:L2"/>
    <mergeCell ref="K4:L4"/>
    <mergeCell ref="K5:L5"/>
    <mergeCell ref="E2:F2"/>
    <mergeCell ref="E4:F4"/>
    <mergeCell ref="E5:F5"/>
    <mergeCell ref="H1:I1"/>
    <mergeCell ref="H2:I2"/>
    <mergeCell ref="H4:I4"/>
    <mergeCell ref="H5:I5"/>
    <mergeCell ref="E1:F1"/>
    <mergeCell ref="A1:A5"/>
    <mergeCell ref="B1:C1"/>
    <mergeCell ref="B2:C2"/>
    <mergeCell ref="B4:C4"/>
    <mergeCell ref="B5:C5"/>
  </mergeCells>
  <conditionalFormatting sqref="A7:N80">
    <cfRule type="expression" dxfId="23" priority="1">
      <formula>$H7="Réglée"</formula>
    </cfRule>
  </conditionalFormatting>
  <dataValidations count="3">
    <dataValidation type="list" allowBlank="1" showInputMessage="1" showErrorMessage="1" sqref="I8:I80" xr:uid="{EFBD162C-9FEC-48F5-932F-119AE6F73BBA}">
      <formula1>"Virement,Prélèvement,"</formula1>
    </dataValidation>
    <dataValidation type="list" allowBlank="1" showInputMessage="1" showErrorMessage="1" sqref="J8:J80" xr:uid="{A9408406-3FCA-4787-A1AE-0E7AA18D364F}">
      <formula1>"Revente,Investissement,Autre,"</formula1>
    </dataValidation>
    <dataValidation type="list" allowBlank="1" showInputMessage="1" showErrorMessage="1" sqref="O8:O80" xr:uid="{0AAA70A4-5A02-4B41-ACA9-D65B06BD5BA7}">
      <formula1>"OUI,"</formula1>
    </dataValidation>
  </dataValidations>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84470A1-D635-467A-AAFF-107C8AB16F47}">
  <dimension ref="A1:O80"/>
  <sheetViews>
    <sheetView showGridLines="0" topLeftCell="B1" workbookViewId="0">
      <pane ySplit="7" topLeftCell="A8" activePane="bottomLeft" state="frozen"/>
      <selection activeCell="H8" sqref="H8"/>
      <selection pane="bottomLeft" activeCell="H8" sqref="H8"/>
    </sheetView>
  </sheetViews>
  <sheetFormatPr baseColWidth="10" defaultRowHeight="14.4" x14ac:dyDescent="0.3"/>
  <cols>
    <col min="1" max="2" width="15.77734375" customWidth="1"/>
    <col min="3" max="3" width="10.77734375" customWidth="1"/>
    <col min="4" max="4" width="12.109375" customWidth="1"/>
    <col min="5" max="5" width="15.77734375" customWidth="1"/>
    <col min="6" max="6" width="9.44140625" customWidth="1"/>
    <col min="7" max="7" width="15.77734375" customWidth="1"/>
    <col min="8" max="8" width="9.33203125" customWidth="1"/>
    <col min="9" max="9" width="13.88671875" customWidth="1"/>
    <col min="10" max="10" width="10.88671875" customWidth="1"/>
    <col min="11" max="12" width="15.77734375" customWidth="1"/>
    <col min="13" max="13" width="17" customWidth="1"/>
    <col min="14" max="14" width="21.77734375" bestFit="1" customWidth="1"/>
  </cols>
  <sheetData>
    <row r="1" spans="1:15" x14ac:dyDescent="0.3">
      <c r="A1" s="113" t="s">
        <v>140</v>
      </c>
      <c r="B1" s="112" t="s">
        <v>26</v>
      </c>
      <c r="C1" s="112"/>
      <c r="D1" s="20">
        <f>SUM(E8:E80)</f>
        <v>0</v>
      </c>
      <c r="E1" s="116" t="s">
        <v>14</v>
      </c>
      <c r="F1" s="116"/>
      <c r="G1" s="23">
        <f>SUMIF('JUIN 25'!$H$8:$H$80,"&lt;&gt;Réglée",'JUIN 25'!$E$8:$E$80)</f>
        <v>0</v>
      </c>
      <c r="H1" s="115" t="s">
        <v>21</v>
      </c>
      <c r="I1" s="115"/>
      <c r="J1" s="26">
        <f>SUMIF('JANVIER 25 '!$J$8:$J$80,"&lt;&gt;Investissement",'JUIN 25'!$E$8:$E$80)</f>
        <v>0</v>
      </c>
      <c r="K1" s="111" t="s">
        <v>24</v>
      </c>
      <c r="L1" s="111"/>
      <c r="M1" s="24">
        <f>SUMIF('JANVIER 25 '!$J$8:$J$80,"&lt;&gt;Revente",'JUIN 25'!$E$8:$E$80)</f>
        <v>0</v>
      </c>
      <c r="N1" s="31" t="s">
        <v>31</v>
      </c>
      <c r="O1" s="32">
        <f>SUMIF('JUIN 25'!$J$8:$J$80,"Autre",'JUIN 25'!$E$8:$E$80)</f>
        <v>0</v>
      </c>
    </row>
    <row r="2" spans="1:15" x14ac:dyDescent="0.3">
      <c r="A2" s="114"/>
      <c r="B2" s="112" t="s">
        <v>16</v>
      </c>
      <c r="C2" s="112"/>
      <c r="D2" s="21">
        <f>SUM(G8:G80)</f>
        <v>0</v>
      </c>
      <c r="E2" s="116" t="s">
        <v>15</v>
      </c>
      <c r="F2" s="116"/>
      <c r="G2" s="28">
        <f>SUMIF('JUIN 25'!$H$8:$H$80,"&lt;&gt;Réglée",'JUIN 25'!$G$8:$G$80)</f>
        <v>0</v>
      </c>
      <c r="H2" s="115" t="s">
        <v>22</v>
      </c>
      <c r="I2" s="115"/>
      <c r="J2" s="27">
        <f>SUMIF('JANVIER 25 '!$J$8:$J$80,"&lt;&gt;Investissement",'JUIN 25'!$G$8:$G$80)</f>
        <v>0</v>
      </c>
      <c r="K2" s="110" t="s">
        <v>25</v>
      </c>
      <c r="L2" s="110"/>
      <c r="M2" s="25">
        <f>SUMIF('JANVIER 25 '!$J$8:$J$80,"&lt;&gt;Revente",'JUIN 25'!$G$8:$G$80)</f>
        <v>0</v>
      </c>
      <c r="N2" s="31" t="s">
        <v>32</v>
      </c>
      <c r="O2" s="36">
        <f>SUMIF('JUIN 25'!$J$8:$J$80,"Autre",'JUIN 25'!$G$8:$G$80)</f>
        <v>0</v>
      </c>
    </row>
    <row r="3" spans="1:15" x14ac:dyDescent="0.3">
      <c r="A3" s="114"/>
      <c r="B3" s="18"/>
      <c r="C3" s="18"/>
      <c r="D3" s="18"/>
      <c r="E3" s="18"/>
      <c r="F3" s="18"/>
      <c r="G3" s="18"/>
      <c r="H3" s="18"/>
      <c r="I3" s="19"/>
      <c r="J3" s="19"/>
      <c r="K3" s="19"/>
      <c r="L3" s="19"/>
      <c r="M3" s="19"/>
      <c r="N3" s="19"/>
      <c r="O3" s="35"/>
    </row>
    <row r="4" spans="1:15" x14ac:dyDescent="0.3">
      <c r="A4" s="114"/>
      <c r="B4" s="112" t="s">
        <v>17</v>
      </c>
      <c r="C4" s="112"/>
      <c r="D4" s="20">
        <f>SUM('JANVIER 25 :DECEMBRE 25'!D1)</f>
        <v>0</v>
      </c>
      <c r="E4" s="116" t="s">
        <v>28</v>
      </c>
      <c r="F4" s="116"/>
      <c r="G4" s="30">
        <f>SUM('JANVIER 25 :DECEMBRE 25'!G1)</f>
        <v>0</v>
      </c>
      <c r="H4" s="115" t="s">
        <v>23</v>
      </c>
      <c r="I4" s="115"/>
      <c r="J4" s="29">
        <f>SUM('JANVIER 25 :DECEMBRE 25'!J1)</f>
        <v>0</v>
      </c>
      <c r="K4" s="110" t="s">
        <v>20</v>
      </c>
      <c r="L4" s="110"/>
      <c r="M4" s="24">
        <f>SUM('JANVIER 25 :DECEMBRE 25'!M1)</f>
        <v>0</v>
      </c>
      <c r="N4" s="31" t="s">
        <v>33</v>
      </c>
      <c r="O4" s="32">
        <f>SUM('JANVIER 25 :DECEMBRE 25'!O1)</f>
        <v>0</v>
      </c>
    </row>
    <row r="5" spans="1:15" x14ac:dyDescent="0.3">
      <c r="A5" s="114"/>
      <c r="B5" s="112" t="s">
        <v>18</v>
      </c>
      <c r="C5" s="112"/>
      <c r="D5" s="22">
        <f>SUM('JANVIER 25 :DECEMBRE 25'!D2)</f>
        <v>0</v>
      </c>
      <c r="E5" s="116" t="s">
        <v>29</v>
      </c>
      <c r="F5" s="116"/>
      <c r="G5" s="28">
        <f>SUM('JANVIER 25 :DECEMBRE 25'!G2)</f>
        <v>0</v>
      </c>
      <c r="H5" s="115" t="s">
        <v>27</v>
      </c>
      <c r="I5" s="115"/>
      <c r="J5" s="27">
        <f>SUM('JANVIER 25 :DECEMBRE 25'!J2)</f>
        <v>0</v>
      </c>
      <c r="K5" s="110" t="s">
        <v>19</v>
      </c>
      <c r="L5" s="110"/>
      <c r="M5" s="25">
        <f>SUM('JANVIER 25 :DECEMBRE 25'!M2)</f>
        <v>0</v>
      </c>
      <c r="N5" s="31" t="s">
        <v>34</v>
      </c>
      <c r="O5" s="36">
        <f>SUM('JANVIER 25 :DECEMBRE 25'!O2)</f>
        <v>0</v>
      </c>
    </row>
    <row r="6" spans="1:15" x14ac:dyDescent="0.3">
      <c r="E6" s="4"/>
    </row>
    <row r="7" spans="1:15" ht="39.6" customHeight="1" x14ac:dyDescent="0.3">
      <c r="A7" s="39" t="s">
        <v>1</v>
      </c>
      <c r="B7" s="66" t="s">
        <v>2</v>
      </c>
      <c r="C7" s="77" t="s">
        <v>11</v>
      </c>
      <c r="D7" s="77" t="s">
        <v>10</v>
      </c>
      <c r="E7" s="66" t="s">
        <v>3</v>
      </c>
      <c r="F7" s="66" t="s">
        <v>0</v>
      </c>
      <c r="G7" s="66" t="s">
        <v>4</v>
      </c>
      <c r="H7" s="66" t="s">
        <v>5</v>
      </c>
      <c r="I7" s="77" t="s">
        <v>12</v>
      </c>
      <c r="J7" s="66" t="s">
        <v>13</v>
      </c>
      <c r="K7" s="66" t="s">
        <v>9</v>
      </c>
      <c r="L7" s="66" t="s">
        <v>6</v>
      </c>
      <c r="M7" s="66" t="s">
        <v>7</v>
      </c>
      <c r="N7" s="66" t="s">
        <v>8</v>
      </c>
      <c r="O7" s="81" t="s">
        <v>37</v>
      </c>
    </row>
    <row r="8" spans="1:15" x14ac:dyDescent="0.3">
      <c r="A8" s="70"/>
      <c r="B8" s="42"/>
      <c r="C8" s="43"/>
      <c r="D8" s="43"/>
      <c r="E8" s="44">
        <v>0</v>
      </c>
      <c r="F8" s="44">
        <f>'JUIN 25'!$E8*0.2</f>
        <v>0</v>
      </c>
      <c r="G8" s="45">
        <f>'JUIN 25'!$F8+'JUIN 25'!$E8</f>
        <v>0</v>
      </c>
      <c r="H8" s="46" t="str" cm="1">
        <f t="array" ref="H8">_xlfn.IFS('JUIN 25'!$G8="","",'JUIN 25'!$I8="","A régler",'JUIN 25'!$I8&lt;&gt;"","Réglée")</f>
        <v>A régler</v>
      </c>
      <c r="I8" s="47"/>
      <c r="J8" s="48"/>
      <c r="K8" s="49"/>
      <c r="L8" s="49"/>
      <c r="M8" s="49"/>
      <c r="N8" s="49"/>
      <c r="O8" s="82"/>
    </row>
    <row r="9" spans="1:15" x14ac:dyDescent="0.3">
      <c r="A9" s="71"/>
      <c r="B9" s="50"/>
      <c r="C9" s="51"/>
      <c r="D9" s="51"/>
      <c r="E9" s="52">
        <v>0</v>
      </c>
      <c r="F9" s="52">
        <f>'JUIN 25'!$E9*0.2</f>
        <v>0</v>
      </c>
      <c r="G9" s="53">
        <f>'JUIN 25'!$F9+'JUIN 25'!$E9</f>
        <v>0</v>
      </c>
      <c r="H9" s="54" t="str" cm="1">
        <f t="array" ref="H9">_xlfn.IFS('JUIN 25'!$G9="","",'JUIN 25'!$I9="","A régler",'JUIN 25'!$I9&lt;&gt;"","Réglée")</f>
        <v>A régler</v>
      </c>
      <c r="I9" s="55"/>
      <c r="J9" s="55"/>
      <c r="K9" s="11"/>
      <c r="L9" s="11"/>
      <c r="M9" s="11"/>
      <c r="N9" s="8"/>
      <c r="O9" s="8"/>
    </row>
    <row r="10" spans="1:15" x14ac:dyDescent="0.3">
      <c r="A10" s="72"/>
      <c r="B10" s="42"/>
      <c r="C10" s="43"/>
      <c r="D10" s="43"/>
      <c r="E10" s="44">
        <v>0</v>
      </c>
      <c r="F10" s="44">
        <f>'JUIN 25'!$E10*0.2</f>
        <v>0</v>
      </c>
      <c r="G10" s="45">
        <f>'JUIN 25'!$F10+'JUIN 25'!$E10</f>
        <v>0</v>
      </c>
      <c r="H10" s="46" t="str" cm="1">
        <f t="array" ref="H10">_xlfn.IFS('JUIN 25'!$G10="","",'JUIN 25'!$I10="","A régler",'JUIN 25'!$I10&lt;&gt;"","Réglée")</f>
        <v>A régler</v>
      </c>
      <c r="I10" s="48"/>
      <c r="J10" s="48"/>
      <c r="K10" s="49"/>
      <c r="L10" s="49"/>
      <c r="M10" s="49"/>
      <c r="N10" s="49"/>
      <c r="O10" s="83"/>
    </row>
    <row r="11" spans="1:15" x14ac:dyDescent="0.3">
      <c r="A11" s="71"/>
      <c r="B11" s="50"/>
      <c r="C11" s="51"/>
      <c r="D11" s="51"/>
      <c r="E11" s="52">
        <v>0</v>
      </c>
      <c r="F11" s="52">
        <f>'JUIN 25'!$E11*0.2</f>
        <v>0</v>
      </c>
      <c r="G11" s="53">
        <f>'JUIN 25'!$F11+'JUIN 25'!$E11</f>
        <v>0</v>
      </c>
      <c r="H11" s="54" t="str" cm="1">
        <f t="array" ref="H11">_xlfn.IFS('JUIN 25'!$G11="","",'JUIN 25'!$I11="","A régler",'JUIN 25'!$I11&lt;&gt;"","Réglée")</f>
        <v>A régler</v>
      </c>
      <c r="I11" s="11"/>
      <c r="J11" s="11"/>
      <c r="K11" s="11"/>
      <c r="L11" s="11"/>
      <c r="M11" s="11"/>
      <c r="N11" s="8"/>
      <c r="O11" s="8"/>
    </row>
    <row r="12" spans="1:15" x14ac:dyDescent="0.3">
      <c r="A12" s="70"/>
      <c r="B12" s="42"/>
      <c r="C12" s="43"/>
      <c r="D12" s="43"/>
      <c r="E12" s="44">
        <v>0</v>
      </c>
      <c r="F12" s="44">
        <f>'JUIN 25'!$E12*0.2</f>
        <v>0</v>
      </c>
      <c r="G12" s="45">
        <f>'JUIN 25'!$F12+'JUIN 25'!$E12</f>
        <v>0</v>
      </c>
      <c r="H12" s="46" t="str" cm="1">
        <f t="array" ref="H12">_xlfn.IFS('JUIN 25'!$G12="","",'JUIN 25'!$I12="","A régler",'JUIN 25'!$I12&lt;&gt;"","Réglée")</f>
        <v>A régler</v>
      </c>
      <c r="I12" s="49"/>
      <c r="J12" s="49"/>
      <c r="K12" s="49"/>
      <c r="L12" s="49"/>
      <c r="M12" s="49"/>
      <c r="N12" s="49"/>
      <c r="O12" s="83"/>
    </row>
    <row r="13" spans="1:15" x14ac:dyDescent="0.3">
      <c r="A13" s="71"/>
      <c r="B13" s="50"/>
      <c r="C13" s="51"/>
      <c r="D13" s="51"/>
      <c r="E13" s="52">
        <v>0</v>
      </c>
      <c r="F13" s="52">
        <f>'JUIN 25'!$E13*0.2</f>
        <v>0</v>
      </c>
      <c r="G13" s="53">
        <f>'JUIN 25'!$F13+'JUIN 25'!$E13</f>
        <v>0</v>
      </c>
      <c r="H13" s="54" t="str" cm="1">
        <f t="array" ref="H13">_xlfn.IFS('JUIN 25'!$G13="","",'JUIN 25'!$I13="","A régler",'JUIN 25'!$I13&lt;&gt;"","Réglée")</f>
        <v>A régler</v>
      </c>
      <c r="I13" s="11"/>
      <c r="J13" s="11"/>
      <c r="K13" s="11"/>
      <c r="L13" s="11"/>
      <c r="M13" s="11"/>
      <c r="N13" s="8"/>
      <c r="O13" s="8"/>
    </row>
    <row r="14" spans="1:15" x14ac:dyDescent="0.3">
      <c r="A14" s="72"/>
      <c r="B14" s="42"/>
      <c r="C14" s="43"/>
      <c r="D14" s="43"/>
      <c r="E14" s="44">
        <v>0</v>
      </c>
      <c r="F14" s="44">
        <f>'JUIN 25'!$E14*0.2</f>
        <v>0</v>
      </c>
      <c r="G14" s="45">
        <f>'JUIN 25'!$F14+'JUIN 25'!$E14</f>
        <v>0</v>
      </c>
      <c r="H14" s="46" t="str" cm="1">
        <f t="array" ref="H14">_xlfn.IFS('JUIN 25'!$G14="","",'JUIN 25'!$I14="","A régler",'JUIN 25'!$I14&lt;&gt;"","Réglée")</f>
        <v>A régler</v>
      </c>
      <c r="I14" s="49"/>
      <c r="J14" s="49"/>
      <c r="K14" s="49"/>
      <c r="L14" s="49"/>
      <c r="M14" s="49"/>
      <c r="N14" s="49"/>
      <c r="O14" s="83"/>
    </row>
    <row r="15" spans="1:15" x14ac:dyDescent="0.3">
      <c r="A15" s="71"/>
      <c r="B15" s="50"/>
      <c r="C15" s="51"/>
      <c r="D15" s="51"/>
      <c r="E15" s="52">
        <v>0</v>
      </c>
      <c r="F15" s="52">
        <f>'JUIN 25'!$E15*0.2</f>
        <v>0</v>
      </c>
      <c r="G15" s="53">
        <f>'JUIN 25'!$F15+'JUIN 25'!$E15</f>
        <v>0</v>
      </c>
      <c r="H15" s="54" t="str" cm="1">
        <f t="array" ref="H15">_xlfn.IFS('JUIN 25'!$G15="","",'JUIN 25'!$I15="","A régler",'JUIN 25'!$I15&lt;&gt;"","Réglée")</f>
        <v>A régler</v>
      </c>
      <c r="I15" s="11"/>
      <c r="J15" s="11"/>
      <c r="K15" s="11"/>
      <c r="L15" s="11"/>
      <c r="M15" s="11"/>
      <c r="N15" s="8"/>
      <c r="O15" s="8"/>
    </row>
    <row r="16" spans="1:15" x14ac:dyDescent="0.3">
      <c r="A16" s="72"/>
      <c r="B16" s="42"/>
      <c r="C16" s="43"/>
      <c r="D16" s="43"/>
      <c r="E16" s="44">
        <v>0</v>
      </c>
      <c r="F16" s="44">
        <f>'JUIN 25'!$E16*0.2</f>
        <v>0</v>
      </c>
      <c r="G16" s="45">
        <f>'JUIN 25'!$F16+'JUIN 25'!$E16</f>
        <v>0</v>
      </c>
      <c r="H16" s="46" t="str" cm="1">
        <f t="array" ref="H16">_xlfn.IFS('JUIN 25'!$G16="","",'JUIN 25'!$I16="","A régler",'JUIN 25'!$I16&lt;&gt;"","Réglée")</f>
        <v>A régler</v>
      </c>
      <c r="I16" s="49"/>
      <c r="J16" s="49"/>
      <c r="K16" s="49"/>
      <c r="L16" s="49"/>
      <c r="M16" s="49"/>
      <c r="N16" s="49"/>
      <c r="O16" s="83"/>
    </row>
    <row r="17" spans="1:15" x14ac:dyDescent="0.3">
      <c r="A17" s="71"/>
      <c r="B17" s="50"/>
      <c r="C17" s="51"/>
      <c r="D17" s="51"/>
      <c r="E17" s="52">
        <v>0</v>
      </c>
      <c r="F17" s="52">
        <f>'JUIN 25'!$E17*0.2</f>
        <v>0</v>
      </c>
      <c r="G17" s="53">
        <f>'JUIN 25'!$F17+'JUIN 25'!$E17</f>
        <v>0</v>
      </c>
      <c r="H17" s="54" t="str" cm="1">
        <f t="array" ref="H17">_xlfn.IFS('JUIN 25'!$G17="","",'JUIN 25'!$I17="","A régler",'JUIN 25'!$I17&lt;&gt;"","Réglée")</f>
        <v>A régler</v>
      </c>
      <c r="I17" s="11"/>
      <c r="J17" s="11"/>
      <c r="K17" s="11"/>
      <c r="L17" s="11"/>
      <c r="M17" s="11"/>
      <c r="N17" s="8"/>
      <c r="O17" s="8"/>
    </row>
    <row r="18" spans="1:15" x14ac:dyDescent="0.3">
      <c r="A18" s="72"/>
      <c r="B18" s="42"/>
      <c r="C18" s="43"/>
      <c r="D18" s="43"/>
      <c r="E18" s="44">
        <v>0</v>
      </c>
      <c r="F18" s="44">
        <f>'JUIN 25'!$E18*0.2</f>
        <v>0</v>
      </c>
      <c r="G18" s="45">
        <f>'JUIN 25'!$F18+'JUIN 25'!$E18</f>
        <v>0</v>
      </c>
      <c r="H18" s="46" t="str" cm="1">
        <f t="array" ref="H18">_xlfn.IFS('JUIN 25'!$G18="","",'JUIN 25'!$I18="","A régler",'JUIN 25'!$I18&lt;&gt;"","Réglée")</f>
        <v>A régler</v>
      </c>
      <c r="I18" s="49"/>
      <c r="J18" s="49"/>
      <c r="K18" s="49"/>
      <c r="L18" s="49"/>
      <c r="M18" s="49"/>
      <c r="N18" s="49"/>
      <c r="O18" s="83"/>
    </row>
    <row r="19" spans="1:15" x14ac:dyDescent="0.3">
      <c r="A19" s="71"/>
      <c r="B19" s="50"/>
      <c r="C19" s="51"/>
      <c r="D19" s="51"/>
      <c r="E19" s="52">
        <v>0</v>
      </c>
      <c r="F19" s="52">
        <f>'JUIN 25'!$E19*0.2</f>
        <v>0</v>
      </c>
      <c r="G19" s="53">
        <f>'JUIN 25'!$F19+'JUIN 25'!$E19</f>
        <v>0</v>
      </c>
      <c r="H19" s="54" t="str" cm="1">
        <f t="array" ref="H19">_xlfn.IFS('JUIN 25'!$G19="","",'JUIN 25'!$I19="","A régler",'JUIN 25'!$I19&lt;&gt;"","Réglée")</f>
        <v>A régler</v>
      </c>
      <c r="I19" s="11"/>
      <c r="J19" s="11"/>
      <c r="K19" s="11"/>
      <c r="L19" s="11"/>
      <c r="M19" s="11"/>
      <c r="N19" s="8"/>
      <c r="O19" s="8"/>
    </row>
    <row r="20" spans="1:15" x14ac:dyDescent="0.3">
      <c r="A20" s="70"/>
      <c r="B20" s="42"/>
      <c r="C20" s="43"/>
      <c r="D20" s="43"/>
      <c r="E20" s="44">
        <v>0</v>
      </c>
      <c r="F20" s="44">
        <f>'JUIN 25'!$E20*0.2</f>
        <v>0</v>
      </c>
      <c r="G20" s="45">
        <f>'JUIN 25'!$F20+'JUIN 25'!$E20</f>
        <v>0</v>
      </c>
      <c r="H20" s="46" t="str" cm="1">
        <f t="array" ref="H20">_xlfn.IFS('JUIN 25'!$G20="","",'JUIN 25'!$I20="","A régler",'JUIN 25'!$I20&lt;&gt;"","Réglée")</f>
        <v>A régler</v>
      </c>
      <c r="I20" s="49"/>
      <c r="J20" s="49"/>
      <c r="K20" s="49"/>
      <c r="L20" s="49"/>
      <c r="M20" s="49"/>
      <c r="N20" s="49"/>
      <c r="O20" s="83"/>
    </row>
    <row r="21" spans="1:15" x14ac:dyDescent="0.3">
      <c r="A21" s="71"/>
      <c r="B21" s="50"/>
      <c r="C21" s="51"/>
      <c r="D21" s="51"/>
      <c r="E21" s="52">
        <v>0</v>
      </c>
      <c r="F21" s="52">
        <f>'JUIN 25'!$E21*0.2</f>
        <v>0</v>
      </c>
      <c r="G21" s="53">
        <f>'JUIN 25'!$F21+'JUIN 25'!$E21</f>
        <v>0</v>
      </c>
      <c r="H21" s="54" t="str" cm="1">
        <f t="array" ref="H21">_xlfn.IFS('JUIN 25'!$G21="","",'JUIN 25'!$I21="","A régler",'JUIN 25'!$I21&lt;&gt;"","Réglée")</f>
        <v>A régler</v>
      </c>
      <c r="I21" s="11"/>
      <c r="J21" s="11"/>
      <c r="K21" s="11"/>
      <c r="L21" s="11"/>
      <c r="M21" s="11"/>
      <c r="N21" s="8"/>
      <c r="O21" s="8"/>
    </row>
    <row r="22" spans="1:15" x14ac:dyDescent="0.3">
      <c r="A22" s="72"/>
      <c r="B22" s="42"/>
      <c r="C22" s="43"/>
      <c r="D22" s="43"/>
      <c r="E22" s="44">
        <v>0</v>
      </c>
      <c r="F22" s="44">
        <f>'JUIN 25'!$E22*0.2</f>
        <v>0</v>
      </c>
      <c r="G22" s="45">
        <f>'JUIN 25'!$F22+'JUIN 25'!$E22</f>
        <v>0</v>
      </c>
      <c r="H22" s="46" t="str" cm="1">
        <f t="array" ref="H22">_xlfn.IFS('JUIN 25'!$G22="","",'JUIN 25'!$I22="","A régler",'JUIN 25'!$I22&lt;&gt;"","Réglée")</f>
        <v>A régler</v>
      </c>
      <c r="I22" s="49"/>
      <c r="J22" s="49"/>
      <c r="K22" s="49"/>
      <c r="L22" s="49"/>
      <c r="M22" s="49"/>
      <c r="N22" s="49"/>
      <c r="O22" s="83"/>
    </row>
    <row r="23" spans="1:15" x14ac:dyDescent="0.3">
      <c r="A23" s="73"/>
      <c r="B23" s="50"/>
      <c r="C23" s="51"/>
      <c r="D23" s="51"/>
      <c r="E23" s="52">
        <v>0</v>
      </c>
      <c r="F23" s="52">
        <f>'JUIN 25'!$E23*0.2</f>
        <v>0</v>
      </c>
      <c r="G23" s="53">
        <f>'JUIN 25'!$F23+'JUIN 25'!$E23</f>
        <v>0</v>
      </c>
      <c r="H23" s="54" t="str" cm="1">
        <f t="array" ref="H23">_xlfn.IFS('JUIN 25'!$G23="","",'JUIN 25'!$I23="","A régler",'JUIN 25'!$I23&lt;&gt;"","Réglée")</f>
        <v>A régler</v>
      </c>
      <c r="I23" s="11"/>
      <c r="J23" s="11"/>
      <c r="K23" s="11"/>
      <c r="L23" s="11"/>
      <c r="M23" s="11"/>
      <c r="N23" s="8"/>
      <c r="O23" s="8"/>
    </row>
    <row r="24" spans="1:15" x14ac:dyDescent="0.3">
      <c r="A24" s="70"/>
      <c r="B24" s="42"/>
      <c r="C24" s="43"/>
      <c r="D24" s="43"/>
      <c r="E24" s="44">
        <v>0</v>
      </c>
      <c r="F24" s="44">
        <f>'JUIN 25'!$E24*0.2</f>
        <v>0</v>
      </c>
      <c r="G24" s="45">
        <f>'JUIN 25'!$F24+'JUIN 25'!$E24</f>
        <v>0</v>
      </c>
      <c r="H24" s="46" t="str" cm="1">
        <f t="array" ref="H24">_xlfn.IFS('JUIN 25'!$G24="","",'JUIN 25'!$I24="","A régler",'JUIN 25'!$I24&lt;&gt;"","Réglée")</f>
        <v>A régler</v>
      </c>
      <c r="I24" s="49"/>
      <c r="J24" s="49"/>
      <c r="K24" s="49"/>
      <c r="L24" s="49"/>
      <c r="M24" s="49"/>
      <c r="N24" s="49"/>
      <c r="O24" s="83"/>
    </row>
    <row r="25" spans="1:15" x14ac:dyDescent="0.3">
      <c r="A25" s="73"/>
      <c r="B25" s="50"/>
      <c r="C25" s="51"/>
      <c r="D25" s="51"/>
      <c r="E25" s="52">
        <v>0</v>
      </c>
      <c r="F25" s="52">
        <f>'JUIN 25'!$E25*0.2</f>
        <v>0</v>
      </c>
      <c r="G25" s="53">
        <f>'JUIN 25'!$F25+'JUIN 25'!$E25</f>
        <v>0</v>
      </c>
      <c r="H25" s="54" t="str" cm="1">
        <f t="array" ref="H25">_xlfn.IFS('JUIN 25'!$G25="","",'JUIN 25'!$I25="","A régler",'JUIN 25'!$I25&lt;&gt;"","Réglée")</f>
        <v>A régler</v>
      </c>
      <c r="I25" s="11"/>
      <c r="J25" s="11"/>
      <c r="K25" s="11"/>
      <c r="L25" s="11"/>
      <c r="M25" s="11"/>
      <c r="N25" s="8"/>
      <c r="O25" s="8"/>
    </row>
    <row r="26" spans="1:15" x14ac:dyDescent="0.3">
      <c r="A26" s="70"/>
      <c r="B26" s="42"/>
      <c r="C26" s="43"/>
      <c r="D26" s="43"/>
      <c r="E26" s="44">
        <v>0</v>
      </c>
      <c r="F26" s="44">
        <f>'JUIN 25'!$E26*0.2</f>
        <v>0</v>
      </c>
      <c r="G26" s="45">
        <f>'JUIN 25'!$F26+'JUIN 25'!$E26</f>
        <v>0</v>
      </c>
      <c r="H26" s="46" t="str" cm="1">
        <f t="array" ref="H26">_xlfn.IFS('JUIN 25'!$G26="","",'JUIN 25'!$I26="","A régler",'JUIN 25'!$I26&lt;&gt;"","Réglée")</f>
        <v>A régler</v>
      </c>
      <c r="I26" s="49"/>
      <c r="J26" s="49"/>
      <c r="K26" s="49"/>
      <c r="L26" s="49"/>
      <c r="M26" s="49"/>
      <c r="N26" s="49"/>
      <c r="O26" s="83"/>
    </row>
    <row r="27" spans="1:15" x14ac:dyDescent="0.3">
      <c r="A27" s="73"/>
      <c r="B27" s="50"/>
      <c r="C27" s="51"/>
      <c r="D27" s="51"/>
      <c r="E27" s="52">
        <v>0</v>
      </c>
      <c r="F27" s="52">
        <f>'JUIN 25'!$E27*0.2</f>
        <v>0</v>
      </c>
      <c r="G27" s="53">
        <f>'JUIN 25'!$F27+'JUIN 25'!$E27</f>
        <v>0</v>
      </c>
      <c r="H27" s="54" t="str" cm="1">
        <f t="array" ref="H27">_xlfn.IFS('JUIN 25'!$G27="","",'JUIN 25'!$I27="","A régler",'JUIN 25'!$I27&lt;&gt;"","Réglée")</f>
        <v>A régler</v>
      </c>
      <c r="I27" s="11"/>
      <c r="J27" s="11"/>
      <c r="K27" s="11"/>
      <c r="L27" s="11"/>
      <c r="M27" s="11"/>
      <c r="N27" s="8"/>
      <c r="O27" s="8"/>
    </row>
    <row r="28" spans="1:15" x14ac:dyDescent="0.3">
      <c r="A28" s="70"/>
      <c r="B28" s="42"/>
      <c r="C28" s="43"/>
      <c r="D28" s="43"/>
      <c r="E28" s="44">
        <v>0</v>
      </c>
      <c r="F28" s="44">
        <f>'JUIN 25'!$E28*0.2</f>
        <v>0</v>
      </c>
      <c r="G28" s="45">
        <f>'JUIN 25'!$F28+'JUIN 25'!$E28</f>
        <v>0</v>
      </c>
      <c r="H28" s="46" t="str" cm="1">
        <f t="array" ref="H28">_xlfn.IFS('JUIN 25'!$G28="","",'JUIN 25'!$I28="","A régler",'JUIN 25'!$I28&lt;&gt;"","Réglée")</f>
        <v>A régler</v>
      </c>
      <c r="I28" s="49"/>
      <c r="J28" s="49"/>
      <c r="K28" s="49"/>
      <c r="L28" s="49"/>
      <c r="M28" s="49"/>
      <c r="N28" s="49"/>
      <c r="O28" s="83"/>
    </row>
    <row r="29" spans="1:15" x14ac:dyDescent="0.3">
      <c r="A29" s="73"/>
      <c r="B29" s="50"/>
      <c r="C29" s="51"/>
      <c r="D29" s="51"/>
      <c r="E29" s="52">
        <v>0</v>
      </c>
      <c r="F29" s="52">
        <f>'JUIN 25'!$E29*0.2</f>
        <v>0</v>
      </c>
      <c r="G29" s="53">
        <f>'JUIN 25'!$F29+'JUIN 25'!$E29</f>
        <v>0</v>
      </c>
      <c r="H29" s="54" t="str" cm="1">
        <f t="array" ref="H29">_xlfn.IFS('JUIN 25'!$G29="","",'JUIN 25'!$I29="","A régler",'JUIN 25'!$I29&lt;&gt;"","Réglée")</f>
        <v>A régler</v>
      </c>
      <c r="I29" s="11"/>
      <c r="J29" s="11"/>
      <c r="K29" s="11"/>
      <c r="L29" s="11"/>
      <c r="M29" s="11"/>
      <c r="N29" s="8"/>
      <c r="O29" s="8"/>
    </row>
    <row r="30" spans="1:15" x14ac:dyDescent="0.3">
      <c r="A30" s="70"/>
      <c r="B30" s="42"/>
      <c r="C30" s="43"/>
      <c r="D30" s="43"/>
      <c r="E30" s="44">
        <v>0</v>
      </c>
      <c r="F30" s="44">
        <f>'JUIN 25'!$E30*0.2</f>
        <v>0</v>
      </c>
      <c r="G30" s="45">
        <f>'JUIN 25'!$F30+'JUIN 25'!$E30</f>
        <v>0</v>
      </c>
      <c r="H30" s="46" t="str" cm="1">
        <f t="array" ref="H30">_xlfn.IFS('JUIN 25'!$G30="","",'JUIN 25'!$I30="","A régler",'JUIN 25'!$I30&lt;&gt;"","Réglée")</f>
        <v>A régler</v>
      </c>
      <c r="I30" s="49"/>
      <c r="J30" s="49"/>
      <c r="K30" s="49"/>
      <c r="L30" s="49"/>
      <c r="M30" s="49"/>
      <c r="N30" s="49"/>
      <c r="O30" s="83"/>
    </row>
    <row r="31" spans="1:15" x14ac:dyDescent="0.3">
      <c r="A31" s="73"/>
      <c r="B31" s="50"/>
      <c r="C31" s="51"/>
      <c r="D31" s="51"/>
      <c r="E31" s="52">
        <v>0</v>
      </c>
      <c r="F31" s="52">
        <f>'JUIN 25'!$E31*0.2</f>
        <v>0</v>
      </c>
      <c r="G31" s="53">
        <f>'JUIN 25'!$F31+'JUIN 25'!$E31</f>
        <v>0</v>
      </c>
      <c r="H31" s="54" t="str" cm="1">
        <f t="array" ref="H31">_xlfn.IFS('JUIN 25'!$G31="","",'JUIN 25'!$I31="","A régler",'JUIN 25'!$I31&lt;&gt;"","Réglée")</f>
        <v>A régler</v>
      </c>
      <c r="I31" s="11"/>
      <c r="J31" s="11"/>
      <c r="K31" s="11"/>
      <c r="L31" s="11"/>
      <c r="M31" s="11"/>
      <c r="N31" s="8"/>
      <c r="O31" s="8"/>
    </row>
    <row r="32" spans="1:15" x14ac:dyDescent="0.3">
      <c r="A32" s="70"/>
      <c r="B32" s="42"/>
      <c r="C32" s="43"/>
      <c r="D32" s="43"/>
      <c r="E32" s="44">
        <v>0</v>
      </c>
      <c r="F32" s="44">
        <f>'JUIN 25'!$E32*0.2</f>
        <v>0</v>
      </c>
      <c r="G32" s="45">
        <f>'JUIN 25'!$F32+'JUIN 25'!$E32</f>
        <v>0</v>
      </c>
      <c r="H32" s="46" t="str" cm="1">
        <f t="array" ref="H32">_xlfn.IFS('JUIN 25'!$G32="","",'JUIN 25'!$I32="","A régler",'JUIN 25'!$I32&lt;&gt;"","Réglée")</f>
        <v>A régler</v>
      </c>
      <c r="I32" s="49"/>
      <c r="J32" s="49"/>
      <c r="K32" s="49"/>
      <c r="L32" s="49"/>
      <c r="M32" s="49"/>
      <c r="N32" s="49"/>
      <c r="O32" s="83"/>
    </row>
    <row r="33" spans="1:15" x14ac:dyDescent="0.3">
      <c r="A33" s="73"/>
      <c r="B33" s="50"/>
      <c r="C33" s="51"/>
      <c r="D33" s="51"/>
      <c r="E33" s="52">
        <v>0</v>
      </c>
      <c r="F33" s="52">
        <f>'JUIN 25'!$E33*0.2</f>
        <v>0</v>
      </c>
      <c r="G33" s="53">
        <f>'JUIN 25'!$F33+'JUIN 25'!$E33</f>
        <v>0</v>
      </c>
      <c r="H33" s="54" t="str" cm="1">
        <f t="array" ref="H33">_xlfn.IFS('JUIN 25'!$G33="","",'JUIN 25'!$I33="","A régler",'JUIN 25'!$I33&lt;&gt;"","Réglée")</f>
        <v>A régler</v>
      </c>
      <c r="I33" s="11"/>
      <c r="J33" s="11"/>
      <c r="K33" s="11"/>
      <c r="L33" s="11"/>
      <c r="M33" s="11"/>
      <c r="N33" s="8"/>
      <c r="O33" s="8"/>
    </row>
    <row r="34" spans="1:15" x14ac:dyDescent="0.3">
      <c r="A34" s="70"/>
      <c r="B34" s="42"/>
      <c r="C34" s="43"/>
      <c r="D34" s="43"/>
      <c r="E34" s="44">
        <v>0</v>
      </c>
      <c r="F34" s="44">
        <f>'JUIN 25'!$E34*0.2</f>
        <v>0</v>
      </c>
      <c r="G34" s="45">
        <f>'JUIN 25'!$F34+'JUIN 25'!$E34</f>
        <v>0</v>
      </c>
      <c r="H34" s="46" t="str" cm="1">
        <f t="array" ref="H34">_xlfn.IFS('JUIN 25'!$G34="","",'JUIN 25'!$I34="","A régler",'JUIN 25'!$I34&lt;&gt;"","Réglée")</f>
        <v>A régler</v>
      </c>
      <c r="I34" s="49"/>
      <c r="J34" s="49"/>
      <c r="K34" s="49"/>
      <c r="L34" s="49"/>
      <c r="M34" s="49"/>
      <c r="N34" s="49"/>
      <c r="O34" s="83"/>
    </row>
    <row r="35" spans="1:15" x14ac:dyDescent="0.3">
      <c r="A35" s="73"/>
      <c r="B35" s="50"/>
      <c r="C35" s="51"/>
      <c r="D35" s="51"/>
      <c r="E35" s="52">
        <v>0</v>
      </c>
      <c r="F35" s="52">
        <f>'JUIN 25'!$E35*0.2</f>
        <v>0</v>
      </c>
      <c r="G35" s="53">
        <f>'JUIN 25'!$F35+'JUIN 25'!$E35</f>
        <v>0</v>
      </c>
      <c r="H35" s="54" t="str" cm="1">
        <f t="array" ref="H35">_xlfn.IFS('JUIN 25'!$G35="","",'JUIN 25'!$I35="","A régler",'JUIN 25'!$I35&lt;&gt;"","Réglée")</f>
        <v>A régler</v>
      </c>
      <c r="I35" s="11"/>
      <c r="J35" s="11"/>
      <c r="K35" s="11"/>
      <c r="L35" s="11"/>
      <c r="M35" s="11"/>
      <c r="N35" s="8"/>
      <c r="O35" s="8"/>
    </row>
    <row r="36" spans="1:15" x14ac:dyDescent="0.3">
      <c r="A36" s="70"/>
      <c r="B36" s="42"/>
      <c r="C36" s="43"/>
      <c r="D36" s="43"/>
      <c r="E36" s="44">
        <v>0</v>
      </c>
      <c r="F36" s="44">
        <f>'JUIN 25'!$E36*0.2</f>
        <v>0</v>
      </c>
      <c r="G36" s="45">
        <f>'JUIN 25'!$F36+'JUIN 25'!$E36</f>
        <v>0</v>
      </c>
      <c r="H36" s="46" t="str" cm="1">
        <f t="array" ref="H36">_xlfn.IFS('JUIN 25'!$G36="","",'JUIN 25'!$I36="","A régler",'JUIN 25'!$I36&lt;&gt;"","Réglée")</f>
        <v>A régler</v>
      </c>
      <c r="I36" s="49"/>
      <c r="J36" s="49"/>
      <c r="K36" s="49"/>
      <c r="L36" s="49"/>
      <c r="M36" s="49"/>
      <c r="N36" s="49"/>
      <c r="O36" s="83"/>
    </row>
    <row r="37" spans="1:15" x14ac:dyDescent="0.3">
      <c r="A37" s="73"/>
      <c r="B37" s="50"/>
      <c r="C37" s="51"/>
      <c r="D37" s="51"/>
      <c r="E37" s="52">
        <v>0</v>
      </c>
      <c r="F37" s="52">
        <f>'JUIN 25'!$E37*0.2</f>
        <v>0</v>
      </c>
      <c r="G37" s="53">
        <f>'JUIN 25'!$F37+'JUIN 25'!$E37</f>
        <v>0</v>
      </c>
      <c r="H37" s="54" t="str" cm="1">
        <f t="array" ref="H37">_xlfn.IFS('JUIN 25'!$G37="","",'JUIN 25'!$I37="","A régler",'JUIN 25'!$I37&lt;&gt;"","Réglée")</f>
        <v>A régler</v>
      </c>
      <c r="I37" s="11"/>
      <c r="J37" s="11"/>
      <c r="K37" s="11"/>
      <c r="L37" s="11"/>
      <c r="M37" s="11"/>
      <c r="N37" s="8"/>
      <c r="O37" s="8"/>
    </row>
    <row r="38" spans="1:15" x14ac:dyDescent="0.3">
      <c r="A38" s="70"/>
      <c r="B38" s="42"/>
      <c r="C38" s="43"/>
      <c r="D38" s="43"/>
      <c r="E38" s="44">
        <v>0</v>
      </c>
      <c r="F38" s="44">
        <f>'JUIN 25'!$E38*0.2</f>
        <v>0</v>
      </c>
      <c r="G38" s="45">
        <f>'JUIN 25'!$F38+'JUIN 25'!$E38</f>
        <v>0</v>
      </c>
      <c r="H38" s="46" t="str" cm="1">
        <f t="array" ref="H38">_xlfn.IFS('JUIN 25'!$G38="","",'JUIN 25'!$I38="","A régler",'JUIN 25'!$I38&lt;&gt;"","Réglée")</f>
        <v>A régler</v>
      </c>
      <c r="I38" s="49"/>
      <c r="J38" s="49"/>
      <c r="K38" s="49"/>
      <c r="L38" s="49"/>
      <c r="M38" s="49"/>
      <c r="N38" s="49"/>
      <c r="O38" s="83"/>
    </row>
    <row r="39" spans="1:15" x14ac:dyDescent="0.3">
      <c r="A39" s="73"/>
      <c r="B39" s="50"/>
      <c r="C39" s="51"/>
      <c r="D39" s="51"/>
      <c r="E39" s="52">
        <v>0</v>
      </c>
      <c r="F39" s="52">
        <f>'JUIN 25'!$E39*0.2</f>
        <v>0</v>
      </c>
      <c r="G39" s="53">
        <f>'JUIN 25'!$F39+'JUIN 25'!$E39</f>
        <v>0</v>
      </c>
      <c r="H39" s="54" t="str" cm="1">
        <f t="array" ref="H39">_xlfn.IFS('JUIN 25'!$G39="","",'JUIN 25'!$I39="","A régler",'JUIN 25'!$I39&lt;&gt;"","Réglée")</f>
        <v>A régler</v>
      </c>
      <c r="I39" s="11"/>
      <c r="J39" s="11"/>
      <c r="K39" s="11"/>
      <c r="L39" s="11"/>
      <c r="M39" s="11"/>
      <c r="N39" s="8"/>
      <c r="O39" s="8"/>
    </row>
    <row r="40" spans="1:15" x14ac:dyDescent="0.3">
      <c r="A40" s="70"/>
      <c r="B40" s="42"/>
      <c r="C40" s="43"/>
      <c r="D40" s="43"/>
      <c r="E40" s="44">
        <v>0</v>
      </c>
      <c r="F40" s="44">
        <f>'JUIN 25'!$E40*0.2</f>
        <v>0</v>
      </c>
      <c r="G40" s="45">
        <f>'JUIN 25'!$F40+'JUIN 25'!$E40</f>
        <v>0</v>
      </c>
      <c r="H40" s="46" t="str" cm="1">
        <f t="array" ref="H40">_xlfn.IFS('JUIN 25'!$G40="","",'JUIN 25'!$I40="","A régler",'JUIN 25'!$I40&lt;&gt;"","Réglée")</f>
        <v>A régler</v>
      </c>
      <c r="I40" s="49"/>
      <c r="J40" s="49"/>
      <c r="K40" s="49"/>
      <c r="L40" s="49"/>
      <c r="M40" s="49"/>
      <c r="N40" s="49"/>
      <c r="O40" s="83"/>
    </row>
    <row r="41" spans="1:15" x14ac:dyDescent="0.3">
      <c r="A41" s="73"/>
      <c r="B41" s="50"/>
      <c r="C41" s="51"/>
      <c r="D41" s="51"/>
      <c r="E41" s="52">
        <v>0</v>
      </c>
      <c r="F41" s="52">
        <f>'JUIN 25'!$E41*0.2</f>
        <v>0</v>
      </c>
      <c r="G41" s="53">
        <f>'JUIN 25'!$F41+'JUIN 25'!$E41</f>
        <v>0</v>
      </c>
      <c r="H41" s="54" t="str" cm="1">
        <f t="array" ref="H41">_xlfn.IFS('JUIN 25'!$G41="","",'JUIN 25'!$I41="","A régler",'JUIN 25'!$I41&lt;&gt;"","Réglée")</f>
        <v>A régler</v>
      </c>
      <c r="I41" s="11"/>
      <c r="J41" s="11"/>
      <c r="K41" s="11"/>
      <c r="L41" s="11"/>
      <c r="M41" s="11"/>
      <c r="N41" s="8"/>
      <c r="O41" s="8"/>
    </row>
    <row r="42" spans="1:15" x14ac:dyDescent="0.3">
      <c r="A42" s="70"/>
      <c r="B42" s="42"/>
      <c r="C42" s="43"/>
      <c r="D42" s="43"/>
      <c r="E42" s="44">
        <v>0</v>
      </c>
      <c r="F42" s="44">
        <f>'JUIN 25'!$E42*0.2</f>
        <v>0</v>
      </c>
      <c r="G42" s="45">
        <f>'JUIN 25'!$F42+'JUIN 25'!$E42</f>
        <v>0</v>
      </c>
      <c r="H42" s="46" t="str" cm="1">
        <f t="array" ref="H42">_xlfn.IFS('JUIN 25'!$G42="","",'JUIN 25'!$I42="","A régler",'JUIN 25'!$I42&lt;&gt;"","Réglée")</f>
        <v>A régler</v>
      </c>
      <c r="I42" s="49"/>
      <c r="J42" s="49"/>
      <c r="K42" s="49"/>
      <c r="L42" s="49"/>
      <c r="M42" s="49"/>
      <c r="N42" s="49"/>
      <c r="O42" s="83"/>
    </row>
    <row r="43" spans="1:15" x14ac:dyDescent="0.3">
      <c r="A43" s="73"/>
      <c r="B43" s="50"/>
      <c r="C43" s="51"/>
      <c r="D43" s="51"/>
      <c r="E43" s="52">
        <v>0</v>
      </c>
      <c r="F43" s="52">
        <f>'JUIN 25'!$E43*0.2</f>
        <v>0</v>
      </c>
      <c r="G43" s="53">
        <f>'JUIN 25'!$F43+'JUIN 25'!$E43</f>
        <v>0</v>
      </c>
      <c r="H43" s="54" t="str" cm="1">
        <f t="array" ref="H43">_xlfn.IFS('JUIN 25'!$G43="","",'JUIN 25'!$I43="","A régler",'JUIN 25'!$I43&lt;&gt;"","Réglée")</f>
        <v>A régler</v>
      </c>
      <c r="I43" s="11"/>
      <c r="J43" s="11"/>
      <c r="K43" s="11"/>
      <c r="L43" s="11"/>
      <c r="M43" s="11"/>
      <c r="N43" s="8"/>
      <c r="O43" s="8"/>
    </row>
    <row r="44" spans="1:15" x14ac:dyDescent="0.3">
      <c r="A44" s="70"/>
      <c r="B44" s="42"/>
      <c r="C44" s="43"/>
      <c r="D44" s="43"/>
      <c r="E44" s="44">
        <v>0</v>
      </c>
      <c r="F44" s="44">
        <f>'JUIN 25'!$E44*0.2</f>
        <v>0</v>
      </c>
      <c r="G44" s="45">
        <f>'JUIN 25'!$F44+'JUIN 25'!$E44</f>
        <v>0</v>
      </c>
      <c r="H44" s="46" t="str" cm="1">
        <f t="array" ref="H44">_xlfn.IFS('JUIN 25'!$G44="","",'JUIN 25'!$I44="","A régler",'JUIN 25'!$I44&lt;&gt;"","Réglée")</f>
        <v>A régler</v>
      </c>
      <c r="I44" s="49"/>
      <c r="J44" s="49"/>
      <c r="K44" s="49"/>
      <c r="L44" s="49"/>
      <c r="M44" s="49"/>
      <c r="N44" s="49"/>
      <c r="O44" s="83"/>
    </row>
    <row r="45" spans="1:15" x14ac:dyDescent="0.3">
      <c r="A45" s="73"/>
      <c r="B45" s="50"/>
      <c r="C45" s="51"/>
      <c r="D45" s="51"/>
      <c r="E45" s="52">
        <v>0</v>
      </c>
      <c r="F45" s="52">
        <f>'JUIN 25'!$E45*0.2</f>
        <v>0</v>
      </c>
      <c r="G45" s="53">
        <f>'JUIN 25'!$F45+'JUIN 25'!$E45</f>
        <v>0</v>
      </c>
      <c r="H45" s="54" t="str" cm="1">
        <f t="array" ref="H45">_xlfn.IFS('JUIN 25'!$G45="","",'JUIN 25'!$I45="","A régler",'JUIN 25'!$I45&lt;&gt;"","Réglée")</f>
        <v>A régler</v>
      </c>
      <c r="I45" s="11"/>
      <c r="J45" s="11"/>
      <c r="K45" s="11"/>
      <c r="L45" s="11"/>
      <c r="M45" s="11"/>
      <c r="N45" s="8"/>
      <c r="O45" s="8"/>
    </row>
    <row r="46" spans="1:15" x14ac:dyDescent="0.3">
      <c r="A46" s="70"/>
      <c r="B46" s="42"/>
      <c r="C46" s="43"/>
      <c r="D46" s="43"/>
      <c r="E46" s="44">
        <v>0</v>
      </c>
      <c r="F46" s="44">
        <f>'JUIN 25'!$E46*0.2</f>
        <v>0</v>
      </c>
      <c r="G46" s="45">
        <f>'JUIN 25'!$F46+'JUIN 25'!$E46</f>
        <v>0</v>
      </c>
      <c r="H46" s="46" t="str" cm="1">
        <f t="array" ref="H46">_xlfn.IFS('JUIN 25'!$G46="","",'JUIN 25'!$I46="","A régler",'JUIN 25'!$I46&lt;&gt;"","Réglée")</f>
        <v>A régler</v>
      </c>
      <c r="I46" s="49"/>
      <c r="J46" s="49"/>
      <c r="K46" s="49"/>
      <c r="L46" s="49"/>
      <c r="M46" s="49"/>
      <c r="N46" s="49"/>
      <c r="O46" s="83"/>
    </row>
    <row r="47" spans="1:15" x14ac:dyDescent="0.3">
      <c r="A47" s="73"/>
      <c r="B47" s="50"/>
      <c r="C47" s="51"/>
      <c r="D47" s="51"/>
      <c r="E47" s="52">
        <v>0</v>
      </c>
      <c r="F47" s="52">
        <f>'JUIN 25'!$E47*0.2</f>
        <v>0</v>
      </c>
      <c r="G47" s="53">
        <f>'JUIN 25'!$F47+'JUIN 25'!$E47</f>
        <v>0</v>
      </c>
      <c r="H47" s="54" t="str" cm="1">
        <f t="array" ref="H47">_xlfn.IFS('JUIN 25'!$G47="","",'JUIN 25'!$I47="","A régler",'JUIN 25'!$I47&lt;&gt;"","Réglée")</f>
        <v>A régler</v>
      </c>
      <c r="I47" s="11"/>
      <c r="J47" s="11"/>
      <c r="K47" s="11"/>
      <c r="L47" s="11"/>
      <c r="M47" s="11"/>
      <c r="N47" s="8"/>
      <c r="O47" s="8"/>
    </row>
    <row r="48" spans="1:15" x14ac:dyDescent="0.3">
      <c r="A48" s="70"/>
      <c r="B48" s="42"/>
      <c r="C48" s="43"/>
      <c r="D48" s="43"/>
      <c r="E48" s="44">
        <v>0</v>
      </c>
      <c r="F48" s="44">
        <f>'JUIN 25'!$E48*0.2</f>
        <v>0</v>
      </c>
      <c r="G48" s="45">
        <f>'JUIN 25'!$F48+'JUIN 25'!$E48</f>
        <v>0</v>
      </c>
      <c r="H48" s="46" t="str" cm="1">
        <f t="array" ref="H48">_xlfn.IFS('JUIN 25'!$G48="","",'JUIN 25'!$I48="","A régler",'JUIN 25'!$I48&lt;&gt;"","Réglée")</f>
        <v>A régler</v>
      </c>
      <c r="I48" s="49"/>
      <c r="J48" s="49"/>
      <c r="K48" s="49"/>
      <c r="L48" s="49"/>
      <c r="M48" s="49"/>
      <c r="N48" s="49"/>
      <c r="O48" s="83"/>
    </row>
    <row r="49" spans="1:15" x14ac:dyDescent="0.3">
      <c r="A49" s="73"/>
      <c r="B49" s="50"/>
      <c r="C49" s="51"/>
      <c r="D49" s="51"/>
      <c r="E49" s="52">
        <v>0</v>
      </c>
      <c r="F49" s="52">
        <f>'JUIN 25'!$E49*0.2</f>
        <v>0</v>
      </c>
      <c r="G49" s="53">
        <f>'JUIN 25'!$F49+'JUIN 25'!$E49</f>
        <v>0</v>
      </c>
      <c r="H49" s="54" t="str" cm="1">
        <f t="array" ref="H49">_xlfn.IFS('JUIN 25'!$G49="","",'JUIN 25'!$I49="","A régler",'JUIN 25'!$I49&lt;&gt;"","Réglée")</f>
        <v>A régler</v>
      </c>
      <c r="I49" s="11"/>
      <c r="J49" s="11"/>
      <c r="K49" s="11"/>
      <c r="L49" s="11"/>
      <c r="M49" s="11"/>
      <c r="N49" s="8"/>
      <c r="O49" s="8"/>
    </row>
    <row r="50" spans="1:15" x14ac:dyDescent="0.3">
      <c r="A50" s="70"/>
      <c r="B50" s="42"/>
      <c r="C50" s="43"/>
      <c r="D50" s="43"/>
      <c r="E50" s="44">
        <v>0</v>
      </c>
      <c r="F50" s="44">
        <f>'JUIN 25'!$E50*0.2</f>
        <v>0</v>
      </c>
      <c r="G50" s="45">
        <f>'JUIN 25'!$F50+'JUIN 25'!$E50</f>
        <v>0</v>
      </c>
      <c r="H50" s="46" t="str" cm="1">
        <f t="array" ref="H50">_xlfn.IFS('JUIN 25'!$G50="","",'JUIN 25'!$I50="","A régler",'JUIN 25'!$I50&lt;&gt;"","Réglée")</f>
        <v>A régler</v>
      </c>
      <c r="I50" s="49"/>
      <c r="J50" s="49"/>
      <c r="K50" s="49"/>
      <c r="L50" s="49"/>
      <c r="M50" s="49"/>
      <c r="N50" s="49"/>
      <c r="O50" s="83"/>
    </row>
    <row r="51" spans="1:15" x14ac:dyDescent="0.3">
      <c r="A51" s="73"/>
      <c r="B51" s="50"/>
      <c r="C51" s="51"/>
      <c r="D51" s="51"/>
      <c r="E51" s="52">
        <v>0</v>
      </c>
      <c r="F51" s="52">
        <f>'JUIN 25'!$E51*0.2</f>
        <v>0</v>
      </c>
      <c r="G51" s="53">
        <f>'JUIN 25'!$F51+'JUIN 25'!$E51</f>
        <v>0</v>
      </c>
      <c r="H51" s="54" t="str" cm="1">
        <f t="array" ref="H51">_xlfn.IFS('JUIN 25'!$G51="","",'JUIN 25'!$I51="","A régler",'JUIN 25'!$I51&lt;&gt;"","Réglée")</f>
        <v>A régler</v>
      </c>
      <c r="I51" s="11"/>
      <c r="J51" s="11"/>
      <c r="K51" s="11"/>
      <c r="L51" s="11"/>
      <c r="M51" s="11"/>
      <c r="N51" s="8"/>
      <c r="O51" s="8"/>
    </row>
    <row r="52" spans="1:15" x14ac:dyDescent="0.3">
      <c r="A52" s="70"/>
      <c r="B52" s="42"/>
      <c r="C52" s="43"/>
      <c r="D52" s="43"/>
      <c r="E52" s="44">
        <v>0</v>
      </c>
      <c r="F52" s="44">
        <f>'JUIN 25'!$E52*0.2</f>
        <v>0</v>
      </c>
      <c r="G52" s="45">
        <f>'JUIN 25'!$F52+'JUIN 25'!$E52</f>
        <v>0</v>
      </c>
      <c r="H52" s="46" t="str" cm="1">
        <f t="array" ref="H52">_xlfn.IFS('JUIN 25'!$G52="","",'JUIN 25'!$I52="","A régler",'JUIN 25'!$I52&lt;&gt;"","Réglée")</f>
        <v>A régler</v>
      </c>
      <c r="I52" s="49"/>
      <c r="J52" s="49"/>
      <c r="K52" s="49"/>
      <c r="L52" s="49"/>
      <c r="M52" s="49"/>
      <c r="N52" s="49"/>
      <c r="O52" s="83"/>
    </row>
    <row r="53" spans="1:15" x14ac:dyDescent="0.3">
      <c r="A53" s="73"/>
      <c r="B53" s="50"/>
      <c r="C53" s="51"/>
      <c r="D53" s="51"/>
      <c r="E53" s="52">
        <v>0</v>
      </c>
      <c r="F53" s="52">
        <f>'JUIN 25'!$E53*0.2</f>
        <v>0</v>
      </c>
      <c r="G53" s="53">
        <f>'JUIN 25'!$F53+'JUIN 25'!$E53</f>
        <v>0</v>
      </c>
      <c r="H53" s="54" t="str" cm="1">
        <f t="array" ref="H53">_xlfn.IFS('JUIN 25'!$G53="","",'JUIN 25'!$I53="","A régler",'JUIN 25'!$I53&lt;&gt;"","Réglée")</f>
        <v>A régler</v>
      </c>
      <c r="I53" s="11"/>
      <c r="J53" s="11"/>
      <c r="K53" s="11"/>
      <c r="L53" s="11"/>
      <c r="M53" s="11"/>
      <c r="N53" s="8"/>
      <c r="O53" s="8"/>
    </row>
    <row r="54" spans="1:15" x14ac:dyDescent="0.3">
      <c r="A54" s="70"/>
      <c r="B54" s="42"/>
      <c r="C54" s="43"/>
      <c r="D54" s="43"/>
      <c r="E54" s="44">
        <v>0</v>
      </c>
      <c r="F54" s="44">
        <f>'JUIN 25'!$E54*0.2</f>
        <v>0</v>
      </c>
      <c r="G54" s="45">
        <f>'JUIN 25'!$F54+'JUIN 25'!$E54</f>
        <v>0</v>
      </c>
      <c r="H54" s="46" t="str" cm="1">
        <f t="array" ref="H54">_xlfn.IFS('JUIN 25'!$G54="","",'JUIN 25'!$I54="","A régler",'JUIN 25'!$I54&lt;&gt;"","Réglée")</f>
        <v>A régler</v>
      </c>
      <c r="I54" s="49"/>
      <c r="J54" s="49"/>
      <c r="K54" s="49"/>
      <c r="L54" s="49"/>
      <c r="M54" s="49"/>
      <c r="N54" s="49"/>
      <c r="O54" s="83"/>
    </row>
    <row r="55" spans="1:15" x14ac:dyDescent="0.3">
      <c r="A55" s="73"/>
      <c r="B55" s="50"/>
      <c r="C55" s="51"/>
      <c r="D55" s="51"/>
      <c r="E55" s="52">
        <v>0</v>
      </c>
      <c r="F55" s="52">
        <f>'JUIN 25'!$E55*0.2</f>
        <v>0</v>
      </c>
      <c r="G55" s="53">
        <f>'JUIN 25'!$F55+'JUIN 25'!$E55</f>
        <v>0</v>
      </c>
      <c r="H55" s="54" t="str" cm="1">
        <f t="array" ref="H55">_xlfn.IFS('JUIN 25'!$G55="","",'JUIN 25'!$I55="","A régler",'JUIN 25'!$I55&lt;&gt;"","Réglée")</f>
        <v>A régler</v>
      </c>
      <c r="I55" s="11"/>
      <c r="J55" s="11"/>
      <c r="K55" s="11"/>
      <c r="L55" s="11"/>
      <c r="M55" s="11"/>
      <c r="N55" s="8"/>
      <c r="O55" s="8"/>
    </row>
    <row r="56" spans="1:15" x14ac:dyDescent="0.3">
      <c r="A56" s="70"/>
      <c r="B56" s="42"/>
      <c r="C56" s="43"/>
      <c r="D56" s="43"/>
      <c r="E56" s="44">
        <v>0</v>
      </c>
      <c r="F56" s="44">
        <f>'JUIN 25'!$E56*0.2</f>
        <v>0</v>
      </c>
      <c r="G56" s="45">
        <f>'JUIN 25'!$F56+'JUIN 25'!$E56</f>
        <v>0</v>
      </c>
      <c r="H56" s="46" t="str" cm="1">
        <f t="array" ref="H56">_xlfn.IFS('JUIN 25'!$G56="","",'JUIN 25'!$I56="","A régler",'JUIN 25'!$I56&lt;&gt;"","Réglée")</f>
        <v>A régler</v>
      </c>
      <c r="I56" s="49"/>
      <c r="J56" s="49"/>
      <c r="K56" s="49"/>
      <c r="L56" s="49"/>
      <c r="M56" s="49"/>
      <c r="N56" s="49"/>
      <c r="O56" s="83"/>
    </row>
    <row r="57" spans="1:15" x14ac:dyDescent="0.3">
      <c r="A57" s="73"/>
      <c r="B57" s="50"/>
      <c r="C57" s="51"/>
      <c r="D57" s="51"/>
      <c r="E57" s="52">
        <v>0</v>
      </c>
      <c r="F57" s="52">
        <f>'JUIN 25'!$E57*0.2</f>
        <v>0</v>
      </c>
      <c r="G57" s="53">
        <f>'JUIN 25'!$F57+'JUIN 25'!$E57</f>
        <v>0</v>
      </c>
      <c r="H57" s="54" t="str" cm="1">
        <f t="array" ref="H57">_xlfn.IFS('JUIN 25'!$G57="","",'JUIN 25'!$I57="","A régler",'JUIN 25'!$I57&lt;&gt;"","Réglée")</f>
        <v>A régler</v>
      </c>
      <c r="I57" s="11"/>
      <c r="J57" s="11"/>
      <c r="K57" s="11"/>
      <c r="L57" s="11"/>
      <c r="M57" s="11"/>
      <c r="N57" s="8"/>
      <c r="O57" s="8"/>
    </row>
    <row r="58" spans="1:15" x14ac:dyDescent="0.3">
      <c r="A58" s="70"/>
      <c r="B58" s="42"/>
      <c r="C58" s="43"/>
      <c r="D58" s="43"/>
      <c r="E58" s="44">
        <v>0</v>
      </c>
      <c r="F58" s="44">
        <f>'JUIN 25'!$E58*0.2</f>
        <v>0</v>
      </c>
      <c r="G58" s="45">
        <f>'JUIN 25'!$F58+'JUIN 25'!$E58</f>
        <v>0</v>
      </c>
      <c r="H58" s="46" t="str" cm="1">
        <f t="array" ref="H58">_xlfn.IFS('JUIN 25'!$G58="","",'JUIN 25'!$I58="","A régler",'JUIN 25'!$I58&lt;&gt;"","Réglée")</f>
        <v>A régler</v>
      </c>
      <c r="I58" s="49"/>
      <c r="J58" s="49"/>
      <c r="K58" s="49"/>
      <c r="L58" s="49"/>
      <c r="M58" s="49"/>
      <c r="N58" s="49"/>
      <c r="O58" s="83"/>
    </row>
    <row r="59" spans="1:15" x14ac:dyDescent="0.3">
      <c r="A59" s="73"/>
      <c r="B59" s="50"/>
      <c r="C59" s="51"/>
      <c r="D59" s="51"/>
      <c r="E59" s="52">
        <v>0</v>
      </c>
      <c r="F59" s="52">
        <f>'JUIN 25'!$E59*0.2</f>
        <v>0</v>
      </c>
      <c r="G59" s="53">
        <f>'JUIN 25'!$F59+'JUIN 25'!$E59</f>
        <v>0</v>
      </c>
      <c r="H59" s="54" t="str" cm="1">
        <f t="array" ref="H59">_xlfn.IFS('JUIN 25'!$G59="","",'JUIN 25'!$I59="","A régler",'JUIN 25'!$I59&lt;&gt;"","Réglée")</f>
        <v>A régler</v>
      </c>
      <c r="I59" s="11"/>
      <c r="J59" s="11"/>
      <c r="K59" s="11"/>
      <c r="L59" s="11"/>
      <c r="M59" s="11"/>
      <c r="N59" s="8"/>
      <c r="O59" s="8"/>
    </row>
    <row r="60" spans="1:15" x14ac:dyDescent="0.3">
      <c r="A60" s="70"/>
      <c r="B60" s="42"/>
      <c r="C60" s="43"/>
      <c r="D60" s="43"/>
      <c r="E60" s="44">
        <v>0</v>
      </c>
      <c r="F60" s="44">
        <f>'JUIN 25'!$E60*0.2</f>
        <v>0</v>
      </c>
      <c r="G60" s="45">
        <f>'JUIN 25'!$F60+'JUIN 25'!$E60</f>
        <v>0</v>
      </c>
      <c r="H60" s="46" t="str" cm="1">
        <f t="array" ref="H60">_xlfn.IFS('JUIN 25'!$G60="","",'JUIN 25'!$I60="","A régler",'JUIN 25'!$I60&lt;&gt;"","Réglée")</f>
        <v>A régler</v>
      </c>
      <c r="I60" s="49"/>
      <c r="J60" s="49"/>
      <c r="K60" s="49"/>
      <c r="L60" s="49"/>
      <c r="M60" s="49"/>
      <c r="N60" s="49"/>
      <c r="O60" s="83"/>
    </row>
    <row r="61" spans="1:15" x14ac:dyDescent="0.3">
      <c r="A61" s="73"/>
      <c r="B61" s="50"/>
      <c r="C61" s="51"/>
      <c r="D61" s="51"/>
      <c r="E61" s="52">
        <v>0</v>
      </c>
      <c r="F61" s="52">
        <f>'JUIN 25'!$E61*0.2</f>
        <v>0</v>
      </c>
      <c r="G61" s="53">
        <f>'JUIN 25'!$F61+'JUIN 25'!$E61</f>
        <v>0</v>
      </c>
      <c r="H61" s="54" t="str" cm="1">
        <f t="array" ref="H61">_xlfn.IFS('JUIN 25'!$G61="","",'JUIN 25'!$I61="","A régler",'JUIN 25'!$I61&lt;&gt;"","Réglée")</f>
        <v>A régler</v>
      </c>
      <c r="I61" s="11"/>
      <c r="J61" s="11"/>
      <c r="K61" s="11"/>
      <c r="L61" s="11"/>
      <c r="M61" s="11"/>
      <c r="N61" s="8"/>
      <c r="O61" s="8"/>
    </row>
    <row r="62" spans="1:15" x14ac:dyDescent="0.3">
      <c r="A62" s="70"/>
      <c r="B62" s="42"/>
      <c r="C62" s="43"/>
      <c r="D62" s="43"/>
      <c r="E62" s="44">
        <v>0</v>
      </c>
      <c r="F62" s="44">
        <f>'JUIN 25'!$E62*0.2</f>
        <v>0</v>
      </c>
      <c r="G62" s="45">
        <f>'JUIN 25'!$F62+'JUIN 25'!$E62</f>
        <v>0</v>
      </c>
      <c r="H62" s="46" t="str" cm="1">
        <f t="array" ref="H62">_xlfn.IFS('JUIN 25'!$G62="","",'JUIN 25'!$I62="","A régler",'JUIN 25'!$I62&lt;&gt;"","Réglée")</f>
        <v>A régler</v>
      </c>
      <c r="I62" s="49"/>
      <c r="J62" s="49"/>
      <c r="K62" s="49"/>
      <c r="L62" s="49"/>
      <c r="M62" s="49"/>
      <c r="N62" s="49"/>
      <c r="O62" s="83"/>
    </row>
    <row r="63" spans="1:15" x14ac:dyDescent="0.3">
      <c r="A63" s="73"/>
      <c r="B63" s="50"/>
      <c r="C63" s="51"/>
      <c r="D63" s="51"/>
      <c r="E63" s="52">
        <v>0</v>
      </c>
      <c r="F63" s="52">
        <f>'JUIN 25'!$E63*0.2</f>
        <v>0</v>
      </c>
      <c r="G63" s="53">
        <f>'JUIN 25'!$F63+'JUIN 25'!$E63</f>
        <v>0</v>
      </c>
      <c r="H63" s="54" t="str" cm="1">
        <f t="array" ref="H63">_xlfn.IFS('JUIN 25'!$G63="","",'JUIN 25'!$I63="","A régler",'JUIN 25'!$I63&lt;&gt;"","Réglée")</f>
        <v>A régler</v>
      </c>
      <c r="I63" s="11"/>
      <c r="J63" s="11"/>
      <c r="K63" s="11"/>
      <c r="L63" s="11"/>
      <c r="M63" s="11"/>
      <c r="N63" s="8"/>
      <c r="O63" s="8"/>
    </row>
    <row r="64" spans="1:15" x14ac:dyDescent="0.3">
      <c r="A64" s="70"/>
      <c r="B64" s="42"/>
      <c r="C64" s="43"/>
      <c r="D64" s="43"/>
      <c r="E64" s="44">
        <v>0</v>
      </c>
      <c r="F64" s="44">
        <f>'JUIN 25'!$E64*0.2</f>
        <v>0</v>
      </c>
      <c r="G64" s="45">
        <f>'JUIN 25'!$F64+'JUIN 25'!$E64</f>
        <v>0</v>
      </c>
      <c r="H64" s="46" t="str" cm="1">
        <f t="array" ref="H64">_xlfn.IFS('JUIN 25'!$G64="","",'JUIN 25'!$I64="","A régler",'JUIN 25'!$I64&lt;&gt;"","Réglée")</f>
        <v>A régler</v>
      </c>
      <c r="I64" s="49"/>
      <c r="J64" s="49"/>
      <c r="K64" s="49"/>
      <c r="L64" s="49"/>
      <c r="M64" s="49"/>
      <c r="N64" s="49"/>
      <c r="O64" s="83"/>
    </row>
    <row r="65" spans="1:15" x14ac:dyDescent="0.3">
      <c r="A65" s="73"/>
      <c r="B65" s="50"/>
      <c r="C65" s="51"/>
      <c r="D65" s="51"/>
      <c r="E65" s="52">
        <v>0</v>
      </c>
      <c r="F65" s="52">
        <f>'JUIN 25'!$E65*0.2</f>
        <v>0</v>
      </c>
      <c r="G65" s="53">
        <f>'JUIN 25'!$F65+'JUIN 25'!$E65</f>
        <v>0</v>
      </c>
      <c r="H65" s="54" t="str" cm="1">
        <f t="array" ref="H65">_xlfn.IFS('JUIN 25'!$G65="","",'JUIN 25'!$I65="","A régler",'JUIN 25'!$I65&lt;&gt;"","Réglée")</f>
        <v>A régler</v>
      </c>
      <c r="I65" s="11"/>
      <c r="J65" s="11"/>
      <c r="K65" s="11"/>
      <c r="L65" s="11"/>
      <c r="M65" s="11"/>
      <c r="N65" s="8"/>
      <c r="O65" s="8"/>
    </row>
    <row r="66" spans="1:15" x14ac:dyDescent="0.3">
      <c r="A66" s="70"/>
      <c r="B66" s="42"/>
      <c r="C66" s="43"/>
      <c r="D66" s="43"/>
      <c r="E66" s="44">
        <v>0</v>
      </c>
      <c r="F66" s="44">
        <f>'JUIN 25'!$E66*0.2</f>
        <v>0</v>
      </c>
      <c r="G66" s="45">
        <f>'JUIN 25'!$F66+'JUIN 25'!$E66</f>
        <v>0</v>
      </c>
      <c r="H66" s="46" t="str" cm="1">
        <f t="array" ref="H66">_xlfn.IFS('JUIN 25'!$G66="","",'JUIN 25'!$I66="","A régler",'JUIN 25'!$I66&lt;&gt;"","Réglée")</f>
        <v>A régler</v>
      </c>
      <c r="I66" s="49"/>
      <c r="J66" s="49"/>
      <c r="K66" s="49"/>
      <c r="L66" s="49"/>
      <c r="M66" s="49"/>
      <c r="N66" s="49"/>
      <c r="O66" s="83"/>
    </row>
    <row r="67" spans="1:15" x14ac:dyDescent="0.3">
      <c r="A67" s="73"/>
      <c r="B67" s="50"/>
      <c r="C67" s="51"/>
      <c r="D67" s="51"/>
      <c r="E67" s="52">
        <v>0</v>
      </c>
      <c r="F67" s="52">
        <f>'JUIN 25'!$E67*0.2</f>
        <v>0</v>
      </c>
      <c r="G67" s="53">
        <f>'JUIN 25'!$F67+'JUIN 25'!$E67</f>
        <v>0</v>
      </c>
      <c r="H67" s="54" t="str" cm="1">
        <f t="array" ref="H67">_xlfn.IFS('JUIN 25'!$G67="","",'JUIN 25'!$I67="","A régler",'JUIN 25'!$I67&lt;&gt;"","Réglée")</f>
        <v>A régler</v>
      </c>
      <c r="I67" s="11"/>
      <c r="J67" s="11"/>
      <c r="K67" s="11"/>
      <c r="L67" s="11"/>
      <c r="M67" s="11"/>
      <c r="N67" s="8"/>
      <c r="O67" s="8"/>
    </row>
    <row r="68" spans="1:15" x14ac:dyDescent="0.3">
      <c r="A68" s="70"/>
      <c r="B68" s="42"/>
      <c r="C68" s="43"/>
      <c r="D68" s="43"/>
      <c r="E68" s="44">
        <v>0</v>
      </c>
      <c r="F68" s="44">
        <f>'JUIN 25'!$E68*0.2</f>
        <v>0</v>
      </c>
      <c r="G68" s="45">
        <f>'JUIN 25'!$F68+'JUIN 25'!$E68</f>
        <v>0</v>
      </c>
      <c r="H68" s="46" t="str" cm="1">
        <f t="array" ref="H68">_xlfn.IFS('JUIN 25'!$G68="","",'JUIN 25'!$I68="","A régler",'JUIN 25'!$I68&lt;&gt;"","Réglée")</f>
        <v>A régler</v>
      </c>
      <c r="I68" s="49"/>
      <c r="J68" s="49"/>
      <c r="K68" s="49"/>
      <c r="L68" s="49"/>
      <c r="M68" s="49"/>
      <c r="N68" s="49"/>
      <c r="O68" s="83"/>
    </row>
    <row r="69" spans="1:15" x14ac:dyDescent="0.3">
      <c r="A69" s="73"/>
      <c r="B69" s="50"/>
      <c r="C69" s="51"/>
      <c r="D69" s="51"/>
      <c r="E69" s="52">
        <v>0</v>
      </c>
      <c r="F69" s="52">
        <f>'JUIN 25'!$E69*0.2</f>
        <v>0</v>
      </c>
      <c r="G69" s="53">
        <f>'JUIN 25'!$F69+'JUIN 25'!$E69</f>
        <v>0</v>
      </c>
      <c r="H69" s="54" t="str" cm="1">
        <f t="array" ref="H69">_xlfn.IFS('JUIN 25'!$G69="","",'JUIN 25'!$I69="","A régler",'JUIN 25'!$I69&lt;&gt;"","Réglée")</f>
        <v>A régler</v>
      </c>
      <c r="I69" s="11"/>
      <c r="J69" s="11"/>
      <c r="K69" s="11"/>
      <c r="L69" s="11"/>
      <c r="M69" s="11"/>
      <c r="N69" s="8"/>
      <c r="O69" s="8"/>
    </row>
    <row r="70" spans="1:15" x14ac:dyDescent="0.3">
      <c r="A70" s="70"/>
      <c r="B70" s="42"/>
      <c r="C70" s="43"/>
      <c r="D70" s="43"/>
      <c r="E70" s="44">
        <v>0</v>
      </c>
      <c r="F70" s="44">
        <f>'JUIN 25'!$E70*0.2</f>
        <v>0</v>
      </c>
      <c r="G70" s="45">
        <f>'JUIN 25'!$F70+'JUIN 25'!$E70</f>
        <v>0</v>
      </c>
      <c r="H70" s="46" t="str" cm="1">
        <f t="array" ref="H70">_xlfn.IFS('JUIN 25'!$G70="","",'JUIN 25'!$I70="","A régler",'JUIN 25'!$I70&lt;&gt;"","Réglée")</f>
        <v>A régler</v>
      </c>
      <c r="I70" s="49"/>
      <c r="J70" s="49"/>
      <c r="K70" s="49"/>
      <c r="L70" s="49"/>
      <c r="M70" s="49"/>
      <c r="N70" s="49"/>
      <c r="O70" s="83"/>
    </row>
    <row r="71" spans="1:15" x14ac:dyDescent="0.3">
      <c r="A71" s="73"/>
      <c r="B71" s="50"/>
      <c r="C71" s="51"/>
      <c r="D71" s="51"/>
      <c r="E71" s="52">
        <v>0</v>
      </c>
      <c r="F71" s="52">
        <f>'JUIN 25'!$E71*0.2</f>
        <v>0</v>
      </c>
      <c r="G71" s="53">
        <f>'JUIN 25'!$F71+'JUIN 25'!$E71</f>
        <v>0</v>
      </c>
      <c r="H71" s="54" t="str" cm="1">
        <f t="array" ref="H71">_xlfn.IFS('JUIN 25'!$G71="","",'JUIN 25'!$I71="","A régler",'JUIN 25'!$I71&lt;&gt;"","Réglée")</f>
        <v>A régler</v>
      </c>
      <c r="I71" s="11"/>
      <c r="J71" s="11"/>
      <c r="K71" s="11"/>
      <c r="L71" s="11"/>
      <c r="M71" s="11"/>
      <c r="N71" s="8"/>
      <c r="O71" s="8"/>
    </row>
    <row r="72" spans="1:15" x14ac:dyDescent="0.3">
      <c r="A72" s="70"/>
      <c r="B72" s="42"/>
      <c r="C72" s="43"/>
      <c r="D72" s="43"/>
      <c r="E72" s="44">
        <v>0</v>
      </c>
      <c r="F72" s="44">
        <f>'JUIN 25'!$E72*0.2</f>
        <v>0</v>
      </c>
      <c r="G72" s="45">
        <f>'JUIN 25'!$F72+'JUIN 25'!$E72</f>
        <v>0</v>
      </c>
      <c r="H72" s="46" t="str" cm="1">
        <f t="array" ref="H72">_xlfn.IFS('JUIN 25'!$G72="","",'JUIN 25'!$I72="","A régler",'JUIN 25'!$I72&lt;&gt;"","Réglée")</f>
        <v>A régler</v>
      </c>
      <c r="I72" s="49"/>
      <c r="J72" s="49"/>
      <c r="K72" s="49"/>
      <c r="L72" s="49"/>
      <c r="M72" s="49"/>
      <c r="N72" s="49"/>
      <c r="O72" s="83"/>
    </row>
    <row r="73" spans="1:15" x14ac:dyDescent="0.3">
      <c r="A73" s="73"/>
      <c r="B73" s="50"/>
      <c r="C73" s="51"/>
      <c r="D73" s="51"/>
      <c r="E73" s="52">
        <v>0</v>
      </c>
      <c r="F73" s="52">
        <f>'JUIN 25'!$E73*0.2</f>
        <v>0</v>
      </c>
      <c r="G73" s="53">
        <f>'JUIN 25'!$F73+'JUIN 25'!$E73</f>
        <v>0</v>
      </c>
      <c r="H73" s="54" t="str" cm="1">
        <f t="array" ref="H73">_xlfn.IFS('JUIN 25'!$G73="","",'JUIN 25'!$I73="","A régler",'JUIN 25'!$I73&lt;&gt;"","Réglée")</f>
        <v>A régler</v>
      </c>
      <c r="I73" s="11"/>
      <c r="J73" s="11"/>
      <c r="K73" s="11"/>
      <c r="L73" s="11"/>
      <c r="M73" s="11"/>
      <c r="N73" s="8"/>
      <c r="O73" s="8"/>
    </row>
    <row r="74" spans="1:15" x14ac:dyDescent="0.3">
      <c r="A74" s="70"/>
      <c r="B74" s="42"/>
      <c r="C74" s="43"/>
      <c r="D74" s="43"/>
      <c r="E74" s="44">
        <v>0</v>
      </c>
      <c r="F74" s="44">
        <f>'JUIN 25'!$E74*0.2</f>
        <v>0</v>
      </c>
      <c r="G74" s="45">
        <f>'JUIN 25'!$F74+'JUIN 25'!$E74</f>
        <v>0</v>
      </c>
      <c r="H74" s="46" t="str" cm="1">
        <f t="array" ref="H74">_xlfn.IFS('JUIN 25'!$G74="","",'JUIN 25'!$I74="","A régler",'JUIN 25'!$I74&lt;&gt;"","Réglée")</f>
        <v>A régler</v>
      </c>
      <c r="I74" s="49"/>
      <c r="J74" s="49"/>
      <c r="K74" s="49"/>
      <c r="L74" s="49"/>
      <c r="M74" s="49"/>
      <c r="N74" s="49"/>
      <c r="O74" s="83"/>
    </row>
    <row r="75" spans="1:15" x14ac:dyDescent="0.3">
      <c r="A75" s="73"/>
      <c r="B75" s="50"/>
      <c r="C75" s="51"/>
      <c r="D75" s="51"/>
      <c r="E75" s="52">
        <v>0</v>
      </c>
      <c r="F75" s="52">
        <f>'JUIN 25'!$E75*0.2</f>
        <v>0</v>
      </c>
      <c r="G75" s="53">
        <f>'JUIN 25'!$F75+'JUIN 25'!$E75</f>
        <v>0</v>
      </c>
      <c r="H75" s="54" t="str" cm="1">
        <f t="array" ref="H75">_xlfn.IFS('JUIN 25'!$G75="","",'JUIN 25'!$I75="","A régler",'JUIN 25'!$I75&lt;&gt;"","Réglée")</f>
        <v>A régler</v>
      </c>
      <c r="I75" s="11"/>
      <c r="J75" s="11"/>
      <c r="K75" s="11"/>
      <c r="L75" s="11"/>
      <c r="M75" s="11"/>
      <c r="N75" s="8"/>
      <c r="O75" s="8"/>
    </row>
    <row r="76" spans="1:15" x14ac:dyDescent="0.3">
      <c r="A76" s="70"/>
      <c r="B76" s="42"/>
      <c r="C76" s="43"/>
      <c r="D76" s="43"/>
      <c r="E76" s="44">
        <v>0</v>
      </c>
      <c r="F76" s="44">
        <f>'JUIN 25'!$E76*0.2</f>
        <v>0</v>
      </c>
      <c r="G76" s="45">
        <f>'JUIN 25'!$F76+'JUIN 25'!$E76</f>
        <v>0</v>
      </c>
      <c r="H76" s="46" t="str" cm="1">
        <f t="array" ref="H76">_xlfn.IFS('JUIN 25'!$G76="","",'JUIN 25'!$I76="","A régler",'JUIN 25'!$I76&lt;&gt;"","Réglée")</f>
        <v>A régler</v>
      </c>
      <c r="I76" s="49"/>
      <c r="J76" s="49"/>
      <c r="K76" s="49"/>
      <c r="L76" s="49"/>
      <c r="M76" s="49"/>
      <c r="N76" s="49"/>
      <c r="O76" s="83"/>
    </row>
    <row r="77" spans="1:15" x14ac:dyDescent="0.3">
      <c r="A77" s="73"/>
      <c r="B77" s="50"/>
      <c r="C77" s="51"/>
      <c r="D77" s="51"/>
      <c r="E77" s="52">
        <v>0</v>
      </c>
      <c r="F77" s="52">
        <f>'JUIN 25'!$E77*0.2</f>
        <v>0</v>
      </c>
      <c r="G77" s="53">
        <f>'JUIN 25'!$F77+'JUIN 25'!$E77</f>
        <v>0</v>
      </c>
      <c r="H77" s="54" t="str" cm="1">
        <f t="array" ref="H77">_xlfn.IFS('JUIN 25'!$G77="","",'JUIN 25'!$I77="","A régler",'JUIN 25'!$I77&lt;&gt;"","Réglée")</f>
        <v>A régler</v>
      </c>
      <c r="I77" s="11"/>
      <c r="J77" s="11"/>
      <c r="K77" s="11"/>
      <c r="L77" s="11"/>
      <c r="M77" s="11"/>
      <c r="N77" s="8"/>
      <c r="O77" s="8"/>
    </row>
    <row r="78" spans="1:15" x14ac:dyDescent="0.3">
      <c r="A78" s="70"/>
      <c r="B78" s="42"/>
      <c r="C78" s="43"/>
      <c r="D78" s="43"/>
      <c r="E78" s="44">
        <v>0</v>
      </c>
      <c r="F78" s="44">
        <f>'JUIN 25'!$E78*0.2</f>
        <v>0</v>
      </c>
      <c r="G78" s="45">
        <f>'JUIN 25'!$F78+'JUIN 25'!$E78</f>
        <v>0</v>
      </c>
      <c r="H78" s="46" t="str" cm="1">
        <f t="array" ref="H78">_xlfn.IFS('JUIN 25'!$G78="","",'JUIN 25'!$I78="","A régler",'JUIN 25'!$I78&lt;&gt;"","Réglée")</f>
        <v>A régler</v>
      </c>
      <c r="I78" s="49"/>
      <c r="J78" s="49"/>
      <c r="K78" s="49"/>
      <c r="L78" s="49"/>
      <c r="M78" s="49"/>
      <c r="N78" s="49"/>
      <c r="O78" s="83"/>
    </row>
    <row r="79" spans="1:15" x14ac:dyDescent="0.3">
      <c r="A79" s="73"/>
      <c r="B79" s="50"/>
      <c r="C79" s="51"/>
      <c r="D79" s="51"/>
      <c r="E79" s="52">
        <v>0</v>
      </c>
      <c r="F79" s="52">
        <f>'JUIN 25'!$E79*0.2</f>
        <v>0</v>
      </c>
      <c r="G79" s="53">
        <f>'JUIN 25'!$F79+'JUIN 25'!$E79</f>
        <v>0</v>
      </c>
      <c r="H79" s="54" t="str" cm="1">
        <f t="array" ref="H79">_xlfn.IFS('JUIN 25'!$G79="","",'JUIN 25'!$I79="","A régler",'JUIN 25'!$I79&lt;&gt;"","Réglée")</f>
        <v>A régler</v>
      </c>
      <c r="I79" s="11"/>
      <c r="J79" s="11"/>
      <c r="K79" s="11"/>
      <c r="L79" s="11"/>
      <c r="M79" s="11"/>
      <c r="N79" s="8"/>
      <c r="O79" s="8"/>
    </row>
    <row r="80" spans="1:15" x14ac:dyDescent="0.3">
      <c r="A80" s="76"/>
      <c r="B80" s="56"/>
      <c r="C80" s="57"/>
      <c r="D80" s="57"/>
      <c r="E80" s="58">
        <v>0</v>
      </c>
      <c r="F80" s="58">
        <f>'JUIN 25'!$E80*0.2</f>
        <v>0</v>
      </c>
      <c r="G80" s="59">
        <f>'JUIN 25'!$F80+'JUIN 25'!$E80</f>
        <v>0</v>
      </c>
      <c r="H80" s="60" t="str" cm="1">
        <f t="array" ref="H80">_xlfn.IFS('JUIN 25'!$G80="","",'JUIN 25'!$I80="","A régler",'JUIN 25'!$I80&lt;&gt;"","Réglée")</f>
        <v>A régler</v>
      </c>
      <c r="I80" s="61"/>
      <c r="J80" s="61"/>
      <c r="K80" s="61"/>
      <c r="L80" s="61"/>
      <c r="M80" s="61"/>
      <c r="N80" s="49"/>
      <c r="O80" s="61"/>
    </row>
  </sheetData>
  <mergeCells count="17">
    <mergeCell ref="K1:L1"/>
    <mergeCell ref="K2:L2"/>
    <mergeCell ref="K4:L4"/>
    <mergeCell ref="K5:L5"/>
    <mergeCell ref="E2:F2"/>
    <mergeCell ref="E4:F4"/>
    <mergeCell ref="E5:F5"/>
    <mergeCell ref="H1:I1"/>
    <mergeCell ref="H2:I2"/>
    <mergeCell ref="H4:I4"/>
    <mergeCell ref="H5:I5"/>
    <mergeCell ref="E1:F1"/>
    <mergeCell ref="A1:A5"/>
    <mergeCell ref="B1:C1"/>
    <mergeCell ref="B2:C2"/>
    <mergeCell ref="B4:C4"/>
    <mergeCell ref="B5:C5"/>
  </mergeCells>
  <conditionalFormatting sqref="A7:N80">
    <cfRule type="expression" dxfId="22" priority="1">
      <formula>$H7="Réglée"</formula>
    </cfRule>
  </conditionalFormatting>
  <dataValidations count="4">
    <dataValidation type="list" allowBlank="1" showInputMessage="1" showErrorMessage="1" sqref="I8:I80" xr:uid="{1252F093-459B-47CB-B54E-8A2A782E75A3}">
      <formula1>"Virement,Prélèvement,"</formula1>
    </dataValidation>
    <dataValidation type="list" allowBlank="1" showInputMessage="1" showErrorMessage="1" sqref="J7" xr:uid="{09ED9E65-EA83-4542-BD87-3D721FF6C092}">
      <formula1>"Revente,Investissement,Autre"</formula1>
    </dataValidation>
    <dataValidation type="list" allowBlank="1" showInputMessage="1" showErrorMessage="1" sqref="J8:J80" xr:uid="{72DD6010-82FF-4674-B520-3B7FC64E36C0}">
      <formula1>"Revente,Investissement,Autre,"</formula1>
    </dataValidation>
    <dataValidation type="list" allowBlank="1" showInputMessage="1" showErrorMessage="1" sqref="O8:O80" xr:uid="{C8AE8738-AF12-4596-AD3C-54E4693DA611}">
      <formula1>"OUI,"</formula1>
    </dataValidation>
  </dataValidations>
  <pageMargins left="0.7" right="0.7" top="0.75" bottom="0.75" header="0.3" footer="0.3"/>
  <tableParts count="1">
    <tablePart r:id="rId1"/>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B85DB08-E649-41C5-915F-534869332C9F}">
  <dimension ref="A1:O80"/>
  <sheetViews>
    <sheetView showGridLines="0" workbookViewId="0">
      <pane ySplit="7" topLeftCell="A8" activePane="bottomLeft" state="frozen"/>
      <selection activeCell="H8" sqref="H8"/>
      <selection pane="bottomLeft" activeCell="H8" sqref="H8"/>
    </sheetView>
  </sheetViews>
  <sheetFormatPr baseColWidth="10" defaultRowHeight="14.4" x14ac:dyDescent="0.3"/>
  <cols>
    <col min="1" max="2" width="15.77734375" customWidth="1"/>
    <col min="3" max="3" width="10.77734375" customWidth="1"/>
    <col min="4" max="4" width="11.109375" customWidth="1"/>
    <col min="5" max="5" width="15.77734375" customWidth="1"/>
    <col min="6" max="6" width="9.44140625" customWidth="1"/>
    <col min="7" max="7" width="15.77734375" customWidth="1"/>
    <col min="8" max="8" width="9.33203125" customWidth="1"/>
    <col min="9" max="9" width="13.88671875" customWidth="1"/>
    <col min="10" max="10" width="10.88671875" customWidth="1"/>
    <col min="11" max="13" width="15.77734375" customWidth="1"/>
    <col min="14" max="14" width="21.5546875" customWidth="1"/>
  </cols>
  <sheetData>
    <row r="1" spans="1:15" x14ac:dyDescent="0.3">
      <c r="A1" s="113" t="s">
        <v>141</v>
      </c>
      <c r="B1" s="112" t="s">
        <v>26</v>
      </c>
      <c r="C1" s="112"/>
      <c r="D1" s="20">
        <f>SUM(E8:E80)</f>
        <v>0</v>
      </c>
      <c r="E1" s="116" t="s">
        <v>14</v>
      </c>
      <c r="F1" s="116"/>
      <c r="G1" s="23">
        <f>SUMIF(Tableau25678910[STATUT],"&lt;&gt;Réglée",Tableau25678910[MONTANT HT])</f>
        <v>0</v>
      </c>
      <c r="H1" s="115" t="s">
        <v>21</v>
      </c>
      <c r="I1" s="115"/>
      <c r="J1" s="26">
        <f>SUMIF('JANVIER 25 '!$J$8:$J$80,"&lt;&gt;Investissement",Tableau25678910[MONTANT HT])</f>
        <v>0</v>
      </c>
      <c r="K1" s="111" t="s">
        <v>24</v>
      </c>
      <c r="L1" s="111"/>
      <c r="M1" s="24">
        <f>SUMIF('JANVIER 25 '!$J$8:$J$80,"&lt;&gt;Revente",Tableau25678910[MONTANT HT])</f>
        <v>0</v>
      </c>
      <c r="N1" s="31" t="s">
        <v>31</v>
      </c>
      <c r="O1" s="32">
        <f>SUMIF(Tableau25678910[TYPE VENTE],"Autre",Tableau25678910[MONTANT HT])</f>
        <v>0</v>
      </c>
    </row>
    <row r="2" spans="1:15" x14ac:dyDescent="0.3">
      <c r="A2" s="114"/>
      <c r="B2" s="112" t="s">
        <v>16</v>
      </c>
      <c r="C2" s="112"/>
      <c r="D2" s="21">
        <f>SUM(G8:G80)</f>
        <v>0</v>
      </c>
      <c r="E2" s="116" t="s">
        <v>15</v>
      </c>
      <c r="F2" s="116"/>
      <c r="G2" s="28">
        <f>SUMIF(Tableau25678910[STATUT],"&lt;&gt;Réglée",Tableau25678910[MONTANT TTC])</f>
        <v>0</v>
      </c>
      <c r="H2" s="115" t="s">
        <v>22</v>
      </c>
      <c r="I2" s="115"/>
      <c r="J2" s="27">
        <f>SUMIF('JANVIER 25 '!$J$8:$J$80,"&lt;&gt;Investissement",Tableau25678910[MONTANT TTC])</f>
        <v>0</v>
      </c>
      <c r="K2" s="110" t="s">
        <v>25</v>
      </c>
      <c r="L2" s="110"/>
      <c r="M2" s="25">
        <f>SUMIF('JANVIER 25 '!$J$8:$J$80,"&lt;&gt;Revente",Tableau25678910[MONTANT TTC])</f>
        <v>0</v>
      </c>
      <c r="N2" s="31" t="s">
        <v>32</v>
      </c>
      <c r="O2" s="36">
        <f>SUMIF(Tableau25678910[TYPE VENTE],"Autre",Tableau25678910[MONTANT TTC])</f>
        <v>0</v>
      </c>
    </row>
    <row r="3" spans="1:15" x14ac:dyDescent="0.3">
      <c r="A3" s="114"/>
      <c r="B3" s="18"/>
      <c r="C3" s="18"/>
      <c r="D3" s="18"/>
      <c r="E3" s="18"/>
      <c r="F3" s="18"/>
      <c r="G3" s="18"/>
      <c r="H3" s="18"/>
      <c r="I3" s="19"/>
      <c r="J3" s="19"/>
      <c r="K3" s="19"/>
      <c r="L3" s="19"/>
      <c r="M3" s="19"/>
      <c r="N3" s="19"/>
      <c r="O3" s="35"/>
    </row>
    <row r="4" spans="1:15" x14ac:dyDescent="0.3">
      <c r="A4" s="114"/>
      <c r="B4" s="112" t="s">
        <v>17</v>
      </c>
      <c r="C4" s="112"/>
      <c r="D4" s="20">
        <f>SUM('JANVIER 25 :DECEMBRE 25'!D1)</f>
        <v>0</v>
      </c>
      <c r="E4" s="116" t="s">
        <v>28</v>
      </c>
      <c r="F4" s="116"/>
      <c r="G4" s="30">
        <f>SUM('JANVIER 25 :DECEMBRE 25'!G1)</f>
        <v>0</v>
      </c>
      <c r="H4" s="115" t="s">
        <v>23</v>
      </c>
      <c r="I4" s="115"/>
      <c r="J4" s="29">
        <f>SUM('JANVIER 25 :DECEMBRE 25'!J1)</f>
        <v>0</v>
      </c>
      <c r="K4" s="110" t="s">
        <v>20</v>
      </c>
      <c r="L4" s="110"/>
      <c r="M4" s="24">
        <f>SUM('JANVIER 25 :DECEMBRE 25'!M1)</f>
        <v>0</v>
      </c>
      <c r="N4" s="31" t="s">
        <v>33</v>
      </c>
      <c r="O4" s="32">
        <f>SUM('JANVIER 25 :DECEMBRE 25'!O1)</f>
        <v>0</v>
      </c>
    </row>
    <row r="5" spans="1:15" x14ac:dyDescent="0.3">
      <c r="A5" s="114"/>
      <c r="B5" s="112" t="s">
        <v>18</v>
      </c>
      <c r="C5" s="112"/>
      <c r="D5" s="22">
        <f>SUM('JANVIER 25 :DECEMBRE 25'!D2)</f>
        <v>0</v>
      </c>
      <c r="E5" s="116" t="s">
        <v>29</v>
      </c>
      <c r="F5" s="116"/>
      <c r="G5" s="28">
        <f>SUM('JANVIER 25 :DECEMBRE 25'!G2)</f>
        <v>0</v>
      </c>
      <c r="H5" s="115" t="s">
        <v>27</v>
      </c>
      <c r="I5" s="115"/>
      <c r="J5" s="27">
        <f>SUM('JANVIER 25 :DECEMBRE 25'!J2)</f>
        <v>0</v>
      </c>
      <c r="K5" s="110" t="s">
        <v>19</v>
      </c>
      <c r="L5" s="110"/>
      <c r="M5" s="25">
        <f>SUM('JANVIER 25 :DECEMBRE 25'!M2)</f>
        <v>0</v>
      </c>
      <c r="N5" s="31" t="s">
        <v>34</v>
      </c>
      <c r="O5" s="36">
        <f>SUM('JANVIER 25 :DECEMBRE 25'!O2)</f>
        <v>0</v>
      </c>
    </row>
    <row r="6" spans="1:15" x14ac:dyDescent="0.3">
      <c r="E6" s="4"/>
    </row>
    <row r="7" spans="1:15" ht="39.6" customHeight="1" x14ac:dyDescent="0.3">
      <c r="A7" s="13" t="s">
        <v>1</v>
      </c>
      <c r="B7" s="14" t="s">
        <v>2</v>
      </c>
      <c r="C7" s="15" t="s">
        <v>11</v>
      </c>
      <c r="D7" s="15" t="s">
        <v>10</v>
      </c>
      <c r="E7" s="14" t="s">
        <v>3</v>
      </c>
      <c r="F7" s="14" t="s">
        <v>0</v>
      </c>
      <c r="G7" s="14" t="s">
        <v>4</v>
      </c>
      <c r="H7" s="14" t="s">
        <v>5</v>
      </c>
      <c r="I7" s="15" t="s">
        <v>12</v>
      </c>
      <c r="J7" s="14" t="s">
        <v>13</v>
      </c>
      <c r="K7" s="14" t="s">
        <v>9</v>
      </c>
      <c r="L7" s="14" t="s">
        <v>6</v>
      </c>
      <c r="M7" s="14" t="s">
        <v>7</v>
      </c>
      <c r="N7" s="16" t="s">
        <v>8</v>
      </c>
      <c r="O7" s="79" t="s">
        <v>37</v>
      </c>
    </row>
    <row r="8" spans="1:15" x14ac:dyDescent="0.3">
      <c r="A8" s="7"/>
      <c r="B8" s="2"/>
      <c r="C8" s="17"/>
      <c r="D8" s="17"/>
      <c r="E8" s="3">
        <v>0</v>
      </c>
      <c r="F8" s="3">
        <f>Tableau25678910[[#This Row],[MONTANT HT]]*0.2</f>
        <v>0</v>
      </c>
      <c r="G8" s="5">
        <f>Tableau25678910[[#This Row],[TVA]]+Tableau25678910[[#This Row],[MONTANT HT]]</f>
        <v>0</v>
      </c>
      <c r="H8" s="12" t="str" cm="1">
        <f t="array" ref="H8">_xlfn.IFS(Tableau25678910[[#This Row],[MONTANT TTC]]="","",Tableau25678910[[#This Row],[MODE 
REGLEMENT ]]="","A régler",Tableau25678910[[#This Row],[MODE 
REGLEMENT ]]&lt;&gt;"","Réglée")</f>
        <v>A régler</v>
      </c>
      <c r="I8" s="37"/>
      <c r="J8" s="38"/>
      <c r="K8" s="1"/>
      <c r="L8" s="1"/>
      <c r="M8" s="1"/>
      <c r="N8" s="8"/>
      <c r="O8" s="87"/>
    </row>
    <row r="9" spans="1:15" x14ac:dyDescent="0.3">
      <c r="A9" s="6"/>
      <c r="B9" s="2"/>
      <c r="C9" s="17"/>
      <c r="D9" s="17"/>
      <c r="E9" s="3">
        <v>0</v>
      </c>
      <c r="F9" s="3">
        <f>Tableau25678910[[#This Row],[MONTANT HT]]*0.2</f>
        <v>0</v>
      </c>
      <c r="G9" s="5">
        <f>Tableau25678910[[#This Row],[TVA]]+Tableau25678910[[#This Row],[MONTANT HT]]</f>
        <v>0</v>
      </c>
      <c r="H9" s="12" t="str" cm="1">
        <f t="array" ref="H9">_xlfn.IFS(Tableau25678910[[#This Row],[MONTANT TTC]]="","",Tableau25678910[[#This Row],[MODE 
REGLEMENT ]]="","A régler",Tableau25678910[[#This Row],[MODE 
REGLEMENT ]]&lt;&gt;"","Réglée")</f>
        <v>A régler</v>
      </c>
      <c r="I9" s="38"/>
      <c r="J9" s="38"/>
      <c r="K9" s="1"/>
      <c r="L9" s="1"/>
      <c r="M9" s="1"/>
      <c r="N9" s="8"/>
      <c r="O9" s="84"/>
    </row>
    <row r="10" spans="1:15" x14ac:dyDescent="0.3">
      <c r="A10" s="6"/>
      <c r="B10" s="2"/>
      <c r="C10" s="17"/>
      <c r="D10" s="17"/>
      <c r="E10" s="3">
        <v>0</v>
      </c>
      <c r="F10" s="3">
        <f>Tableau25678910[[#This Row],[MONTANT HT]]*0.2</f>
        <v>0</v>
      </c>
      <c r="G10" s="5">
        <f>Tableau25678910[[#This Row],[TVA]]+Tableau25678910[[#This Row],[MONTANT HT]]</f>
        <v>0</v>
      </c>
      <c r="H10" s="12" t="str" cm="1">
        <f t="array" ref="H10">_xlfn.IFS(Tableau25678910[[#This Row],[MONTANT TTC]]="","",Tableau25678910[[#This Row],[MODE 
REGLEMENT ]]="","A régler",Tableau25678910[[#This Row],[MODE 
REGLEMENT ]]&lt;&gt;"","Réglée")</f>
        <v>A régler</v>
      </c>
      <c r="I10" s="38"/>
      <c r="J10" s="38"/>
      <c r="K10" s="1"/>
      <c r="L10" s="1"/>
      <c r="M10" s="1"/>
      <c r="N10" s="8"/>
      <c r="O10" s="87"/>
    </row>
    <row r="11" spans="1:15" x14ac:dyDescent="0.3">
      <c r="A11" s="6"/>
      <c r="B11" s="2"/>
      <c r="C11" s="17"/>
      <c r="D11" s="17"/>
      <c r="E11" s="3">
        <v>0</v>
      </c>
      <c r="F11" s="3">
        <f>Tableau25678910[[#This Row],[MONTANT HT]]*0.2</f>
        <v>0</v>
      </c>
      <c r="G11" s="5">
        <f>Tableau25678910[[#This Row],[TVA]]+Tableau25678910[[#This Row],[MONTANT HT]]</f>
        <v>0</v>
      </c>
      <c r="H11" s="12" t="str" cm="1">
        <f t="array" ref="H11">_xlfn.IFS(Tableau25678910[[#This Row],[MONTANT TTC]]="","",Tableau25678910[[#This Row],[MODE 
REGLEMENT ]]="","A régler",Tableau25678910[[#This Row],[MODE 
REGLEMENT ]]&lt;&gt;"","Réglée")</f>
        <v>A régler</v>
      </c>
      <c r="I11" s="1"/>
      <c r="J11" s="1"/>
      <c r="K11" s="1"/>
      <c r="L11" s="1"/>
      <c r="M11" s="1"/>
      <c r="N11" s="8"/>
      <c r="O11" s="84"/>
    </row>
    <row r="12" spans="1:15" x14ac:dyDescent="0.3">
      <c r="A12" s="7"/>
      <c r="B12" s="2"/>
      <c r="C12" s="17"/>
      <c r="D12" s="17"/>
      <c r="E12" s="3">
        <v>0</v>
      </c>
      <c r="F12" s="3">
        <f>Tableau25678910[[#This Row],[MONTANT HT]]*0.2</f>
        <v>0</v>
      </c>
      <c r="G12" s="5">
        <f>Tableau25678910[[#This Row],[TVA]]+Tableau25678910[[#This Row],[MONTANT HT]]</f>
        <v>0</v>
      </c>
      <c r="H12" s="12" t="str" cm="1">
        <f t="array" ref="H12">_xlfn.IFS(Tableau25678910[[#This Row],[MONTANT TTC]]="","",Tableau25678910[[#This Row],[MODE 
REGLEMENT ]]="","A régler",Tableau25678910[[#This Row],[MODE 
REGLEMENT ]]&lt;&gt;"","Réglée")</f>
        <v>A régler</v>
      </c>
      <c r="I12" s="1"/>
      <c r="J12" s="1"/>
      <c r="K12" s="1"/>
      <c r="L12" s="1"/>
      <c r="M12" s="1"/>
      <c r="N12" s="8"/>
      <c r="O12" s="87"/>
    </row>
    <row r="13" spans="1:15" x14ac:dyDescent="0.3">
      <c r="A13" s="6"/>
      <c r="B13" s="2"/>
      <c r="C13" s="17"/>
      <c r="D13" s="17"/>
      <c r="E13" s="3">
        <v>0</v>
      </c>
      <c r="F13" s="3">
        <f>Tableau25678910[[#This Row],[MONTANT HT]]*0.2</f>
        <v>0</v>
      </c>
      <c r="G13" s="5">
        <f>Tableau25678910[[#This Row],[TVA]]+Tableau25678910[[#This Row],[MONTANT HT]]</f>
        <v>0</v>
      </c>
      <c r="H13" s="12" t="str" cm="1">
        <f t="array" ref="H13">_xlfn.IFS(Tableau25678910[[#This Row],[MONTANT TTC]]="","",Tableau25678910[[#This Row],[MODE 
REGLEMENT ]]="","A régler",Tableau25678910[[#This Row],[MODE 
REGLEMENT ]]&lt;&gt;"","Réglée")</f>
        <v>A régler</v>
      </c>
      <c r="I13" s="1"/>
      <c r="J13" s="1"/>
      <c r="K13" s="1"/>
      <c r="L13" s="1"/>
      <c r="M13" s="1"/>
      <c r="N13" s="8"/>
      <c r="O13" s="84"/>
    </row>
    <row r="14" spans="1:15" x14ac:dyDescent="0.3">
      <c r="A14" s="6"/>
      <c r="B14" s="2"/>
      <c r="C14" s="17"/>
      <c r="D14" s="17"/>
      <c r="E14" s="3">
        <v>0</v>
      </c>
      <c r="F14" s="3">
        <f>Tableau25678910[[#This Row],[MONTANT HT]]*0.2</f>
        <v>0</v>
      </c>
      <c r="G14" s="5">
        <f>Tableau25678910[[#This Row],[TVA]]+Tableau25678910[[#This Row],[MONTANT HT]]</f>
        <v>0</v>
      </c>
      <c r="H14" s="12" t="str" cm="1">
        <f t="array" ref="H14">_xlfn.IFS(Tableau25678910[[#This Row],[MONTANT TTC]]="","",Tableau25678910[[#This Row],[MODE 
REGLEMENT ]]="","A régler",Tableau25678910[[#This Row],[MODE 
REGLEMENT ]]&lt;&gt;"","Réglée")</f>
        <v>A régler</v>
      </c>
      <c r="I14" s="1"/>
      <c r="J14" s="1"/>
      <c r="K14" s="1"/>
      <c r="L14" s="1"/>
      <c r="M14" s="1"/>
      <c r="N14" s="8"/>
      <c r="O14" s="87"/>
    </row>
    <row r="15" spans="1:15" x14ac:dyDescent="0.3">
      <c r="A15" s="6"/>
      <c r="B15" s="2"/>
      <c r="C15" s="17"/>
      <c r="D15" s="17"/>
      <c r="E15" s="3">
        <v>0</v>
      </c>
      <c r="F15" s="3">
        <f>Tableau25678910[[#This Row],[MONTANT HT]]*0.2</f>
        <v>0</v>
      </c>
      <c r="G15" s="5">
        <f>Tableau25678910[[#This Row],[TVA]]+Tableau25678910[[#This Row],[MONTANT HT]]</f>
        <v>0</v>
      </c>
      <c r="H15" s="12" t="str" cm="1">
        <f t="array" ref="H15">_xlfn.IFS(Tableau25678910[[#This Row],[MONTANT TTC]]="","",Tableau25678910[[#This Row],[MODE 
REGLEMENT ]]="","A régler",Tableau25678910[[#This Row],[MODE 
REGLEMENT ]]&lt;&gt;"","Réglée")</f>
        <v>A régler</v>
      </c>
      <c r="I15" s="1"/>
      <c r="J15" s="1"/>
      <c r="K15" s="1"/>
      <c r="L15" s="1"/>
      <c r="M15" s="1"/>
      <c r="N15" s="8"/>
      <c r="O15" s="84"/>
    </row>
    <row r="16" spans="1:15" x14ac:dyDescent="0.3">
      <c r="A16" s="6"/>
      <c r="B16" s="2"/>
      <c r="C16" s="17"/>
      <c r="D16" s="17"/>
      <c r="E16" s="3">
        <v>0</v>
      </c>
      <c r="F16" s="3">
        <f>Tableau25678910[[#This Row],[MONTANT HT]]*0.2</f>
        <v>0</v>
      </c>
      <c r="G16" s="5">
        <f>Tableau25678910[[#This Row],[TVA]]+Tableau25678910[[#This Row],[MONTANT HT]]</f>
        <v>0</v>
      </c>
      <c r="H16" s="12" t="str" cm="1">
        <f t="array" ref="H16">_xlfn.IFS(Tableau25678910[[#This Row],[MONTANT TTC]]="","",Tableau25678910[[#This Row],[MODE 
REGLEMENT ]]="","A régler",Tableau25678910[[#This Row],[MODE 
REGLEMENT ]]&lt;&gt;"","Réglée")</f>
        <v>A régler</v>
      </c>
      <c r="I16" s="1"/>
      <c r="J16" s="1"/>
      <c r="K16" s="1"/>
      <c r="L16" s="1"/>
      <c r="M16" s="1"/>
      <c r="N16" s="8"/>
      <c r="O16" s="87"/>
    </row>
    <row r="17" spans="1:15" x14ac:dyDescent="0.3">
      <c r="A17" s="6"/>
      <c r="B17" s="2"/>
      <c r="C17" s="17"/>
      <c r="D17" s="17"/>
      <c r="E17" s="3">
        <v>0</v>
      </c>
      <c r="F17" s="3">
        <f>Tableau25678910[[#This Row],[MONTANT HT]]*0.2</f>
        <v>0</v>
      </c>
      <c r="G17" s="5">
        <f>Tableau25678910[[#This Row],[TVA]]+Tableau25678910[[#This Row],[MONTANT HT]]</f>
        <v>0</v>
      </c>
      <c r="H17" s="12" t="str" cm="1">
        <f t="array" ref="H17">_xlfn.IFS(Tableau25678910[[#This Row],[MONTANT TTC]]="","",Tableau25678910[[#This Row],[MODE 
REGLEMENT ]]="","A régler",Tableau25678910[[#This Row],[MODE 
REGLEMENT ]]&lt;&gt;"","Réglée")</f>
        <v>A régler</v>
      </c>
      <c r="I17" s="1"/>
      <c r="J17" s="1"/>
      <c r="K17" s="1"/>
      <c r="L17" s="1"/>
      <c r="M17" s="1"/>
      <c r="N17" s="8"/>
      <c r="O17" s="84"/>
    </row>
    <row r="18" spans="1:15" x14ac:dyDescent="0.3">
      <c r="A18" s="6"/>
      <c r="B18" s="2"/>
      <c r="C18" s="17"/>
      <c r="D18" s="17"/>
      <c r="E18" s="3">
        <v>0</v>
      </c>
      <c r="F18" s="3">
        <f>Tableau25678910[[#This Row],[MONTANT HT]]*0.2</f>
        <v>0</v>
      </c>
      <c r="G18" s="5">
        <f>Tableau25678910[[#This Row],[TVA]]+Tableau25678910[[#This Row],[MONTANT HT]]</f>
        <v>0</v>
      </c>
      <c r="H18" s="12" t="str" cm="1">
        <f t="array" ref="H18">_xlfn.IFS(Tableau25678910[[#This Row],[MONTANT TTC]]="","",Tableau25678910[[#This Row],[MODE 
REGLEMENT ]]="","A régler",Tableau25678910[[#This Row],[MODE 
REGLEMENT ]]&lt;&gt;"","Réglée")</f>
        <v>A régler</v>
      </c>
      <c r="I18" s="1"/>
      <c r="J18" s="1"/>
      <c r="K18" s="1"/>
      <c r="L18" s="1"/>
      <c r="M18" s="1"/>
      <c r="N18" s="8"/>
      <c r="O18" s="87"/>
    </row>
    <row r="19" spans="1:15" x14ac:dyDescent="0.3">
      <c r="A19" s="6"/>
      <c r="B19" s="2"/>
      <c r="C19" s="17"/>
      <c r="D19" s="17"/>
      <c r="E19" s="3">
        <v>0</v>
      </c>
      <c r="F19" s="3">
        <f>Tableau25678910[[#This Row],[MONTANT HT]]*0.2</f>
        <v>0</v>
      </c>
      <c r="G19" s="5">
        <f>Tableau25678910[[#This Row],[TVA]]+Tableau25678910[[#This Row],[MONTANT HT]]</f>
        <v>0</v>
      </c>
      <c r="H19" s="12" t="str" cm="1">
        <f t="array" ref="H19">_xlfn.IFS(Tableau25678910[[#This Row],[MONTANT TTC]]="","",Tableau25678910[[#This Row],[MODE 
REGLEMENT ]]="","A régler",Tableau25678910[[#This Row],[MODE 
REGLEMENT ]]&lt;&gt;"","Réglée")</f>
        <v>A régler</v>
      </c>
      <c r="I19" s="1"/>
      <c r="J19" s="1"/>
      <c r="K19" s="1"/>
      <c r="L19" s="1"/>
      <c r="M19" s="1"/>
      <c r="N19" s="8"/>
      <c r="O19" s="84"/>
    </row>
    <row r="20" spans="1:15" x14ac:dyDescent="0.3">
      <c r="A20" s="7"/>
      <c r="B20" s="2"/>
      <c r="C20" s="17"/>
      <c r="D20" s="17"/>
      <c r="E20" s="3">
        <v>0</v>
      </c>
      <c r="F20" s="3">
        <f>Tableau25678910[[#This Row],[MONTANT HT]]*0.2</f>
        <v>0</v>
      </c>
      <c r="G20" s="5">
        <f>Tableau25678910[[#This Row],[TVA]]+Tableau25678910[[#This Row],[MONTANT HT]]</f>
        <v>0</v>
      </c>
      <c r="H20" s="12" t="str" cm="1">
        <f t="array" ref="H20">_xlfn.IFS(Tableau25678910[[#This Row],[MONTANT TTC]]="","",Tableau25678910[[#This Row],[MODE 
REGLEMENT ]]="","A régler",Tableau25678910[[#This Row],[MODE 
REGLEMENT ]]&lt;&gt;"","Réglée")</f>
        <v>A régler</v>
      </c>
      <c r="I20" s="1"/>
      <c r="J20" s="1"/>
      <c r="K20" s="1"/>
      <c r="L20" s="1"/>
      <c r="M20" s="1"/>
      <c r="N20" s="8"/>
      <c r="O20" s="87"/>
    </row>
    <row r="21" spans="1:15" x14ac:dyDescent="0.3">
      <c r="A21" s="6"/>
      <c r="B21" s="2"/>
      <c r="C21" s="17"/>
      <c r="D21" s="17"/>
      <c r="E21" s="3">
        <v>0</v>
      </c>
      <c r="F21" s="3">
        <f>Tableau25678910[[#This Row],[MONTANT HT]]*0.2</f>
        <v>0</v>
      </c>
      <c r="G21" s="5">
        <f>Tableau25678910[[#This Row],[TVA]]+Tableau25678910[[#This Row],[MONTANT HT]]</f>
        <v>0</v>
      </c>
      <c r="H21" s="12" t="str" cm="1">
        <f t="array" ref="H21">_xlfn.IFS(Tableau25678910[[#This Row],[MONTANT TTC]]="","",Tableau25678910[[#This Row],[MODE 
REGLEMENT ]]="","A régler",Tableau25678910[[#This Row],[MODE 
REGLEMENT ]]&lt;&gt;"","Réglée")</f>
        <v>A régler</v>
      </c>
      <c r="I21" s="1"/>
      <c r="J21" s="1"/>
      <c r="K21" s="1"/>
      <c r="L21" s="1"/>
      <c r="M21" s="1"/>
      <c r="N21" s="8"/>
      <c r="O21" s="84"/>
    </row>
    <row r="22" spans="1:15" x14ac:dyDescent="0.3">
      <c r="A22" s="6"/>
      <c r="B22" s="2"/>
      <c r="C22" s="17"/>
      <c r="D22" s="17"/>
      <c r="E22" s="3">
        <v>0</v>
      </c>
      <c r="F22" s="3">
        <f>Tableau25678910[[#This Row],[MONTANT HT]]*0.2</f>
        <v>0</v>
      </c>
      <c r="G22" s="5">
        <f>Tableau25678910[[#This Row],[TVA]]+Tableau25678910[[#This Row],[MONTANT HT]]</f>
        <v>0</v>
      </c>
      <c r="H22" s="12" t="str" cm="1">
        <f t="array" ref="H22">_xlfn.IFS(Tableau25678910[[#This Row],[MONTANT TTC]]="","",Tableau25678910[[#This Row],[MODE 
REGLEMENT ]]="","A régler",Tableau25678910[[#This Row],[MODE 
REGLEMENT ]]&lt;&gt;"","Réglée")</f>
        <v>A régler</v>
      </c>
      <c r="I22" s="1"/>
      <c r="J22" s="1"/>
      <c r="K22" s="1"/>
      <c r="L22" s="1"/>
      <c r="M22" s="1"/>
      <c r="N22" s="8"/>
      <c r="O22" s="87"/>
    </row>
    <row r="23" spans="1:15" x14ac:dyDescent="0.3">
      <c r="A23" s="7"/>
      <c r="B23" s="2"/>
      <c r="C23" s="17"/>
      <c r="D23" s="17"/>
      <c r="E23" s="3">
        <v>0</v>
      </c>
      <c r="F23" s="3">
        <f>Tableau25678910[[#This Row],[MONTANT HT]]*0.2</f>
        <v>0</v>
      </c>
      <c r="G23" s="5">
        <f>Tableau25678910[[#This Row],[TVA]]+Tableau25678910[[#This Row],[MONTANT HT]]</f>
        <v>0</v>
      </c>
      <c r="H23" s="12" t="str" cm="1">
        <f t="array" ref="H23">_xlfn.IFS(Tableau25678910[[#This Row],[MONTANT TTC]]="","",Tableau25678910[[#This Row],[MODE 
REGLEMENT ]]="","A régler",Tableau25678910[[#This Row],[MODE 
REGLEMENT ]]&lt;&gt;"","Réglée")</f>
        <v>A régler</v>
      </c>
      <c r="I23" s="1"/>
      <c r="J23" s="1"/>
      <c r="K23" s="1"/>
      <c r="L23" s="1"/>
      <c r="M23" s="1"/>
      <c r="N23" s="8"/>
      <c r="O23" s="84"/>
    </row>
    <row r="24" spans="1:15" x14ac:dyDescent="0.3">
      <c r="A24" s="7"/>
      <c r="B24" s="2"/>
      <c r="C24" s="17"/>
      <c r="D24" s="17"/>
      <c r="E24" s="3">
        <v>0</v>
      </c>
      <c r="F24" s="3">
        <f>Tableau25678910[[#This Row],[MONTANT HT]]*0.2</f>
        <v>0</v>
      </c>
      <c r="G24" s="5">
        <f>Tableau25678910[[#This Row],[TVA]]+Tableau25678910[[#This Row],[MONTANT HT]]</f>
        <v>0</v>
      </c>
      <c r="H24" s="12" t="str" cm="1">
        <f t="array" ref="H24">_xlfn.IFS(Tableau25678910[[#This Row],[MONTANT TTC]]="","",Tableau25678910[[#This Row],[MODE 
REGLEMENT ]]="","A régler",Tableau25678910[[#This Row],[MODE 
REGLEMENT ]]&lt;&gt;"","Réglée")</f>
        <v>A régler</v>
      </c>
      <c r="I24" s="1"/>
      <c r="J24" s="1"/>
      <c r="K24" s="1"/>
      <c r="L24" s="1"/>
      <c r="M24" s="1"/>
      <c r="N24" s="8"/>
      <c r="O24" s="87"/>
    </row>
    <row r="25" spans="1:15" x14ac:dyDescent="0.3">
      <c r="A25" s="7"/>
      <c r="B25" s="2"/>
      <c r="C25" s="17"/>
      <c r="D25" s="17"/>
      <c r="E25" s="3">
        <v>0</v>
      </c>
      <c r="F25" s="3">
        <f>Tableau25678910[[#This Row],[MONTANT HT]]*0.2</f>
        <v>0</v>
      </c>
      <c r="G25" s="5">
        <f>Tableau25678910[[#This Row],[TVA]]+Tableau25678910[[#This Row],[MONTANT HT]]</f>
        <v>0</v>
      </c>
      <c r="H25" s="12" t="str" cm="1">
        <f t="array" ref="H25">_xlfn.IFS(Tableau25678910[[#This Row],[MONTANT TTC]]="","",Tableau25678910[[#This Row],[MODE 
REGLEMENT ]]="","A régler",Tableau25678910[[#This Row],[MODE 
REGLEMENT ]]&lt;&gt;"","Réglée")</f>
        <v>A régler</v>
      </c>
      <c r="I25" s="1"/>
      <c r="J25" s="1"/>
      <c r="K25" s="1"/>
      <c r="L25" s="1"/>
      <c r="M25" s="1"/>
      <c r="N25" s="8"/>
      <c r="O25" s="84"/>
    </row>
    <row r="26" spans="1:15" x14ac:dyDescent="0.3">
      <c r="A26" s="7"/>
      <c r="B26" s="2"/>
      <c r="C26" s="17"/>
      <c r="D26" s="17"/>
      <c r="E26" s="3">
        <v>0</v>
      </c>
      <c r="F26" s="3">
        <f>Tableau25678910[[#This Row],[MONTANT HT]]*0.2</f>
        <v>0</v>
      </c>
      <c r="G26" s="5">
        <f>Tableau25678910[[#This Row],[TVA]]+Tableau25678910[[#This Row],[MONTANT HT]]</f>
        <v>0</v>
      </c>
      <c r="H26" s="12" t="str" cm="1">
        <f t="array" ref="H26">_xlfn.IFS(Tableau25678910[[#This Row],[MONTANT TTC]]="","",Tableau25678910[[#This Row],[MODE 
REGLEMENT ]]="","A régler",Tableau25678910[[#This Row],[MODE 
REGLEMENT ]]&lt;&gt;"","Réglée")</f>
        <v>A régler</v>
      </c>
      <c r="I26" s="1"/>
      <c r="J26" s="1"/>
      <c r="K26" s="1"/>
      <c r="L26" s="1"/>
      <c r="M26" s="1"/>
      <c r="N26" s="8"/>
      <c r="O26" s="87"/>
    </row>
    <row r="27" spans="1:15" x14ac:dyDescent="0.3">
      <c r="A27" s="7"/>
      <c r="B27" s="2"/>
      <c r="C27" s="17"/>
      <c r="D27" s="17"/>
      <c r="E27" s="3">
        <v>0</v>
      </c>
      <c r="F27" s="3">
        <f>Tableau25678910[[#This Row],[MONTANT HT]]*0.2</f>
        <v>0</v>
      </c>
      <c r="G27" s="5">
        <f>Tableau25678910[[#This Row],[TVA]]+Tableau25678910[[#This Row],[MONTANT HT]]</f>
        <v>0</v>
      </c>
      <c r="H27" s="12" t="str" cm="1">
        <f t="array" ref="H27">_xlfn.IFS(Tableau25678910[[#This Row],[MONTANT TTC]]="","",Tableau25678910[[#This Row],[MODE 
REGLEMENT ]]="","A régler",Tableau25678910[[#This Row],[MODE 
REGLEMENT ]]&lt;&gt;"","Réglée")</f>
        <v>A régler</v>
      </c>
      <c r="I27" s="1"/>
      <c r="J27" s="1"/>
      <c r="K27" s="1"/>
      <c r="L27" s="1"/>
      <c r="M27" s="1"/>
      <c r="N27" s="8"/>
      <c r="O27" s="84"/>
    </row>
    <row r="28" spans="1:15" x14ac:dyDescent="0.3">
      <c r="A28" s="7"/>
      <c r="B28" s="2"/>
      <c r="C28" s="17"/>
      <c r="D28" s="17"/>
      <c r="E28" s="3">
        <v>0</v>
      </c>
      <c r="F28" s="3">
        <f>Tableau25678910[[#This Row],[MONTANT HT]]*0.2</f>
        <v>0</v>
      </c>
      <c r="G28" s="5">
        <f>Tableau25678910[[#This Row],[TVA]]+Tableau25678910[[#This Row],[MONTANT HT]]</f>
        <v>0</v>
      </c>
      <c r="H28" s="12" t="str" cm="1">
        <f t="array" ref="H28">_xlfn.IFS(Tableau25678910[[#This Row],[MONTANT TTC]]="","",Tableau25678910[[#This Row],[MODE 
REGLEMENT ]]="","A régler",Tableau25678910[[#This Row],[MODE 
REGLEMENT ]]&lt;&gt;"","Réglée")</f>
        <v>A régler</v>
      </c>
      <c r="I28" s="1"/>
      <c r="J28" s="1"/>
      <c r="K28" s="1"/>
      <c r="L28" s="1"/>
      <c r="M28" s="1"/>
      <c r="N28" s="8"/>
      <c r="O28" s="87"/>
    </row>
    <row r="29" spans="1:15" x14ac:dyDescent="0.3">
      <c r="A29" s="7"/>
      <c r="B29" s="2"/>
      <c r="C29" s="17"/>
      <c r="D29" s="17"/>
      <c r="E29" s="3">
        <v>0</v>
      </c>
      <c r="F29" s="3">
        <f>Tableau25678910[[#This Row],[MONTANT HT]]*0.2</f>
        <v>0</v>
      </c>
      <c r="G29" s="5">
        <f>Tableau25678910[[#This Row],[TVA]]+Tableau25678910[[#This Row],[MONTANT HT]]</f>
        <v>0</v>
      </c>
      <c r="H29" s="12" t="str" cm="1">
        <f t="array" ref="H29">_xlfn.IFS(Tableau25678910[[#This Row],[MONTANT TTC]]="","",Tableau25678910[[#This Row],[MODE 
REGLEMENT ]]="","A régler",Tableau25678910[[#This Row],[MODE 
REGLEMENT ]]&lt;&gt;"","Réglée")</f>
        <v>A régler</v>
      </c>
      <c r="I29" s="1"/>
      <c r="J29" s="1"/>
      <c r="K29" s="1"/>
      <c r="L29" s="1"/>
      <c r="M29" s="1"/>
      <c r="N29" s="8"/>
      <c r="O29" s="84"/>
    </row>
    <row r="30" spans="1:15" x14ac:dyDescent="0.3">
      <c r="A30" s="7"/>
      <c r="B30" s="2"/>
      <c r="C30" s="17"/>
      <c r="D30" s="17"/>
      <c r="E30" s="3">
        <v>0</v>
      </c>
      <c r="F30" s="3">
        <f>Tableau25678910[[#This Row],[MONTANT HT]]*0.2</f>
        <v>0</v>
      </c>
      <c r="G30" s="5">
        <f>Tableau25678910[[#This Row],[TVA]]+Tableau25678910[[#This Row],[MONTANT HT]]</f>
        <v>0</v>
      </c>
      <c r="H30" s="12" t="str" cm="1">
        <f t="array" ref="H30">_xlfn.IFS(Tableau25678910[[#This Row],[MONTANT TTC]]="","",Tableau25678910[[#This Row],[MODE 
REGLEMENT ]]="","A régler",Tableau25678910[[#This Row],[MODE 
REGLEMENT ]]&lt;&gt;"","Réglée")</f>
        <v>A régler</v>
      </c>
      <c r="I30" s="1"/>
      <c r="J30" s="1"/>
      <c r="K30" s="1"/>
      <c r="L30" s="1"/>
      <c r="M30" s="1"/>
      <c r="N30" s="8"/>
      <c r="O30" s="87"/>
    </row>
    <row r="31" spans="1:15" x14ac:dyDescent="0.3">
      <c r="A31" s="7"/>
      <c r="B31" s="2"/>
      <c r="C31" s="17"/>
      <c r="D31" s="17"/>
      <c r="E31" s="3">
        <v>0</v>
      </c>
      <c r="F31" s="3">
        <f>Tableau25678910[[#This Row],[MONTANT HT]]*0.2</f>
        <v>0</v>
      </c>
      <c r="G31" s="5">
        <f>Tableau25678910[[#This Row],[TVA]]+Tableau25678910[[#This Row],[MONTANT HT]]</f>
        <v>0</v>
      </c>
      <c r="H31" s="12" t="str" cm="1">
        <f t="array" ref="H31">_xlfn.IFS(Tableau25678910[[#This Row],[MONTANT TTC]]="","",Tableau25678910[[#This Row],[MODE 
REGLEMENT ]]="","A régler",Tableau25678910[[#This Row],[MODE 
REGLEMENT ]]&lt;&gt;"","Réglée")</f>
        <v>A régler</v>
      </c>
      <c r="I31" s="1"/>
      <c r="J31" s="1"/>
      <c r="K31" s="1"/>
      <c r="L31" s="1"/>
      <c r="M31" s="1"/>
      <c r="N31" s="8"/>
      <c r="O31" s="84"/>
    </row>
    <row r="32" spans="1:15" x14ac:dyDescent="0.3">
      <c r="A32" s="7"/>
      <c r="B32" s="2"/>
      <c r="C32" s="17"/>
      <c r="D32" s="17"/>
      <c r="E32" s="3">
        <v>0</v>
      </c>
      <c r="F32" s="3">
        <f>Tableau25678910[[#This Row],[MONTANT HT]]*0.2</f>
        <v>0</v>
      </c>
      <c r="G32" s="5">
        <f>Tableau25678910[[#This Row],[TVA]]+Tableau25678910[[#This Row],[MONTANT HT]]</f>
        <v>0</v>
      </c>
      <c r="H32" s="12" t="str" cm="1">
        <f t="array" ref="H32">_xlfn.IFS(Tableau25678910[[#This Row],[MONTANT TTC]]="","",Tableau25678910[[#This Row],[MODE 
REGLEMENT ]]="","A régler",Tableau25678910[[#This Row],[MODE 
REGLEMENT ]]&lt;&gt;"","Réglée")</f>
        <v>A régler</v>
      </c>
      <c r="I32" s="1"/>
      <c r="J32" s="1"/>
      <c r="K32" s="1"/>
      <c r="L32" s="1"/>
      <c r="M32" s="1"/>
      <c r="N32" s="8"/>
      <c r="O32" s="87"/>
    </row>
    <row r="33" spans="1:15" x14ac:dyDescent="0.3">
      <c r="A33" s="7"/>
      <c r="B33" s="2"/>
      <c r="C33" s="17"/>
      <c r="D33" s="17"/>
      <c r="E33" s="3">
        <v>0</v>
      </c>
      <c r="F33" s="3">
        <f>Tableau25678910[[#This Row],[MONTANT HT]]*0.2</f>
        <v>0</v>
      </c>
      <c r="G33" s="5">
        <f>Tableau25678910[[#This Row],[TVA]]+Tableau25678910[[#This Row],[MONTANT HT]]</f>
        <v>0</v>
      </c>
      <c r="H33" s="12" t="str" cm="1">
        <f t="array" ref="H33">_xlfn.IFS(Tableau25678910[[#This Row],[MONTANT TTC]]="","",Tableau25678910[[#This Row],[MODE 
REGLEMENT ]]="","A régler",Tableau25678910[[#This Row],[MODE 
REGLEMENT ]]&lt;&gt;"","Réglée")</f>
        <v>A régler</v>
      </c>
      <c r="I33" s="1"/>
      <c r="J33" s="1"/>
      <c r="K33" s="1"/>
      <c r="L33" s="1"/>
      <c r="M33" s="1"/>
      <c r="N33" s="8"/>
      <c r="O33" s="84"/>
    </row>
    <row r="34" spans="1:15" x14ac:dyDescent="0.3">
      <c r="A34" s="7"/>
      <c r="B34" s="2"/>
      <c r="C34" s="17"/>
      <c r="D34" s="17"/>
      <c r="E34" s="3">
        <v>0</v>
      </c>
      <c r="F34" s="3">
        <f>Tableau25678910[[#This Row],[MONTANT HT]]*0.2</f>
        <v>0</v>
      </c>
      <c r="G34" s="5">
        <f>Tableau25678910[[#This Row],[TVA]]+Tableau25678910[[#This Row],[MONTANT HT]]</f>
        <v>0</v>
      </c>
      <c r="H34" s="12" t="str" cm="1">
        <f t="array" ref="H34">_xlfn.IFS(Tableau25678910[[#This Row],[MONTANT TTC]]="","",Tableau25678910[[#This Row],[MODE 
REGLEMENT ]]="","A régler",Tableau25678910[[#This Row],[MODE 
REGLEMENT ]]&lt;&gt;"","Réglée")</f>
        <v>A régler</v>
      </c>
      <c r="I34" s="1"/>
      <c r="J34" s="1"/>
      <c r="K34" s="1"/>
      <c r="L34" s="1"/>
      <c r="M34" s="1"/>
      <c r="N34" s="8"/>
      <c r="O34" s="87"/>
    </row>
    <row r="35" spans="1:15" x14ac:dyDescent="0.3">
      <c r="A35" s="7"/>
      <c r="B35" s="2"/>
      <c r="C35" s="17"/>
      <c r="D35" s="17"/>
      <c r="E35" s="3">
        <v>0</v>
      </c>
      <c r="F35" s="3">
        <f>Tableau25678910[[#This Row],[MONTANT HT]]*0.2</f>
        <v>0</v>
      </c>
      <c r="G35" s="5">
        <f>Tableau25678910[[#This Row],[TVA]]+Tableau25678910[[#This Row],[MONTANT HT]]</f>
        <v>0</v>
      </c>
      <c r="H35" s="12" t="str" cm="1">
        <f t="array" ref="H35">_xlfn.IFS(Tableau25678910[[#This Row],[MONTANT TTC]]="","",Tableau25678910[[#This Row],[MODE 
REGLEMENT ]]="","A régler",Tableau25678910[[#This Row],[MODE 
REGLEMENT ]]&lt;&gt;"","Réglée")</f>
        <v>A régler</v>
      </c>
      <c r="I35" s="1"/>
      <c r="J35" s="1"/>
      <c r="K35" s="1"/>
      <c r="L35" s="1"/>
      <c r="M35" s="1"/>
      <c r="N35" s="8"/>
      <c r="O35" s="84"/>
    </row>
    <row r="36" spans="1:15" x14ac:dyDescent="0.3">
      <c r="A36" s="7"/>
      <c r="B36" s="2"/>
      <c r="C36" s="17"/>
      <c r="D36" s="17"/>
      <c r="E36" s="3">
        <v>0</v>
      </c>
      <c r="F36" s="3">
        <f>Tableau25678910[[#This Row],[MONTANT HT]]*0.2</f>
        <v>0</v>
      </c>
      <c r="G36" s="5">
        <f>Tableau25678910[[#This Row],[TVA]]+Tableau25678910[[#This Row],[MONTANT HT]]</f>
        <v>0</v>
      </c>
      <c r="H36" s="12" t="str" cm="1">
        <f t="array" ref="H36">_xlfn.IFS(Tableau25678910[[#This Row],[MONTANT TTC]]="","",Tableau25678910[[#This Row],[MODE 
REGLEMENT ]]="","A régler",Tableau25678910[[#This Row],[MODE 
REGLEMENT ]]&lt;&gt;"","Réglée")</f>
        <v>A régler</v>
      </c>
      <c r="I36" s="1"/>
      <c r="J36" s="1"/>
      <c r="K36" s="1"/>
      <c r="L36" s="1"/>
      <c r="M36" s="1"/>
      <c r="N36" s="8"/>
      <c r="O36" s="87"/>
    </row>
    <row r="37" spans="1:15" x14ac:dyDescent="0.3">
      <c r="A37" s="7"/>
      <c r="B37" s="2"/>
      <c r="C37" s="17"/>
      <c r="D37" s="17"/>
      <c r="E37" s="3">
        <v>0</v>
      </c>
      <c r="F37" s="3">
        <f>Tableau25678910[[#This Row],[MONTANT HT]]*0.2</f>
        <v>0</v>
      </c>
      <c r="G37" s="5">
        <f>Tableau25678910[[#This Row],[TVA]]+Tableau25678910[[#This Row],[MONTANT HT]]</f>
        <v>0</v>
      </c>
      <c r="H37" s="12" t="str" cm="1">
        <f t="array" ref="H37">_xlfn.IFS(Tableau25678910[[#This Row],[MONTANT TTC]]="","",Tableau25678910[[#This Row],[MODE 
REGLEMENT ]]="","A régler",Tableau25678910[[#This Row],[MODE 
REGLEMENT ]]&lt;&gt;"","Réglée")</f>
        <v>A régler</v>
      </c>
      <c r="I37" s="1"/>
      <c r="J37" s="1"/>
      <c r="K37" s="1"/>
      <c r="L37" s="1"/>
      <c r="M37" s="1"/>
      <c r="N37" s="8"/>
      <c r="O37" s="84"/>
    </row>
    <row r="38" spans="1:15" x14ac:dyDescent="0.3">
      <c r="A38" s="7"/>
      <c r="B38" s="2"/>
      <c r="C38" s="17"/>
      <c r="D38" s="17"/>
      <c r="E38" s="3">
        <v>0</v>
      </c>
      <c r="F38" s="3">
        <f>Tableau25678910[[#This Row],[MONTANT HT]]*0.2</f>
        <v>0</v>
      </c>
      <c r="G38" s="5">
        <f>Tableau25678910[[#This Row],[TVA]]+Tableau25678910[[#This Row],[MONTANT HT]]</f>
        <v>0</v>
      </c>
      <c r="H38" s="12" t="str" cm="1">
        <f t="array" ref="H38">_xlfn.IFS(Tableau25678910[[#This Row],[MONTANT TTC]]="","",Tableau25678910[[#This Row],[MODE 
REGLEMENT ]]="","A régler",Tableau25678910[[#This Row],[MODE 
REGLEMENT ]]&lt;&gt;"","Réglée")</f>
        <v>A régler</v>
      </c>
      <c r="I38" s="1"/>
      <c r="J38" s="1"/>
      <c r="K38" s="1"/>
      <c r="L38" s="1"/>
      <c r="M38" s="1"/>
      <c r="N38" s="8"/>
      <c r="O38" s="87"/>
    </row>
    <row r="39" spans="1:15" x14ac:dyDescent="0.3">
      <c r="A39" s="7"/>
      <c r="B39" s="2"/>
      <c r="C39" s="17"/>
      <c r="D39" s="17"/>
      <c r="E39" s="3">
        <v>0</v>
      </c>
      <c r="F39" s="3">
        <f>Tableau25678910[[#This Row],[MONTANT HT]]*0.2</f>
        <v>0</v>
      </c>
      <c r="G39" s="5">
        <f>Tableau25678910[[#This Row],[TVA]]+Tableau25678910[[#This Row],[MONTANT HT]]</f>
        <v>0</v>
      </c>
      <c r="H39" s="12" t="str" cm="1">
        <f t="array" ref="H39">_xlfn.IFS(Tableau25678910[[#This Row],[MONTANT TTC]]="","",Tableau25678910[[#This Row],[MODE 
REGLEMENT ]]="","A régler",Tableau25678910[[#This Row],[MODE 
REGLEMENT ]]&lt;&gt;"","Réglée")</f>
        <v>A régler</v>
      </c>
      <c r="I39" s="1"/>
      <c r="J39" s="1"/>
      <c r="K39" s="1"/>
      <c r="L39" s="1"/>
      <c r="M39" s="1"/>
      <c r="N39" s="8"/>
      <c r="O39" s="84"/>
    </row>
    <row r="40" spans="1:15" x14ac:dyDescent="0.3">
      <c r="A40" s="7"/>
      <c r="B40" s="2"/>
      <c r="C40" s="17"/>
      <c r="D40" s="17"/>
      <c r="E40" s="3">
        <v>0</v>
      </c>
      <c r="F40" s="3">
        <f>Tableau25678910[[#This Row],[MONTANT HT]]*0.2</f>
        <v>0</v>
      </c>
      <c r="G40" s="5">
        <f>Tableau25678910[[#This Row],[TVA]]+Tableau25678910[[#This Row],[MONTANT HT]]</f>
        <v>0</v>
      </c>
      <c r="H40" s="12" t="str" cm="1">
        <f t="array" ref="H40">_xlfn.IFS(Tableau25678910[[#This Row],[MONTANT TTC]]="","",Tableau25678910[[#This Row],[MODE 
REGLEMENT ]]="","A régler",Tableau25678910[[#This Row],[MODE 
REGLEMENT ]]&lt;&gt;"","Réglée")</f>
        <v>A régler</v>
      </c>
      <c r="I40" s="1"/>
      <c r="J40" s="1"/>
      <c r="K40" s="1"/>
      <c r="L40" s="1"/>
      <c r="M40" s="1"/>
      <c r="N40" s="8"/>
      <c r="O40" s="87"/>
    </row>
    <row r="41" spans="1:15" x14ac:dyDescent="0.3">
      <c r="A41" s="7"/>
      <c r="B41" s="2"/>
      <c r="C41" s="17"/>
      <c r="D41" s="17"/>
      <c r="E41" s="3">
        <v>0</v>
      </c>
      <c r="F41" s="3">
        <f>Tableau25678910[[#This Row],[MONTANT HT]]*0.2</f>
        <v>0</v>
      </c>
      <c r="G41" s="5">
        <f>Tableau25678910[[#This Row],[TVA]]+Tableau25678910[[#This Row],[MONTANT HT]]</f>
        <v>0</v>
      </c>
      <c r="H41" s="12" t="str" cm="1">
        <f t="array" ref="H41">_xlfn.IFS(Tableau25678910[[#This Row],[MONTANT TTC]]="","",Tableau25678910[[#This Row],[MODE 
REGLEMENT ]]="","A régler",Tableau25678910[[#This Row],[MODE 
REGLEMENT ]]&lt;&gt;"","Réglée")</f>
        <v>A régler</v>
      </c>
      <c r="I41" s="1"/>
      <c r="J41" s="1"/>
      <c r="K41" s="1"/>
      <c r="L41" s="1"/>
      <c r="M41" s="1"/>
      <c r="N41" s="8"/>
      <c r="O41" s="84"/>
    </row>
    <row r="42" spans="1:15" x14ac:dyDescent="0.3">
      <c r="A42" s="7"/>
      <c r="B42" s="2"/>
      <c r="C42" s="17"/>
      <c r="D42" s="17"/>
      <c r="E42" s="3">
        <v>0</v>
      </c>
      <c r="F42" s="3">
        <f>Tableau25678910[[#This Row],[MONTANT HT]]*0.2</f>
        <v>0</v>
      </c>
      <c r="G42" s="5">
        <f>Tableau25678910[[#This Row],[TVA]]+Tableau25678910[[#This Row],[MONTANT HT]]</f>
        <v>0</v>
      </c>
      <c r="H42" s="12" t="str" cm="1">
        <f t="array" ref="H42">_xlfn.IFS(Tableau25678910[[#This Row],[MONTANT TTC]]="","",Tableau25678910[[#This Row],[MODE 
REGLEMENT ]]="","A régler",Tableau25678910[[#This Row],[MODE 
REGLEMENT ]]&lt;&gt;"","Réglée")</f>
        <v>A régler</v>
      </c>
      <c r="I42" s="1"/>
      <c r="J42" s="1"/>
      <c r="K42" s="1"/>
      <c r="L42" s="1"/>
      <c r="M42" s="1"/>
      <c r="N42" s="8"/>
      <c r="O42" s="87"/>
    </row>
    <row r="43" spans="1:15" x14ac:dyDescent="0.3">
      <c r="A43" s="7"/>
      <c r="B43" s="2"/>
      <c r="C43" s="17"/>
      <c r="D43" s="17"/>
      <c r="E43" s="3">
        <v>0</v>
      </c>
      <c r="F43" s="3">
        <f>Tableau25678910[[#This Row],[MONTANT HT]]*0.2</f>
        <v>0</v>
      </c>
      <c r="G43" s="5">
        <f>Tableau25678910[[#This Row],[TVA]]+Tableau25678910[[#This Row],[MONTANT HT]]</f>
        <v>0</v>
      </c>
      <c r="H43" s="12" t="str" cm="1">
        <f t="array" ref="H43">_xlfn.IFS(Tableau25678910[[#This Row],[MONTANT TTC]]="","",Tableau25678910[[#This Row],[MODE 
REGLEMENT ]]="","A régler",Tableau25678910[[#This Row],[MODE 
REGLEMENT ]]&lt;&gt;"","Réglée")</f>
        <v>A régler</v>
      </c>
      <c r="I43" s="1"/>
      <c r="J43" s="1"/>
      <c r="K43" s="1"/>
      <c r="L43" s="1"/>
      <c r="M43" s="1"/>
      <c r="N43" s="8"/>
      <c r="O43" s="84"/>
    </row>
    <row r="44" spans="1:15" x14ac:dyDescent="0.3">
      <c r="A44" s="7"/>
      <c r="B44" s="2"/>
      <c r="C44" s="17"/>
      <c r="D44" s="17"/>
      <c r="E44" s="3">
        <v>0</v>
      </c>
      <c r="F44" s="3">
        <f>Tableau25678910[[#This Row],[MONTANT HT]]*0.2</f>
        <v>0</v>
      </c>
      <c r="G44" s="5">
        <f>Tableau25678910[[#This Row],[TVA]]+Tableau25678910[[#This Row],[MONTANT HT]]</f>
        <v>0</v>
      </c>
      <c r="H44" s="12" t="str" cm="1">
        <f t="array" ref="H44">_xlfn.IFS(Tableau25678910[[#This Row],[MONTANT TTC]]="","",Tableau25678910[[#This Row],[MODE 
REGLEMENT ]]="","A régler",Tableau25678910[[#This Row],[MODE 
REGLEMENT ]]&lt;&gt;"","Réglée")</f>
        <v>A régler</v>
      </c>
      <c r="I44" s="1"/>
      <c r="J44" s="1"/>
      <c r="K44" s="1"/>
      <c r="L44" s="1"/>
      <c r="M44" s="1"/>
      <c r="N44" s="8"/>
      <c r="O44" s="87"/>
    </row>
    <row r="45" spans="1:15" x14ac:dyDescent="0.3">
      <c r="A45" s="7"/>
      <c r="B45" s="2"/>
      <c r="C45" s="17"/>
      <c r="D45" s="17"/>
      <c r="E45" s="3">
        <v>0</v>
      </c>
      <c r="F45" s="3">
        <f>Tableau25678910[[#This Row],[MONTANT HT]]*0.2</f>
        <v>0</v>
      </c>
      <c r="G45" s="5">
        <f>Tableau25678910[[#This Row],[TVA]]+Tableau25678910[[#This Row],[MONTANT HT]]</f>
        <v>0</v>
      </c>
      <c r="H45" s="12" t="str" cm="1">
        <f t="array" ref="H45">_xlfn.IFS(Tableau25678910[[#This Row],[MONTANT TTC]]="","",Tableau25678910[[#This Row],[MODE 
REGLEMENT ]]="","A régler",Tableau25678910[[#This Row],[MODE 
REGLEMENT ]]&lt;&gt;"","Réglée")</f>
        <v>A régler</v>
      </c>
      <c r="I45" s="1"/>
      <c r="J45" s="1"/>
      <c r="K45" s="1"/>
      <c r="L45" s="1"/>
      <c r="M45" s="1"/>
      <c r="N45" s="8"/>
      <c r="O45" s="84"/>
    </row>
    <row r="46" spans="1:15" x14ac:dyDescent="0.3">
      <c r="A46" s="7"/>
      <c r="B46" s="2"/>
      <c r="C46" s="17"/>
      <c r="D46" s="17"/>
      <c r="E46" s="3">
        <v>0</v>
      </c>
      <c r="F46" s="3">
        <f>Tableau25678910[[#This Row],[MONTANT HT]]*0.2</f>
        <v>0</v>
      </c>
      <c r="G46" s="5">
        <f>Tableau25678910[[#This Row],[TVA]]+Tableau25678910[[#This Row],[MONTANT HT]]</f>
        <v>0</v>
      </c>
      <c r="H46" s="12" t="str" cm="1">
        <f t="array" ref="H46">_xlfn.IFS(Tableau25678910[[#This Row],[MONTANT TTC]]="","",Tableau25678910[[#This Row],[MODE 
REGLEMENT ]]="","A régler",Tableau25678910[[#This Row],[MODE 
REGLEMENT ]]&lt;&gt;"","Réglée")</f>
        <v>A régler</v>
      </c>
      <c r="I46" s="1"/>
      <c r="J46" s="1"/>
      <c r="K46" s="1"/>
      <c r="L46" s="1"/>
      <c r="M46" s="1"/>
      <c r="N46" s="8"/>
      <c r="O46" s="87"/>
    </row>
    <row r="47" spans="1:15" x14ac:dyDescent="0.3">
      <c r="A47" s="7"/>
      <c r="B47" s="2"/>
      <c r="C47" s="17"/>
      <c r="D47" s="17"/>
      <c r="E47" s="3">
        <v>0</v>
      </c>
      <c r="F47" s="3">
        <f>Tableau25678910[[#This Row],[MONTANT HT]]*0.2</f>
        <v>0</v>
      </c>
      <c r="G47" s="5">
        <f>Tableau25678910[[#This Row],[TVA]]+Tableau25678910[[#This Row],[MONTANT HT]]</f>
        <v>0</v>
      </c>
      <c r="H47" s="12" t="str" cm="1">
        <f t="array" ref="H47">_xlfn.IFS(Tableau25678910[[#This Row],[MONTANT TTC]]="","",Tableau25678910[[#This Row],[MODE 
REGLEMENT ]]="","A régler",Tableau25678910[[#This Row],[MODE 
REGLEMENT ]]&lt;&gt;"","Réglée")</f>
        <v>A régler</v>
      </c>
      <c r="I47" s="1"/>
      <c r="J47" s="1"/>
      <c r="K47" s="1"/>
      <c r="L47" s="1"/>
      <c r="M47" s="1"/>
      <c r="N47" s="8"/>
      <c r="O47" s="84"/>
    </row>
    <row r="48" spans="1:15" x14ac:dyDescent="0.3">
      <c r="A48" s="7"/>
      <c r="B48" s="2"/>
      <c r="C48" s="17"/>
      <c r="D48" s="17"/>
      <c r="E48" s="3">
        <v>0</v>
      </c>
      <c r="F48" s="3">
        <f>Tableau25678910[[#This Row],[MONTANT HT]]*0.2</f>
        <v>0</v>
      </c>
      <c r="G48" s="5">
        <f>Tableau25678910[[#This Row],[TVA]]+Tableau25678910[[#This Row],[MONTANT HT]]</f>
        <v>0</v>
      </c>
      <c r="H48" s="12" t="str" cm="1">
        <f t="array" ref="H48">_xlfn.IFS(Tableau25678910[[#This Row],[MONTANT TTC]]="","",Tableau25678910[[#This Row],[MODE 
REGLEMENT ]]="","A régler",Tableau25678910[[#This Row],[MODE 
REGLEMENT ]]&lt;&gt;"","Réglée")</f>
        <v>A régler</v>
      </c>
      <c r="I48" s="1"/>
      <c r="J48" s="1"/>
      <c r="K48" s="1"/>
      <c r="L48" s="1"/>
      <c r="M48" s="1"/>
      <c r="N48" s="8"/>
      <c r="O48" s="87"/>
    </row>
    <row r="49" spans="1:15" x14ac:dyDescent="0.3">
      <c r="A49" s="7"/>
      <c r="B49" s="2"/>
      <c r="C49" s="17"/>
      <c r="D49" s="17"/>
      <c r="E49" s="3">
        <v>0</v>
      </c>
      <c r="F49" s="3">
        <f>Tableau25678910[[#This Row],[MONTANT HT]]*0.2</f>
        <v>0</v>
      </c>
      <c r="G49" s="5">
        <f>Tableau25678910[[#This Row],[TVA]]+Tableau25678910[[#This Row],[MONTANT HT]]</f>
        <v>0</v>
      </c>
      <c r="H49" s="12" t="str" cm="1">
        <f t="array" ref="H49">_xlfn.IFS(Tableau25678910[[#This Row],[MONTANT TTC]]="","",Tableau25678910[[#This Row],[MODE 
REGLEMENT ]]="","A régler",Tableau25678910[[#This Row],[MODE 
REGLEMENT ]]&lt;&gt;"","Réglée")</f>
        <v>A régler</v>
      </c>
      <c r="I49" s="1"/>
      <c r="J49" s="1"/>
      <c r="K49" s="1"/>
      <c r="L49" s="1"/>
      <c r="M49" s="1"/>
      <c r="N49" s="8"/>
      <c r="O49" s="84"/>
    </row>
    <row r="50" spans="1:15" x14ac:dyDescent="0.3">
      <c r="A50" s="7"/>
      <c r="B50" s="2"/>
      <c r="C50" s="17"/>
      <c r="D50" s="17"/>
      <c r="E50" s="3">
        <v>0</v>
      </c>
      <c r="F50" s="3">
        <f>Tableau25678910[[#This Row],[MONTANT HT]]*0.2</f>
        <v>0</v>
      </c>
      <c r="G50" s="5">
        <f>Tableau25678910[[#This Row],[TVA]]+Tableau25678910[[#This Row],[MONTANT HT]]</f>
        <v>0</v>
      </c>
      <c r="H50" s="12" t="str" cm="1">
        <f t="array" ref="H50">_xlfn.IFS(Tableau25678910[[#This Row],[MONTANT TTC]]="","",Tableau25678910[[#This Row],[MODE 
REGLEMENT ]]="","A régler",Tableau25678910[[#This Row],[MODE 
REGLEMENT ]]&lt;&gt;"","Réglée")</f>
        <v>A régler</v>
      </c>
      <c r="I50" s="1"/>
      <c r="J50" s="1"/>
      <c r="K50" s="1"/>
      <c r="L50" s="1"/>
      <c r="M50" s="1"/>
      <c r="N50" s="8"/>
      <c r="O50" s="87"/>
    </row>
    <row r="51" spans="1:15" x14ac:dyDescent="0.3">
      <c r="A51" s="7"/>
      <c r="B51" s="2"/>
      <c r="C51" s="17"/>
      <c r="D51" s="17"/>
      <c r="E51" s="3">
        <v>0</v>
      </c>
      <c r="F51" s="3">
        <f>Tableau25678910[[#This Row],[MONTANT HT]]*0.2</f>
        <v>0</v>
      </c>
      <c r="G51" s="5">
        <f>Tableau25678910[[#This Row],[TVA]]+Tableau25678910[[#This Row],[MONTANT HT]]</f>
        <v>0</v>
      </c>
      <c r="H51" s="12" t="str" cm="1">
        <f t="array" ref="H51">_xlfn.IFS(Tableau25678910[[#This Row],[MONTANT TTC]]="","",Tableau25678910[[#This Row],[MODE 
REGLEMENT ]]="","A régler",Tableau25678910[[#This Row],[MODE 
REGLEMENT ]]&lt;&gt;"","Réglée")</f>
        <v>A régler</v>
      </c>
      <c r="I51" s="1"/>
      <c r="J51" s="1"/>
      <c r="K51" s="1"/>
      <c r="L51" s="1"/>
      <c r="M51" s="1"/>
      <c r="N51" s="8"/>
      <c r="O51" s="84"/>
    </row>
    <row r="52" spans="1:15" x14ac:dyDescent="0.3">
      <c r="A52" s="7"/>
      <c r="B52" s="2"/>
      <c r="C52" s="17"/>
      <c r="D52" s="17"/>
      <c r="E52" s="3">
        <v>0</v>
      </c>
      <c r="F52" s="3">
        <f>Tableau25678910[[#This Row],[MONTANT HT]]*0.2</f>
        <v>0</v>
      </c>
      <c r="G52" s="5">
        <f>Tableau25678910[[#This Row],[TVA]]+Tableau25678910[[#This Row],[MONTANT HT]]</f>
        <v>0</v>
      </c>
      <c r="H52" s="12" t="str" cm="1">
        <f t="array" ref="H52">_xlfn.IFS(Tableau25678910[[#This Row],[MONTANT TTC]]="","",Tableau25678910[[#This Row],[MODE 
REGLEMENT ]]="","A régler",Tableau25678910[[#This Row],[MODE 
REGLEMENT ]]&lt;&gt;"","Réglée")</f>
        <v>A régler</v>
      </c>
      <c r="I52" s="1"/>
      <c r="J52" s="1"/>
      <c r="K52" s="1"/>
      <c r="L52" s="1"/>
      <c r="M52" s="1"/>
      <c r="N52" s="8"/>
      <c r="O52" s="87"/>
    </row>
    <row r="53" spans="1:15" x14ac:dyDescent="0.3">
      <c r="A53" s="7"/>
      <c r="B53" s="2"/>
      <c r="C53" s="17"/>
      <c r="D53" s="17"/>
      <c r="E53" s="3">
        <v>0</v>
      </c>
      <c r="F53" s="3">
        <f>Tableau25678910[[#This Row],[MONTANT HT]]*0.2</f>
        <v>0</v>
      </c>
      <c r="G53" s="5">
        <f>Tableau25678910[[#This Row],[TVA]]+Tableau25678910[[#This Row],[MONTANT HT]]</f>
        <v>0</v>
      </c>
      <c r="H53" s="12" t="str" cm="1">
        <f t="array" ref="H53">_xlfn.IFS(Tableau25678910[[#This Row],[MONTANT TTC]]="","",Tableau25678910[[#This Row],[MODE 
REGLEMENT ]]="","A régler",Tableau25678910[[#This Row],[MODE 
REGLEMENT ]]&lt;&gt;"","Réglée")</f>
        <v>A régler</v>
      </c>
      <c r="I53" s="1"/>
      <c r="J53" s="1"/>
      <c r="K53" s="1"/>
      <c r="L53" s="1"/>
      <c r="M53" s="1"/>
      <c r="N53" s="8"/>
      <c r="O53" s="84"/>
    </row>
    <row r="54" spans="1:15" x14ac:dyDescent="0.3">
      <c r="A54" s="7"/>
      <c r="B54" s="2"/>
      <c r="C54" s="17"/>
      <c r="D54" s="17"/>
      <c r="E54" s="3">
        <v>0</v>
      </c>
      <c r="F54" s="3">
        <f>Tableau25678910[[#This Row],[MONTANT HT]]*0.2</f>
        <v>0</v>
      </c>
      <c r="G54" s="5">
        <f>Tableau25678910[[#This Row],[TVA]]+Tableau25678910[[#This Row],[MONTANT HT]]</f>
        <v>0</v>
      </c>
      <c r="H54" s="12" t="str" cm="1">
        <f t="array" ref="H54">_xlfn.IFS(Tableau25678910[[#This Row],[MONTANT TTC]]="","",Tableau25678910[[#This Row],[MODE 
REGLEMENT ]]="","A régler",Tableau25678910[[#This Row],[MODE 
REGLEMENT ]]&lt;&gt;"","Réglée")</f>
        <v>A régler</v>
      </c>
      <c r="I54" s="1"/>
      <c r="J54" s="1"/>
      <c r="K54" s="1"/>
      <c r="L54" s="1"/>
      <c r="M54" s="1"/>
      <c r="N54" s="8"/>
      <c r="O54" s="87"/>
    </row>
    <row r="55" spans="1:15" x14ac:dyDescent="0.3">
      <c r="A55" s="7"/>
      <c r="B55" s="2"/>
      <c r="C55" s="17"/>
      <c r="D55" s="17"/>
      <c r="E55" s="3">
        <v>0</v>
      </c>
      <c r="F55" s="3">
        <f>Tableau25678910[[#This Row],[MONTANT HT]]*0.2</f>
        <v>0</v>
      </c>
      <c r="G55" s="5">
        <f>Tableau25678910[[#This Row],[TVA]]+Tableau25678910[[#This Row],[MONTANT HT]]</f>
        <v>0</v>
      </c>
      <c r="H55" s="12" t="str" cm="1">
        <f t="array" ref="H55">_xlfn.IFS(Tableau25678910[[#This Row],[MONTANT TTC]]="","",Tableau25678910[[#This Row],[MODE 
REGLEMENT ]]="","A régler",Tableau25678910[[#This Row],[MODE 
REGLEMENT ]]&lt;&gt;"","Réglée")</f>
        <v>A régler</v>
      </c>
      <c r="I55" s="1"/>
      <c r="J55" s="1"/>
      <c r="K55" s="1"/>
      <c r="L55" s="1"/>
      <c r="M55" s="1"/>
      <c r="N55" s="8"/>
      <c r="O55" s="84"/>
    </row>
    <row r="56" spans="1:15" x14ac:dyDescent="0.3">
      <c r="A56" s="7"/>
      <c r="B56" s="2"/>
      <c r="C56" s="17"/>
      <c r="D56" s="17"/>
      <c r="E56" s="3">
        <v>0</v>
      </c>
      <c r="F56" s="3">
        <f>Tableau25678910[[#This Row],[MONTANT HT]]*0.2</f>
        <v>0</v>
      </c>
      <c r="G56" s="5">
        <f>Tableau25678910[[#This Row],[TVA]]+Tableau25678910[[#This Row],[MONTANT HT]]</f>
        <v>0</v>
      </c>
      <c r="H56" s="12" t="str" cm="1">
        <f t="array" ref="H56">_xlfn.IFS(Tableau25678910[[#This Row],[MONTANT TTC]]="","",Tableau25678910[[#This Row],[MODE 
REGLEMENT ]]="","A régler",Tableau25678910[[#This Row],[MODE 
REGLEMENT ]]&lt;&gt;"","Réglée")</f>
        <v>A régler</v>
      </c>
      <c r="I56" s="1"/>
      <c r="J56" s="1"/>
      <c r="K56" s="1"/>
      <c r="L56" s="1"/>
      <c r="M56" s="1"/>
      <c r="N56" s="8"/>
      <c r="O56" s="87"/>
    </row>
    <row r="57" spans="1:15" x14ac:dyDescent="0.3">
      <c r="A57" s="7"/>
      <c r="B57" s="2"/>
      <c r="C57" s="17"/>
      <c r="D57" s="17"/>
      <c r="E57" s="3">
        <v>0</v>
      </c>
      <c r="F57" s="3">
        <f>Tableau25678910[[#This Row],[MONTANT HT]]*0.2</f>
        <v>0</v>
      </c>
      <c r="G57" s="5">
        <f>Tableau25678910[[#This Row],[TVA]]+Tableau25678910[[#This Row],[MONTANT HT]]</f>
        <v>0</v>
      </c>
      <c r="H57" s="12" t="str" cm="1">
        <f t="array" ref="H57">_xlfn.IFS(Tableau25678910[[#This Row],[MONTANT TTC]]="","",Tableau25678910[[#This Row],[MODE 
REGLEMENT ]]="","A régler",Tableau25678910[[#This Row],[MODE 
REGLEMENT ]]&lt;&gt;"","Réglée")</f>
        <v>A régler</v>
      </c>
      <c r="I57" s="1"/>
      <c r="J57" s="1"/>
      <c r="K57" s="1"/>
      <c r="L57" s="1"/>
      <c r="M57" s="1"/>
      <c r="N57" s="8"/>
      <c r="O57" s="84"/>
    </row>
    <row r="58" spans="1:15" x14ac:dyDescent="0.3">
      <c r="A58" s="7"/>
      <c r="B58" s="2"/>
      <c r="C58" s="17"/>
      <c r="D58" s="17"/>
      <c r="E58" s="3">
        <v>0</v>
      </c>
      <c r="F58" s="3">
        <f>Tableau25678910[[#This Row],[MONTANT HT]]*0.2</f>
        <v>0</v>
      </c>
      <c r="G58" s="5">
        <f>Tableau25678910[[#This Row],[TVA]]+Tableau25678910[[#This Row],[MONTANT HT]]</f>
        <v>0</v>
      </c>
      <c r="H58" s="12" t="str" cm="1">
        <f t="array" ref="H58">_xlfn.IFS(Tableau25678910[[#This Row],[MONTANT TTC]]="","",Tableau25678910[[#This Row],[MODE 
REGLEMENT ]]="","A régler",Tableau25678910[[#This Row],[MODE 
REGLEMENT ]]&lt;&gt;"","Réglée")</f>
        <v>A régler</v>
      </c>
      <c r="I58" s="1"/>
      <c r="J58" s="1"/>
      <c r="K58" s="1"/>
      <c r="L58" s="1"/>
      <c r="M58" s="1"/>
      <c r="N58" s="8"/>
      <c r="O58" s="87"/>
    </row>
    <row r="59" spans="1:15" x14ac:dyDescent="0.3">
      <c r="A59" s="7"/>
      <c r="B59" s="2"/>
      <c r="C59" s="17"/>
      <c r="D59" s="17"/>
      <c r="E59" s="3">
        <v>0</v>
      </c>
      <c r="F59" s="3">
        <f>Tableau25678910[[#This Row],[MONTANT HT]]*0.2</f>
        <v>0</v>
      </c>
      <c r="G59" s="5">
        <f>Tableau25678910[[#This Row],[TVA]]+Tableau25678910[[#This Row],[MONTANT HT]]</f>
        <v>0</v>
      </c>
      <c r="H59" s="12" t="str" cm="1">
        <f t="array" ref="H59">_xlfn.IFS(Tableau25678910[[#This Row],[MONTANT TTC]]="","",Tableau25678910[[#This Row],[MODE 
REGLEMENT ]]="","A régler",Tableau25678910[[#This Row],[MODE 
REGLEMENT ]]&lt;&gt;"","Réglée")</f>
        <v>A régler</v>
      </c>
      <c r="I59" s="1"/>
      <c r="J59" s="1"/>
      <c r="K59" s="1"/>
      <c r="L59" s="1"/>
      <c r="M59" s="1"/>
      <c r="N59" s="8"/>
      <c r="O59" s="84"/>
    </row>
    <row r="60" spans="1:15" x14ac:dyDescent="0.3">
      <c r="A60" s="7"/>
      <c r="B60" s="2"/>
      <c r="C60" s="17"/>
      <c r="D60" s="17"/>
      <c r="E60" s="3">
        <v>0</v>
      </c>
      <c r="F60" s="3">
        <f>Tableau25678910[[#This Row],[MONTANT HT]]*0.2</f>
        <v>0</v>
      </c>
      <c r="G60" s="5">
        <f>Tableau25678910[[#This Row],[TVA]]+Tableau25678910[[#This Row],[MONTANT HT]]</f>
        <v>0</v>
      </c>
      <c r="H60" s="12" t="str" cm="1">
        <f t="array" ref="H60">_xlfn.IFS(Tableau25678910[[#This Row],[MONTANT TTC]]="","",Tableau25678910[[#This Row],[MODE 
REGLEMENT ]]="","A régler",Tableau25678910[[#This Row],[MODE 
REGLEMENT ]]&lt;&gt;"","Réglée")</f>
        <v>A régler</v>
      </c>
      <c r="I60" s="1"/>
      <c r="J60" s="1"/>
      <c r="K60" s="1"/>
      <c r="L60" s="1"/>
      <c r="M60" s="1"/>
      <c r="N60" s="8"/>
      <c r="O60" s="87"/>
    </row>
    <row r="61" spans="1:15" x14ac:dyDescent="0.3">
      <c r="A61" s="7"/>
      <c r="B61" s="2"/>
      <c r="C61" s="17"/>
      <c r="D61" s="17"/>
      <c r="E61" s="3">
        <v>0</v>
      </c>
      <c r="F61" s="3">
        <f>Tableau25678910[[#This Row],[MONTANT HT]]*0.2</f>
        <v>0</v>
      </c>
      <c r="G61" s="5">
        <f>Tableau25678910[[#This Row],[TVA]]+Tableau25678910[[#This Row],[MONTANT HT]]</f>
        <v>0</v>
      </c>
      <c r="H61" s="12" t="str" cm="1">
        <f t="array" ref="H61">_xlfn.IFS(Tableau25678910[[#This Row],[MONTANT TTC]]="","",Tableau25678910[[#This Row],[MODE 
REGLEMENT ]]="","A régler",Tableau25678910[[#This Row],[MODE 
REGLEMENT ]]&lt;&gt;"","Réglée")</f>
        <v>A régler</v>
      </c>
      <c r="I61" s="1"/>
      <c r="J61" s="1"/>
      <c r="K61" s="1"/>
      <c r="L61" s="1"/>
      <c r="M61" s="1"/>
      <c r="N61" s="8"/>
      <c r="O61" s="84"/>
    </row>
    <row r="62" spans="1:15" x14ac:dyDescent="0.3">
      <c r="A62" s="7"/>
      <c r="B62" s="2"/>
      <c r="C62" s="17"/>
      <c r="D62" s="17"/>
      <c r="E62" s="3">
        <v>0</v>
      </c>
      <c r="F62" s="3">
        <f>Tableau25678910[[#This Row],[MONTANT HT]]*0.2</f>
        <v>0</v>
      </c>
      <c r="G62" s="5">
        <f>Tableau25678910[[#This Row],[TVA]]+Tableau25678910[[#This Row],[MONTANT HT]]</f>
        <v>0</v>
      </c>
      <c r="H62" s="12" t="str" cm="1">
        <f t="array" ref="H62">_xlfn.IFS(Tableau25678910[[#This Row],[MONTANT TTC]]="","",Tableau25678910[[#This Row],[MODE 
REGLEMENT ]]="","A régler",Tableau25678910[[#This Row],[MODE 
REGLEMENT ]]&lt;&gt;"","Réglée")</f>
        <v>A régler</v>
      </c>
      <c r="I62" s="1"/>
      <c r="J62" s="1"/>
      <c r="K62" s="1"/>
      <c r="L62" s="1"/>
      <c r="M62" s="1"/>
      <c r="N62" s="8"/>
      <c r="O62" s="87"/>
    </row>
    <row r="63" spans="1:15" x14ac:dyDescent="0.3">
      <c r="A63" s="7"/>
      <c r="B63" s="2"/>
      <c r="C63" s="17"/>
      <c r="D63" s="17"/>
      <c r="E63" s="3">
        <v>0</v>
      </c>
      <c r="F63" s="3">
        <f>Tableau25678910[[#This Row],[MONTANT HT]]*0.2</f>
        <v>0</v>
      </c>
      <c r="G63" s="5">
        <f>Tableau25678910[[#This Row],[TVA]]+Tableau25678910[[#This Row],[MONTANT HT]]</f>
        <v>0</v>
      </c>
      <c r="H63" s="12" t="str" cm="1">
        <f t="array" ref="H63">_xlfn.IFS(Tableau25678910[[#This Row],[MONTANT TTC]]="","",Tableau25678910[[#This Row],[MODE 
REGLEMENT ]]="","A régler",Tableau25678910[[#This Row],[MODE 
REGLEMENT ]]&lt;&gt;"","Réglée")</f>
        <v>A régler</v>
      </c>
      <c r="I63" s="1"/>
      <c r="J63" s="1"/>
      <c r="K63" s="1"/>
      <c r="L63" s="1"/>
      <c r="M63" s="1"/>
      <c r="N63" s="8"/>
      <c r="O63" s="84"/>
    </row>
    <row r="64" spans="1:15" x14ac:dyDescent="0.3">
      <c r="A64" s="7"/>
      <c r="B64" s="2"/>
      <c r="C64" s="17"/>
      <c r="D64" s="17"/>
      <c r="E64" s="3">
        <v>0</v>
      </c>
      <c r="F64" s="3">
        <f>Tableau25678910[[#This Row],[MONTANT HT]]*0.2</f>
        <v>0</v>
      </c>
      <c r="G64" s="5">
        <f>Tableau25678910[[#This Row],[TVA]]+Tableau25678910[[#This Row],[MONTANT HT]]</f>
        <v>0</v>
      </c>
      <c r="H64" s="12" t="str" cm="1">
        <f t="array" ref="H64">_xlfn.IFS(Tableau25678910[[#This Row],[MONTANT TTC]]="","",Tableau25678910[[#This Row],[MODE 
REGLEMENT ]]="","A régler",Tableau25678910[[#This Row],[MODE 
REGLEMENT ]]&lt;&gt;"","Réglée")</f>
        <v>A régler</v>
      </c>
      <c r="I64" s="1"/>
      <c r="J64" s="1"/>
      <c r="K64" s="1"/>
      <c r="L64" s="1"/>
      <c r="M64" s="1"/>
      <c r="N64" s="8"/>
      <c r="O64" s="87"/>
    </row>
    <row r="65" spans="1:15" x14ac:dyDescent="0.3">
      <c r="A65" s="7"/>
      <c r="B65" s="2"/>
      <c r="C65" s="17"/>
      <c r="D65" s="17"/>
      <c r="E65" s="3">
        <v>0</v>
      </c>
      <c r="F65" s="3">
        <f>Tableau25678910[[#This Row],[MONTANT HT]]*0.2</f>
        <v>0</v>
      </c>
      <c r="G65" s="5">
        <f>Tableau25678910[[#This Row],[TVA]]+Tableau25678910[[#This Row],[MONTANT HT]]</f>
        <v>0</v>
      </c>
      <c r="H65" s="12" t="str" cm="1">
        <f t="array" ref="H65">_xlfn.IFS(Tableau25678910[[#This Row],[MONTANT TTC]]="","",Tableau25678910[[#This Row],[MODE 
REGLEMENT ]]="","A régler",Tableau25678910[[#This Row],[MODE 
REGLEMENT ]]&lt;&gt;"","Réglée")</f>
        <v>A régler</v>
      </c>
      <c r="I65" s="1"/>
      <c r="J65" s="1"/>
      <c r="K65" s="1"/>
      <c r="L65" s="1"/>
      <c r="M65" s="1"/>
      <c r="N65" s="8"/>
      <c r="O65" s="84"/>
    </row>
    <row r="66" spans="1:15" x14ac:dyDescent="0.3">
      <c r="A66" s="7"/>
      <c r="B66" s="2"/>
      <c r="C66" s="17"/>
      <c r="D66" s="17"/>
      <c r="E66" s="3">
        <v>0</v>
      </c>
      <c r="F66" s="3">
        <f>Tableau25678910[[#This Row],[MONTANT HT]]*0.2</f>
        <v>0</v>
      </c>
      <c r="G66" s="5">
        <f>Tableau25678910[[#This Row],[TVA]]+Tableau25678910[[#This Row],[MONTANT HT]]</f>
        <v>0</v>
      </c>
      <c r="H66" s="12" t="str" cm="1">
        <f t="array" ref="H66">_xlfn.IFS(Tableau25678910[[#This Row],[MONTANT TTC]]="","",Tableau25678910[[#This Row],[MODE 
REGLEMENT ]]="","A régler",Tableau25678910[[#This Row],[MODE 
REGLEMENT ]]&lt;&gt;"","Réglée")</f>
        <v>A régler</v>
      </c>
      <c r="I66" s="1"/>
      <c r="J66" s="1"/>
      <c r="K66" s="1"/>
      <c r="L66" s="1"/>
      <c r="M66" s="1"/>
      <c r="N66" s="8"/>
      <c r="O66" s="87"/>
    </row>
    <row r="67" spans="1:15" x14ac:dyDescent="0.3">
      <c r="A67" s="7"/>
      <c r="B67" s="2"/>
      <c r="C67" s="17"/>
      <c r="D67" s="17"/>
      <c r="E67" s="3">
        <v>0</v>
      </c>
      <c r="F67" s="3">
        <f>Tableau25678910[[#This Row],[MONTANT HT]]*0.2</f>
        <v>0</v>
      </c>
      <c r="G67" s="5">
        <f>Tableau25678910[[#This Row],[TVA]]+Tableau25678910[[#This Row],[MONTANT HT]]</f>
        <v>0</v>
      </c>
      <c r="H67" s="12" t="str" cm="1">
        <f t="array" ref="H67">_xlfn.IFS(Tableau25678910[[#This Row],[MONTANT TTC]]="","",Tableau25678910[[#This Row],[MODE 
REGLEMENT ]]="","A régler",Tableau25678910[[#This Row],[MODE 
REGLEMENT ]]&lt;&gt;"","Réglée")</f>
        <v>A régler</v>
      </c>
      <c r="I67" s="1"/>
      <c r="J67" s="1"/>
      <c r="K67" s="1"/>
      <c r="L67" s="1"/>
      <c r="M67" s="1"/>
      <c r="N67" s="8"/>
      <c r="O67" s="84"/>
    </row>
    <row r="68" spans="1:15" x14ac:dyDescent="0.3">
      <c r="A68" s="7"/>
      <c r="B68" s="2"/>
      <c r="C68" s="17"/>
      <c r="D68" s="17"/>
      <c r="E68" s="3">
        <v>0</v>
      </c>
      <c r="F68" s="3">
        <f>Tableau25678910[[#This Row],[MONTANT HT]]*0.2</f>
        <v>0</v>
      </c>
      <c r="G68" s="5">
        <f>Tableau25678910[[#This Row],[TVA]]+Tableau25678910[[#This Row],[MONTANT HT]]</f>
        <v>0</v>
      </c>
      <c r="H68" s="12" t="str" cm="1">
        <f t="array" ref="H68">_xlfn.IFS(Tableau25678910[[#This Row],[MONTANT TTC]]="","",Tableau25678910[[#This Row],[MODE 
REGLEMENT ]]="","A régler",Tableau25678910[[#This Row],[MODE 
REGLEMENT ]]&lt;&gt;"","Réglée")</f>
        <v>A régler</v>
      </c>
      <c r="I68" s="1"/>
      <c r="J68" s="1"/>
      <c r="K68" s="1"/>
      <c r="L68" s="1"/>
      <c r="M68" s="1"/>
      <c r="N68" s="8"/>
      <c r="O68" s="87"/>
    </row>
    <row r="69" spans="1:15" x14ac:dyDescent="0.3">
      <c r="A69" s="7"/>
      <c r="B69" s="2"/>
      <c r="C69" s="17"/>
      <c r="D69" s="17"/>
      <c r="E69" s="3">
        <v>0</v>
      </c>
      <c r="F69" s="3">
        <f>Tableau25678910[[#This Row],[MONTANT HT]]*0.2</f>
        <v>0</v>
      </c>
      <c r="G69" s="5">
        <f>Tableau25678910[[#This Row],[TVA]]+Tableau25678910[[#This Row],[MONTANT HT]]</f>
        <v>0</v>
      </c>
      <c r="H69" s="12" t="str" cm="1">
        <f t="array" ref="H69">_xlfn.IFS(Tableau25678910[[#This Row],[MONTANT TTC]]="","",Tableau25678910[[#This Row],[MODE 
REGLEMENT ]]="","A régler",Tableau25678910[[#This Row],[MODE 
REGLEMENT ]]&lt;&gt;"","Réglée")</f>
        <v>A régler</v>
      </c>
      <c r="I69" s="1"/>
      <c r="J69" s="1"/>
      <c r="K69" s="1"/>
      <c r="L69" s="1"/>
      <c r="M69" s="1"/>
      <c r="N69" s="8"/>
      <c r="O69" s="84"/>
    </row>
    <row r="70" spans="1:15" x14ac:dyDescent="0.3">
      <c r="A70" s="7"/>
      <c r="B70" s="2"/>
      <c r="C70" s="17"/>
      <c r="D70" s="17"/>
      <c r="E70" s="3">
        <v>0</v>
      </c>
      <c r="F70" s="3">
        <f>Tableau25678910[[#This Row],[MONTANT HT]]*0.2</f>
        <v>0</v>
      </c>
      <c r="G70" s="5">
        <f>Tableau25678910[[#This Row],[TVA]]+Tableau25678910[[#This Row],[MONTANT HT]]</f>
        <v>0</v>
      </c>
      <c r="H70" s="12" t="str" cm="1">
        <f t="array" ref="H70">_xlfn.IFS(Tableau25678910[[#This Row],[MONTANT TTC]]="","",Tableau25678910[[#This Row],[MODE 
REGLEMENT ]]="","A régler",Tableau25678910[[#This Row],[MODE 
REGLEMENT ]]&lt;&gt;"","Réglée")</f>
        <v>A régler</v>
      </c>
      <c r="I70" s="1"/>
      <c r="J70" s="1"/>
      <c r="K70" s="1"/>
      <c r="L70" s="1"/>
      <c r="M70" s="1"/>
      <c r="N70" s="8"/>
      <c r="O70" s="87"/>
    </row>
    <row r="71" spans="1:15" x14ac:dyDescent="0.3">
      <c r="A71" s="7"/>
      <c r="B71" s="2"/>
      <c r="C71" s="17"/>
      <c r="D71" s="17"/>
      <c r="E71" s="3">
        <v>0</v>
      </c>
      <c r="F71" s="3">
        <f>Tableau25678910[[#This Row],[MONTANT HT]]*0.2</f>
        <v>0</v>
      </c>
      <c r="G71" s="5">
        <f>Tableau25678910[[#This Row],[TVA]]+Tableau25678910[[#This Row],[MONTANT HT]]</f>
        <v>0</v>
      </c>
      <c r="H71" s="12" t="str" cm="1">
        <f t="array" ref="H71">_xlfn.IFS(Tableau25678910[[#This Row],[MONTANT TTC]]="","",Tableau25678910[[#This Row],[MODE 
REGLEMENT ]]="","A régler",Tableau25678910[[#This Row],[MODE 
REGLEMENT ]]&lt;&gt;"","Réglée")</f>
        <v>A régler</v>
      </c>
      <c r="I71" s="1"/>
      <c r="J71" s="1"/>
      <c r="K71" s="1"/>
      <c r="L71" s="1"/>
      <c r="M71" s="1"/>
      <c r="N71" s="8"/>
      <c r="O71" s="84"/>
    </row>
    <row r="72" spans="1:15" x14ac:dyDescent="0.3">
      <c r="A72" s="7"/>
      <c r="B72" s="2"/>
      <c r="C72" s="17"/>
      <c r="D72" s="17"/>
      <c r="E72" s="3">
        <v>0</v>
      </c>
      <c r="F72" s="3">
        <f>Tableau25678910[[#This Row],[MONTANT HT]]*0.2</f>
        <v>0</v>
      </c>
      <c r="G72" s="5">
        <f>Tableau25678910[[#This Row],[TVA]]+Tableau25678910[[#This Row],[MONTANT HT]]</f>
        <v>0</v>
      </c>
      <c r="H72" s="12" t="str" cm="1">
        <f t="array" ref="H72">_xlfn.IFS(Tableau25678910[[#This Row],[MONTANT TTC]]="","",Tableau25678910[[#This Row],[MODE 
REGLEMENT ]]="","A régler",Tableau25678910[[#This Row],[MODE 
REGLEMENT ]]&lt;&gt;"","Réglée")</f>
        <v>A régler</v>
      </c>
      <c r="I72" s="1"/>
      <c r="J72" s="1"/>
      <c r="K72" s="1"/>
      <c r="L72" s="1"/>
      <c r="M72" s="1"/>
      <c r="N72" s="8"/>
      <c r="O72" s="87"/>
    </row>
    <row r="73" spans="1:15" x14ac:dyDescent="0.3">
      <c r="A73" s="7"/>
      <c r="B73" s="2"/>
      <c r="C73" s="17"/>
      <c r="D73" s="17"/>
      <c r="E73" s="3">
        <v>0</v>
      </c>
      <c r="F73" s="3">
        <f>Tableau25678910[[#This Row],[MONTANT HT]]*0.2</f>
        <v>0</v>
      </c>
      <c r="G73" s="5">
        <f>Tableau25678910[[#This Row],[TVA]]+Tableau25678910[[#This Row],[MONTANT HT]]</f>
        <v>0</v>
      </c>
      <c r="H73" s="12" t="str" cm="1">
        <f t="array" ref="H73">_xlfn.IFS(Tableau25678910[[#This Row],[MONTANT TTC]]="","",Tableau25678910[[#This Row],[MODE 
REGLEMENT ]]="","A régler",Tableau25678910[[#This Row],[MODE 
REGLEMENT ]]&lt;&gt;"","Réglée")</f>
        <v>A régler</v>
      </c>
      <c r="I73" s="1"/>
      <c r="J73" s="1"/>
      <c r="K73" s="1"/>
      <c r="L73" s="1"/>
      <c r="M73" s="1"/>
      <c r="N73" s="8"/>
      <c r="O73" s="84"/>
    </row>
    <row r="74" spans="1:15" x14ac:dyDescent="0.3">
      <c r="A74" s="7"/>
      <c r="B74" s="2"/>
      <c r="C74" s="17"/>
      <c r="D74" s="17"/>
      <c r="E74" s="3">
        <v>0</v>
      </c>
      <c r="F74" s="3">
        <f>Tableau25678910[[#This Row],[MONTANT HT]]*0.2</f>
        <v>0</v>
      </c>
      <c r="G74" s="5">
        <f>Tableau25678910[[#This Row],[TVA]]+Tableau25678910[[#This Row],[MONTANT HT]]</f>
        <v>0</v>
      </c>
      <c r="H74" s="12" t="str" cm="1">
        <f t="array" ref="H74">_xlfn.IFS(Tableau25678910[[#This Row],[MONTANT TTC]]="","",Tableau25678910[[#This Row],[MODE 
REGLEMENT ]]="","A régler",Tableau25678910[[#This Row],[MODE 
REGLEMENT ]]&lt;&gt;"","Réglée")</f>
        <v>A régler</v>
      </c>
      <c r="I74" s="1"/>
      <c r="J74" s="1"/>
      <c r="K74" s="1"/>
      <c r="L74" s="1"/>
      <c r="M74" s="1"/>
      <c r="N74" s="8"/>
      <c r="O74" s="87"/>
    </row>
    <row r="75" spans="1:15" x14ac:dyDescent="0.3">
      <c r="A75" s="7"/>
      <c r="B75" s="2"/>
      <c r="C75" s="17"/>
      <c r="D75" s="17"/>
      <c r="E75" s="3">
        <v>0</v>
      </c>
      <c r="F75" s="3">
        <f>Tableau25678910[[#This Row],[MONTANT HT]]*0.2</f>
        <v>0</v>
      </c>
      <c r="G75" s="5">
        <f>Tableau25678910[[#This Row],[TVA]]+Tableau25678910[[#This Row],[MONTANT HT]]</f>
        <v>0</v>
      </c>
      <c r="H75" s="12" t="str" cm="1">
        <f t="array" ref="H75">_xlfn.IFS(Tableau25678910[[#This Row],[MONTANT TTC]]="","",Tableau25678910[[#This Row],[MODE 
REGLEMENT ]]="","A régler",Tableau25678910[[#This Row],[MODE 
REGLEMENT ]]&lt;&gt;"","Réglée")</f>
        <v>A régler</v>
      </c>
      <c r="I75" s="1"/>
      <c r="J75" s="1"/>
      <c r="K75" s="1"/>
      <c r="L75" s="1"/>
      <c r="M75" s="1"/>
      <c r="N75" s="8"/>
      <c r="O75" s="84"/>
    </row>
    <row r="76" spans="1:15" x14ac:dyDescent="0.3">
      <c r="A76" s="7"/>
      <c r="B76" s="2"/>
      <c r="C76" s="17"/>
      <c r="D76" s="17"/>
      <c r="E76" s="3">
        <v>0</v>
      </c>
      <c r="F76" s="3">
        <f>Tableau25678910[[#This Row],[MONTANT HT]]*0.2</f>
        <v>0</v>
      </c>
      <c r="G76" s="5">
        <f>Tableau25678910[[#This Row],[TVA]]+Tableau25678910[[#This Row],[MONTANT HT]]</f>
        <v>0</v>
      </c>
      <c r="H76" s="12" t="str" cm="1">
        <f t="array" ref="H76">_xlfn.IFS(Tableau25678910[[#This Row],[MONTANT TTC]]="","",Tableau25678910[[#This Row],[MODE 
REGLEMENT ]]="","A régler",Tableau25678910[[#This Row],[MODE 
REGLEMENT ]]&lt;&gt;"","Réglée")</f>
        <v>A régler</v>
      </c>
      <c r="I76" s="1"/>
      <c r="J76" s="1"/>
      <c r="K76" s="1"/>
      <c r="L76" s="1"/>
      <c r="M76" s="1"/>
      <c r="N76" s="8"/>
      <c r="O76" s="87"/>
    </row>
    <row r="77" spans="1:15" x14ac:dyDescent="0.3">
      <c r="A77" s="7"/>
      <c r="B77" s="2"/>
      <c r="C77" s="17"/>
      <c r="D77" s="17"/>
      <c r="E77" s="3">
        <v>0</v>
      </c>
      <c r="F77" s="3">
        <f>Tableau25678910[[#This Row],[MONTANT HT]]*0.2</f>
        <v>0</v>
      </c>
      <c r="G77" s="5">
        <f>Tableau25678910[[#This Row],[TVA]]+Tableau25678910[[#This Row],[MONTANT HT]]</f>
        <v>0</v>
      </c>
      <c r="H77" s="12" t="str" cm="1">
        <f t="array" ref="H77">_xlfn.IFS(Tableau25678910[[#This Row],[MONTANT TTC]]="","",Tableau25678910[[#This Row],[MODE 
REGLEMENT ]]="","A régler",Tableau25678910[[#This Row],[MODE 
REGLEMENT ]]&lt;&gt;"","Réglée")</f>
        <v>A régler</v>
      </c>
      <c r="I77" s="1"/>
      <c r="J77" s="1"/>
      <c r="K77" s="1"/>
      <c r="L77" s="1"/>
      <c r="M77" s="1"/>
      <c r="N77" s="8"/>
      <c r="O77" s="84"/>
    </row>
    <row r="78" spans="1:15" x14ac:dyDescent="0.3">
      <c r="A78" s="7"/>
      <c r="B78" s="2"/>
      <c r="C78" s="17"/>
      <c r="D78" s="17"/>
      <c r="E78" s="3">
        <v>0</v>
      </c>
      <c r="F78" s="3">
        <f>Tableau25678910[[#This Row],[MONTANT HT]]*0.2</f>
        <v>0</v>
      </c>
      <c r="G78" s="5">
        <f>Tableau25678910[[#This Row],[TVA]]+Tableau25678910[[#This Row],[MONTANT HT]]</f>
        <v>0</v>
      </c>
      <c r="H78" s="12" t="str" cm="1">
        <f t="array" ref="H78">_xlfn.IFS(Tableau25678910[[#This Row],[MONTANT TTC]]="","",Tableau25678910[[#This Row],[MODE 
REGLEMENT ]]="","A régler",Tableau25678910[[#This Row],[MODE 
REGLEMENT ]]&lt;&gt;"","Réglée")</f>
        <v>A régler</v>
      </c>
      <c r="I78" s="1"/>
      <c r="J78" s="1"/>
      <c r="K78" s="1"/>
      <c r="L78" s="1"/>
      <c r="M78" s="1"/>
      <c r="N78" s="8"/>
      <c r="O78" s="87"/>
    </row>
    <row r="79" spans="1:15" x14ac:dyDescent="0.3">
      <c r="A79" s="7"/>
      <c r="B79" s="2"/>
      <c r="C79" s="17"/>
      <c r="D79" s="17"/>
      <c r="E79" s="3">
        <v>0</v>
      </c>
      <c r="F79" s="3">
        <f>Tableau25678910[[#This Row],[MONTANT HT]]*0.2</f>
        <v>0</v>
      </c>
      <c r="G79" s="5">
        <f>Tableau25678910[[#This Row],[TVA]]+Tableau25678910[[#This Row],[MONTANT HT]]</f>
        <v>0</v>
      </c>
      <c r="H79" s="12" t="str" cm="1">
        <f t="array" ref="H79">_xlfn.IFS(Tableau25678910[[#This Row],[MONTANT TTC]]="","",Tableau25678910[[#This Row],[MODE 
REGLEMENT ]]="","A régler",Tableau25678910[[#This Row],[MODE 
REGLEMENT ]]&lt;&gt;"","Réglée")</f>
        <v>A régler</v>
      </c>
      <c r="I79" s="1"/>
      <c r="J79" s="1"/>
      <c r="K79" s="1"/>
      <c r="L79" s="1"/>
      <c r="M79" s="1"/>
      <c r="N79" s="8"/>
      <c r="O79" s="84"/>
    </row>
    <row r="80" spans="1:15" x14ac:dyDescent="0.3">
      <c r="A80" s="9"/>
      <c r="B80" s="2"/>
      <c r="C80" s="17"/>
      <c r="D80" s="17"/>
      <c r="E80" s="3">
        <v>0</v>
      </c>
      <c r="F80" s="3">
        <f>Tableau25678910[[#This Row],[MONTANT HT]]*0.2</f>
        <v>0</v>
      </c>
      <c r="G80" s="5">
        <f>Tableau25678910[[#This Row],[TVA]]+Tableau25678910[[#This Row],[MONTANT HT]]</f>
        <v>0</v>
      </c>
      <c r="H80" s="12" t="str" cm="1">
        <f t="array" ref="H80">_xlfn.IFS(Tableau25678910[[#This Row],[MONTANT TTC]]="","",Tableau25678910[[#This Row],[MODE 
REGLEMENT ]]="","A régler",Tableau25678910[[#This Row],[MODE 
REGLEMENT ]]&lt;&gt;"","Réglée")</f>
        <v>A régler</v>
      </c>
      <c r="I80" s="1"/>
      <c r="J80" s="10"/>
      <c r="K80" s="10"/>
      <c r="L80" s="10"/>
      <c r="M80" s="10"/>
      <c r="N80" s="8"/>
      <c r="O80" s="87"/>
    </row>
  </sheetData>
  <mergeCells count="17">
    <mergeCell ref="K1:L1"/>
    <mergeCell ref="K2:L2"/>
    <mergeCell ref="K4:L4"/>
    <mergeCell ref="K5:L5"/>
    <mergeCell ref="E2:F2"/>
    <mergeCell ref="E4:F4"/>
    <mergeCell ref="E5:F5"/>
    <mergeCell ref="H1:I1"/>
    <mergeCell ref="H2:I2"/>
    <mergeCell ref="H4:I4"/>
    <mergeCell ref="H5:I5"/>
    <mergeCell ref="E1:F1"/>
    <mergeCell ref="A1:A5"/>
    <mergeCell ref="B1:C1"/>
    <mergeCell ref="B2:C2"/>
    <mergeCell ref="B4:C4"/>
    <mergeCell ref="B5:C5"/>
  </mergeCells>
  <conditionalFormatting sqref="O7 A7:N80">
    <cfRule type="expression" dxfId="21" priority="5">
      <formula>$H7="Réglée"</formula>
    </cfRule>
  </conditionalFormatting>
  <conditionalFormatting sqref="O9">
    <cfRule type="expression" dxfId="20" priority="2">
      <formula>$H9="Réglée"</formula>
    </cfRule>
  </conditionalFormatting>
  <conditionalFormatting sqref="O11 O13 O15 O17 O19 O21 O23 O25 O27 O29 O31 O33 O35 O37 O39 O41 O43 O45 O47 O49 O51 O53 O55 O57 O59 O61 O63 O65 O67 O69 O71 O73 O75 O77 O79">
    <cfRule type="expression" dxfId="19" priority="1">
      <formula>$H11="Réglée"</formula>
    </cfRule>
  </conditionalFormatting>
  <dataValidations count="3">
    <dataValidation type="list" allowBlank="1" showInputMessage="1" showErrorMessage="1" sqref="I8:I80" xr:uid="{D92407B8-9C71-489C-BADB-6DC04C3EDE2D}">
      <formula1>"Virement,Prélèvement,"</formula1>
    </dataValidation>
    <dataValidation type="list" allowBlank="1" showInputMessage="1" showErrorMessage="1" sqref="J8:J80" xr:uid="{B64D8666-8090-4DA7-B24A-9E98E31D1CAB}">
      <formula1>"Revente,Investissement,Autre,"</formula1>
    </dataValidation>
    <dataValidation type="list" allowBlank="1" showInputMessage="1" showErrorMessage="1" sqref="O7:O80" xr:uid="{5AE73A95-93AB-481A-BA84-90DC3992E8B7}">
      <formula1>"OUI,"</formula1>
    </dataValidation>
  </dataValidations>
  <pageMargins left="0.7" right="0.7" top="0.75" bottom="0.75" header="0.3" footer="0.3"/>
  <tableParts count="1">
    <tablePart r:id="rId1"/>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D796F0A-213C-4557-8700-E39C437C19D3}">
  <dimension ref="A1:O80"/>
  <sheetViews>
    <sheetView showGridLines="0" workbookViewId="0">
      <pane ySplit="7" topLeftCell="A15" activePane="bottomLeft" state="frozen"/>
      <selection activeCell="H8" sqref="H8"/>
      <selection pane="bottomLeft" activeCell="H8" sqref="H8"/>
    </sheetView>
  </sheetViews>
  <sheetFormatPr baseColWidth="10" defaultRowHeight="14.4" x14ac:dyDescent="0.3"/>
  <cols>
    <col min="1" max="2" width="15.77734375" customWidth="1"/>
    <col min="3" max="3" width="10.77734375" customWidth="1"/>
    <col min="4" max="4" width="11.109375" customWidth="1"/>
    <col min="5" max="5" width="15.77734375" customWidth="1"/>
    <col min="6" max="6" width="9.44140625" customWidth="1"/>
    <col min="7" max="7" width="15.77734375" customWidth="1"/>
    <col min="8" max="8" width="9.33203125" customWidth="1"/>
    <col min="9" max="9" width="13.88671875" customWidth="1"/>
    <col min="10" max="10" width="10.88671875" customWidth="1"/>
    <col min="11" max="13" width="15.77734375" customWidth="1"/>
    <col min="14" max="14" width="21.5546875" customWidth="1"/>
  </cols>
  <sheetData>
    <row r="1" spans="1:15" x14ac:dyDescent="0.3">
      <c r="A1" s="113" t="s">
        <v>142</v>
      </c>
      <c r="B1" s="112" t="s">
        <v>26</v>
      </c>
      <c r="C1" s="112"/>
      <c r="D1" s="20">
        <f>SUM(E8:E80)</f>
        <v>0</v>
      </c>
      <c r="E1" s="116" t="s">
        <v>14</v>
      </c>
      <c r="F1" s="116"/>
      <c r="G1" s="23">
        <f>SUMIF(Tableau2567891011[STATUT],"&lt;&gt;Réglée",Tableau2567891011[MONTANT HT])</f>
        <v>0</v>
      </c>
      <c r="H1" s="115" t="s">
        <v>21</v>
      </c>
      <c r="I1" s="115"/>
      <c r="J1" s="26">
        <f>SUMIF('JANVIER 25 '!$J$8:$J$80,"&lt;&gt;Investissement",Tableau2567891011[MONTANT HT])</f>
        <v>0</v>
      </c>
      <c r="K1" s="111" t="s">
        <v>24</v>
      </c>
      <c r="L1" s="111"/>
      <c r="M1" s="24">
        <f>SUMIF('JANVIER 25 '!$J$8:$J$80,"&lt;&gt;Revente",Tableau2567891011[MONTANT HT])</f>
        <v>0</v>
      </c>
      <c r="N1" s="31" t="s">
        <v>31</v>
      </c>
      <c r="O1" s="32">
        <f>SUMIF(Tableau2567891011[TYPE VENTE],"Autre",Tableau2567891011[MONTANT HT])</f>
        <v>0</v>
      </c>
    </row>
    <row r="2" spans="1:15" x14ac:dyDescent="0.3">
      <c r="A2" s="114"/>
      <c r="B2" s="112" t="s">
        <v>16</v>
      </c>
      <c r="C2" s="112"/>
      <c r="D2" s="21">
        <f>SUM(G8:G80)</f>
        <v>0</v>
      </c>
      <c r="E2" s="116" t="s">
        <v>15</v>
      </c>
      <c r="F2" s="116"/>
      <c r="G2" s="28">
        <f>SUMIF(Tableau2567891011[STATUT],"&lt;&gt;Réglée",Tableau2567891011[MONTANT TTC])</f>
        <v>0</v>
      </c>
      <c r="H2" s="115" t="s">
        <v>22</v>
      </c>
      <c r="I2" s="115"/>
      <c r="J2" s="27">
        <f>SUMIF('JANVIER 25 '!$J$8:$J$80,"&lt;&gt;Investissement",Tableau2567891011[MONTANT TTC])</f>
        <v>0</v>
      </c>
      <c r="K2" s="110" t="s">
        <v>25</v>
      </c>
      <c r="L2" s="110"/>
      <c r="M2" s="25">
        <f>SUMIF('JANVIER 25 '!$J$8:$J$80,"&lt;&gt;Revente",Tableau2567891011[MONTANT TTC])</f>
        <v>0</v>
      </c>
      <c r="N2" s="31" t="s">
        <v>32</v>
      </c>
      <c r="O2" s="36">
        <f>SUMIF(Tableau2567891011[TYPE VENTE],"Autre",Tableau2567891011[MONTANT TTC])</f>
        <v>0</v>
      </c>
    </row>
    <row r="3" spans="1:15" x14ac:dyDescent="0.3">
      <c r="A3" s="114"/>
      <c r="B3" s="18"/>
      <c r="C3" s="18"/>
      <c r="D3" s="18"/>
      <c r="E3" s="18"/>
      <c r="F3" s="18"/>
      <c r="G3" s="18"/>
      <c r="H3" s="18"/>
      <c r="I3" s="19"/>
      <c r="J3" s="19"/>
      <c r="K3" s="19"/>
      <c r="L3" s="19"/>
      <c r="M3" s="19"/>
      <c r="N3" s="19"/>
      <c r="O3" s="35"/>
    </row>
    <row r="4" spans="1:15" x14ac:dyDescent="0.3">
      <c r="A4" s="114"/>
      <c r="B4" s="112" t="s">
        <v>17</v>
      </c>
      <c r="C4" s="112"/>
      <c r="D4" s="20">
        <f>SUM('JANVIER 25 :DECEMBRE 25'!D1)</f>
        <v>0</v>
      </c>
      <c r="E4" s="116" t="s">
        <v>28</v>
      </c>
      <c r="F4" s="116"/>
      <c r="G4" s="30">
        <f>SUM('JANVIER 25 :DECEMBRE 25'!G1)</f>
        <v>0</v>
      </c>
      <c r="H4" s="115" t="s">
        <v>23</v>
      </c>
      <c r="I4" s="115"/>
      <c r="J4" s="29">
        <f>SUM('JANVIER 25 :DECEMBRE 25'!J1)</f>
        <v>0</v>
      </c>
      <c r="K4" s="110" t="s">
        <v>20</v>
      </c>
      <c r="L4" s="110"/>
      <c r="M4" s="24">
        <f>SUM('JANVIER 25 :DECEMBRE 25'!M1)</f>
        <v>0</v>
      </c>
      <c r="N4" s="31" t="s">
        <v>33</v>
      </c>
      <c r="O4" s="32">
        <f>SUM('JANVIER 25 :DECEMBRE 25'!O1)</f>
        <v>0</v>
      </c>
    </row>
    <row r="5" spans="1:15" x14ac:dyDescent="0.3">
      <c r="A5" s="114"/>
      <c r="B5" s="112" t="s">
        <v>18</v>
      </c>
      <c r="C5" s="112"/>
      <c r="D5" s="22">
        <f>SUM('JANVIER 25 :DECEMBRE 25'!D2)</f>
        <v>0</v>
      </c>
      <c r="E5" s="116" t="s">
        <v>29</v>
      </c>
      <c r="F5" s="116"/>
      <c r="G5" s="28">
        <f>SUM('JANVIER 25 :DECEMBRE 25'!G2)</f>
        <v>0</v>
      </c>
      <c r="H5" s="115" t="s">
        <v>27</v>
      </c>
      <c r="I5" s="115"/>
      <c r="J5" s="27">
        <f>SUM('JANVIER 25 :DECEMBRE 25'!J2)</f>
        <v>0</v>
      </c>
      <c r="K5" s="110" t="s">
        <v>19</v>
      </c>
      <c r="L5" s="110"/>
      <c r="M5" s="25">
        <f>SUM('JANVIER 25 :DECEMBRE 25'!M2)</f>
        <v>0</v>
      </c>
      <c r="N5" s="31" t="s">
        <v>34</v>
      </c>
      <c r="O5" s="36">
        <f>SUM('JANVIER 25 :DECEMBRE 25'!O2)</f>
        <v>0</v>
      </c>
    </row>
    <row r="6" spans="1:15" x14ac:dyDescent="0.3">
      <c r="E6" s="4"/>
    </row>
    <row r="7" spans="1:15" ht="39.6" customHeight="1" x14ac:dyDescent="0.3">
      <c r="A7" s="13" t="s">
        <v>1</v>
      </c>
      <c r="B7" s="14" t="s">
        <v>2</v>
      </c>
      <c r="C7" s="15" t="s">
        <v>11</v>
      </c>
      <c r="D7" s="15" t="s">
        <v>10</v>
      </c>
      <c r="E7" s="14" t="s">
        <v>3</v>
      </c>
      <c r="F7" s="14" t="s">
        <v>0</v>
      </c>
      <c r="G7" s="14" t="s">
        <v>4</v>
      </c>
      <c r="H7" s="14" t="s">
        <v>5</v>
      </c>
      <c r="I7" s="15" t="s">
        <v>12</v>
      </c>
      <c r="J7" s="14" t="s">
        <v>13</v>
      </c>
      <c r="K7" s="14" t="s">
        <v>9</v>
      </c>
      <c r="L7" s="14" t="s">
        <v>6</v>
      </c>
      <c r="M7" s="14" t="s">
        <v>7</v>
      </c>
      <c r="N7" s="16" t="s">
        <v>8</v>
      </c>
      <c r="O7" s="79" t="s">
        <v>37</v>
      </c>
    </row>
    <row r="8" spans="1:15" x14ac:dyDescent="0.3">
      <c r="A8" s="7"/>
      <c r="B8" s="2"/>
      <c r="C8" s="17"/>
      <c r="D8" s="17"/>
      <c r="E8" s="3">
        <v>0</v>
      </c>
      <c r="F8" s="3">
        <f>Tableau2567891011[[#This Row],[MONTANT HT]]*0.2</f>
        <v>0</v>
      </c>
      <c r="G8" s="5">
        <f>Tableau2567891011[[#This Row],[TVA]]+Tableau2567891011[[#This Row],[MONTANT HT]]</f>
        <v>0</v>
      </c>
      <c r="H8" s="12" t="str" cm="1">
        <f t="array" ref="H8">_xlfn.IFS(Tableau2567891011[[#This Row],[MONTANT TTC]]="","",Tableau2567891011[[#This Row],[MODE 
REGLEMENT ]]="","A régler",Tableau2567891011[[#This Row],[MODE 
REGLEMENT ]]&lt;&gt;"","Réglée")</f>
        <v>A régler</v>
      </c>
      <c r="I8" s="37"/>
      <c r="J8" s="38"/>
      <c r="K8" s="1"/>
      <c r="L8" s="1"/>
      <c r="M8" s="1"/>
      <c r="N8" s="8"/>
      <c r="O8" s="87"/>
    </row>
    <row r="9" spans="1:15" x14ac:dyDescent="0.3">
      <c r="A9" s="6"/>
      <c r="B9" s="2"/>
      <c r="C9" s="17"/>
      <c r="D9" s="17"/>
      <c r="E9" s="3">
        <v>0</v>
      </c>
      <c r="F9" s="3">
        <f>Tableau2567891011[[#This Row],[MONTANT HT]]*0.2</f>
        <v>0</v>
      </c>
      <c r="G9" s="5">
        <f>Tableau2567891011[[#This Row],[TVA]]+Tableau2567891011[[#This Row],[MONTANT HT]]</f>
        <v>0</v>
      </c>
      <c r="H9" s="12" t="str" cm="1">
        <f t="array" ref="H9">_xlfn.IFS(Tableau2567891011[[#This Row],[MONTANT TTC]]="","",Tableau2567891011[[#This Row],[MODE 
REGLEMENT ]]="","A régler",Tableau2567891011[[#This Row],[MODE 
REGLEMENT ]]&lt;&gt;"","Réglée")</f>
        <v>A régler</v>
      </c>
      <c r="I9" s="38"/>
      <c r="J9" s="38"/>
      <c r="K9" s="1"/>
      <c r="L9" s="1"/>
      <c r="M9" s="1"/>
      <c r="N9" s="8"/>
      <c r="O9" s="38"/>
    </row>
    <row r="10" spans="1:15" x14ac:dyDescent="0.3">
      <c r="A10" s="6"/>
      <c r="B10" s="2"/>
      <c r="C10" s="17"/>
      <c r="D10" s="17"/>
      <c r="E10" s="3">
        <v>0</v>
      </c>
      <c r="F10" s="3">
        <f>Tableau2567891011[[#This Row],[MONTANT HT]]*0.2</f>
        <v>0</v>
      </c>
      <c r="G10" s="5">
        <f>Tableau2567891011[[#This Row],[TVA]]+Tableau2567891011[[#This Row],[MONTANT HT]]</f>
        <v>0</v>
      </c>
      <c r="H10" s="12" t="str" cm="1">
        <f t="array" ref="H10">_xlfn.IFS(Tableau2567891011[[#This Row],[MONTANT TTC]]="","",Tableau2567891011[[#This Row],[MODE 
REGLEMENT ]]="","A régler",Tableau2567891011[[#This Row],[MODE 
REGLEMENT ]]&lt;&gt;"","Réglée")</f>
        <v>A régler</v>
      </c>
      <c r="I10" s="38"/>
      <c r="J10" s="38"/>
      <c r="K10" s="1"/>
      <c r="L10" s="1"/>
      <c r="M10" s="1"/>
      <c r="N10" s="8"/>
      <c r="O10" s="38"/>
    </row>
    <row r="11" spans="1:15" x14ac:dyDescent="0.3">
      <c r="A11" s="6"/>
      <c r="B11" s="2"/>
      <c r="C11" s="17"/>
      <c r="D11" s="17"/>
      <c r="E11" s="3">
        <v>0</v>
      </c>
      <c r="F11" s="3">
        <f>Tableau2567891011[[#This Row],[MONTANT HT]]*0.2</f>
        <v>0</v>
      </c>
      <c r="G11" s="5">
        <f>Tableau2567891011[[#This Row],[TVA]]+Tableau2567891011[[#This Row],[MONTANT HT]]</f>
        <v>0</v>
      </c>
      <c r="H11" s="12" t="str" cm="1">
        <f t="array" ref="H11">_xlfn.IFS(Tableau2567891011[[#This Row],[MONTANT TTC]]="","",Tableau2567891011[[#This Row],[MODE 
REGLEMENT ]]="","A régler",Tableau2567891011[[#This Row],[MODE 
REGLEMENT ]]&lt;&gt;"","Réglée")</f>
        <v>A régler</v>
      </c>
      <c r="I11" s="1"/>
      <c r="J11" s="1"/>
      <c r="K11" s="1"/>
      <c r="L11" s="1"/>
      <c r="M11" s="1"/>
      <c r="N11" s="8"/>
      <c r="O11" s="38"/>
    </row>
    <row r="12" spans="1:15" x14ac:dyDescent="0.3">
      <c r="A12" s="7"/>
      <c r="B12" s="2"/>
      <c r="C12" s="17"/>
      <c r="D12" s="17"/>
      <c r="E12" s="3">
        <v>0</v>
      </c>
      <c r="F12" s="3">
        <f>Tableau2567891011[[#This Row],[MONTANT HT]]*0.2</f>
        <v>0</v>
      </c>
      <c r="G12" s="5">
        <f>Tableau2567891011[[#This Row],[TVA]]+Tableau2567891011[[#This Row],[MONTANT HT]]</f>
        <v>0</v>
      </c>
      <c r="H12" s="12" t="str" cm="1">
        <f t="array" ref="H12">_xlfn.IFS(Tableau2567891011[[#This Row],[MONTANT TTC]]="","",Tableau2567891011[[#This Row],[MODE 
REGLEMENT ]]="","A régler",Tableau2567891011[[#This Row],[MODE 
REGLEMENT ]]&lt;&gt;"","Réglée")</f>
        <v>A régler</v>
      </c>
      <c r="I12" s="1"/>
      <c r="J12" s="1"/>
      <c r="K12" s="1"/>
      <c r="L12" s="1"/>
      <c r="M12" s="1"/>
      <c r="N12" s="8"/>
      <c r="O12" s="38"/>
    </row>
    <row r="13" spans="1:15" x14ac:dyDescent="0.3">
      <c r="A13" s="6"/>
      <c r="B13" s="2"/>
      <c r="C13" s="17"/>
      <c r="D13" s="17"/>
      <c r="E13" s="3">
        <v>0</v>
      </c>
      <c r="F13" s="3">
        <f>Tableau2567891011[[#This Row],[MONTANT HT]]*0.2</f>
        <v>0</v>
      </c>
      <c r="G13" s="5">
        <f>Tableau2567891011[[#This Row],[TVA]]+Tableau2567891011[[#This Row],[MONTANT HT]]</f>
        <v>0</v>
      </c>
      <c r="H13" s="12" t="str" cm="1">
        <f t="array" ref="H13">_xlfn.IFS(Tableau2567891011[[#This Row],[MONTANT TTC]]="","",Tableau2567891011[[#This Row],[MODE 
REGLEMENT ]]="","A régler",Tableau2567891011[[#This Row],[MODE 
REGLEMENT ]]&lt;&gt;"","Réglée")</f>
        <v>A régler</v>
      </c>
      <c r="I13" s="1"/>
      <c r="J13" s="1"/>
      <c r="K13" s="1"/>
      <c r="L13" s="1"/>
      <c r="M13" s="1"/>
      <c r="N13" s="8"/>
      <c r="O13" s="38"/>
    </row>
    <row r="14" spans="1:15" x14ac:dyDescent="0.3">
      <c r="A14" s="6"/>
      <c r="B14" s="2"/>
      <c r="C14" s="17"/>
      <c r="D14" s="17"/>
      <c r="E14" s="3">
        <v>0</v>
      </c>
      <c r="F14" s="3">
        <f>Tableau2567891011[[#This Row],[MONTANT HT]]*0.2</f>
        <v>0</v>
      </c>
      <c r="G14" s="5">
        <f>Tableau2567891011[[#This Row],[TVA]]+Tableau2567891011[[#This Row],[MONTANT HT]]</f>
        <v>0</v>
      </c>
      <c r="H14" s="12" t="str" cm="1">
        <f t="array" ref="H14">_xlfn.IFS(Tableau2567891011[[#This Row],[MONTANT TTC]]="","",Tableau2567891011[[#This Row],[MODE 
REGLEMENT ]]="","A régler",Tableau2567891011[[#This Row],[MODE 
REGLEMENT ]]&lt;&gt;"","Réglée")</f>
        <v>A régler</v>
      </c>
      <c r="I14" s="1"/>
      <c r="J14" s="1"/>
      <c r="K14" s="1"/>
      <c r="L14" s="1"/>
      <c r="M14" s="1"/>
      <c r="N14" s="8"/>
      <c r="O14" s="38"/>
    </row>
    <row r="15" spans="1:15" x14ac:dyDescent="0.3">
      <c r="A15" s="6"/>
      <c r="B15" s="2"/>
      <c r="C15" s="17"/>
      <c r="D15" s="17"/>
      <c r="E15" s="3">
        <v>0</v>
      </c>
      <c r="F15" s="3">
        <f>Tableau2567891011[[#This Row],[MONTANT HT]]*0.2</f>
        <v>0</v>
      </c>
      <c r="G15" s="5">
        <f>Tableau2567891011[[#This Row],[TVA]]+Tableau2567891011[[#This Row],[MONTANT HT]]</f>
        <v>0</v>
      </c>
      <c r="H15" s="12" t="str" cm="1">
        <f t="array" ref="H15">_xlfn.IFS(Tableau2567891011[[#This Row],[MONTANT TTC]]="","",Tableau2567891011[[#This Row],[MODE 
REGLEMENT ]]="","A régler",Tableau2567891011[[#This Row],[MODE 
REGLEMENT ]]&lt;&gt;"","Réglée")</f>
        <v>A régler</v>
      </c>
      <c r="I15" s="1"/>
      <c r="J15" s="1"/>
      <c r="K15" s="1"/>
      <c r="L15" s="1"/>
      <c r="M15" s="1"/>
      <c r="N15" s="8"/>
      <c r="O15" s="38"/>
    </row>
    <row r="16" spans="1:15" x14ac:dyDescent="0.3">
      <c r="A16" s="6"/>
      <c r="B16" s="2"/>
      <c r="C16" s="17"/>
      <c r="D16" s="17"/>
      <c r="E16" s="3">
        <v>0</v>
      </c>
      <c r="F16" s="3">
        <f>Tableau2567891011[[#This Row],[MONTANT HT]]*0.2</f>
        <v>0</v>
      </c>
      <c r="G16" s="5">
        <f>Tableau2567891011[[#This Row],[TVA]]+Tableau2567891011[[#This Row],[MONTANT HT]]</f>
        <v>0</v>
      </c>
      <c r="H16" s="12" t="str" cm="1">
        <f t="array" ref="H16">_xlfn.IFS(Tableau2567891011[[#This Row],[MONTANT TTC]]="","",Tableau2567891011[[#This Row],[MODE 
REGLEMENT ]]="","A régler",Tableau2567891011[[#This Row],[MODE 
REGLEMENT ]]&lt;&gt;"","Réglée")</f>
        <v>A régler</v>
      </c>
      <c r="I16" s="1"/>
      <c r="J16" s="1"/>
      <c r="K16" s="1"/>
      <c r="L16" s="1"/>
      <c r="M16" s="1"/>
      <c r="N16" s="8"/>
      <c r="O16" s="38"/>
    </row>
    <row r="17" spans="1:15" x14ac:dyDescent="0.3">
      <c r="A17" s="6"/>
      <c r="B17" s="2"/>
      <c r="C17" s="17"/>
      <c r="D17" s="17"/>
      <c r="E17" s="3">
        <v>0</v>
      </c>
      <c r="F17" s="3">
        <f>Tableau2567891011[[#This Row],[MONTANT HT]]*0.2</f>
        <v>0</v>
      </c>
      <c r="G17" s="5">
        <f>Tableau2567891011[[#This Row],[TVA]]+Tableau2567891011[[#This Row],[MONTANT HT]]</f>
        <v>0</v>
      </c>
      <c r="H17" s="12" t="str" cm="1">
        <f t="array" ref="H17">_xlfn.IFS(Tableau2567891011[[#This Row],[MONTANT TTC]]="","",Tableau2567891011[[#This Row],[MODE 
REGLEMENT ]]="","A régler",Tableau2567891011[[#This Row],[MODE 
REGLEMENT ]]&lt;&gt;"","Réglée")</f>
        <v>A régler</v>
      </c>
      <c r="I17" s="1"/>
      <c r="J17" s="1"/>
      <c r="K17" s="1"/>
      <c r="L17" s="1"/>
      <c r="M17" s="1"/>
      <c r="N17" s="8"/>
      <c r="O17" s="38"/>
    </row>
    <row r="18" spans="1:15" x14ac:dyDescent="0.3">
      <c r="A18" s="6"/>
      <c r="B18" s="2"/>
      <c r="C18" s="17"/>
      <c r="D18" s="17"/>
      <c r="E18" s="3">
        <v>0</v>
      </c>
      <c r="F18" s="3">
        <f>Tableau2567891011[[#This Row],[MONTANT HT]]*0.2</f>
        <v>0</v>
      </c>
      <c r="G18" s="5">
        <f>Tableau2567891011[[#This Row],[TVA]]+Tableau2567891011[[#This Row],[MONTANT HT]]</f>
        <v>0</v>
      </c>
      <c r="H18" s="12" t="str" cm="1">
        <f t="array" ref="H18">_xlfn.IFS(Tableau2567891011[[#This Row],[MONTANT TTC]]="","",Tableau2567891011[[#This Row],[MODE 
REGLEMENT ]]="","A régler",Tableau2567891011[[#This Row],[MODE 
REGLEMENT ]]&lt;&gt;"","Réglée")</f>
        <v>A régler</v>
      </c>
      <c r="I18" s="1"/>
      <c r="J18" s="1"/>
      <c r="K18" s="1"/>
      <c r="L18" s="1"/>
      <c r="M18" s="1"/>
      <c r="N18" s="8"/>
      <c r="O18" s="38"/>
    </row>
    <row r="19" spans="1:15" x14ac:dyDescent="0.3">
      <c r="A19" s="6"/>
      <c r="B19" s="2"/>
      <c r="C19" s="17"/>
      <c r="D19" s="17"/>
      <c r="E19" s="3">
        <v>0</v>
      </c>
      <c r="F19" s="3">
        <f>Tableau2567891011[[#This Row],[MONTANT HT]]*0.2</f>
        <v>0</v>
      </c>
      <c r="G19" s="5">
        <f>Tableau2567891011[[#This Row],[TVA]]+Tableau2567891011[[#This Row],[MONTANT HT]]</f>
        <v>0</v>
      </c>
      <c r="H19" s="12" t="str" cm="1">
        <f t="array" ref="H19">_xlfn.IFS(Tableau2567891011[[#This Row],[MONTANT TTC]]="","",Tableau2567891011[[#This Row],[MODE 
REGLEMENT ]]="","A régler",Tableau2567891011[[#This Row],[MODE 
REGLEMENT ]]&lt;&gt;"","Réglée")</f>
        <v>A régler</v>
      </c>
      <c r="I19" s="1"/>
      <c r="J19" s="1"/>
      <c r="K19" s="1"/>
      <c r="L19" s="1"/>
      <c r="M19" s="1"/>
      <c r="N19" s="8"/>
      <c r="O19" s="38"/>
    </row>
    <row r="20" spans="1:15" x14ac:dyDescent="0.3">
      <c r="A20" s="7"/>
      <c r="B20" s="2"/>
      <c r="C20" s="17"/>
      <c r="D20" s="17"/>
      <c r="E20" s="3">
        <v>0</v>
      </c>
      <c r="F20" s="3">
        <f>Tableau2567891011[[#This Row],[MONTANT HT]]*0.2</f>
        <v>0</v>
      </c>
      <c r="G20" s="5">
        <f>Tableau2567891011[[#This Row],[TVA]]+Tableau2567891011[[#This Row],[MONTANT HT]]</f>
        <v>0</v>
      </c>
      <c r="H20" s="12" t="str" cm="1">
        <f t="array" ref="H20">_xlfn.IFS(Tableau2567891011[[#This Row],[MONTANT TTC]]="","",Tableau2567891011[[#This Row],[MODE 
REGLEMENT ]]="","A régler",Tableau2567891011[[#This Row],[MODE 
REGLEMENT ]]&lt;&gt;"","Réglée")</f>
        <v>A régler</v>
      </c>
      <c r="I20" s="1"/>
      <c r="J20" s="1"/>
      <c r="K20" s="1"/>
      <c r="L20" s="1"/>
      <c r="M20" s="1"/>
      <c r="N20" s="8"/>
      <c r="O20" s="38"/>
    </row>
    <row r="21" spans="1:15" x14ac:dyDescent="0.3">
      <c r="A21" s="6"/>
      <c r="B21" s="2"/>
      <c r="C21" s="17"/>
      <c r="D21" s="17"/>
      <c r="E21" s="3">
        <v>0</v>
      </c>
      <c r="F21" s="3">
        <f>Tableau2567891011[[#This Row],[MONTANT HT]]*0.2</f>
        <v>0</v>
      </c>
      <c r="G21" s="5">
        <f>Tableau2567891011[[#This Row],[TVA]]+Tableau2567891011[[#This Row],[MONTANT HT]]</f>
        <v>0</v>
      </c>
      <c r="H21" s="12" t="str" cm="1">
        <f t="array" ref="H21">_xlfn.IFS(Tableau2567891011[[#This Row],[MONTANT TTC]]="","",Tableau2567891011[[#This Row],[MODE 
REGLEMENT ]]="","A régler",Tableau2567891011[[#This Row],[MODE 
REGLEMENT ]]&lt;&gt;"","Réglée")</f>
        <v>A régler</v>
      </c>
      <c r="I21" s="1"/>
      <c r="J21" s="1"/>
      <c r="K21" s="1"/>
      <c r="L21" s="1"/>
      <c r="M21" s="1"/>
      <c r="N21" s="8"/>
      <c r="O21" s="38"/>
    </row>
    <row r="22" spans="1:15" x14ac:dyDescent="0.3">
      <c r="A22" s="6"/>
      <c r="B22" s="2"/>
      <c r="C22" s="17"/>
      <c r="D22" s="17"/>
      <c r="E22" s="3">
        <v>0</v>
      </c>
      <c r="F22" s="3">
        <f>Tableau2567891011[[#This Row],[MONTANT HT]]*0.2</f>
        <v>0</v>
      </c>
      <c r="G22" s="5">
        <f>Tableau2567891011[[#This Row],[TVA]]+Tableau2567891011[[#This Row],[MONTANT HT]]</f>
        <v>0</v>
      </c>
      <c r="H22" s="12" t="str" cm="1">
        <f t="array" ref="H22">_xlfn.IFS(Tableau2567891011[[#This Row],[MONTANT TTC]]="","",Tableau2567891011[[#This Row],[MODE 
REGLEMENT ]]="","A régler",Tableau2567891011[[#This Row],[MODE 
REGLEMENT ]]&lt;&gt;"","Réglée")</f>
        <v>A régler</v>
      </c>
      <c r="I22" s="1"/>
      <c r="J22" s="1"/>
      <c r="K22" s="1"/>
      <c r="L22" s="1"/>
      <c r="M22" s="1"/>
      <c r="N22" s="8"/>
      <c r="O22" s="38"/>
    </row>
    <row r="23" spans="1:15" x14ac:dyDescent="0.3">
      <c r="A23" s="7"/>
      <c r="B23" s="2"/>
      <c r="C23" s="17"/>
      <c r="D23" s="17"/>
      <c r="E23" s="3">
        <v>0</v>
      </c>
      <c r="F23" s="3">
        <f>Tableau2567891011[[#This Row],[MONTANT HT]]*0.2</f>
        <v>0</v>
      </c>
      <c r="G23" s="5">
        <f>Tableau2567891011[[#This Row],[TVA]]+Tableau2567891011[[#This Row],[MONTANT HT]]</f>
        <v>0</v>
      </c>
      <c r="H23" s="12" t="str" cm="1">
        <f t="array" ref="H23">_xlfn.IFS(Tableau2567891011[[#This Row],[MONTANT TTC]]="","",Tableau2567891011[[#This Row],[MODE 
REGLEMENT ]]="","A régler",Tableau2567891011[[#This Row],[MODE 
REGLEMENT ]]&lt;&gt;"","Réglée")</f>
        <v>A régler</v>
      </c>
      <c r="I23" s="1"/>
      <c r="J23" s="1"/>
      <c r="K23" s="1"/>
      <c r="L23" s="1"/>
      <c r="M23" s="1"/>
      <c r="N23" s="8"/>
      <c r="O23" s="38"/>
    </row>
    <row r="24" spans="1:15" x14ac:dyDescent="0.3">
      <c r="A24" s="7"/>
      <c r="B24" s="2"/>
      <c r="C24" s="17"/>
      <c r="D24" s="17"/>
      <c r="E24" s="3">
        <v>0</v>
      </c>
      <c r="F24" s="3">
        <f>Tableau2567891011[[#This Row],[MONTANT HT]]*0.2</f>
        <v>0</v>
      </c>
      <c r="G24" s="5">
        <f>Tableau2567891011[[#This Row],[TVA]]+Tableau2567891011[[#This Row],[MONTANT HT]]</f>
        <v>0</v>
      </c>
      <c r="H24" s="12" t="str" cm="1">
        <f t="array" ref="H24">_xlfn.IFS(Tableau2567891011[[#This Row],[MONTANT TTC]]="","",Tableau2567891011[[#This Row],[MODE 
REGLEMENT ]]="","A régler",Tableau2567891011[[#This Row],[MODE 
REGLEMENT ]]&lt;&gt;"","Réglée")</f>
        <v>A régler</v>
      </c>
      <c r="I24" s="1"/>
      <c r="J24" s="1"/>
      <c r="K24" s="1"/>
      <c r="L24" s="1"/>
      <c r="M24" s="1"/>
      <c r="N24" s="8"/>
      <c r="O24" s="38"/>
    </row>
    <row r="25" spans="1:15" x14ac:dyDescent="0.3">
      <c r="A25" s="7"/>
      <c r="B25" s="2"/>
      <c r="C25" s="17"/>
      <c r="D25" s="17"/>
      <c r="E25" s="3">
        <v>0</v>
      </c>
      <c r="F25" s="3">
        <f>Tableau2567891011[[#This Row],[MONTANT HT]]*0.2</f>
        <v>0</v>
      </c>
      <c r="G25" s="5">
        <f>Tableau2567891011[[#This Row],[TVA]]+Tableau2567891011[[#This Row],[MONTANT HT]]</f>
        <v>0</v>
      </c>
      <c r="H25" s="12" t="str" cm="1">
        <f t="array" ref="H25">_xlfn.IFS(Tableau2567891011[[#This Row],[MONTANT TTC]]="","",Tableau2567891011[[#This Row],[MODE 
REGLEMENT ]]="","A régler",Tableau2567891011[[#This Row],[MODE 
REGLEMENT ]]&lt;&gt;"","Réglée")</f>
        <v>A régler</v>
      </c>
      <c r="I25" s="1"/>
      <c r="J25" s="1"/>
      <c r="K25" s="1"/>
      <c r="L25" s="1"/>
      <c r="M25" s="1"/>
      <c r="N25" s="8"/>
      <c r="O25" s="38"/>
    </row>
    <row r="26" spans="1:15" x14ac:dyDescent="0.3">
      <c r="A26" s="7"/>
      <c r="B26" s="2"/>
      <c r="C26" s="17"/>
      <c r="D26" s="17"/>
      <c r="E26" s="3">
        <v>0</v>
      </c>
      <c r="F26" s="3">
        <f>Tableau2567891011[[#This Row],[MONTANT HT]]*0.2</f>
        <v>0</v>
      </c>
      <c r="G26" s="5">
        <f>Tableau2567891011[[#This Row],[TVA]]+Tableau2567891011[[#This Row],[MONTANT HT]]</f>
        <v>0</v>
      </c>
      <c r="H26" s="12" t="str" cm="1">
        <f t="array" ref="H26">_xlfn.IFS(Tableau2567891011[[#This Row],[MONTANT TTC]]="","",Tableau2567891011[[#This Row],[MODE 
REGLEMENT ]]="","A régler",Tableau2567891011[[#This Row],[MODE 
REGLEMENT ]]&lt;&gt;"","Réglée")</f>
        <v>A régler</v>
      </c>
      <c r="I26" s="1"/>
      <c r="J26" s="1"/>
      <c r="K26" s="1"/>
      <c r="L26" s="1"/>
      <c r="M26" s="1"/>
      <c r="N26" s="8"/>
      <c r="O26" s="38"/>
    </row>
    <row r="27" spans="1:15" x14ac:dyDescent="0.3">
      <c r="A27" s="7"/>
      <c r="B27" s="2"/>
      <c r="C27" s="17"/>
      <c r="D27" s="17"/>
      <c r="E27" s="3">
        <v>0</v>
      </c>
      <c r="F27" s="3">
        <f>Tableau2567891011[[#This Row],[MONTANT HT]]*0.2</f>
        <v>0</v>
      </c>
      <c r="G27" s="5">
        <f>Tableau2567891011[[#This Row],[TVA]]+Tableau2567891011[[#This Row],[MONTANT HT]]</f>
        <v>0</v>
      </c>
      <c r="H27" s="12" t="str" cm="1">
        <f t="array" ref="H27">_xlfn.IFS(Tableau2567891011[[#This Row],[MONTANT TTC]]="","",Tableau2567891011[[#This Row],[MODE 
REGLEMENT ]]="","A régler",Tableau2567891011[[#This Row],[MODE 
REGLEMENT ]]&lt;&gt;"","Réglée")</f>
        <v>A régler</v>
      </c>
      <c r="I27" s="1"/>
      <c r="J27" s="1"/>
      <c r="K27" s="1"/>
      <c r="L27" s="1"/>
      <c r="M27" s="1"/>
      <c r="N27" s="8"/>
      <c r="O27" s="38"/>
    </row>
    <row r="28" spans="1:15" x14ac:dyDescent="0.3">
      <c r="A28" s="7"/>
      <c r="B28" s="2"/>
      <c r="C28" s="17"/>
      <c r="D28" s="17"/>
      <c r="E28" s="3">
        <v>0</v>
      </c>
      <c r="F28" s="3">
        <f>Tableau2567891011[[#This Row],[MONTANT HT]]*0.2</f>
        <v>0</v>
      </c>
      <c r="G28" s="5">
        <f>Tableau2567891011[[#This Row],[TVA]]+Tableau2567891011[[#This Row],[MONTANT HT]]</f>
        <v>0</v>
      </c>
      <c r="H28" s="12" t="str" cm="1">
        <f t="array" ref="H28">_xlfn.IFS(Tableau2567891011[[#This Row],[MONTANT TTC]]="","",Tableau2567891011[[#This Row],[MODE 
REGLEMENT ]]="","A régler",Tableau2567891011[[#This Row],[MODE 
REGLEMENT ]]&lt;&gt;"","Réglée")</f>
        <v>A régler</v>
      </c>
      <c r="I28" s="1"/>
      <c r="J28" s="1"/>
      <c r="K28" s="1"/>
      <c r="L28" s="1"/>
      <c r="M28" s="1"/>
      <c r="N28" s="8"/>
      <c r="O28" s="38"/>
    </row>
    <row r="29" spans="1:15" x14ac:dyDescent="0.3">
      <c r="A29" s="7"/>
      <c r="B29" s="2"/>
      <c r="C29" s="17"/>
      <c r="D29" s="17"/>
      <c r="E29" s="3">
        <v>0</v>
      </c>
      <c r="F29" s="3">
        <f>Tableau2567891011[[#This Row],[MONTANT HT]]*0.2</f>
        <v>0</v>
      </c>
      <c r="G29" s="5">
        <f>Tableau2567891011[[#This Row],[TVA]]+Tableau2567891011[[#This Row],[MONTANT HT]]</f>
        <v>0</v>
      </c>
      <c r="H29" s="12" t="str" cm="1">
        <f t="array" ref="H29">_xlfn.IFS(Tableau2567891011[[#This Row],[MONTANT TTC]]="","",Tableau2567891011[[#This Row],[MODE 
REGLEMENT ]]="","A régler",Tableau2567891011[[#This Row],[MODE 
REGLEMENT ]]&lt;&gt;"","Réglée")</f>
        <v>A régler</v>
      </c>
      <c r="I29" s="1"/>
      <c r="J29" s="1"/>
      <c r="K29" s="1"/>
      <c r="L29" s="1"/>
      <c r="M29" s="1"/>
      <c r="N29" s="8"/>
      <c r="O29" s="38"/>
    </row>
    <row r="30" spans="1:15" x14ac:dyDescent="0.3">
      <c r="A30" s="7"/>
      <c r="B30" s="2"/>
      <c r="C30" s="17"/>
      <c r="D30" s="17"/>
      <c r="E30" s="3">
        <v>0</v>
      </c>
      <c r="F30" s="3">
        <f>Tableau2567891011[[#This Row],[MONTANT HT]]*0.2</f>
        <v>0</v>
      </c>
      <c r="G30" s="5">
        <f>Tableau2567891011[[#This Row],[TVA]]+Tableau2567891011[[#This Row],[MONTANT HT]]</f>
        <v>0</v>
      </c>
      <c r="H30" s="12" t="str" cm="1">
        <f t="array" ref="H30">_xlfn.IFS(Tableau2567891011[[#This Row],[MONTANT TTC]]="","",Tableau2567891011[[#This Row],[MODE 
REGLEMENT ]]="","A régler",Tableau2567891011[[#This Row],[MODE 
REGLEMENT ]]&lt;&gt;"","Réglée")</f>
        <v>A régler</v>
      </c>
      <c r="I30" s="1"/>
      <c r="J30" s="1"/>
      <c r="K30" s="1"/>
      <c r="L30" s="1"/>
      <c r="M30" s="1"/>
      <c r="N30" s="8"/>
      <c r="O30" s="38"/>
    </row>
    <row r="31" spans="1:15" x14ac:dyDescent="0.3">
      <c r="A31" s="7"/>
      <c r="B31" s="2"/>
      <c r="C31" s="17"/>
      <c r="D31" s="17"/>
      <c r="E31" s="3">
        <v>0</v>
      </c>
      <c r="F31" s="3">
        <f>Tableau2567891011[[#This Row],[MONTANT HT]]*0.2</f>
        <v>0</v>
      </c>
      <c r="G31" s="5">
        <f>Tableau2567891011[[#This Row],[TVA]]+Tableau2567891011[[#This Row],[MONTANT HT]]</f>
        <v>0</v>
      </c>
      <c r="H31" s="12" t="str" cm="1">
        <f t="array" ref="H31">_xlfn.IFS(Tableau2567891011[[#This Row],[MONTANT TTC]]="","",Tableau2567891011[[#This Row],[MODE 
REGLEMENT ]]="","A régler",Tableau2567891011[[#This Row],[MODE 
REGLEMENT ]]&lt;&gt;"","Réglée")</f>
        <v>A régler</v>
      </c>
      <c r="I31" s="1"/>
      <c r="J31" s="1"/>
      <c r="K31" s="1"/>
      <c r="L31" s="1"/>
      <c r="M31" s="1"/>
      <c r="N31" s="8"/>
      <c r="O31" s="38"/>
    </row>
    <row r="32" spans="1:15" x14ac:dyDescent="0.3">
      <c r="A32" s="7"/>
      <c r="B32" s="2"/>
      <c r="C32" s="17"/>
      <c r="D32" s="17"/>
      <c r="E32" s="3">
        <v>0</v>
      </c>
      <c r="F32" s="3">
        <f>Tableau2567891011[[#This Row],[MONTANT HT]]*0.2</f>
        <v>0</v>
      </c>
      <c r="G32" s="5">
        <f>Tableau2567891011[[#This Row],[TVA]]+Tableau2567891011[[#This Row],[MONTANT HT]]</f>
        <v>0</v>
      </c>
      <c r="H32" s="12" t="str" cm="1">
        <f t="array" ref="H32">_xlfn.IFS(Tableau2567891011[[#This Row],[MONTANT TTC]]="","",Tableau2567891011[[#This Row],[MODE 
REGLEMENT ]]="","A régler",Tableau2567891011[[#This Row],[MODE 
REGLEMENT ]]&lt;&gt;"","Réglée")</f>
        <v>A régler</v>
      </c>
      <c r="I32" s="1"/>
      <c r="J32" s="1"/>
      <c r="K32" s="1"/>
      <c r="L32" s="1"/>
      <c r="M32" s="1"/>
      <c r="N32" s="8"/>
      <c r="O32" s="38"/>
    </row>
    <row r="33" spans="1:15" x14ac:dyDescent="0.3">
      <c r="A33" s="7"/>
      <c r="B33" s="2"/>
      <c r="C33" s="17"/>
      <c r="D33" s="17"/>
      <c r="E33" s="3">
        <v>0</v>
      </c>
      <c r="F33" s="3">
        <f>Tableau2567891011[[#This Row],[MONTANT HT]]*0.2</f>
        <v>0</v>
      </c>
      <c r="G33" s="5">
        <f>Tableau2567891011[[#This Row],[TVA]]+Tableau2567891011[[#This Row],[MONTANT HT]]</f>
        <v>0</v>
      </c>
      <c r="H33" s="12" t="str" cm="1">
        <f t="array" ref="H33">_xlfn.IFS(Tableau2567891011[[#This Row],[MONTANT TTC]]="","",Tableau2567891011[[#This Row],[MODE 
REGLEMENT ]]="","A régler",Tableau2567891011[[#This Row],[MODE 
REGLEMENT ]]&lt;&gt;"","Réglée")</f>
        <v>A régler</v>
      </c>
      <c r="I33" s="1"/>
      <c r="J33" s="1"/>
      <c r="K33" s="1"/>
      <c r="L33" s="1"/>
      <c r="M33" s="1"/>
      <c r="N33" s="8"/>
      <c r="O33" s="38"/>
    </row>
    <row r="34" spans="1:15" x14ac:dyDescent="0.3">
      <c r="A34" s="7"/>
      <c r="B34" s="2"/>
      <c r="C34" s="17"/>
      <c r="D34" s="17"/>
      <c r="E34" s="3">
        <v>0</v>
      </c>
      <c r="F34" s="3">
        <f>Tableau2567891011[[#This Row],[MONTANT HT]]*0.2</f>
        <v>0</v>
      </c>
      <c r="G34" s="5">
        <f>Tableau2567891011[[#This Row],[TVA]]+Tableau2567891011[[#This Row],[MONTANT HT]]</f>
        <v>0</v>
      </c>
      <c r="H34" s="12" t="str" cm="1">
        <f t="array" ref="H34">_xlfn.IFS(Tableau2567891011[[#This Row],[MONTANT TTC]]="","",Tableau2567891011[[#This Row],[MODE 
REGLEMENT ]]="","A régler",Tableau2567891011[[#This Row],[MODE 
REGLEMENT ]]&lt;&gt;"","Réglée")</f>
        <v>A régler</v>
      </c>
      <c r="I34" s="1"/>
      <c r="J34" s="1"/>
      <c r="K34" s="1"/>
      <c r="L34" s="1"/>
      <c r="M34" s="1"/>
      <c r="N34" s="8"/>
      <c r="O34" s="38"/>
    </row>
    <row r="35" spans="1:15" x14ac:dyDescent="0.3">
      <c r="A35" s="7"/>
      <c r="B35" s="2"/>
      <c r="C35" s="17"/>
      <c r="D35" s="17"/>
      <c r="E35" s="3">
        <v>0</v>
      </c>
      <c r="F35" s="3">
        <f>Tableau2567891011[[#This Row],[MONTANT HT]]*0.2</f>
        <v>0</v>
      </c>
      <c r="G35" s="5">
        <f>Tableau2567891011[[#This Row],[TVA]]+Tableau2567891011[[#This Row],[MONTANT HT]]</f>
        <v>0</v>
      </c>
      <c r="H35" s="12" t="str" cm="1">
        <f t="array" ref="H35">_xlfn.IFS(Tableau2567891011[[#This Row],[MONTANT TTC]]="","",Tableau2567891011[[#This Row],[MODE 
REGLEMENT ]]="","A régler",Tableau2567891011[[#This Row],[MODE 
REGLEMENT ]]&lt;&gt;"","Réglée")</f>
        <v>A régler</v>
      </c>
      <c r="I35" s="1"/>
      <c r="J35" s="1"/>
      <c r="K35" s="1"/>
      <c r="L35" s="1"/>
      <c r="M35" s="1"/>
      <c r="N35" s="8"/>
      <c r="O35" s="38"/>
    </row>
    <row r="36" spans="1:15" x14ac:dyDescent="0.3">
      <c r="A36" s="7"/>
      <c r="B36" s="2"/>
      <c r="C36" s="17"/>
      <c r="D36" s="17"/>
      <c r="E36" s="3">
        <v>0</v>
      </c>
      <c r="F36" s="3">
        <f>Tableau2567891011[[#This Row],[MONTANT HT]]*0.2</f>
        <v>0</v>
      </c>
      <c r="G36" s="5">
        <f>Tableau2567891011[[#This Row],[TVA]]+Tableau2567891011[[#This Row],[MONTANT HT]]</f>
        <v>0</v>
      </c>
      <c r="H36" s="12" t="str" cm="1">
        <f t="array" ref="H36">_xlfn.IFS(Tableau2567891011[[#This Row],[MONTANT TTC]]="","",Tableau2567891011[[#This Row],[MODE 
REGLEMENT ]]="","A régler",Tableau2567891011[[#This Row],[MODE 
REGLEMENT ]]&lt;&gt;"","Réglée")</f>
        <v>A régler</v>
      </c>
      <c r="I36" s="1"/>
      <c r="J36" s="1"/>
      <c r="K36" s="1"/>
      <c r="L36" s="1"/>
      <c r="M36" s="1"/>
      <c r="N36" s="8"/>
      <c r="O36" s="38"/>
    </row>
    <row r="37" spans="1:15" x14ac:dyDescent="0.3">
      <c r="A37" s="7"/>
      <c r="B37" s="2"/>
      <c r="C37" s="17"/>
      <c r="D37" s="17"/>
      <c r="E37" s="3">
        <v>0</v>
      </c>
      <c r="F37" s="3">
        <f>Tableau2567891011[[#This Row],[MONTANT HT]]*0.2</f>
        <v>0</v>
      </c>
      <c r="G37" s="5">
        <f>Tableau2567891011[[#This Row],[TVA]]+Tableau2567891011[[#This Row],[MONTANT HT]]</f>
        <v>0</v>
      </c>
      <c r="H37" s="12" t="str" cm="1">
        <f t="array" ref="H37">_xlfn.IFS(Tableau2567891011[[#This Row],[MONTANT TTC]]="","",Tableau2567891011[[#This Row],[MODE 
REGLEMENT ]]="","A régler",Tableau2567891011[[#This Row],[MODE 
REGLEMENT ]]&lt;&gt;"","Réglée")</f>
        <v>A régler</v>
      </c>
      <c r="I37" s="1"/>
      <c r="J37" s="1"/>
      <c r="K37" s="1"/>
      <c r="L37" s="1"/>
      <c r="M37" s="1"/>
      <c r="N37" s="8"/>
      <c r="O37" s="38"/>
    </row>
    <row r="38" spans="1:15" x14ac:dyDescent="0.3">
      <c r="A38" s="7"/>
      <c r="B38" s="2"/>
      <c r="C38" s="17"/>
      <c r="D38" s="17"/>
      <c r="E38" s="3">
        <v>0</v>
      </c>
      <c r="F38" s="3">
        <f>Tableau2567891011[[#This Row],[MONTANT HT]]*0.2</f>
        <v>0</v>
      </c>
      <c r="G38" s="5">
        <f>Tableau2567891011[[#This Row],[TVA]]+Tableau2567891011[[#This Row],[MONTANT HT]]</f>
        <v>0</v>
      </c>
      <c r="H38" s="12" t="str" cm="1">
        <f t="array" ref="H38">_xlfn.IFS(Tableau2567891011[[#This Row],[MONTANT TTC]]="","",Tableau2567891011[[#This Row],[MODE 
REGLEMENT ]]="","A régler",Tableau2567891011[[#This Row],[MODE 
REGLEMENT ]]&lt;&gt;"","Réglée")</f>
        <v>A régler</v>
      </c>
      <c r="I38" s="1"/>
      <c r="J38" s="1"/>
      <c r="K38" s="1"/>
      <c r="L38" s="1"/>
      <c r="M38" s="1"/>
      <c r="N38" s="8"/>
      <c r="O38" s="38"/>
    </row>
    <row r="39" spans="1:15" x14ac:dyDescent="0.3">
      <c r="A39" s="7"/>
      <c r="B39" s="2"/>
      <c r="C39" s="17"/>
      <c r="D39" s="17"/>
      <c r="E39" s="3">
        <v>0</v>
      </c>
      <c r="F39" s="3">
        <f>Tableau2567891011[[#This Row],[MONTANT HT]]*0.2</f>
        <v>0</v>
      </c>
      <c r="G39" s="5">
        <f>Tableau2567891011[[#This Row],[TVA]]+Tableau2567891011[[#This Row],[MONTANT HT]]</f>
        <v>0</v>
      </c>
      <c r="H39" s="12" t="str" cm="1">
        <f t="array" ref="H39">_xlfn.IFS(Tableau2567891011[[#This Row],[MONTANT TTC]]="","",Tableau2567891011[[#This Row],[MODE 
REGLEMENT ]]="","A régler",Tableau2567891011[[#This Row],[MODE 
REGLEMENT ]]&lt;&gt;"","Réglée")</f>
        <v>A régler</v>
      </c>
      <c r="I39" s="1"/>
      <c r="J39" s="1"/>
      <c r="K39" s="1"/>
      <c r="L39" s="1"/>
      <c r="M39" s="1"/>
      <c r="N39" s="8"/>
      <c r="O39" s="38"/>
    </row>
    <row r="40" spans="1:15" x14ac:dyDescent="0.3">
      <c r="A40" s="7"/>
      <c r="B40" s="2"/>
      <c r="C40" s="17"/>
      <c r="D40" s="17"/>
      <c r="E40" s="3">
        <v>0</v>
      </c>
      <c r="F40" s="3">
        <f>Tableau2567891011[[#This Row],[MONTANT HT]]*0.2</f>
        <v>0</v>
      </c>
      <c r="G40" s="5">
        <f>Tableau2567891011[[#This Row],[TVA]]+Tableau2567891011[[#This Row],[MONTANT HT]]</f>
        <v>0</v>
      </c>
      <c r="H40" s="12" t="str" cm="1">
        <f t="array" ref="H40">_xlfn.IFS(Tableau2567891011[[#This Row],[MONTANT TTC]]="","",Tableau2567891011[[#This Row],[MODE 
REGLEMENT ]]="","A régler",Tableau2567891011[[#This Row],[MODE 
REGLEMENT ]]&lt;&gt;"","Réglée")</f>
        <v>A régler</v>
      </c>
      <c r="I40" s="1"/>
      <c r="J40" s="1"/>
      <c r="K40" s="1"/>
      <c r="L40" s="1"/>
      <c r="M40" s="1"/>
      <c r="N40" s="8"/>
      <c r="O40" s="38"/>
    </row>
    <row r="41" spans="1:15" x14ac:dyDescent="0.3">
      <c r="A41" s="7"/>
      <c r="B41" s="2"/>
      <c r="C41" s="17"/>
      <c r="D41" s="17"/>
      <c r="E41" s="3">
        <v>0</v>
      </c>
      <c r="F41" s="3">
        <f>Tableau2567891011[[#This Row],[MONTANT HT]]*0.2</f>
        <v>0</v>
      </c>
      <c r="G41" s="5">
        <f>Tableau2567891011[[#This Row],[TVA]]+Tableau2567891011[[#This Row],[MONTANT HT]]</f>
        <v>0</v>
      </c>
      <c r="H41" s="12" t="str" cm="1">
        <f t="array" ref="H41">_xlfn.IFS(Tableau2567891011[[#This Row],[MONTANT TTC]]="","",Tableau2567891011[[#This Row],[MODE 
REGLEMENT ]]="","A régler",Tableau2567891011[[#This Row],[MODE 
REGLEMENT ]]&lt;&gt;"","Réglée")</f>
        <v>A régler</v>
      </c>
      <c r="I41" s="1"/>
      <c r="J41" s="1"/>
      <c r="K41" s="1"/>
      <c r="L41" s="1"/>
      <c r="M41" s="1"/>
      <c r="N41" s="8"/>
      <c r="O41" s="38"/>
    </row>
    <row r="42" spans="1:15" x14ac:dyDescent="0.3">
      <c r="A42" s="7"/>
      <c r="B42" s="2"/>
      <c r="C42" s="17"/>
      <c r="D42" s="17"/>
      <c r="E42" s="3">
        <v>0</v>
      </c>
      <c r="F42" s="3">
        <f>Tableau2567891011[[#This Row],[MONTANT HT]]*0.2</f>
        <v>0</v>
      </c>
      <c r="G42" s="5">
        <f>Tableau2567891011[[#This Row],[TVA]]+Tableau2567891011[[#This Row],[MONTANT HT]]</f>
        <v>0</v>
      </c>
      <c r="H42" s="12" t="str" cm="1">
        <f t="array" ref="H42">_xlfn.IFS(Tableau2567891011[[#This Row],[MONTANT TTC]]="","",Tableau2567891011[[#This Row],[MODE 
REGLEMENT ]]="","A régler",Tableau2567891011[[#This Row],[MODE 
REGLEMENT ]]&lt;&gt;"","Réglée")</f>
        <v>A régler</v>
      </c>
      <c r="I42" s="1"/>
      <c r="J42" s="1"/>
      <c r="K42" s="1"/>
      <c r="L42" s="1"/>
      <c r="M42" s="1"/>
      <c r="N42" s="8"/>
      <c r="O42" s="38"/>
    </row>
    <row r="43" spans="1:15" x14ac:dyDescent="0.3">
      <c r="A43" s="7"/>
      <c r="B43" s="2"/>
      <c r="C43" s="17"/>
      <c r="D43" s="17"/>
      <c r="E43" s="3">
        <v>0</v>
      </c>
      <c r="F43" s="3">
        <f>Tableau2567891011[[#This Row],[MONTANT HT]]*0.2</f>
        <v>0</v>
      </c>
      <c r="G43" s="5">
        <f>Tableau2567891011[[#This Row],[TVA]]+Tableau2567891011[[#This Row],[MONTANT HT]]</f>
        <v>0</v>
      </c>
      <c r="H43" s="12" t="str" cm="1">
        <f t="array" ref="H43">_xlfn.IFS(Tableau2567891011[[#This Row],[MONTANT TTC]]="","",Tableau2567891011[[#This Row],[MODE 
REGLEMENT ]]="","A régler",Tableau2567891011[[#This Row],[MODE 
REGLEMENT ]]&lt;&gt;"","Réglée")</f>
        <v>A régler</v>
      </c>
      <c r="I43" s="1"/>
      <c r="J43" s="1"/>
      <c r="K43" s="1"/>
      <c r="L43" s="1"/>
      <c r="M43" s="1"/>
      <c r="N43" s="8"/>
      <c r="O43" s="38"/>
    </row>
    <row r="44" spans="1:15" x14ac:dyDescent="0.3">
      <c r="A44" s="7"/>
      <c r="B44" s="2"/>
      <c r="C44" s="17"/>
      <c r="D44" s="17"/>
      <c r="E44" s="3">
        <v>0</v>
      </c>
      <c r="F44" s="3">
        <f>Tableau2567891011[[#This Row],[MONTANT HT]]*0.2</f>
        <v>0</v>
      </c>
      <c r="G44" s="5">
        <f>Tableau2567891011[[#This Row],[TVA]]+Tableau2567891011[[#This Row],[MONTANT HT]]</f>
        <v>0</v>
      </c>
      <c r="H44" s="12" t="str" cm="1">
        <f t="array" ref="H44">_xlfn.IFS(Tableau2567891011[[#This Row],[MONTANT TTC]]="","",Tableau2567891011[[#This Row],[MODE 
REGLEMENT ]]="","A régler",Tableau2567891011[[#This Row],[MODE 
REGLEMENT ]]&lt;&gt;"","Réglée")</f>
        <v>A régler</v>
      </c>
      <c r="I44" s="1"/>
      <c r="J44" s="1"/>
      <c r="K44" s="1"/>
      <c r="L44" s="1"/>
      <c r="M44" s="1"/>
      <c r="N44" s="8"/>
      <c r="O44" s="38"/>
    </row>
    <row r="45" spans="1:15" x14ac:dyDescent="0.3">
      <c r="A45" s="7"/>
      <c r="B45" s="2"/>
      <c r="C45" s="17"/>
      <c r="D45" s="17"/>
      <c r="E45" s="3">
        <v>0</v>
      </c>
      <c r="F45" s="3">
        <f>Tableau2567891011[[#This Row],[MONTANT HT]]*0.2</f>
        <v>0</v>
      </c>
      <c r="G45" s="5">
        <f>Tableau2567891011[[#This Row],[TVA]]+Tableau2567891011[[#This Row],[MONTANT HT]]</f>
        <v>0</v>
      </c>
      <c r="H45" s="12" t="str" cm="1">
        <f t="array" ref="H45">_xlfn.IFS(Tableau2567891011[[#This Row],[MONTANT TTC]]="","",Tableau2567891011[[#This Row],[MODE 
REGLEMENT ]]="","A régler",Tableau2567891011[[#This Row],[MODE 
REGLEMENT ]]&lt;&gt;"","Réglée")</f>
        <v>A régler</v>
      </c>
      <c r="I45" s="1"/>
      <c r="J45" s="1"/>
      <c r="K45" s="1"/>
      <c r="L45" s="1"/>
      <c r="M45" s="1"/>
      <c r="N45" s="8"/>
      <c r="O45" s="38"/>
    </row>
    <row r="46" spans="1:15" x14ac:dyDescent="0.3">
      <c r="A46" s="7"/>
      <c r="B46" s="2"/>
      <c r="C46" s="17"/>
      <c r="D46" s="17"/>
      <c r="E46" s="3">
        <v>0</v>
      </c>
      <c r="F46" s="3">
        <f>Tableau2567891011[[#This Row],[MONTANT HT]]*0.2</f>
        <v>0</v>
      </c>
      <c r="G46" s="5">
        <f>Tableau2567891011[[#This Row],[TVA]]+Tableau2567891011[[#This Row],[MONTANT HT]]</f>
        <v>0</v>
      </c>
      <c r="H46" s="12" t="str" cm="1">
        <f t="array" ref="H46">_xlfn.IFS(Tableau2567891011[[#This Row],[MONTANT TTC]]="","",Tableau2567891011[[#This Row],[MODE 
REGLEMENT ]]="","A régler",Tableau2567891011[[#This Row],[MODE 
REGLEMENT ]]&lt;&gt;"","Réglée")</f>
        <v>A régler</v>
      </c>
      <c r="I46" s="1"/>
      <c r="J46" s="1"/>
      <c r="K46" s="1"/>
      <c r="L46" s="1"/>
      <c r="M46" s="1"/>
      <c r="N46" s="8"/>
      <c r="O46" s="38"/>
    </row>
    <row r="47" spans="1:15" x14ac:dyDescent="0.3">
      <c r="A47" s="7"/>
      <c r="B47" s="2"/>
      <c r="C47" s="17"/>
      <c r="D47" s="17"/>
      <c r="E47" s="3">
        <v>0</v>
      </c>
      <c r="F47" s="3">
        <f>Tableau2567891011[[#This Row],[MONTANT HT]]*0.2</f>
        <v>0</v>
      </c>
      <c r="G47" s="5">
        <f>Tableau2567891011[[#This Row],[TVA]]+Tableau2567891011[[#This Row],[MONTANT HT]]</f>
        <v>0</v>
      </c>
      <c r="H47" s="12" t="str" cm="1">
        <f t="array" ref="H47">_xlfn.IFS(Tableau2567891011[[#This Row],[MONTANT TTC]]="","",Tableau2567891011[[#This Row],[MODE 
REGLEMENT ]]="","A régler",Tableau2567891011[[#This Row],[MODE 
REGLEMENT ]]&lt;&gt;"","Réglée")</f>
        <v>A régler</v>
      </c>
      <c r="I47" s="1"/>
      <c r="J47" s="1"/>
      <c r="K47" s="1"/>
      <c r="L47" s="1"/>
      <c r="M47" s="1"/>
      <c r="N47" s="8"/>
      <c r="O47" s="38"/>
    </row>
    <row r="48" spans="1:15" x14ac:dyDescent="0.3">
      <c r="A48" s="7"/>
      <c r="B48" s="2"/>
      <c r="C48" s="17"/>
      <c r="D48" s="17"/>
      <c r="E48" s="3">
        <v>0</v>
      </c>
      <c r="F48" s="3">
        <f>Tableau2567891011[[#This Row],[MONTANT HT]]*0.2</f>
        <v>0</v>
      </c>
      <c r="G48" s="5">
        <f>Tableau2567891011[[#This Row],[TVA]]+Tableau2567891011[[#This Row],[MONTANT HT]]</f>
        <v>0</v>
      </c>
      <c r="H48" s="12" t="str" cm="1">
        <f t="array" ref="H48">_xlfn.IFS(Tableau2567891011[[#This Row],[MONTANT TTC]]="","",Tableau2567891011[[#This Row],[MODE 
REGLEMENT ]]="","A régler",Tableau2567891011[[#This Row],[MODE 
REGLEMENT ]]&lt;&gt;"","Réglée")</f>
        <v>A régler</v>
      </c>
      <c r="I48" s="1"/>
      <c r="J48" s="1"/>
      <c r="K48" s="1"/>
      <c r="L48" s="1"/>
      <c r="M48" s="1"/>
      <c r="N48" s="8"/>
      <c r="O48" s="38"/>
    </row>
    <row r="49" spans="1:15" x14ac:dyDescent="0.3">
      <c r="A49" s="7"/>
      <c r="B49" s="2"/>
      <c r="C49" s="17"/>
      <c r="D49" s="17"/>
      <c r="E49" s="3">
        <v>0</v>
      </c>
      <c r="F49" s="3">
        <f>Tableau2567891011[[#This Row],[MONTANT HT]]*0.2</f>
        <v>0</v>
      </c>
      <c r="G49" s="5">
        <f>Tableau2567891011[[#This Row],[TVA]]+Tableau2567891011[[#This Row],[MONTANT HT]]</f>
        <v>0</v>
      </c>
      <c r="H49" s="12" t="str" cm="1">
        <f t="array" ref="H49">_xlfn.IFS(Tableau2567891011[[#This Row],[MONTANT TTC]]="","",Tableau2567891011[[#This Row],[MODE 
REGLEMENT ]]="","A régler",Tableau2567891011[[#This Row],[MODE 
REGLEMENT ]]&lt;&gt;"","Réglée")</f>
        <v>A régler</v>
      </c>
      <c r="I49" s="1"/>
      <c r="J49" s="1"/>
      <c r="K49" s="1"/>
      <c r="L49" s="1"/>
      <c r="M49" s="1"/>
      <c r="N49" s="8"/>
      <c r="O49" s="38"/>
    </row>
    <row r="50" spans="1:15" x14ac:dyDescent="0.3">
      <c r="A50" s="7"/>
      <c r="B50" s="2"/>
      <c r="C50" s="17"/>
      <c r="D50" s="17"/>
      <c r="E50" s="3">
        <v>0</v>
      </c>
      <c r="F50" s="3">
        <f>Tableau2567891011[[#This Row],[MONTANT HT]]*0.2</f>
        <v>0</v>
      </c>
      <c r="G50" s="5">
        <f>Tableau2567891011[[#This Row],[TVA]]+Tableau2567891011[[#This Row],[MONTANT HT]]</f>
        <v>0</v>
      </c>
      <c r="H50" s="12" t="str" cm="1">
        <f t="array" ref="H50">_xlfn.IFS(Tableau2567891011[[#This Row],[MONTANT TTC]]="","",Tableau2567891011[[#This Row],[MODE 
REGLEMENT ]]="","A régler",Tableau2567891011[[#This Row],[MODE 
REGLEMENT ]]&lt;&gt;"","Réglée")</f>
        <v>A régler</v>
      </c>
      <c r="I50" s="1"/>
      <c r="J50" s="1"/>
      <c r="K50" s="1"/>
      <c r="L50" s="1"/>
      <c r="M50" s="1"/>
      <c r="N50" s="8"/>
      <c r="O50" s="38"/>
    </row>
    <row r="51" spans="1:15" x14ac:dyDescent="0.3">
      <c r="A51" s="7"/>
      <c r="B51" s="2"/>
      <c r="C51" s="17"/>
      <c r="D51" s="17"/>
      <c r="E51" s="3">
        <v>0</v>
      </c>
      <c r="F51" s="3">
        <f>Tableau2567891011[[#This Row],[MONTANT HT]]*0.2</f>
        <v>0</v>
      </c>
      <c r="G51" s="5">
        <f>Tableau2567891011[[#This Row],[TVA]]+Tableau2567891011[[#This Row],[MONTANT HT]]</f>
        <v>0</v>
      </c>
      <c r="H51" s="12" t="str" cm="1">
        <f t="array" ref="H51">_xlfn.IFS(Tableau2567891011[[#This Row],[MONTANT TTC]]="","",Tableau2567891011[[#This Row],[MODE 
REGLEMENT ]]="","A régler",Tableau2567891011[[#This Row],[MODE 
REGLEMENT ]]&lt;&gt;"","Réglée")</f>
        <v>A régler</v>
      </c>
      <c r="I51" s="1"/>
      <c r="J51" s="1"/>
      <c r="K51" s="1"/>
      <c r="L51" s="1"/>
      <c r="M51" s="1"/>
      <c r="N51" s="8"/>
      <c r="O51" s="38"/>
    </row>
    <row r="52" spans="1:15" x14ac:dyDescent="0.3">
      <c r="A52" s="7"/>
      <c r="B52" s="2"/>
      <c r="C52" s="17"/>
      <c r="D52" s="17"/>
      <c r="E52" s="3">
        <v>0</v>
      </c>
      <c r="F52" s="3">
        <f>Tableau2567891011[[#This Row],[MONTANT HT]]*0.2</f>
        <v>0</v>
      </c>
      <c r="G52" s="5">
        <f>Tableau2567891011[[#This Row],[TVA]]+Tableau2567891011[[#This Row],[MONTANT HT]]</f>
        <v>0</v>
      </c>
      <c r="H52" s="12" t="str" cm="1">
        <f t="array" ref="H52">_xlfn.IFS(Tableau2567891011[[#This Row],[MONTANT TTC]]="","",Tableau2567891011[[#This Row],[MODE 
REGLEMENT ]]="","A régler",Tableau2567891011[[#This Row],[MODE 
REGLEMENT ]]&lt;&gt;"","Réglée")</f>
        <v>A régler</v>
      </c>
      <c r="I52" s="1"/>
      <c r="J52" s="1"/>
      <c r="K52" s="1"/>
      <c r="L52" s="1"/>
      <c r="M52" s="1"/>
      <c r="N52" s="8"/>
      <c r="O52" s="38"/>
    </row>
    <row r="53" spans="1:15" x14ac:dyDescent="0.3">
      <c r="A53" s="7"/>
      <c r="B53" s="2"/>
      <c r="C53" s="17"/>
      <c r="D53" s="17"/>
      <c r="E53" s="3">
        <v>0</v>
      </c>
      <c r="F53" s="3">
        <f>Tableau2567891011[[#This Row],[MONTANT HT]]*0.2</f>
        <v>0</v>
      </c>
      <c r="G53" s="5">
        <f>Tableau2567891011[[#This Row],[TVA]]+Tableau2567891011[[#This Row],[MONTANT HT]]</f>
        <v>0</v>
      </c>
      <c r="H53" s="12" t="str" cm="1">
        <f t="array" ref="H53">_xlfn.IFS(Tableau2567891011[[#This Row],[MONTANT TTC]]="","",Tableau2567891011[[#This Row],[MODE 
REGLEMENT ]]="","A régler",Tableau2567891011[[#This Row],[MODE 
REGLEMENT ]]&lt;&gt;"","Réglée")</f>
        <v>A régler</v>
      </c>
      <c r="I53" s="1"/>
      <c r="J53" s="1"/>
      <c r="K53" s="1"/>
      <c r="L53" s="1"/>
      <c r="M53" s="1"/>
      <c r="N53" s="8"/>
      <c r="O53" s="38"/>
    </row>
    <row r="54" spans="1:15" x14ac:dyDescent="0.3">
      <c r="A54" s="7"/>
      <c r="B54" s="2"/>
      <c r="C54" s="17"/>
      <c r="D54" s="17"/>
      <c r="E54" s="3">
        <v>0</v>
      </c>
      <c r="F54" s="3">
        <f>Tableau2567891011[[#This Row],[MONTANT HT]]*0.2</f>
        <v>0</v>
      </c>
      <c r="G54" s="5">
        <f>Tableau2567891011[[#This Row],[TVA]]+Tableau2567891011[[#This Row],[MONTANT HT]]</f>
        <v>0</v>
      </c>
      <c r="H54" s="12" t="str" cm="1">
        <f t="array" ref="H54">_xlfn.IFS(Tableau2567891011[[#This Row],[MONTANT TTC]]="","",Tableau2567891011[[#This Row],[MODE 
REGLEMENT ]]="","A régler",Tableau2567891011[[#This Row],[MODE 
REGLEMENT ]]&lt;&gt;"","Réglée")</f>
        <v>A régler</v>
      </c>
      <c r="I54" s="1"/>
      <c r="J54" s="1"/>
      <c r="K54" s="1"/>
      <c r="L54" s="1"/>
      <c r="M54" s="1"/>
      <c r="N54" s="8"/>
      <c r="O54" s="38"/>
    </row>
    <row r="55" spans="1:15" x14ac:dyDescent="0.3">
      <c r="A55" s="7"/>
      <c r="B55" s="2"/>
      <c r="C55" s="17"/>
      <c r="D55" s="17"/>
      <c r="E55" s="3">
        <v>0</v>
      </c>
      <c r="F55" s="3">
        <f>Tableau2567891011[[#This Row],[MONTANT HT]]*0.2</f>
        <v>0</v>
      </c>
      <c r="G55" s="5">
        <f>Tableau2567891011[[#This Row],[TVA]]+Tableau2567891011[[#This Row],[MONTANT HT]]</f>
        <v>0</v>
      </c>
      <c r="H55" s="12" t="str" cm="1">
        <f t="array" ref="H55">_xlfn.IFS(Tableau2567891011[[#This Row],[MONTANT TTC]]="","",Tableau2567891011[[#This Row],[MODE 
REGLEMENT ]]="","A régler",Tableau2567891011[[#This Row],[MODE 
REGLEMENT ]]&lt;&gt;"","Réglée")</f>
        <v>A régler</v>
      </c>
      <c r="I55" s="1"/>
      <c r="J55" s="1"/>
      <c r="K55" s="1"/>
      <c r="L55" s="1"/>
      <c r="M55" s="1"/>
      <c r="N55" s="8"/>
      <c r="O55" s="38"/>
    </row>
    <row r="56" spans="1:15" x14ac:dyDescent="0.3">
      <c r="A56" s="7"/>
      <c r="B56" s="2"/>
      <c r="C56" s="17"/>
      <c r="D56" s="17"/>
      <c r="E56" s="3">
        <v>0</v>
      </c>
      <c r="F56" s="3">
        <f>Tableau2567891011[[#This Row],[MONTANT HT]]*0.2</f>
        <v>0</v>
      </c>
      <c r="G56" s="5">
        <f>Tableau2567891011[[#This Row],[TVA]]+Tableau2567891011[[#This Row],[MONTANT HT]]</f>
        <v>0</v>
      </c>
      <c r="H56" s="12" t="str" cm="1">
        <f t="array" ref="H56">_xlfn.IFS(Tableau2567891011[[#This Row],[MONTANT TTC]]="","",Tableau2567891011[[#This Row],[MODE 
REGLEMENT ]]="","A régler",Tableau2567891011[[#This Row],[MODE 
REGLEMENT ]]&lt;&gt;"","Réglée")</f>
        <v>A régler</v>
      </c>
      <c r="I56" s="1"/>
      <c r="J56" s="1"/>
      <c r="K56" s="1"/>
      <c r="L56" s="1"/>
      <c r="M56" s="1"/>
      <c r="N56" s="8"/>
      <c r="O56" s="38"/>
    </row>
    <row r="57" spans="1:15" x14ac:dyDescent="0.3">
      <c r="A57" s="7"/>
      <c r="B57" s="2"/>
      <c r="C57" s="17"/>
      <c r="D57" s="17"/>
      <c r="E57" s="3">
        <v>0</v>
      </c>
      <c r="F57" s="3">
        <f>Tableau2567891011[[#This Row],[MONTANT HT]]*0.2</f>
        <v>0</v>
      </c>
      <c r="G57" s="5">
        <f>Tableau2567891011[[#This Row],[TVA]]+Tableau2567891011[[#This Row],[MONTANT HT]]</f>
        <v>0</v>
      </c>
      <c r="H57" s="12" t="str" cm="1">
        <f t="array" ref="H57">_xlfn.IFS(Tableau2567891011[[#This Row],[MONTANT TTC]]="","",Tableau2567891011[[#This Row],[MODE 
REGLEMENT ]]="","A régler",Tableau2567891011[[#This Row],[MODE 
REGLEMENT ]]&lt;&gt;"","Réglée")</f>
        <v>A régler</v>
      </c>
      <c r="I57" s="1"/>
      <c r="J57" s="1"/>
      <c r="K57" s="1"/>
      <c r="L57" s="1"/>
      <c r="M57" s="1"/>
      <c r="N57" s="8"/>
      <c r="O57" s="38"/>
    </row>
    <row r="58" spans="1:15" x14ac:dyDescent="0.3">
      <c r="A58" s="7"/>
      <c r="B58" s="2"/>
      <c r="C58" s="17"/>
      <c r="D58" s="17"/>
      <c r="E58" s="3">
        <v>0</v>
      </c>
      <c r="F58" s="3">
        <f>Tableau2567891011[[#This Row],[MONTANT HT]]*0.2</f>
        <v>0</v>
      </c>
      <c r="G58" s="5">
        <f>Tableau2567891011[[#This Row],[TVA]]+Tableau2567891011[[#This Row],[MONTANT HT]]</f>
        <v>0</v>
      </c>
      <c r="H58" s="12" t="str" cm="1">
        <f t="array" ref="H58">_xlfn.IFS(Tableau2567891011[[#This Row],[MONTANT TTC]]="","",Tableau2567891011[[#This Row],[MODE 
REGLEMENT ]]="","A régler",Tableau2567891011[[#This Row],[MODE 
REGLEMENT ]]&lt;&gt;"","Réglée")</f>
        <v>A régler</v>
      </c>
      <c r="I58" s="1"/>
      <c r="J58" s="1"/>
      <c r="K58" s="1"/>
      <c r="L58" s="1"/>
      <c r="M58" s="1"/>
      <c r="N58" s="8"/>
      <c r="O58" s="38"/>
    </row>
    <row r="59" spans="1:15" x14ac:dyDescent="0.3">
      <c r="A59" s="7"/>
      <c r="B59" s="2"/>
      <c r="C59" s="17"/>
      <c r="D59" s="17"/>
      <c r="E59" s="3">
        <v>0</v>
      </c>
      <c r="F59" s="3">
        <f>Tableau2567891011[[#This Row],[MONTANT HT]]*0.2</f>
        <v>0</v>
      </c>
      <c r="G59" s="5">
        <f>Tableau2567891011[[#This Row],[TVA]]+Tableau2567891011[[#This Row],[MONTANT HT]]</f>
        <v>0</v>
      </c>
      <c r="H59" s="12" t="str" cm="1">
        <f t="array" ref="H59">_xlfn.IFS(Tableau2567891011[[#This Row],[MONTANT TTC]]="","",Tableau2567891011[[#This Row],[MODE 
REGLEMENT ]]="","A régler",Tableau2567891011[[#This Row],[MODE 
REGLEMENT ]]&lt;&gt;"","Réglée")</f>
        <v>A régler</v>
      </c>
      <c r="I59" s="1"/>
      <c r="J59" s="1"/>
      <c r="K59" s="1"/>
      <c r="L59" s="1"/>
      <c r="M59" s="1"/>
      <c r="N59" s="8"/>
      <c r="O59" s="38"/>
    </row>
    <row r="60" spans="1:15" x14ac:dyDescent="0.3">
      <c r="A60" s="7"/>
      <c r="B60" s="2"/>
      <c r="C60" s="17"/>
      <c r="D60" s="17"/>
      <c r="E60" s="3">
        <v>0</v>
      </c>
      <c r="F60" s="3">
        <f>Tableau2567891011[[#This Row],[MONTANT HT]]*0.2</f>
        <v>0</v>
      </c>
      <c r="G60" s="5">
        <f>Tableau2567891011[[#This Row],[TVA]]+Tableau2567891011[[#This Row],[MONTANT HT]]</f>
        <v>0</v>
      </c>
      <c r="H60" s="12" t="str" cm="1">
        <f t="array" ref="H60">_xlfn.IFS(Tableau2567891011[[#This Row],[MONTANT TTC]]="","",Tableau2567891011[[#This Row],[MODE 
REGLEMENT ]]="","A régler",Tableau2567891011[[#This Row],[MODE 
REGLEMENT ]]&lt;&gt;"","Réglée")</f>
        <v>A régler</v>
      </c>
      <c r="I60" s="1"/>
      <c r="J60" s="1"/>
      <c r="K60" s="1"/>
      <c r="L60" s="1"/>
      <c r="M60" s="1"/>
      <c r="N60" s="8"/>
      <c r="O60" s="38"/>
    </row>
    <row r="61" spans="1:15" x14ac:dyDescent="0.3">
      <c r="A61" s="7"/>
      <c r="B61" s="2"/>
      <c r="C61" s="17"/>
      <c r="D61" s="17"/>
      <c r="E61" s="3">
        <v>0</v>
      </c>
      <c r="F61" s="3">
        <f>Tableau2567891011[[#This Row],[MONTANT HT]]*0.2</f>
        <v>0</v>
      </c>
      <c r="G61" s="5">
        <f>Tableau2567891011[[#This Row],[TVA]]+Tableau2567891011[[#This Row],[MONTANT HT]]</f>
        <v>0</v>
      </c>
      <c r="H61" s="12" t="str" cm="1">
        <f t="array" ref="H61">_xlfn.IFS(Tableau2567891011[[#This Row],[MONTANT TTC]]="","",Tableau2567891011[[#This Row],[MODE 
REGLEMENT ]]="","A régler",Tableau2567891011[[#This Row],[MODE 
REGLEMENT ]]&lt;&gt;"","Réglée")</f>
        <v>A régler</v>
      </c>
      <c r="I61" s="1"/>
      <c r="J61" s="1"/>
      <c r="K61" s="1"/>
      <c r="L61" s="1"/>
      <c r="M61" s="1"/>
      <c r="N61" s="8"/>
      <c r="O61" s="38"/>
    </row>
    <row r="62" spans="1:15" x14ac:dyDescent="0.3">
      <c r="A62" s="7"/>
      <c r="B62" s="2"/>
      <c r="C62" s="17"/>
      <c r="D62" s="17"/>
      <c r="E62" s="3">
        <v>0</v>
      </c>
      <c r="F62" s="3">
        <f>Tableau2567891011[[#This Row],[MONTANT HT]]*0.2</f>
        <v>0</v>
      </c>
      <c r="G62" s="5">
        <f>Tableau2567891011[[#This Row],[TVA]]+Tableau2567891011[[#This Row],[MONTANT HT]]</f>
        <v>0</v>
      </c>
      <c r="H62" s="12" t="str" cm="1">
        <f t="array" ref="H62">_xlfn.IFS(Tableau2567891011[[#This Row],[MONTANT TTC]]="","",Tableau2567891011[[#This Row],[MODE 
REGLEMENT ]]="","A régler",Tableau2567891011[[#This Row],[MODE 
REGLEMENT ]]&lt;&gt;"","Réglée")</f>
        <v>A régler</v>
      </c>
      <c r="I62" s="1"/>
      <c r="J62" s="1"/>
      <c r="K62" s="1"/>
      <c r="L62" s="1"/>
      <c r="M62" s="1"/>
      <c r="N62" s="8"/>
      <c r="O62" s="38"/>
    </row>
    <row r="63" spans="1:15" x14ac:dyDescent="0.3">
      <c r="A63" s="7"/>
      <c r="B63" s="2"/>
      <c r="C63" s="17"/>
      <c r="D63" s="17"/>
      <c r="E63" s="3">
        <v>0</v>
      </c>
      <c r="F63" s="3">
        <f>Tableau2567891011[[#This Row],[MONTANT HT]]*0.2</f>
        <v>0</v>
      </c>
      <c r="G63" s="5">
        <f>Tableau2567891011[[#This Row],[TVA]]+Tableau2567891011[[#This Row],[MONTANT HT]]</f>
        <v>0</v>
      </c>
      <c r="H63" s="12" t="str" cm="1">
        <f t="array" ref="H63">_xlfn.IFS(Tableau2567891011[[#This Row],[MONTANT TTC]]="","",Tableau2567891011[[#This Row],[MODE 
REGLEMENT ]]="","A régler",Tableau2567891011[[#This Row],[MODE 
REGLEMENT ]]&lt;&gt;"","Réglée")</f>
        <v>A régler</v>
      </c>
      <c r="I63" s="1"/>
      <c r="J63" s="1"/>
      <c r="K63" s="1"/>
      <c r="L63" s="1"/>
      <c r="M63" s="1"/>
      <c r="N63" s="8"/>
      <c r="O63" s="38"/>
    </row>
    <row r="64" spans="1:15" x14ac:dyDescent="0.3">
      <c r="A64" s="7"/>
      <c r="B64" s="2"/>
      <c r="C64" s="17"/>
      <c r="D64" s="17"/>
      <c r="E64" s="3">
        <v>0</v>
      </c>
      <c r="F64" s="3">
        <f>Tableau2567891011[[#This Row],[MONTANT HT]]*0.2</f>
        <v>0</v>
      </c>
      <c r="G64" s="5">
        <f>Tableau2567891011[[#This Row],[TVA]]+Tableau2567891011[[#This Row],[MONTANT HT]]</f>
        <v>0</v>
      </c>
      <c r="H64" s="12" t="str" cm="1">
        <f t="array" ref="H64">_xlfn.IFS(Tableau2567891011[[#This Row],[MONTANT TTC]]="","",Tableau2567891011[[#This Row],[MODE 
REGLEMENT ]]="","A régler",Tableau2567891011[[#This Row],[MODE 
REGLEMENT ]]&lt;&gt;"","Réglée")</f>
        <v>A régler</v>
      </c>
      <c r="I64" s="1"/>
      <c r="J64" s="1"/>
      <c r="K64" s="1"/>
      <c r="L64" s="1"/>
      <c r="M64" s="1"/>
      <c r="N64" s="8"/>
      <c r="O64" s="38"/>
    </row>
    <row r="65" spans="1:15" x14ac:dyDescent="0.3">
      <c r="A65" s="7"/>
      <c r="B65" s="2"/>
      <c r="C65" s="17"/>
      <c r="D65" s="17"/>
      <c r="E65" s="3">
        <v>0</v>
      </c>
      <c r="F65" s="3">
        <f>Tableau2567891011[[#This Row],[MONTANT HT]]*0.2</f>
        <v>0</v>
      </c>
      <c r="G65" s="5">
        <f>Tableau2567891011[[#This Row],[TVA]]+Tableau2567891011[[#This Row],[MONTANT HT]]</f>
        <v>0</v>
      </c>
      <c r="H65" s="12" t="str" cm="1">
        <f t="array" ref="H65">_xlfn.IFS(Tableau2567891011[[#This Row],[MONTANT TTC]]="","",Tableau2567891011[[#This Row],[MODE 
REGLEMENT ]]="","A régler",Tableau2567891011[[#This Row],[MODE 
REGLEMENT ]]&lt;&gt;"","Réglée")</f>
        <v>A régler</v>
      </c>
      <c r="I65" s="1"/>
      <c r="J65" s="1"/>
      <c r="K65" s="1"/>
      <c r="L65" s="1"/>
      <c r="M65" s="1"/>
      <c r="N65" s="8"/>
      <c r="O65" s="38"/>
    </row>
    <row r="66" spans="1:15" x14ac:dyDescent="0.3">
      <c r="A66" s="7"/>
      <c r="B66" s="2"/>
      <c r="C66" s="17"/>
      <c r="D66" s="17"/>
      <c r="E66" s="3">
        <v>0</v>
      </c>
      <c r="F66" s="3">
        <f>Tableau2567891011[[#This Row],[MONTANT HT]]*0.2</f>
        <v>0</v>
      </c>
      <c r="G66" s="5">
        <f>Tableau2567891011[[#This Row],[TVA]]+Tableau2567891011[[#This Row],[MONTANT HT]]</f>
        <v>0</v>
      </c>
      <c r="H66" s="12" t="str" cm="1">
        <f t="array" ref="H66">_xlfn.IFS(Tableau2567891011[[#This Row],[MONTANT TTC]]="","",Tableau2567891011[[#This Row],[MODE 
REGLEMENT ]]="","A régler",Tableau2567891011[[#This Row],[MODE 
REGLEMENT ]]&lt;&gt;"","Réglée")</f>
        <v>A régler</v>
      </c>
      <c r="I66" s="1"/>
      <c r="J66" s="1"/>
      <c r="K66" s="1"/>
      <c r="L66" s="1"/>
      <c r="M66" s="1"/>
      <c r="N66" s="8"/>
      <c r="O66" s="38"/>
    </row>
    <row r="67" spans="1:15" x14ac:dyDescent="0.3">
      <c r="A67" s="7"/>
      <c r="B67" s="2"/>
      <c r="C67" s="17"/>
      <c r="D67" s="17"/>
      <c r="E67" s="3">
        <v>0</v>
      </c>
      <c r="F67" s="3">
        <f>Tableau2567891011[[#This Row],[MONTANT HT]]*0.2</f>
        <v>0</v>
      </c>
      <c r="G67" s="5">
        <f>Tableau2567891011[[#This Row],[TVA]]+Tableau2567891011[[#This Row],[MONTANT HT]]</f>
        <v>0</v>
      </c>
      <c r="H67" s="12" t="str" cm="1">
        <f t="array" ref="H67">_xlfn.IFS(Tableau2567891011[[#This Row],[MONTANT TTC]]="","",Tableau2567891011[[#This Row],[MODE 
REGLEMENT ]]="","A régler",Tableau2567891011[[#This Row],[MODE 
REGLEMENT ]]&lt;&gt;"","Réglée")</f>
        <v>A régler</v>
      </c>
      <c r="I67" s="1"/>
      <c r="J67" s="1"/>
      <c r="K67" s="1"/>
      <c r="L67" s="1"/>
      <c r="M67" s="1"/>
      <c r="N67" s="8"/>
      <c r="O67" s="38"/>
    </row>
    <row r="68" spans="1:15" x14ac:dyDescent="0.3">
      <c r="A68" s="7"/>
      <c r="B68" s="2"/>
      <c r="C68" s="17"/>
      <c r="D68" s="17"/>
      <c r="E68" s="3">
        <v>0</v>
      </c>
      <c r="F68" s="3">
        <f>Tableau2567891011[[#This Row],[MONTANT HT]]*0.2</f>
        <v>0</v>
      </c>
      <c r="G68" s="5">
        <f>Tableau2567891011[[#This Row],[TVA]]+Tableau2567891011[[#This Row],[MONTANT HT]]</f>
        <v>0</v>
      </c>
      <c r="H68" s="12" t="str" cm="1">
        <f t="array" ref="H68">_xlfn.IFS(Tableau2567891011[[#This Row],[MONTANT TTC]]="","",Tableau2567891011[[#This Row],[MODE 
REGLEMENT ]]="","A régler",Tableau2567891011[[#This Row],[MODE 
REGLEMENT ]]&lt;&gt;"","Réglée")</f>
        <v>A régler</v>
      </c>
      <c r="I68" s="1"/>
      <c r="J68" s="1"/>
      <c r="K68" s="1"/>
      <c r="L68" s="1"/>
      <c r="M68" s="1"/>
      <c r="N68" s="8"/>
      <c r="O68" s="38"/>
    </row>
    <row r="69" spans="1:15" x14ac:dyDescent="0.3">
      <c r="A69" s="7"/>
      <c r="B69" s="2"/>
      <c r="C69" s="17"/>
      <c r="D69" s="17"/>
      <c r="E69" s="3">
        <v>0</v>
      </c>
      <c r="F69" s="3">
        <f>Tableau2567891011[[#This Row],[MONTANT HT]]*0.2</f>
        <v>0</v>
      </c>
      <c r="G69" s="5">
        <f>Tableau2567891011[[#This Row],[TVA]]+Tableau2567891011[[#This Row],[MONTANT HT]]</f>
        <v>0</v>
      </c>
      <c r="H69" s="12" t="str" cm="1">
        <f t="array" ref="H69">_xlfn.IFS(Tableau2567891011[[#This Row],[MONTANT TTC]]="","",Tableau2567891011[[#This Row],[MODE 
REGLEMENT ]]="","A régler",Tableau2567891011[[#This Row],[MODE 
REGLEMENT ]]&lt;&gt;"","Réglée")</f>
        <v>A régler</v>
      </c>
      <c r="I69" s="1"/>
      <c r="J69" s="1"/>
      <c r="K69" s="1"/>
      <c r="L69" s="1"/>
      <c r="M69" s="1"/>
      <c r="N69" s="8"/>
      <c r="O69" s="38"/>
    </row>
    <row r="70" spans="1:15" x14ac:dyDescent="0.3">
      <c r="A70" s="7"/>
      <c r="B70" s="2"/>
      <c r="C70" s="17"/>
      <c r="D70" s="17"/>
      <c r="E70" s="3">
        <v>0</v>
      </c>
      <c r="F70" s="3">
        <f>Tableau2567891011[[#This Row],[MONTANT HT]]*0.2</f>
        <v>0</v>
      </c>
      <c r="G70" s="5">
        <f>Tableau2567891011[[#This Row],[TVA]]+Tableau2567891011[[#This Row],[MONTANT HT]]</f>
        <v>0</v>
      </c>
      <c r="H70" s="12" t="str" cm="1">
        <f t="array" ref="H70">_xlfn.IFS(Tableau2567891011[[#This Row],[MONTANT TTC]]="","",Tableau2567891011[[#This Row],[MODE 
REGLEMENT ]]="","A régler",Tableau2567891011[[#This Row],[MODE 
REGLEMENT ]]&lt;&gt;"","Réglée")</f>
        <v>A régler</v>
      </c>
      <c r="I70" s="1"/>
      <c r="J70" s="1"/>
      <c r="K70" s="1"/>
      <c r="L70" s="1"/>
      <c r="M70" s="1"/>
      <c r="N70" s="8"/>
      <c r="O70" s="38"/>
    </row>
    <row r="71" spans="1:15" x14ac:dyDescent="0.3">
      <c r="A71" s="7"/>
      <c r="B71" s="2"/>
      <c r="C71" s="17"/>
      <c r="D71" s="17"/>
      <c r="E71" s="3">
        <v>0</v>
      </c>
      <c r="F71" s="3">
        <f>Tableau2567891011[[#This Row],[MONTANT HT]]*0.2</f>
        <v>0</v>
      </c>
      <c r="G71" s="5">
        <f>Tableau2567891011[[#This Row],[TVA]]+Tableau2567891011[[#This Row],[MONTANT HT]]</f>
        <v>0</v>
      </c>
      <c r="H71" s="12" t="str" cm="1">
        <f t="array" ref="H71">_xlfn.IFS(Tableau2567891011[[#This Row],[MONTANT TTC]]="","",Tableau2567891011[[#This Row],[MODE 
REGLEMENT ]]="","A régler",Tableau2567891011[[#This Row],[MODE 
REGLEMENT ]]&lt;&gt;"","Réglée")</f>
        <v>A régler</v>
      </c>
      <c r="I71" s="1"/>
      <c r="J71" s="1"/>
      <c r="K71" s="1"/>
      <c r="L71" s="1"/>
      <c r="M71" s="1"/>
      <c r="N71" s="8"/>
      <c r="O71" s="38"/>
    </row>
    <row r="72" spans="1:15" x14ac:dyDescent="0.3">
      <c r="A72" s="7"/>
      <c r="B72" s="2"/>
      <c r="C72" s="17"/>
      <c r="D72" s="17"/>
      <c r="E72" s="3">
        <v>0</v>
      </c>
      <c r="F72" s="3">
        <f>Tableau2567891011[[#This Row],[MONTANT HT]]*0.2</f>
        <v>0</v>
      </c>
      <c r="G72" s="5">
        <f>Tableau2567891011[[#This Row],[TVA]]+Tableau2567891011[[#This Row],[MONTANT HT]]</f>
        <v>0</v>
      </c>
      <c r="H72" s="12" t="str" cm="1">
        <f t="array" ref="H72">_xlfn.IFS(Tableau2567891011[[#This Row],[MONTANT TTC]]="","",Tableau2567891011[[#This Row],[MODE 
REGLEMENT ]]="","A régler",Tableau2567891011[[#This Row],[MODE 
REGLEMENT ]]&lt;&gt;"","Réglée")</f>
        <v>A régler</v>
      </c>
      <c r="I72" s="1"/>
      <c r="J72" s="1"/>
      <c r="K72" s="1"/>
      <c r="L72" s="1"/>
      <c r="M72" s="1"/>
      <c r="N72" s="8"/>
      <c r="O72" s="38"/>
    </row>
    <row r="73" spans="1:15" x14ac:dyDescent="0.3">
      <c r="A73" s="7"/>
      <c r="B73" s="2"/>
      <c r="C73" s="17"/>
      <c r="D73" s="17"/>
      <c r="E73" s="3">
        <v>0</v>
      </c>
      <c r="F73" s="3">
        <f>Tableau2567891011[[#This Row],[MONTANT HT]]*0.2</f>
        <v>0</v>
      </c>
      <c r="G73" s="5">
        <f>Tableau2567891011[[#This Row],[TVA]]+Tableau2567891011[[#This Row],[MONTANT HT]]</f>
        <v>0</v>
      </c>
      <c r="H73" s="12" t="str" cm="1">
        <f t="array" ref="H73">_xlfn.IFS(Tableau2567891011[[#This Row],[MONTANT TTC]]="","",Tableau2567891011[[#This Row],[MODE 
REGLEMENT ]]="","A régler",Tableau2567891011[[#This Row],[MODE 
REGLEMENT ]]&lt;&gt;"","Réglée")</f>
        <v>A régler</v>
      </c>
      <c r="I73" s="1"/>
      <c r="J73" s="1"/>
      <c r="K73" s="1"/>
      <c r="L73" s="1"/>
      <c r="M73" s="1"/>
      <c r="N73" s="8"/>
      <c r="O73" s="38"/>
    </row>
    <row r="74" spans="1:15" x14ac:dyDescent="0.3">
      <c r="A74" s="7"/>
      <c r="B74" s="2"/>
      <c r="C74" s="17"/>
      <c r="D74" s="17"/>
      <c r="E74" s="3">
        <v>0</v>
      </c>
      <c r="F74" s="3">
        <f>Tableau2567891011[[#This Row],[MONTANT HT]]*0.2</f>
        <v>0</v>
      </c>
      <c r="G74" s="5">
        <f>Tableau2567891011[[#This Row],[TVA]]+Tableau2567891011[[#This Row],[MONTANT HT]]</f>
        <v>0</v>
      </c>
      <c r="H74" s="12" t="str" cm="1">
        <f t="array" ref="H74">_xlfn.IFS(Tableau2567891011[[#This Row],[MONTANT TTC]]="","",Tableau2567891011[[#This Row],[MODE 
REGLEMENT ]]="","A régler",Tableau2567891011[[#This Row],[MODE 
REGLEMENT ]]&lt;&gt;"","Réglée")</f>
        <v>A régler</v>
      </c>
      <c r="I74" s="1"/>
      <c r="J74" s="1"/>
      <c r="K74" s="1"/>
      <c r="L74" s="1"/>
      <c r="M74" s="1"/>
      <c r="N74" s="8"/>
      <c r="O74" s="38"/>
    </row>
    <row r="75" spans="1:15" x14ac:dyDescent="0.3">
      <c r="A75" s="7"/>
      <c r="B75" s="2"/>
      <c r="C75" s="17"/>
      <c r="D75" s="17"/>
      <c r="E75" s="3">
        <v>0</v>
      </c>
      <c r="F75" s="3">
        <f>Tableau2567891011[[#This Row],[MONTANT HT]]*0.2</f>
        <v>0</v>
      </c>
      <c r="G75" s="5">
        <f>Tableau2567891011[[#This Row],[TVA]]+Tableau2567891011[[#This Row],[MONTANT HT]]</f>
        <v>0</v>
      </c>
      <c r="H75" s="12" t="str" cm="1">
        <f t="array" ref="H75">_xlfn.IFS(Tableau2567891011[[#This Row],[MONTANT TTC]]="","",Tableau2567891011[[#This Row],[MODE 
REGLEMENT ]]="","A régler",Tableau2567891011[[#This Row],[MODE 
REGLEMENT ]]&lt;&gt;"","Réglée")</f>
        <v>A régler</v>
      </c>
      <c r="I75" s="1"/>
      <c r="J75" s="1"/>
      <c r="K75" s="1"/>
      <c r="L75" s="1"/>
      <c r="M75" s="1"/>
      <c r="N75" s="8"/>
      <c r="O75" s="38"/>
    </row>
    <row r="76" spans="1:15" x14ac:dyDescent="0.3">
      <c r="A76" s="7"/>
      <c r="B76" s="2"/>
      <c r="C76" s="17"/>
      <c r="D76" s="17"/>
      <c r="E76" s="3">
        <v>0</v>
      </c>
      <c r="F76" s="3">
        <f>Tableau2567891011[[#This Row],[MONTANT HT]]*0.2</f>
        <v>0</v>
      </c>
      <c r="G76" s="5">
        <f>Tableau2567891011[[#This Row],[TVA]]+Tableau2567891011[[#This Row],[MONTANT HT]]</f>
        <v>0</v>
      </c>
      <c r="H76" s="12" t="str" cm="1">
        <f t="array" ref="H76">_xlfn.IFS(Tableau2567891011[[#This Row],[MONTANT TTC]]="","",Tableau2567891011[[#This Row],[MODE 
REGLEMENT ]]="","A régler",Tableau2567891011[[#This Row],[MODE 
REGLEMENT ]]&lt;&gt;"","Réglée")</f>
        <v>A régler</v>
      </c>
      <c r="I76" s="1"/>
      <c r="J76" s="1"/>
      <c r="K76" s="1"/>
      <c r="L76" s="1"/>
      <c r="M76" s="1"/>
      <c r="N76" s="8"/>
      <c r="O76" s="38"/>
    </row>
    <row r="77" spans="1:15" x14ac:dyDescent="0.3">
      <c r="A77" s="7"/>
      <c r="B77" s="2"/>
      <c r="C77" s="17"/>
      <c r="D77" s="17"/>
      <c r="E77" s="3">
        <v>0</v>
      </c>
      <c r="F77" s="3">
        <f>Tableau2567891011[[#This Row],[MONTANT HT]]*0.2</f>
        <v>0</v>
      </c>
      <c r="G77" s="5">
        <f>Tableau2567891011[[#This Row],[TVA]]+Tableau2567891011[[#This Row],[MONTANT HT]]</f>
        <v>0</v>
      </c>
      <c r="H77" s="12" t="str" cm="1">
        <f t="array" ref="H77">_xlfn.IFS(Tableau2567891011[[#This Row],[MONTANT TTC]]="","",Tableau2567891011[[#This Row],[MODE 
REGLEMENT ]]="","A régler",Tableau2567891011[[#This Row],[MODE 
REGLEMENT ]]&lt;&gt;"","Réglée")</f>
        <v>A régler</v>
      </c>
      <c r="I77" s="1"/>
      <c r="J77" s="1"/>
      <c r="K77" s="1"/>
      <c r="L77" s="1"/>
      <c r="M77" s="1"/>
      <c r="N77" s="8"/>
      <c r="O77" s="38"/>
    </row>
    <row r="78" spans="1:15" x14ac:dyDescent="0.3">
      <c r="A78" s="7"/>
      <c r="B78" s="2"/>
      <c r="C78" s="17"/>
      <c r="D78" s="17"/>
      <c r="E78" s="3">
        <v>0</v>
      </c>
      <c r="F78" s="3">
        <f>Tableau2567891011[[#This Row],[MONTANT HT]]*0.2</f>
        <v>0</v>
      </c>
      <c r="G78" s="5">
        <f>Tableau2567891011[[#This Row],[TVA]]+Tableau2567891011[[#This Row],[MONTANT HT]]</f>
        <v>0</v>
      </c>
      <c r="H78" s="12" t="str" cm="1">
        <f t="array" ref="H78">_xlfn.IFS(Tableau2567891011[[#This Row],[MONTANT TTC]]="","",Tableau2567891011[[#This Row],[MODE 
REGLEMENT ]]="","A régler",Tableau2567891011[[#This Row],[MODE 
REGLEMENT ]]&lt;&gt;"","Réglée")</f>
        <v>A régler</v>
      </c>
      <c r="I78" s="1"/>
      <c r="J78" s="1"/>
      <c r="K78" s="1"/>
      <c r="L78" s="1"/>
      <c r="M78" s="1"/>
      <c r="N78" s="8"/>
      <c r="O78" s="38"/>
    </row>
    <row r="79" spans="1:15" x14ac:dyDescent="0.3">
      <c r="A79" s="7"/>
      <c r="B79" s="2"/>
      <c r="C79" s="17"/>
      <c r="D79" s="17"/>
      <c r="E79" s="3">
        <v>0</v>
      </c>
      <c r="F79" s="3">
        <f>Tableau2567891011[[#This Row],[MONTANT HT]]*0.2</f>
        <v>0</v>
      </c>
      <c r="G79" s="5">
        <f>Tableau2567891011[[#This Row],[TVA]]+Tableau2567891011[[#This Row],[MONTANT HT]]</f>
        <v>0</v>
      </c>
      <c r="H79" s="12" t="str" cm="1">
        <f t="array" ref="H79">_xlfn.IFS(Tableau2567891011[[#This Row],[MONTANT TTC]]="","",Tableau2567891011[[#This Row],[MODE 
REGLEMENT ]]="","A régler",Tableau2567891011[[#This Row],[MODE 
REGLEMENT ]]&lt;&gt;"","Réglée")</f>
        <v>A régler</v>
      </c>
      <c r="I79" s="1"/>
      <c r="J79" s="1"/>
      <c r="K79" s="1"/>
      <c r="L79" s="1"/>
      <c r="M79" s="1"/>
      <c r="N79" s="8"/>
      <c r="O79" s="38"/>
    </row>
    <row r="80" spans="1:15" x14ac:dyDescent="0.3">
      <c r="A80" s="9"/>
      <c r="B80" s="2"/>
      <c r="C80" s="17"/>
      <c r="D80" s="17"/>
      <c r="E80" s="3">
        <v>0</v>
      </c>
      <c r="F80" s="3">
        <f>Tableau2567891011[[#This Row],[MONTANT HT]]*0.2</f>
        <v>0</v>
      </c>
      <c r="G80" s="5">
        <f>Tableau2567891011[[#This Row],[TVA]]+Tableau2567891011[[#This Row],[MONTANT HT]]</f>
        <v>0</v>
      </c>
      <c r="H80" s="12" t="str" cm="1">
        <f t="array" ref="H80">_xlfn.IFS(Tableau2567891011[[#This Row],[MONTANT TTC]]="","",Tableau2567891011[[#This Row],[MODE 
REGLEMENT ]]="","A régler",Tableau2567891011[[#This Row],[MODE 
REGLEMENT ]]&lt;&gt;"","Réglée")</f>
        <v>A régler</v>
      </c>
      <c r="I80" s="1"/>
      <c r="J80" s="10"/>
      <c r="K80" s="10"/>
      <c r="L80" s="10"/>
      <c r="M80" s="10"/>
      <c r="N80" s="11"/>
      <c r="O80" s="89"/>
    </row>
  </sheetData>
  <mergeCells count="17">
    <mergeCell ref="K1:L1"/>
    <mergeCell ref="K2:L2"/>
    <mergeCell ref="K4:L4"/>
    <mergeCell ref="K5:L5"/>
    <mergeCell ref="E2:F2"/>
    <mergeCell ref="E4:F4"/>
    <mergeCell ref="E5:F5"/>
    <mergeCell ref="H1:I1"/>
    <mergeCell ref="H2:I2"/>
    <mergeCell ref="H4:I4"/>
    <mergeCell ref="H5:I5"/>
    <mergeCell ref="E1:F1"/>
    <mergeCell ref="A1:A5"/>
    <mergeCell ref="B1:C1"/>
    <mergeCell ref="B2:C2"/>
    <mergeCell ref="B4:C4"/>
    <mergeCell ref="B5:C5"/>
  </mergeCells>
  <conditionalFormatting sqref="A7:N80">
    <cfRule type="expression" dxfId="18" priority="3">
      <formula>$H7="Réglée"</formula>
    </cfRule>
  </conditionalFormatting>
  <conditionalFormatting sqref="O7:O79">
    <cfRule type="expression" dxfId="17" priority="1">
      <formula>$H7="Réglée"</formula>
    </cfRule>
  </conditionalFormatting>
  <dataValidations count="3">
    <dataValidation type="list" allowBlank="1" showInputMessage="1" showErrorMessage="1" sqref="J8:J80" xr:uid="{EB94C746-55FD-45D0-A212-63C8F7D3D031}">
      <formula1>"Revente,Investissement,Autre,"</formula1>
    </dataValidation>
    <dataValidation type="list" allowBlank="1" showInputMessage="1" showErrorMessage="1" sqref="I8:I80" xr:uid="{1AA6444F-C8B5-41A1-9BFD-137045D7DA6E}">
      <formula1>"Virement,Prélèvement,"</formula1>
    </dataValidation>
    <dataValidation type="list" allowBlank="1" showInputMessage="1" showErrorMessage="1" sqref="O7:O80" xr:uid="{86A8800C-DEB4-40B5-8BA9-F50D27E86ED7}">
      <formula1>"OUI,"</formula1>
    </dataValidation>
  </dataValidations>
  <pageMargins left="0.7" right="0.7" top="0.75" bottom="0.75" header="0.3" footer="0.3"/>
  <tableParts count="1">
    <tablePart r:id="rId1"/>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F8E65F-6658-4218-8381-2BCED346FCDE}">
  <dimension ref="A1:O80"/>
  <sheetViews>
    <sheetView showGridLines="0" workbookViewId="0">
      <pane ySplit="7" topLeftCell="A8" activePane="bottomLeft" state="frozen"/>
      <selection activeCell="H8" sqref="H8"/>
      <selection pane="bottomLeft" activeCell="H8" sqref="H8"/>
    </sheetView>
  </sheetViews>
  <sheetFormatPr baseColWidth="10" defaultRowHeight="14.4" x14ac:dyDescent="0.3"/>
  <cols>
    <col min="1" max="2" width="15.77734375" customWidth="1"/>
    <col min="3" max="3" width="10.77734375" customWidth="1"/>
    <col min="4" max="4" width="11.109375" customWidth="1"/>
    <col min="5" max="5" width="15.77734375" customWidth="1"/>
    <col min="6" max="6" width="9.44140625" customWidth="1"/>
    <col min="7" max="7" width="15.77734375" customWidth="1"/>
    <col min="8" max="8" width="9.33203125" customWidth="1"/>
    <col min="9" max="9" width="13.88671875" customWidth="1"/>
    <col min="10" max="10" width="10.88671875" customWidth="1"/>
    <col min="11" max="13" width="15.77734375" customWidth="1"/>
    <col min="14" max="14" width="21.5546875" customWidth="1"/>
  </cols>
  <sheetData>
    <row r="1" spans="1:15" x14ac:dyDescent="0.3">
      <c r="A1" s="113" t="s">
        <v>146</v>
      </c>
      <c r="B1" s="112" t="s">
        <v>26</v>
      </c>
      <c r="C1" s="112"/>
      <c r="D1" s="20">
        <f>SUM(E8:E80)</f>
        <v>0</v>
      </c>
      <c r="E1" s="116" t="s">
        <v>14</v>
      </c>
      <c r="F1" s="116"/>
      <c r="G1" s="23">
        <f>SUMIF(Tableau256789101112[STATUT],"&lt;&gt;Réglée",Tableau256789101112[MONTANT HT])</f>
        <v>0</v>
      </c>
      <c r="H1" s="115" t="s">
        <v>21</v>
      </c>
      <c r="I1" s="115"/>
      <c r="J1" s="26">
        <f>SUMIF('JANVIER 25 '!$J$8:$J$80,"&lt;&gt;Investissement",Tableau256789101112[MONTANT HT])</f>
        <v>0</v>
      </c>
      <c r="K1" s="111" t="s">
        <v>24</v>
      </c>
      <c r="L1" s="111"/>
      <c r="M1" s="24">
        <f>SUMIF('JANVIER 25 '!$J$8:$J$80,"&lt;&gt;Revente",Tableau256789101112[MONTANT HT])</f>
        <v>0</v>
      </c>
      <c r="N1" s="31" t="s">
        <v>31</v>
      </c>
      <c r="O1" s="32">
        <f>SUMIF(Tableau256789101112[TYPE VENTE],"Autre",Tableau256789101112[MONTANT HT])</f>
        <v>0</v>
      </c>
    </row>
    <row r="2" spans="1:15" x14ac:dyDescent="0.3">
      <c r="A2" s="114"/>
      <c r="B2" s="112" t="s">
        <v>16</v>
      </c>
      <c r="C2" s="112"/>
      <c r="D2" s="21">
        <f>SUM(G8:G80)</f>
        <v>0</v>
      </c>
      <c r="E2" s="116" t="s">
        <v>15</v>
      </c>
      <c r="F2" s="116"/>
      <c r="G2" s="28">
        <f>SUMIF(Tableau256789101112[STATUT],"&lt;&gt;Réglée",Tableau256789101112[MONTANT TTC])</f>
        <v>0</v>
      </c>
      <c r="H2" s="115" t="s">
        <v>22</v>
      </c>
      <c r="I2" s="115"/>
      <c r="J2" s="27">
        <f>SUMIF('JANVIER 25 '!$J$8:$J$80,"&lt;&gt;Investissement",Tableau256789101112[MONTANT TTC])</f>
        <v>0</v>
      </c>
      <c r="K2" s="110" t="s">
        <v>25</v>
      </c>
      <c r="L2" s="110"/>
      <c r="M2" s="25">
        <f>SUMIF('JANVIER 25 '!$J$8:$J$80,"&lt;&gt;Revente",Tableau256789101112[MONTANT TTC])</f>
        <v>0</v>
      </c>
      <c r="N2" s="31" t="s">
        <v>32</v>
      </c>
      <c r="O2" s="36">
        <f>SUMIF(Tableau256789101112[TYPE VENTE],"Autre",Tableau256789101112[MONTANT TTC])</f>
        <v>0</v>
      </c>
    </row>
    <row r="3" spans="1:15" x14ac:dyDescent="0.3">
      <c r="A3" s="114"/>
      <c r="B3" s="18"/>
      <c r="C3" s="18"/>
      <c r="D3" s="18"/>
      <c r="E3" s="18"/>
      <c r="F3" s="18"/>
      <c r="G3" s="18"/>
      <c r="H3" s="18"/>
      <c r="I3" s="19"/>
      <c r="J3" s="19"/>
      <c r="K3" s="19"/>
      <c r="L3" s="19"/>
      <c r="M3" s="19"/>
      <c r="N3" s="19"/>
      <c r="O3" s="35"/>
    </row>
    <row r="4" spans="1:15" x14ac:dyDescent="0.3">
      <c r="A4" s="114"/>
      <c r="B4" s="112" t="s">
        <v>17</v>
      </c>
      <c r="C4" s="112"/>
      <c r="D4" s="20">
        <f>SUM('JANVIER 25 :DECEMBRE 25'!D1)</f>
        <v>0</v>
      </c>
      <c r="E4" s="116" t="s">
        <v>28</v>
      </c>
      <c r="F4" s="116"/>
      <c r="G4" s="30">
        <f>SUM('JANVIER 25 :DECEMBRE 25'!G1)</f>
        <v>0</v>
      </c>
      <c r="H4" s="115" t="s">
        <v>23</v>
      </c>
      <c r="I4" s="115"/>
      <c r="J4" s="29">
        <f>SUM('JANVIER 25 :DECEMBRE 25'!J1)</f>
        <v>0</v>
      </c>
      <c r="K4" s="110" t="s">
        <v>20</v>
      </c>
      <c r="L4" s="110"/>
      <c r="M4" s="24">
        <f>SUM('JANVIER 25 :DECEMBRE 25'!M1)</f>
        <v>0</v>
      </c>
      <c r="N4" s="31" t="s">
        <v>33</v>
      </c>
      <c r="O4" s="32">
        <f>SUM('JANVIER 25 :DECEMBRE 25'!O1)</f>
        <v>0</v>
      </c>
    </row>
    <row r="5" spans="1:15" x14ac:dyDescent="0.3">
      <c r="A5" s="114"/>
      <c r="B5" s="112" t="s">
        <v>18</v>
      </c>
      <c r="C5" s="112"/>
      <c r="D5" s="22">
        <f>SUM('JANVIER 25 :DECEMBRE 25'!D2)</f>
        <v>0</v>
      </c>
      <c r="E5" s="116" t="s">
        <v>29</v>
      </c>
      <c r="F5" s="116"/>
      <c r="G5" s="28">
        <f>SUM('JANVIER 25 :DECEMBRE 25'!G2)</f>
        <v>0</v>
      </c>
      <c r="H5" s="115" t="s">
        <v>27</v>
      </c>
      <c r="I5" s="115"/>
      <c r="J5" s="27">
        <f>SUM('JANVIER 25 :DECEMBRE 25'!J2)</f>
        <v>0</v>
      </c>
      <c r="K5" s="110" t="s">
        <v>19</v>
      </c>
      <c r="L5" s="110"/>
      <c r="M5" s="25">
        <f>SUM('JANVIER 25 :DECEMBRE 25'!M2)</f>
        <v>0</v>
      </c>
      <c r="N5" s="31" t="s">
        <v>34</v>
      </c>
      <c r="O5" s="36">
        <f>SUM('JANVIER 25 :DECEMBRE 25'!O2)</f>
        <v>0</v>
      </c>
    </row>
    <row r="6" spans="1:15" x14ac:dyDescent="0.3">
      <c r="E6" s="4"/>
    </row>
    <row r="7" spans="1:15" ht="39.6" customHeight="1" x14ac:dyDescent="0.3">
      <c r="A7" s="13" t="s">
        <v>1</v>
      </c>
      <c r="B7" s="14" t="s">
        <v>2</v>
      </c>
      <c r="C7" s="15" t="s">
        <v>11</v>
      </c>
      <c r="D7" s="15" t="s">
        <v>10</v>
      </c>
      <c r="E7" s="14" t="s">
        <v>3</v>
      </c>
      <c r="F7" s="14" t="s">
        <v>0</v>
      </c>
      <c r="G7" s="14" t="s">
        <v>4</v>
      </c>
      <c r="H7" s="14" t="s">
        <v>5</v>
      </c>
      <c r="I7" s="15" t="s">
        <v>12</v>
      </c>
      <c r="J7" s="14" t="s">
        <v>13</v>
      </c>
      <c r="K7" s="14" t="s">
        <v>9</v>
      </c>
      <c r="L7" s="14" t="s">
        <v>6</v>
      </c>
      <c r="M7" s="14" t="s">
        <v>7</v>
      </c>
      <c r="N7" s="16" t="s">
        <v>8</v>
      </c>
      <c r="O7" s="79" t="s">
        <v>37</v>
      </c>
    </row>
    <row r="8" spans="1:15" x14ac:dyDescent="0.3">
      <c r="A8" s="7"/>
      <c r="B8" s="2"/>
      <c r="C8" s="17"/>
      <c r="D8" s="17"/>
      <c r="E8" s="3">
        <v>0</v>
      </c>
      <c r="F8" s="3">
        <f>Tableau256789101112[[#This Row],[MONTANT HT]]*0.2</f>
        <v>0</v>
      </c>
      <c r="G8" s="5">
        <f>Tableau256789101112[[#This Row],[TVA]]+Tableau256789101112[[#This Row],[MONTANT HT]]</f>
        <v>0</v>
      </c>
      <c r="H8" s="12" t="str" cm="1">
        <f t="array" ref="H8">_xlfn.IFS(Tableau256789101112[[#This Row],[MONTANT TTC]]="","",Tableau256789101112[[#This Row],[MODE 
REGLEMENT ]]="","A régler",Tableau256789101112[[#This Row],[MODE 
REGLEMENT ]]&lt;&gt;"","Réglée")</f>
        <v>A régler</v>
      </c>
      <c r="I8" s="37"/>
      <c r="J8" s="38"/>
      <c r="K8" s="1"/>
      <c r="L8" s="1"/>
      <c r="M8" s="1"/>
      <c r="N8" s="8"/>
      <c r="O8" s="87"/>
    </row>
    <row r="9" spans="1:15" x14ac:dyDescent="0.3">
      <c r="A9" s="6"/>
      <c r="B9" s="2"/>
      <c r="C9" s="17"/>
      <c r="D9" s="17"/>
      <c r="E9" s="3">
        <v>0</v>
      </c>
      <c r="F9" s="3">
        <f>Tableau256789101112[[#This Row],[MONTANT HT]]*0.2</f>
        <v>0</v>
      </c>
      <c r="G9" s="5">
        <f>Tableau256789101112[[#This Row],[TVA]]+Tableau256789101112[[#This Row],[MONTANT HT]]</f>
        <v>0</v>
      </c>
      <c r="H9" s="12" t="str" cm="1">
        <f t="array" ref="H9">_xlfn.IFS(Tableau256789101112[[#This Row],[MONTANT TTC]]="","",Tableau256789101112[[#This Row],[MODE 
REGLEMENT ]]="","A régler",Tableau256789101112[[#This Row],[MODE 
REGLEMENT ]]&lt;&gt;"","Réglée")</f>
        <v>A régler</v>
      </c>
      <c r="I9" s="38"/>
      <c r="J9" s="38"/>
      <c r="K9" s="1"/>
      <c r="L9" s="1"/>
      <c r="M9" s="1"/>
      <c r="N9" s="8"/>
      <c r="O9" s="38"/>
    </row>
    <row r="10" spans="1:15" x14ac:dyDescent="0.3">
      <c r="A10" s="6"/>
      <c r="B10" s="2"/>
      <c r="C10" s="17"/>
      <c r="D10" s="17"/>
      <c r="E10" s="3">
        <v>0</v>
      </c>
      <c r="F10" s="3">
        <f>Tableau256789101112[[#This Row],[MONTANT HT]]*0.2</f>
        <v>0</v>
      </c>
      <c r="G10" s="5">
        <f>Tableau256789101112[[#This Row],[TVA]]+Tableau256789101112[[#This Row],[MONTANT HT]]</f>
        <v>0</v>
      </c>
      <c r="H10" s="12" t="str" cm="1">
        <f t="array" ref="H10">_xlfn.IFS(Tableau256789101112[[#This Row],[MONTANT TTC]]="","",Tableau256789101112[[#This Row],[MODE 
REGLEMENT ]]="","A régler",Tableau256789101112[[#This Row],[MODE 
REGLEMENT ]]&lt;&gt;"","Réglée")</f>
        <v>A régler</v>
      </c>
      <c r="I10" s="38"/>
      <c r="J10" s="38"/>
      <c r="K10" s="1"/>
      <c r="L10" s="1"/>
      <c r="M10" s="1"/>
      <c r="N10" s="8"/>
      <c r="O10" s="38"/>
    </row>
    <row r="11" spans="1:15" x14ac:dyDescent="0.3">
      <c r="A11" s="6"/>
      <c r="B11" s="2"/>
      <c r="C11" s="17"/>
      <c r="D11" s="17"/>
      <c r="E11" s="3">
        <v>0</v>
      </c>
      <c r="F11" s="3">
        <f>Tableau256789101112[[#This Row],[MONTANT HT]]*0.2</f>
        <v>0</v>
      </c>
      <c r="G11" s="5">
        <f>Tableau256789101112[[#This Row],[TVA]]+Tableau256789101112[[#This Row],[MONTANT HT]]</f>
        <v>0</v>
      </c>
      <c r="H11" s="12" t="str" cm="1">
        <f t="array" ref="H11">_xlfn.IFS(Tableau256789101112[[#This Row],[MONTANT TTC]]="","",Tableau256789101112[[#This Row],[MODE 
REGLEMENT ]]="","A régler",Tableau256789101112[[#This Row],[MODE 
REGLEMENT ]]&lt;&gt;"","Réglée")</f>
        <v>A régler</v>
      </c>
      <c r="I11" s="1"/>
      <c r="J11" s="1"/>
      <c r="K11" s="1"/>
      <c r="L11" s="1"/>
      <c r="M11" s="1"/>
      <c r="N11" s="8"/>
      <c r="O11" s="38"/>
    </row>
    <row r="12" spans="1:15" x14ac:dyDescent="0.3">
      <c r="A12" s="7"/>
      <c r="B12" s="2"/>
      <c r="C12" s="17"/>
      <c r="D12" s="17"/>
      <c r="E12" s="3">
        <v>0</v>
      </c>
      <c r="F12" s="3">
        <f>Tableau256789101112[[#This Row],[MONTANT HT]]*0.2</f>
        <v>0</v>
      </c>
      <c r="G12" s="5">
        <f>Tableau256789101112[[#This Row],[TVA]]+Tableau256789101112[[#This Row],[MONTANT HT]]</f>
        <v>0</v>
      </c>
      <c r="H12" s="12" t="str" cm="1">
        <f t="array" ref="H12">_xlfn.IFS(Tableau256789101112[[#This Row],[MONTANT TTC]]="","",Tableau256789101112[[#This Row],[MODE 
REGLEMENT ]]="","A régler",Tableau256789101112[[#This Row],[MODE 
REGLEMENT ]]&lt;&gt;"","Réglée")</f>
        <v>A régler</v>
      </c>
      <c r="I12" s="1"/>
      <c r="J12" s="1"/>
      <c r="K12" s="1"/>
      <c r="L12" s="1"/>
      <c r="M12" s="1"/>
      <c r="N12" s="8"/>
      <c r="O12" s="38"/>
    </row>
    <row r="13" spans="1:15" x14ac:dyDescent="0.3">
      <c r="A13" s="6"/>
      <c r="B13" s="2"/>
      <c r="C13" s="17"/>
      <c r="D13" s="17"/>
      <c r="E13" s="3">
        <v>0</v>
      </c>
      <c r="F13" s="3">
        <f>Tableau256789101112[[#This Row],[MONTANT HT]]*0.2</f>
        <v>0</v>
      </c>
      <c r="G13" s="5">
        <f>Tableau256789101112[[#This Row],[TVA]]+Tableau256789101112[[#This Row],[MONTANT HT]]</f>
        <v>0</v>
      </c>
      <c r="H13" s="12" t="str" cm="1">
        <f t="array" ref="H13">_xlfn.IFS(Tableau256789101112[[#This Row],[MONTANT TTC]]="","",Tableau256789101112[[#This Row],[MODE 
REGLEMENT ]]="","A régler",Tableau256789101112[[#This Row],[MODE 
REGLEMENT ]]&lt;&gt;"","Réglée")</f>
        <v>A régler</v>
      </c>
      <c r="I13" s="1"/>
      <c r="J13" s="1"/>
      <c r="K13" s="1"/>
      <c r="L13" s="1"/>
      <c r="M13" s="1"/>
      <c r="N13" s="8"/>
      <c r="O13" s="38"/>
    </row>
    <row r="14" spans="1:15" x14ac:dyDescent="0.3">
      <c r="A14" s="6"/>
      <c r="B14" s="2"/>
      <c r="C14" s="17"/>
      <c r="D14" s="17"/>
      <c r="E14" s="3">
        <v>0</v>
      </c>
      <c r="F14" s="3">
        <f>Tableau256789101112[[#This Row],[MONTANT HT]]*0.2</f>
        <v>0</v>
      </c>
      <c r="G14" s="5">
        <f>Tableau256789101112[[#This Row],[TVA]]+Tableau256789101112[[#This Row],[MONTANT HT]]</f>
        <v>0</v>
      </c>
      <c r="H14" s="12" t="str" cm="1">
        <f t="array" ref="H14">_xlfn.IFS(Tableau256789101112[[#This Row],[MONTANT TTC]]="","",Tableau256789101112[[#This Row],[MODE 
REGLEMENT ]]="","A régler",Tableau256789101112[[#This Row],[MODE 
REGLEMENT ]]&lt;&gt;"","Réglée")</f>
        <v>A régler</v>
      </c>
      <c r="I14" s="1"/>
      <c r="J14" s="1"/>
      <c r="K14" s="1"/>
      <c r="L14" s="1"/>
      <c r="M14" s="1"/>
      <c r="N14" s="8"/>
      <c r="O14" s="38"/>
    </row>
    <row r="15" spans="1:15" x14ac:dyDescent="0.3">
      <c r="A15" s="6"/>
      <c r="B15" s="2"/>
      <c r="C15" s="17"/>
      <c r="D15" s="17"/>
      <c r="E15" s="3">
        <v>0</v>
      </c>
      <c r="F15" s="3">
        <f>Tableau256789101112[[#This Row],[MONTANT HT]]*0.2</f>
        <v>0</v>
      </c>
      <c r="G15" s="5">
        <f>Tableau256789101112[[#This Row],[TVA]]+Tableau256789101112[[#This Row],[MONTANT HT]]</f>
        <v>0</v>
      </c>
      <c r="H15" s="12" t="str" cm="1">
        <f t="array" ref="H15">_xlfn.IFS(Tableau256789101112[[#This Row],[MONTANT TTC]]="","",Tableau256789101112[[#This Row],[MODE 
REGLEMENT ]]="","A régler",Tableau256789101112[[#This Row],[MODE 
REGLEMENT ]]&lt;&gt;"","Réglée")</f>
        <v>A régler</v>
      </c>
      <c r="I15" s="1"/>
      <c r="J15" s="1"/>
      <c r="K15" s="1"/>
      <c r="L15" s="1"/>
      <c r="M15" s="1"/>
      <c r="N15" s="8"/>
      <c r="O15" s="38"/>
    </row>
    <row r="16" spans="1:15" x14ac:dyDescent="0.3">
      <c r="A16" s="6"/>
      <c r="B16" s="2"/>
      <c r="C16" s="17"/>
      <c r="D16" s="17"/>
      <c r="E16" s="3">
        <v>0</v>
      </c>
      <c r="F16" s="3">
        <f>Tableau256789101112[[#This Row],[MONTANT HT]]*0.2</f>
        <v>0</v>
      </c>
      <c r="G16" s="5">
        <f>Tableau256789101112[[#This Row],[TVA]]+Tableau256789101112[[#This Row],[MONTANT HT]]</f>
        <v>0</v>
      </c>
      <c r="H16" s="12" t="str" cm="1">
        <f t="array" ref="H16">_xlfn.IFS(Tableau256789101112[[#This Row],[MONTANT TTC]]="","",Tableau256789101112[[#This Row],[MODE 
REGLEMENT ]]="","A régler",Tableau256789101112[[#This Row],[MODE 
REGLEMENT ]]&lt;&gt;"","Réglée")</f>
        <v>A régler</v>
      </c>
      <c r="I16" s="1"/>
      <c r="J16" s="1"/>
      <c r="K16" s="1"/>
      <c r="L16" s="1"/>
      <c r="M16" s="1"/>
      <c r="N16" s="8"/>
      <c r="O16" s="38"/>
    </row>
    <row r="17" spans="1:15" x14ac:dyDescent="0.3">
      <c r="A17" s="6"/>
      <c r="B17" s="2"/>
      <c r="C17" s="17"/>
      <c r="D17" s="17"/>
      <c r="E17" s="3">
        <v>0</v>
      </c>
      <c r="F17" s="3">
        <f>Tableau256789101112[[#This Row],[MONTANT HT]]*0.2</f>
        <v>0</v>
      </c>
      <c r="G17" s="5">
        <f>Tableau256789101112[[#This Row],[TVA]]+Tableau256789101112[[#This Row],[MONTANT HT]]</f>
        <v>0</v>
      </c>
      <c r="H17" s="12" t="str" cm="1">
        <f t="array" ref="H17">_xlfn.IFS(Tableau256789101112[[#This Row],[MONTANT TTC]]="","",Tableau256789101112[[#This Row],[MODE 
REGLEMENT ]]="","A régler",Tableau256789101112[[#This Row],[MODE 
REGLEMENT ]]&lt;&gt;"","Réglée")</f>
        <v>A régler</v>
      </c>
      <c r="I17" s="1"/>
      <c r="J17" s="1"/>
      <c r="K17" s="1"/>
      <c r="L17" s="1"/>
      <c r="M17" s="1"/>
      <c r="N17" s="8"/>
      <c r="O17" s="38"/>
    </row>
    <row r="18" spans="1:15" x14ac:dyDescent="0.3">
      <c r="A18" s="6"/>
      <c r="B18" s="2"/>
      <c r="C18" s="17"/>
      <c r="D18" s="17"/>
      <c r="E18" s="3">
        <v>0</v>
      </c>
      <c r="F18" s="3">
        <f>Tableau256789101112[[#This Row],[MONTANT HT]]*0.2</f>
        <v>0</v>
      </c>
      <c r="G18" s="5">
        <f>Tableau256789101112[[#This Row],[TVA]]+Tableau256789101112[[#This Row],[MONTANT HT]]</f>
        <v>0</v>
      </c>
      <c r="H18" s="12" t="str" cm="1">
        <f t="array" ref="H18">_xlfn.IFS(Tableau256789101112[[#This Row],[MONTANT TTC]]="","",Tableau256789101112[[#This Row],[MODE 
REGLEMENT ]]="","A régler",Tableau256789101112[[#This Row],[MODE 
REGLEMENT ]]&lt;&gt;"","Réglée")</f>
        <v>A régler</v>
      </c>
      <c r="I18" s="1"/>
      <c r="J18" s="1"/>
      <c r="K18" s="1"/>
      <c r="L18" s="1"/>
      <c r="M18" s="1"/>
      <c r="N18" s="8"/>
      <c r="O18" s="38"/>
    </row>
    <row r="19" spans="1:15" x14ac:dyDescent="0.3">
      <c r="A19" s="6"/>
      <c r="B19" s="2"/>
      <c r="C19" s="17"/>
      <c r="D19" s="17"/>
      <c r="E19" s="3">
        <v>0</v>
      </c>
      <c r="F19" s="3">
        <f>Tableau256789101112[[#This Row],[MONTANT HT]]*0.2</f>
        <v>0</v>
      </c>
      <c r="G19" s="5">
        <f>Tableau256789101112[[#This Row],[TVA]]+Tableau256789101112[[#This Row],[MONTANT HT]]</f>
        <v>0</v>
      </c>
      <c r="H19" s="12" t="str" cm="1">
        <f t="array" ref="H19">_xlfn.IFS(Tableau256789101112[[#This Row],[MONTANT TTC]]="","",Tableau256789101112[[#This Row],[MODE 
REGLEMENT ]]="","A régler",Tableau256789101112[[#This Row],[MODE 
REGLEMENT ]]&lt;&gt;"","Réglée")</f>
        <v>A régler</v>
      </c>
      <c r="I19" s="1"/>
      <c r="J19" s="1"/>
      <c r="K19" s="1"/>
      <c r="L19" s="1"/>
      <c r="M19" s="1"/>
      <c r="N19" s="8"/>
      <c r="O19" s="38"/>
    </row>
    <row r="20" spans="1:15" x14ac:dyDescent="0.3">
      <c r="A20" s="7"/>
      <c r="B20" s="2"/>
      <c r="C20" s="17"/>
      <c r="D20" s="17"/>
      <c r="E20" s="3">
        <v>0</v>
      </c>
      <c r="F20" s="3">
        <f>Tableau256789101112[[#This Row],[MONTANT HT]]*0.2</f>
        <v>0</v>
      </c>
      <c r="G20" s="5">
        <f>Tableau256789101112[[#This Row],[TVA]]+Tableau256789101112[[#This Row],[MONTANT HT]]</f>
        <v>0</v>
      </c>
      <c r="H20" s="12" t="str" cm="1">
        <f t="array" ref="H20">_xlfn.IFS(Tableau256789101112[[#This Row],[MONTANT TTC]]="","",Tableau256789101112[[#This Row],[MODE 
REGLEMENT ]]="","A régler",Tableau256789101112[[#This Row],[MODE 
REGLEMENT ]]&lt;&gt;"","Réglée")</f>
        <v>A régler</v>
      </c>
      <c r="I20" s="1"/>
      <c r="J20" s="1"/>
      <c r="K20" s="1"/>
      <c r="L20" s="1"/>
      <c r="M20" s="1"/>
      <c r="N20" s="8"/>
      <c r="O20" s="38"/>
    </row>
    <row r="21" spans="1:15" x14ac:dyDescent="0.3">
      <c r="A21" s="6"/>
      <c r="B21" s="2"/>
      <c r="C21" s="17"/>
      <c r="D21" s="17"/>
      <c r="E21" s="3">
        <v>0</v>
      </c>
      <c r="F21" s="3">
        <f>Tableau256789101112[[#This Row],[MONTANT HT]]*0.2</f>
        <v>0</v>
      </c>
      <c r="G21" s="5">
        <f>Tableau256789101112[[#This Row],[TVA]]+Tableau256789101112[[#This Row],[MONTANT HT]]</f>
        <v>0</v>
      </c>
      <c r="H21" s="12" t="str" cm="1">
        <f t="array" ref="H21">_xlfn.IFS(Tableau256789101112[[#This Row],[MONTANT TTC]]="","",Tableau256789101112[[#This Row],[MODE 
REGLEMENT ]]="","A régler",Tableau256789101112[[#This Row],[MODE 
REGLEMENT ]]&lt;&gt;"","Réglée")</f>
        <v>A régler</v>
      </c>
      <c r="I21" s="1"/>
      <c r="J21" s="1"/>
      <c r="K21" s="1"/>
      <c r="L21" s="1"/>
      <c r="M21" s="1"/>
      <c r="N21" s="8"/>
      <c r="O21" s="38"/>
    </row>
    <row r="22" spans="1:15" x14ac:dyDescent="0.3">
      <c r="A22" s="6"/>
      <c r="B22" s="2"/>
      <c r="C22" s="17"/>
      <c r="D22" s="17"/>
      <c r="E22" s="3">
        <v>0</v>
      </c>
      <c r="F22" s="3">
        <f>Tableau256789101112[[#This Row],[MONTANT HT]]*0.2</f>
        <v>0</v>
      </c>
      <c r="G22" s="5">
        <f>Tableau256789101112[[#This Row],[TVA]]+Tableau256789101112[[#This Row],[MONTANT HT]]</f>
        <v>0</v>
      </c>
      <c r="H22" s="12" t="str" cm="1">
        <f t="array" ref="H22">_xlfn.IFS(Tableau256789101112[[#This Row],[MONTANT TTC]]="","",Tableau256789101112[[#This Row],[MODE 
REGLEMENT ]]="","A régler",Tableau256789101112[[#This Row],[MODE 
REGLEMENT ]]&lt;&gt;"","Réglée")</f>
        <v>A régler</v>
      </c>
      <c r="I22" s="1"/>
      <c r="J22" s="1"/>
      <c r="K22" s="1"/>
      <c r="L22" s="1"/>
      <c r="M22" s="1"/>
      <c r="N22" s="8"/>
      <c r="O22" s="38"/>
    </row>
    <row r="23" spans="1:15" x14ac:dyDescent="0.3">
      <c r="A23" s="7"/>
      <c r="B23" s="2"/>
      <c r="C23" s="17"/>
      <c r="D23" s="17"/>
      <c r="E23" s="3">
        <v>0</v>
      </c>
      <c r="F23" s="3">
        <f>Tableau256789101112[[#This Row],[MONTANT HT]]*0.2</f>
        <v>0</v>
      </c>
      <c r="G23" s="5">
        <f>Tableau256789101112[[#This Row],[TVA]]+Tableau256789101112[[#This Row],[MONTANT HT]]</f>
        <v>0</v>
      </c>
      <c r="H23" s="12" t="str" cm="1">
        <f t="array" ref="H23">_xlfn.IFS(Tableau256789101112[[#This Row],[MONTANT TTC]]="","",Tableau256789101112[[#This Row],[MODE 
REGLEMENT ]]="","A régler",Tableau256789101112[[#This Row],[MODE 
REGLEMENT ]]&lt;&gt;"","Réglée")</f>
        <v>A régler</v>
      </c>
      <c r="I23" s="1"/>
      <c r="J23" s="1"/>
      <c r="K23" s="1"/>
      <c r="L23" s="1"/>
      <c r="M23" s="1"/>
      <c r="N23" s="8"/>
      <c r="O23" s="38"/>
    </row>
    <row r="24" spans="1:15" x14ac:dyDescent="0.3">
      <c r="A24" s="7"/>
      <c r="B24" s="2"/>
      <c r="C24" s="17"/>
      <c r="D24" s="17"/>
      <c r="E24" s="3">
        <v>0</v>
      </c>
      <c r="F24" s="3">
        <f>Tableau256789101112[[#This Row],[MONTANT HT]]*0.2</f>
        <v>0</v>
      </c>
      <c r="G24" s="5">
        <f>Tableau256789101112[[#This Row],[TVA]]+Tableau256789101112[[#This Row],[MONTANT HT]]</f>
        <v>0</v>
      </c>
      <c r="H24" s="12" t="str" cm="1">
        <f t="array" ref="H24">_xlfn.IFS(Tableau256789101112[[#This Row],[MONTANT TTC]]="","",Tableau256789101112[[#This Row],[MODE 
REGLEMENT ]]="","A régler",Tableau256789101112[[#This Row],[MODE 
REGLEMENT ]]&lt;&gt;"","Réglée")</f>
        <v>A régler</v>
      </c>
      <c r="I24" s="1"/>
      <c r="J24" s="1"/>
      <c r="K24" s="1"/>
      <c r="L24" s="1"/>
      <c r="M24" s="1"/>
      <c r="N24" s="8"/>
      <c r="O24" s="38"/>
    </row>
    <row r="25" spans="1:15" x14ac:dyDescent="0.3">
      <c r="A25" s="7"/>
      <c r="B25" s="2"/>
      <c r="C25" s="17"/>
      <c r="D25" s="17"/>
      <c r="E25" s="3">
        <v>0</v>
      </c>
      <c r="F25" s="3">
        <f>Tableau256789101112[[#This Row],[MONTANT HT]]*0.2</f>
        <v>0</v>
      </c>
      <c r="G25" s="5">
        <f>Tableau256789101112[[#This Row],[TVA]]+Tableau256789101112[[#This Row],[MONTANT HT]]</f>
        <v>0</v>
      </c>
      <c r="H25" s="12" t="str" cm="1">
        <f t="array" ref="H25">_xlfn.IFS(Tableau256789101112[[#This Row],[MONTANT TTC]]="","",Tableau256789101112[[#This Row],[MODE 
REGLEMENT ]]="","A régler",Tableau256789101112[[#This Row],[MODE 
REGLEMENT ]]&lt;&gt;"","Réglée")</f>
        <v>A régler</v>
      </c>
      <c r="I25" s="1"/>
      <c r="J25" s="1"/>
      <c r="K25" s="1"/>
      <c r="L25" s="1"/>
      <c r="M25" s="1"/>
      <c r="N25" s="8"/>
      <c r="O25" s="38"/>
    </row>
    <row r="26" spans="1:15" x14ac:dyDescent="0.3">
      <c r="A26" s="7"/>
      <c r="B26" s="2"/>
      <c r="C26" s="17"/>
      <c r="D26" s="17"/>
      <c r="E26" s="3">
        <v>0</v>
      </c>
      <c r="F26" s="3">
        <f>Tableau256789101112[[#This Row],[MONTANT HT]]*0.2</f>
        <v>0</v>
      </c>
      <c r="G26" s="5">
        <f>Tableau256789101112[[#This Row],[TVA]]+Tableau256789101112[[#This Row],[MONTANT HT]]</f>
        <v>0</v>
      </c>
      <c r="H26" s="12" t="str" cm="1">
        <f t="array" ref="H26">_xlfn.IFS(Tableau256789101112[[#This Row],[MONTANT TTC]]="","",Tableau256789101112[[#This Row],[MODE 
REGLEMENT ]]="","A régler",Tableau256789101112[[#This Row],[MODE 
REGLEMENT ]]&lt;&gt;"","Réglée")</f>
        <v>A régler</v>
      </c>
      <c r="I26" s="1"/>
      <c r="J26" s="1"/>
      <c r="K26" s="1"/>
      <c r="L26" s="1"/>
      <c r="M26" s="1"/>
      <c r="N26" s="8"/>
      <c r="O26" s="38"/>
    </row>
    <row r="27" spans="1:15" x14ac:dyDescent="0.3">
      <c r="A27" s="7"/>
      <c r="B27" s="2"/>
      <c r="C27" s="17"/>
      <c r="D27" s="17"/>
      <c r="E27" s="3">
        <v>0</v>
      </c>
      <c r="F27" s="3">
        <f>Tableau256789101112[[#This Row],[MONTANT HT]]*0.2</f>
        <v>0</v>
      </c>
      <c r="G27" s="5">
        <f>Tableau256789101112[[#This Row],[TVA]]+Tableau256789101112[[#This Row],[MONTANT HT]]</f>
        <v>0</v>
      </c>
      <c r="H27" s="12" t="str" cm="1">
        <f t="array" ref="H27">_xlfn.IFS(Tableau256789101112[[#This Row],[MONTANT TTC]]="","",Tableau256789101112[[#This Row],[MODE 
REGLEMENT ]]="","A régler",Tableau256789101112[[#This Row],[MODE 
REGLEMENT ]]&lt;&gt;"","Réglée")</f>
        <v>A régler</v>
      </c>
      <c r="I27" s="1"/>
      <c r="J27" s="1"/>
      <c r="K27" s="1"/>
      <c r="L27" s="1"/>
      <c r="M27" s="1"/>
      <c r="N27" s="8"/>
      <c r="O27" s="38"/>
    </row>
    <row r="28" spans="1:15" x14ac:dyDescent="0.3">
      <c r="A28" s="7"/>
      <c r="B28" s="2"/>
      <c r="C28" s="17"/>
      <c r="D28" s="17"/>
      <c r="E28" s="3">
        <v>0</v>
      </c>
      <c r="F28" s="3">
        <f>Tableau256789101112[[#This Row],[MONTANT HT]]*0.2</f>
        <v>0</v>
      </c>
      <c r="G28" s="5">
        <f>Tableau256789101112[[#This Row],[TVA]]+Tableau256789101112[[#This Row],[MONTANT HT]]</f>
        <v>0</v>
      </c>
      <c r="H28" s="12" t="str" cm="1">
        <f t="array" ref="H28">_xlfn.IFS(Tableau256789101112[[#This Row],[MONTANT TTC]]="","",Tableau256789101112[[#This Row],[MODE 
REGLEMENT ]]="","A régler",Tableau256789101112[[#This Row],[MODE 
REGLEMENT ]]&lt;&gt;"","Réglée")</f>
        <v>A régler</v>
      </c>
      <c r="I28" s="1"/>
      <c r="J28" s="1"/>
      <c r="K28" s="1"/>
      <c r="L28" s="1"/>
      <c r="M28" s="1"/>
      <c r="N28" s="8"/>
      <c r="O28" s="38"/>
    </row>
    <row r="29" spans="1:15" x14ac:dyDescent="0.3">
      <c r="A29" s="7"/>
      <c r="B29" s="2"/>
      <c r="C29" s="17"/>
      <c r="D29" s="17"/>
      <c r="E29" s="3">
        <v>0</v>
      </c>
      <c r="F29" s="3">
        <f>Tableau256789101112[[#This Row],[MONTANT HT]]*0.2</f>
        <v>0</v>
      </c>
      <c r="G29" s="5">
        <f>Tableau256789101112[[#This Row],[TVA]]+Tableau256789101112[[#This Row],[MONTANT HT]]</f>
        <v>0</v>
      </c>
      <c r="H29" s="12" t="str" cm="1">
        <f t="array" ref="H29">_xlfn.IFS(Tableau256789101112[[#This Row],[MONTANT TTC]]="","",Tableau256789101112[[#This Row],[MODE 
REGLEMENT ]]="","A régler",Tableau256789101112[[#This Row],[MODE 
REGLEMENT ]]&lt;&gt;"","Réglée")</f>
        <v>A régler</v>
      </c>
      <c r="I29" s="1"/>
      <c r="J29" s="1"/>
      <c r="K29" s="1"/>
      <c r="L29" s="1"/>
      <c r="M29" s="1"/>
      <c r="N29" s="8"/>
      <c r="O29" s="38"/>
    </row>
    <row r="30" spans="1:15" x14ac:dyDescent="0.3">
      <c r="A30" s="7"/>
      <c r="B30" s="2"/>
      <c r="C30" s="17"/>
      <c r="D30" s="17"/>
      <c r="E30" s="3">
        <v>0</v>
      </c>
      <c r="F30" s="3">
        <f>Tableau256789101112[[#This Row],[MONTANT HT]]*0.2</f>
        <v>0</v>
      </c>
      <c r="G30" s="5">
        <f>Tableau256789101112[[#This Row],[TVA]]+Tableau256789101112[[#This Row],[MONTANT HT]]</f>
        <v>0</v>
      </c>
      <c r="H30" s="12" t="str" cm="1">
        <f t="array" ref="H30">_xlfn.IFS(Tableau256789101112[[#This Row],[MONTANT TTC]]="","",Tableau256789101112[[#This Row],[MODE 
REGLEMENT ]]="","A régler",Tableau256789101112[[#This Row],[MODE 
REGLEMENT ]]&lt;&gt;"","Réglée")</f>
        <v>A régler</v>
      </c>
      <c r="I30" s="1"/>
      <c r="J30" s="1"/>
      <c r="K30" s="1"/>
      <c r="L30" s="1"/>
      <c r="M30" s="1"/>
      <c r="N30" s="8"/>
      <c r="O30" s="38"/>
    </row>
    <row r="31" spans="1:15" x14ac:dyDescent="0.3">
      <c r="A31" s="7"/>
      <c r="B31" s="2"/>
      <c r="C31" s="17"/>
      <c r="D31" s="17"/>
      <c r="E31" s="3">
        <v>0</v>
      </c>
      <c r="F31" s="3">
        <f>Tableau256789101112[[#This Row],[MONTANT HT]]*0.2</f>
        <v>0</v>
      </c>
      <c r="G31" s="5">
        <f>Tableau256789101112[[#This Row],[TVA]]+Tableau256789101112[[#This Row],[MONTANT HT]]</f>
        <v>0</v>
      </c>
      <c r="H31" s="12" t="str" cm="1">
        <f t="array" ref="H31">_xlfn.IFS(Tableau256789101112[[#This Row],[MONTANT TTC]]="","",Tableau256789101112[[#This Row],[MODE 
REGLEMENT ]]="","A régler",Tableau256789101112[[#This Row],[MODE 
REGLEMENT ]]&lt;&gt;"","Réglée")</f>
        <v>A régler</v>
      </c>
      <c r="I31" s="1"/>
      <c r="J31" s="1"/>
      <c r="K31" s="1"/>
      <c r="L31" s="1"/>
      <c r="M31" s="1"/>
      <c r="N31" s="8"/>
      <c r="O31" s="38"/>
    </row>
    <row r="32" spans="1:15" x14ac:dyDescent="0.3">
      <c r="A32" s="7"/>
      <c r="B32" s="2"/>
      <c r="C32" s="17"/>
      <c r="D32" s="17"/>
      <c r="E32" s="3">
        <v>0</v>
      </c>
      <c r="F32" s="3">
        <f>Tableau256789101112[[#This Row],[MONTANT HT]]*0.2</f>
        <v>0</v>
      </c>
      <c r="G32" s="5">
        <f>Tableau256789101112[[#This Row],[TVA]]+Tableau256789101112[[#This Row],[MONTANT HT]]</f>
        <v>0</v>
      </c>
      <c r="H32" s="12" t="str" cm="1">
        <f t="array" ref="H32">_xlfn.IFS(Tableau256789101112[[#This Row],[MONTANT TTC]]="","",Tableau256789101112[[#This Row],[MODE 
REGLEMENT ]]="","A régler",Tableau256789101112[[#This Row],[MODE 
REGLEMENT ]]&lt;&gt;"","Réglée")</f>
        <v>A régler</v>
      </c>
      <c r="I32" s="1"/>
      <c r="J32" s="1"/>
      <c r="K32" s="1"/>
      <c r="L32" s="1"/>
      <c r="M32" s="1"/>
      <c r="N32" s="8"/>
      <c r="O32" s="38"/>
    </row>
    <row r="33" spans="1:15" x14ac:dyDescent="0.3">
      <c r="A33" s="7"/>
      <c r="B33" s="2"/>
      <c r="C33" s="17"/>
      <c r="D33" s="17"/>
      <c r="E33" s="3">
        <v>0</v>
      </c>
      <c r="F33" s="3">
        <f>Tableau256789101112[[#This Row],[MONTANT HT]]*0.2</f>
        <v>0</v>
      </c>
      <c r="G33" s="5">
        <f>Tableau256789101112[[#This Row],[TVA]]+Tableau256789101112[[#This Row],[MONTANT HT]]</f>
        <v>0</v>
      </c>
      <c r="H33" s="12" t="str" cm="1">
        <f t="array" ref="H33">_xlfn.IFS(Tableau256789101112[[#This Row],[MONTANT TTC]]="","",Tableau256789101112[[#This Row],[MODE 
REGLEMENT ]]="","A régler",Tableau256789101112[[#This Row],[MODE 
REGLEMENT ]]&lt;&gt;"","Réglée")</f>
        <v>A régler</v>
      </c>
      <c r="I33" s="1"/>
      <c r="J33" s="1"/>
      <c r="K33" s="1"/>
      <c r="L33" s="1"/>
      <c r="M33" s="1"/>
      <c r="N33" s="8"/>
      <c r="O33" s="38"/>
    </row>
    <row r="34" spans="1:15" x14ac:dyDescent="0.3">
      <c r="A34" s="7"/>
      <c r="B34" s="2"/>
      <c r="C34" s="17"/>
      <c r="D34" s="17"/>
      <c r="E34" s="3">
        <v>0</v>
      </c>
      <c r="F34" s="3">
        <f>Tableau256789101112[[#This Row],[MONTANT HT]]*0.2</f>
        <v>0</v>
      </c>
      <c r="G34" s="5">
        <f>Tableau256789101112[[#This Row],[TVA]]+Tableau256789101112[[#This Row],[MONTANT HT]]</f>
        <v>0</v>
      </c>
      <c r="H34" s="12" t="str" cm="1">
        <f t="array" ref="H34">_xlfn.IFS(Tableau256789101112[[#This Row],[MONTANT TTC]]="","",Tableau256789101112[[#This Row],[MODE 
REGLEMENT ]]="","A régler",Tableau256789101112[[#This Row],[MODE 
REGLEMENT ]]&lt;&gt;"","Réglée")</f>
        <v>A régler</v>
      </c>
      <c r="I34" s="1"/>
      <c r="J34" s="1"/>
      <c r="K34" s="1"/>
      <c r="L34" s="1"/>
      <c r="M34" s="1"/>
      <c r="N34" s="8"/>
      <c r="O34" s="38"/>
    </row>
    <row r="35" spans="1:15" x14ac:dyDescent="0.3">
      <c r="A35" s="7"/>
      <c r="B35" s="2"/>
      <c r="C35" s="17"/>
      <c r="D35" s="17"/>
      <c r="E35" s="3">
        <v>0</v>
      </c>
      <c r="F35" s="3">
        <f>Tableau256789101112[[#This Row],[MONTANT HT]]*0.2</f>
        <v>0</v>
      </c>
      <c r="G35" s="5">
        <f>Tableau256789101112[[#This Row],[TVA]]+Tableau256789101112[[#This Row],[MONTANT HT]]</f>
        <v>0</v>
      </c>
      <c r="H35" s="12" t="str" cm="1">
        <f t="array" ref="H35">_xlfn.IFS(Tableau256789101112[[#This Row],[MONTANT TTC]]="","",Tableau256789101112[[#This Row],[MODE 
REGLEMENT ]]="","A régler",Tableau256789101112[[#This Row],[MODE 
REGLEMENT ]]&lt;&gt;"","Réglée")</f>
        <v>A régler</v>
      </c>
      <c r="I35" s="1"/>
      <c r="J35" s="1"/>
      <c r="K35" s="1"/>
      <c r="L35" s="1"/>
      <c r="M35" s="1"/>
      <c r="N35" s="8"/>
      <c r="O35" s="38"/>
    </row>
    <row r="36" spans="1:15" x14ac:dyDescent="0.3">
      <c r="A36" s="7"/>
      <c r="B36" s="2"/>
      <c r="C36" s="17"/>
      <c r="D36" s="17"/>
      <c r="E36" s="3">
        <v>0</v>
      </c>
      <c r="F36" s="3">
        <f>Tableau256789101112[[#This Row],[MONTANT HT]]*0.2</f>
        <v>0</v>
      </c>
      <c r="G36" s="5">
        <f>Tableau256789101112[[#This Row],[TVA]]+Tableau256789101112[[#This Row],[MONTANT HT]]</f>
        <v>0</v>
      </c>
      <c r="H36" s="12" t="str" cm="1">
        <f t="array" ref="H36">_xlfn.IFS(Tableau256789101112[[#This Row],[MONTANT TTC]]="","",Tableau256789101112[[#This Row],[MODE 
REGLEMENT ]]="","A régler",Tableau256789101112[[#This Row],[MODE 
REGLEMENT ]]&lt;&gt;"","Réglée")</f>
        <v>A régler</v>
      </c>
      <c r="I36" s="1"/>
      <c r="J36" s="1"/>
      <c r="K36" s="1"/>
      <c r="L36" s="1"/>
      <c r="M36" s="1"/>
      <c r="N36" s="8"/>
      <c r="O36" s="38"/>
    </row>
    <row r="37" spans="1:15" x14ac:dyDescent="0.3">
      <c r="A37" s="7"/>
      <c r="B37" s="2"/>
      <c r="C37" s="17"/>
      <c r="D37" s="17"/>
      <c r="E37" s="3">
        <v>0</v>
      </c>
      <c r="F37" s="3">
        <f>Tableau256789101112[[#This Row],[MONTANT HT]]*0.2</f>
        <v>0</v>
      </c>
      <c r="G37" s="5">
        <f>Tableau256789101112[[#This Row],[TVA]]+Tableau256789101112[[#This Row],[MONTANT HT]]</f>
        <v>0</v>
      </c>
      <c r="H37" s="12" t="str" cm="1">
        <f t="array" ref="H37">_xlfn.IFS(Tableau256789101112[[#This Row],[MONTANT TTC]]="","",Tableau256789101112[[#This Row],[MODE 
REGLEMENT ]]="","A régler",Tableau256789101112[[#This Row],[MODE 
REGLEMENT ]]&lt;&gt;"","Réglée")</f>
        <v>A régler</v>
      </c>
      <c r="I37" s="1"/>
      <c r="J37" s="1"/>
      <c r="K37" s="1"/>
      <c r="L37" s="1"/>
      <c r="M37" s="1"/>
      <c r="N37" s="8"/>
      <c r="O37" s="38"/>
    </row>
    <row r="38" spans="1:15" x14ac:dyDescent="0.3">
      <c r="A38" s="7"/>
      <c r="B38" s="2"/>
      <c r="C38" s="17"/>
      <c r="D38" s="17"/>
      <c r="E38" s="3">
        <v>0</v>
      </c>
      <c r="F38" s="3">
        <f>Tableau256789101112[[#This Row],[MONTANT HT]]*0.2</f>
        <v>0</v>
      </c>
      <c r="G38" s="5">
        <f>Tableau256789101112[[#This Row],[TVA]]+Tableau256789101112[[#This Row],[MONTANT HT]]</f>
        <v>0</v>
      </c>
      <c r="H38" s="12" t="str" cm="1">
        <f t="array" ref="H38">_xlfn.IFS(Tableau256789101112[[#This Row],[MONTANT TTC]]="","",Tableau256789101112[[#This Row],[MODE 
REGLEMENT ]]="","A régler",Tableau256789101112[[#This Row],[MODE 
REGLEMENT ]]&lt;&gt;"","Réglée")</f>
        <v>A régler</v>
      </c>
      <c r="I38" s="1"/>
      <c r="J38" s="1"/>
      <c r="K38" s="1"/>
      <c r="L38" s="1"/>
      <c r="M38" s="1"/>
      <c r="N38" s="8"/>
      <c r="O38" s="38"/>
    </row>
    <row r="39" spans="1:15" x14ac:dyDescent="0.3">
      <c r="A39" s="7"/>
      <c r="B39" s="2"/>
      <c r="C39" s="17"/>
      <c r="D39" s="17"/>
      <c r="E39" s="3">
        <v>0</v>
      </c>
      <c r="F39" s="3">
        <f>Tableau256789101112[[#This Row],[MONTANT HT]]*0.2</f>
        <v>0</v>
      </c>
      <c r="G39" s="5">
        <f>Tableau256789101112[[#This Row],[TVA]]+Tableau256789101112[[#This Row],[MONTANT HT]]</f>
        <v>0</v>
      </c>
      <c r="H39" s="12" t="str" cm="1">
        <f t="array" ref="H39">_xlfn.IFS(Tableau256789101112[[#This Row],[MONTANT TTC]]="","",Tableau256789101112[[#This Row],[MODE 
REGLEMENT ]]="","A régler",Tableau256789101112[[#This Row],[MODE 
REGLEMENT ]]&lt;&gt;"","Réglée")</f>
        <v>A régler</v>
      </c>
      <c r="I39" s="1"/>
      <c r="J39" s="1"/>
      <c r="K39" s="1"/>
      <c r="L39" s="1"/>
      <c r="M39" s="1"/>
      <c r="N39" s="8"/>
      <c r="O39" s="38"/>
    </row>
    <row r="40" spans="1:15" x14ac:dyDescent="0.3">
      <c r="A40" s="7"/>
      <c r="B40" s="2"/>
      <c r="C40" s="17"/>
      <c r="D40" s="17"/>
      <c r="E40" s="3">
        <v>0</v>
      </c>
      <c r="F40" s="3">
        <f>Tableau256789101112[[#This Row],[MONTANT HT]]*0.2</f>
        <v>0</v>
      </c>
      <c r="G40" s="5">
        <f>Tableau256789101112[[#This Row],[TVA]]+Tableau256789101112[[#This Row],[MONTANT HT]]</f>
        <v>0</v>
      </c>
      <c r="H40" s="12" t="str" cm="1">
        <f t="array" ref="H40">_xlfn.IFS(Tableau256789101112[[#This Row],[MONTANT TTC]]="","",Tableau256789101112[[#This Row],[MODE 
REGLEMENT ]]="","A régler",Tableau256789101112[[#This Row],[MODE 
REGLEMENT ]]&lt;&gt;"","Réglée")</f>
        <v>A régler</v>
      </c>
      <c r="I40" s="1"/>
      <c r="J40" s="1"/>
      <c r="K40" s="1"/>
      <c r="L40" s="1"/>
      <c r="M40" s="1"/>
      <c r="N40" s="8"/>
      <c r="O40" s="38"/>
    </row>
    <row r="41" spans="1:15" x14ac:dyDescent="0.3">
      <c r="A41" s="7"/>
      <c r="B41" s="2"/>
      <c r="C41" s="17"/>
      <c r="D41" s="17"/>
      <c r="E41" s="3">
        <v>0</v>
      </c>
      <c r="F41" s="3">
        <f>Tableau256789101112[[#This Row],[MONTANT HT]]*0.2</f>
        <v>0</v>
      </c>
      <c r="G41" s="5">
        <f>Tableau256789101112[[#This Row],[TVA]]+Tableau256789101112[[#This Row],[MONTANT HT]]</f>
        <v>0</v>
      </c>
      <c r="H41" s="12" t="str" cm="1">
        <f t="array" ref="H41">_xlfn.IFS(Tableau256789101112[[#This Row],[MONTANT TTC]]="","",Tableau256789101112[[#This Row],[MODE 
REGLEMENT ]]="","A régler",Tableau256789101112[[#This Row],[MODE 
REGLEMENT ]]&lt;&gt;"","Réglée")</f>
        <v>A régler</v>
      </c>
      <c r="I41" s="1"/>
      <c r="J41" s="1"/>
      <c r="K41" s="1"/>
      <c r="L41" s="1"/>
      <c r="M41" s="1"/>
      <c r="N41" s="8"/>
      <c r="O41" s="38"/>
    </row>
    <row r="42" spans="1:15" x14ac:dyDescent="0.3">
      <c r="A42" s="7"/>
      <c r="B42" s="2"/>
      <c r="C42" s="17"/>
      <c r="D42" s="17"/>
      <c r="E42" s="3">
        <v>0</v>
      </c>
      <c r="F42" s="3">
        <f>Tableau256789101112[[#This Row],[MONTANT HT]]*0.2</f>
        <v>0</v>
      </c>
      <c r="G42" s="5">
        <f>Tableau256789101112[[#This Row],[TVA]]+Tableau256789101112[[#This Row],[MONTANT HT]]</f>
        <v>0</v>
      </c>
      <c r="H42" s="12" t="str" cm="1">
        <f t="array" ref="H42">_xlfn.IFS(Tableau256789101112[[#This Row],[MONTANT TTC]]="","",Tableau256789101112[[#This Row],[MODE 
REGLEMENT ]]="","A régler",Tableau256789101112[[#This Row],[MODE 
REGLEMENT ]]&lt;&gt;"","Réglée")</f>
        <v>A régler</v>
      </c>
      <c r="I42" s="1"/>
      <c r="J42" s="1"/>
      <c r="K42" s="1"/>
      <c r="L42" s="1"/>
      <c r="M42" s="1"/>
      <c r="N42" s="8"/>
      <c r="O42" s="38"/>
    </row>
    <row r="43" spans="1:15" x14ac:dyDescent="0.3">
      <c r="A43" s="7"/>
      <c r="B43" s="2"/>
      <c r="C43" s="17"/>
      <c r="D43" s="17"/>
      <c r="E43" s="3">
        <v>0</v>
      </c>
      <c r="F43" s="3">
        <f>Tableau256789101112[[#This Row],[MONTANT HT]]*0.2</f>
        <v>0</v>
      </c>
      <c r="G43" s="5">
        <f>Tableau256789101112[[#This Row],[TVA]]+Tableau256789101112[[#This Row],[MONTANT HT]]</f>
        <v>0</v>
      </c>
      <c r="H43" s="12" t="str" cm="1">
        <f t="array" ref="H43">_xlfn.IFS(Tableau256789101112[[#This Row],[MONTANT TTC]]="","",Tableau256789101112[[#This Row],[MODE 
REGLEMENT ]]="","A régler",Tableau256789101112[[#This Row],[MODE 
REGLEMENT ]]&lt;&gt;"","Réglée")</f>
        <v>A régler</v>
      </c>
      <c r="I43" s="1"/>
      <c r="J43" s="1"/>
      <c r="K43" s="1"/>
      <c r="L43" s="1"/>
      <c r="M43" s="1"/>
      <c r="N43" s="8"/>
      <c r="O43" s="38"/>
    </row>
    <row r="44" spans="1:15" x14ac:dyDescent="0.3">
      <c r="A44" s="7"/>
      <c r="B44" s="2"/>
      <c r="C44" s="17"/>
      <c r="D44" s="17"/>
      <c r="E44" s="3">
        <v>0</v>
      </c>
      <c r="F44" s="3">
        <f>Tableau256789101112[[#This Row],[MONTANT HT]]*0.2</f>
        <v>0</v>
      </c>
      <c r="G44" s="5">
        <f>Tableau256789101112[[#This Row],[TVA]]+Tableau256789101112[[#This Row],[MONTANT HT]]</f>
        <v>0</v>
      </c>
      <c r="H44" s="12" t="str" cm="1">
        <f t="array" ref="H44">_xlfn.IFS(Tableau256789101112[[#This Row],[MONTANT TTC]]="","",Tableau256789101112[[#This Row],[MODE 
REGLEMENT ]]="","A régler",Tableau256789101112[[#This Row],[MODE 
REGLEMENT ]]&lt;&gt;"","Réglée")</f>
        <v>A régler</v>
      </c>
      <c r="I44" s="1"/>
      <c r="J44" s="1"/>
      <c r="K44" s="1"/>
      <c r="L44" s="1"/>
      <c r="M44" s="1"/>
      <c r="N44" s="8"/>
      <c r="O44" s="38"/>
    </row>
    <row r="45" spans="1:15" x14ac:dyDescent="0.3">
      <c r="A45" s="7"/>
      <c r="B45" s="2"/>
      <c r="C45" s="17"/>
      <c r="D45" s="17"/>
      <c r="E45" s="3">
        <v>0</v>
      </c>
      <c r="F45" s="3">
        <f>Tableau256789101112[[#This Row],[MONTANT HT]]*0.2</f>
        <v>0</v>
      </c>
      <c r="G45" s="5">
        <f>Tableau256789101112[[#This Row],[TVA]]+Tableau256789101112[[#This Row],[MONTANT HT]]</f>
        <v>0</v>
      </c>
      <c r="H45" s="12" t="str" cm="1">
        <f t="array" ref="H45">_xlfn.IFS(Tableau256789101112[[#This Row],[MONTANT TTC]]="","",Tableau256789101112[[#This Row],[MODE 
REGLEMENT ]]="","A régler",Tableau256789101112[[#This Row],[MODE 
REGLEMENT ]]&lt;&gt;"","Réglée")</f>
        <v>A régler</v>
      </c>
      <c r="I45" s="1"/>
      <c r="J45" s="1"/>
      <c r="K45" s="1"/>
      <c r="L45" s="1"/>
      <c r="M45" s="1"/>
      <c r="N45" s="8"/>
      <c r="O45" s="38"/>
    </row>
    <row r="46" spans="1:15" x14ac:dyDescent="0.3">
      <c r="A46" s="7"/>
      <c r="B46" s="2"/>
      <c r="C46" s="17"/>
      <c r="D46" s="17"/>
      <c r="E46" s="3">
        <v>0</v>
      </c>
      <c r="F46" s="3">
        <f>Tableau256789101112[[#This Row],[MONTANT HT]]*0.2</f>
        <v>0</v>
      </c>
      <c r="G46" s="5">
        <f>Tableau256789101112[[#This Row],[TVA]]+Tableau256789101112[[#This Row],[MONTANT HT]]</f>
        <v>0</v>
      </c>
      <c r="H46" s="12" t="str" cm="1">
        <f t="array" ref="H46">_xlfn.IFS(Tableau256789101112[[#This Row],[MONTANT TTC]]="","",Tableau256789101112[[#This Row],[MODE 
REGLEMENT ]]="","A régler",Tableau256789101112[[#This Row],[MODE 
REGLEMENT ]]&lt;&gt;"","Réglée")</f>
        <v>A régler</v>
      </c>
      <c r="I46" s="1"/>
      <c r="J46" s="1"/>
      <c r="K46" s="1"/>
      <c r="L46" s="1"/>
      <c r="M46" s="1"/>
      <c r="N46" s="8"/>
      <c r="O46" s="38"/>
    </row>
    <row r="47" spans="1:15" x14ac:dyDescent="0.3">
      <c r="A47" s="7"/>
      <c r="B47" s="2"/>
      <c r="C47" s="17"/>
      <c r="D47" s="17"/>
      <c r="E47" s="3">
        <v>0</v>
      </c>
      <c r="F47" s="3">
        <f>Tableau256789101112[[#This Row],[MONTANT HT]]*0.2</f>
        <v>0</v>
      </c>
      <c r="G47" s="5">
        <f>Tableau256789101112[[#This Row],[TVA]]+Tableau256789101112[[#This Row],[MONTANT HT]]</f>
        <v>0</v>
      </c>
      <c r="H47" s="12" t="str" cm="1">
        <f t="array" ref="H47">_xlfn.IFS(Tableau256789101112[[#This Row],[MONTANT TTC]]="","",Tableau256789101112[[#This Row],[MODE 
REGLEMENT ]]="","A régler",Tableau256789101112[[#This Row],[MODE 
REGLEMENT ]]&lt;&gt;"","Réglée")</f>
        <v>A régler</v>
      </c>
      <c r="I47" s="1"/>
      <c r="J47" s="1"/>
      <c r="K47" s="1"/>
      <c r="L47" s="1"/>
      <c r="M47" s="1"/>
      <c r="N47" s="8"/>
      <c r="O47" s="38"/>
    </row>
    <row r="48" spans="1:15" x14ac:dyDescent="0.3">
      <c r="A48" s="7"/>
      <c r="B48" s="2"/>
      <c r="C48" s="17"/>
      <c r="D48" s="17"/>
      <c r="E48" s="3">
        <v>0</v>
      </c>
      <c r="F48" s="3">
        <f>Tableau256789101112[[#This Row],[MONTANT HT]]*0.2</f>
        <v>0</v>
      </c>
      <c r="G48" s="5">
        <f>Tableau256789101112[[#This Row],[TVA]]+Tableau256789101112[[#This Row],[MONTANT HT]]</f>
        <v>0</v>
      </c>
      <c r="H48" s="12" t="str" cm="1">
        <f t="array" ref="H48">_xlfn.IFS(Tableau256789101112[[#This Row],[MONTANT TTC]]="","",Tableau256789101112[[#This Row],[MODE 
REGLEMENT ]]="","A régler",Tableau256789101112[[#This Row],[MODE 
REGLEMENT ]]&lt;&gt;"","Réglée")</f>
        <v>A régler</v>
      </c>
      <c r="I48" s="1"/>
      <c r="J48" s="1"/>
      <c r="K48" s="1"/>
      <c r="L48" s="1"/>
      <c r="M48" s="1"/>
      <c r="N48" s="8"/>
      <c r="O48" s="38"/>
    </row>
    <row r="49" spans="1:15" x14ac:dyDescent="0.3">
      <c r="A49" s="7"/>
      <c r="B49" s="2"/>
      <c r="C49" s="17"/>
      <c r="D49" s="17"/>
      <c r="E49" s="3">
        <v>0</v>
      </c>
      <c r="F49" s="3">
        <f>Tableau256789101112[[#This Row],[MONTANT HT]]*0.2</f>
        <v>0</v>
      </c>
      <c r="G49" s="5">
        <f>Tableau256789101112[[#This Row],[TVA]]+Tableau256789101112[[#This Row],[MONTANT HT]]</f>
        <v>0</v>
      </c>
      <c r="H49" s="12" t="str" cm="1">
        <f t="array" ref="H49">_xlfn.IFS(Tableau256789101112[[#This Row],[MONTANT TTC]]="","",Tableau256789101112[[#This Row],[MODE 
REGLEMENT ]]="","A régler",Tableau256789101112[[#This Row],[MODE 
REGLEMENT ]]&lt;&gt;"","Réglée")</f>
        <v>A régler</v>
      </c>
      <c r="I49" s="1"/>
      <c r="J49" s="1"/>
      <c r="K49" s="1"/>
      <c r="L49" s="1"/>
      <c r="M49" s="1"/>
      <c r="N49" s="8"/>
      <c r="O49" s="38"/>
    </row>
    <row r="50" spans="1:15" x14ac:dyDescent="0.3">
      <c r="A50" s="7"/>
      <c r="B50" s="2"/>
      <c r="C50" s="17"/>
      <c r="D50" s="17"/>
      <c r="E50" s="3">
        <v>0</v>
      </c>
      <c r="F50" s="3">
        <f>Tableau256789101112[[#This Row],[MONTANT HT]]*0.2</f>
        <v>0</v>
      </c>
      <c r="G50" s="5">
        <f>Tableau256789101112[[#This Row],[TVA]]+Tableau256789101112[[#This Row],[MONTANT HT]]</f>
        <v>0</v>
      </c>
      <c r="H50" s="12" t="str" cm="1">
        <f t="array" ref="H50">_xlfn.IFS(Tableau256789101112[[#This Row],[MONTANT TTC]]="","",Tableau256789101112[[#This Row],[MODE 
REGLEMENT ]]="","A régler",Tableau256789101112[[#This Row],[MODE 
REGLEMENT ]]&lt;&gt;"","Réglée")</f>
        <v>A régler</v>
      </c>
      <c r="I50" s="1"/>
      <c r="J50" s="1"/>
      <c r="K50" s="1"/>
      <c r="L50" s="1"/>
      <c r="M50" s="1"/>
      <c r="N50" s="8"/>
      <c r="O50" s="38"/>
    </row>
    <row r="51" spans="1:15" x14ac:dyDescent="0.3">
      <c r="A51" s="7"/>
      <c r="B51" s="2"/>
      <c r="C51" s="17"/>
      <c r="D51" s="17"/>
      <c r="E51" s="3">
        <v>0</v>
      </c>
      <c r="F51" s="3">
        <f>Tableau256789101112[[#This Row],[MONTANT HT]]*0.2</f>
        <v>0</v>
      </c>
      <c r="G51" s="5">
        <f>Tableau256789101112[[#This Row],[TVA]]+Tableau256789101112[[#This Row],[MONTANT HT]]</f>
        <v>0</v>
      </c>
      <c r="H51" s="12" t="str" cm="1">
        <f t="array" ref="H51">_xlfn.IFS(Tableau256789101112[[#This Row],[MONTANT TTC]]="","",Tableau256789101112[[#This Row],[MODE 
REGLEMENT ]]="","A régler",Tableau256789101112[[#This Row],[MODE 
REGLEMENT ]]&lt;&gt;"","Réglée")</f>
        <v>A régler</v>
      </c>
      <c r="I51" s="1"/>
      <c r="J51" s="1"/>
      <c r="K51" s="1"/>
      <c r="L51" s="1"/>
      <c r="M51" s="1"/>
      <c r="N51" s="8"/>
      <c r="O51" s="38"/>
    </row>
    <row r="52" spans="1:15" x14ac:dyDescent="0.3">
      <c r="A52" s="7"/>
      <c r="B52" s="2"/>
      <c r="C52" s="17"/>
      <c r="D52" s="17"/>
      <c r="E52" s="3">
        <v>0</v>
      </c>
      <c r="F52" s="3">
        <f>Tableau256789101112[[#This Row],[MONTANT HT]]*0.2</f>
        <v>0</v>
      </c>
      <c r="G52" s="5">
        <f>Tableau256789101112[[#This Row],[TVA]]+Tableau256789101112[[#This Row],[MONTANT HT]]</f>
        <v>0</v>
      </c>
      <c r="H52" s="12" t="str" cm="1">
        <f t="array" ref="H52">_xlfn.IFS(Tableau256789101112[[#This Row],[MONTANT TTC]]="","",Tableau256789101112[[#This Row],[MODE 
REGLEMENT ]]="","A régler",Tableau256789101112[[#This Row],[MODE 
REGLEMENT ]]&lt;&gt;"","Réglée")</f>
        <v>A régler</v>
      </c>
      <c r="I52" s="1"/>
      <c r="J52" s="1"/>
      <c r="K52" s="1"/>
      <c r="L52" s="1"/>
      <c r="M52" s="1"/>
      <c r="N52" s="8"/>
      <c r="O52" s="38"/>
    </row>
    <row r="53" spans="1:15" x14ac:dyDescent="0.3">
      <c r="A53" s="7"/>
      <c r="B53" s="2"/>
      <c r="C53" s="17"/>
      <c r="D53" s="17"/>
      <c r="E53" s="3">
        <v>0</v>
      </c>
      <c r="F53" s="3">
        <f>Tableau256789101112[[#This Row],[MONTANT HT]]*0.2</f>
        <v>0</v>
      </c>
      <c r="G53" s="5">
        <f>Tableau256789101112[[#This Row],[TVA]]+Tableau256789101112[[#This Row],[MONTANT HT]]</f>
        <v>0</v>
      </c>
      <c r="H53" s="12" t="str" cm="1">
        <f t="array" ref="H53">_xlfn.IFS(Tableau256789101112[[#This Row],[MONTANT TTC]]="","",Tableau256789101112[[#This Row],[MODE 
REGLEMENT ]]="","A régler",Tableau256789101112[[#This Row],[MODE 
REGLEMENT ]]&lt;&gt;"","Réglée")</f>
        <v>A régler</v>
      </c>
      <c r="I53" s="1"/>
      <c r="J53" s="1"/>
      <c r="K53" s="1"/>
      <c r="L53" s="1"/>
      <c r="M53" s="1"/>
      <c r="N53" s="8"/>
      <c r="O53" s="38"/>
    </row>
    <row r="54" spans="1:15" x14ac:dyDescent="0.3">
      <c r="A54" s="7"/>
      <c r="B54" s="2"/>
      <c r="C54" s="17"/>
      <c r="D54" s="17"/>
      <c r="E54" s="3">
        <v>0</v>
      </c>
      <c r="F54" s="3">
        <f>Tableau256789101112[[#This Row],[MONTANT HT]]*0.2</f>
        <v>0</v>
      </c>
      <c r="G54" s="5">
        <f>Tableau256789101112[[#This Row],[TVA]]+Tableau256789101112[[#This Row],[MONTANT HT]]</f>
        <v>0</v>
      </c>
      <c r="H54" s="12" t="str" cm="1">
        <f t="array" ref="H54">_xlfn.IFS(Tableau256789101112[[#This Row],[MONTANT TTC]]="","",Tableau256789101112[[#This Row],[MODE 
REGLEMENT ]]="","A régler",Tableau256789101112[[#This Row],[MODE 
REGLEMENT ]]&lt;&gt;"","Réglée")</f>
        <v>A régler</v>
      </c>
      <c r="I54" s="1"/>
      <c r="J54" s="1"/>
      <c r="K54" s="1"/>
      <c r="L54" s="1"/>
      <c r="M54" s="1"/>
      <c r="N54" s="8"/>
      <c r="O54" s="38"/>
    </row>
    <row r="55" spans="1:15" x14ac:dyDescent="0.3">
      <c r="A55" s="7"/>
      <c r="B55" s="2"/>
      <c r="C55" s="17"/>
      <c r="D55" s="17"/>
      <c r="E55" s="3">
        <v>0</v>
      </c>
      <c r="F55" s="3">
        <f>Tableau256789101112[[#This Row],[MONTANT HT]]*0.2</f>
        <v>0</v>
      </c>
      <c r="G55" s="5">
        <f>Tableau256789101112[[#This Row],[TVA]]+Tableau256789101112[[#This Row],[MONTANT HT]]</f>
        <v>0</v>
      </c>
      <c r="H55" s="12" t="str" cm="1">
        <f t="array" ref="H55">_xlfn.IFS(Tableau256789101112[[#This Row],[MONTANT TTC]]="","",Tableau256789101112[[#This Row],[MODE 
REGLEMENT ]]="","A régler",Tableau256789101112[[#This Row],[MODE 
REGLEMENT ]]&lt;&gt;"","Réglée")</f>
        <v>A régler</v>
      </c>
      <c r="I55" s="1"/>
      <c r="J55" s="1"/>
      <c r="K55" s="1"/>
      <c r="L55" s="1"/>
      <c r="M55" s="1"/>
      <c r="N55" s="8"/>
      <c r="O55" s="38"/>
    </row>
    <row r="56" spans="1:15" x14ac:dyDescent="0.3">
      <c r="A56" s="7"/>
      <c r="B56" s="2"/>
      <c r="C56" s="17"/>
      <c r="D56" s="17"/>
      <c r="E56" s="3">
        <v>0</v>
      </c>
      <c r="F56" s="3">
        <f>Tableau256789101112[[#This Row],[MONTANT HT]]*0.2</f>
        <v>0</v>
      </c>
      <c r="G56" s="5">
        <f>Tableau256789101112[[#This Row],[TVA]]+Tableau256789101112[[#This Row],[MONTANT HT]]</f>
        <v>0</v>
      </c>
      <c r="H56" s="12" t="str" cm="1">
        <f t="array" ref="H56">_xlfn.IFS(Tableau256789101112[[#This Row],[MONTANT TTC]]="","",Tableau256789101112[[#This Row],[MODE 
REGLEMENT ]]="","A régler",Tableau256789101112[[#This Row],[MODE 
REGLEMENT ]]&lt;&gt;"","Réglée")</f>
        <v>A régler</v>
      </c>
      <c r="I56" s="1"/>
      <c r="J56" s="1"/>
      <c r="K56" s="1"/>
      <c r="L56" s="1"/>
      <c r="M56" s="1"/>
      <c r="N56" s="8"/>
      <c r="O56" s="38"/>
    </row>
    <row r="57" spans="1:15" x14ac:dyDescent="0.3">
      <c r="A57" s="7"/>
      <c r="B57" s="2"/>
      <c r="C57" s="17"/>
      <c r="D57" s="17"/>
      <c r="E57" s="3">
        <v>0</v>
      </c>
      <c r="F57" s="3">
        <f>Tableau256789101112[[#This Row],[MONTANT HT]]*0.2</f>
        <v>0</v>
      </c>
      <c r="G57" s="5">
        <f>Tableau256789101112[[#This Row],[TVA]]+Tableau256789101112[[#This Row],[MONTANT HT]]</f>
        <v>0</v>
      </c>
      <c r="H57" s="12" t="str" cm="1">
        <f t="array" ref="H57">_xlfn.IFS(Tableau256789101112[[#This Row],[MONTANT TTC]]="","",Tableau256789101112[[#This Row],[MODE 
REGLEMENT ]]="","A régler",Tableau256789101112[[#This Row],[MODE 
REGLEMENT ]]&lt;&gt;"","Réglée")</f>
        <v>A régler</v>
      </c>
      <c r="I57" s="1"/>
      <c r="J57" s="1"/>
      <c r="K57" s="1"/>
      <c r="L57" s="1"/>
      <c r="M57" s="1"/>
      <c r="N57" s="8"/>
      <c r="O57" s="38"/>
    </row>
    <row r="58" spans="1:15" x14ac:dyDescent="0.3">
      <c r="A58" s="7"/>
      <c r="B58" s="2"/>
      <c r="C58" s="17"/>
      <c r="D58" s="17"/>
      <c r="E58" s="3">
        <v>0</v>
      </c>
      <c r="F58" s="3">
        <f>Tableau256789101112[[#This Row],[MONTANT HT]]*0.2</f>
        <v>0</v>
      </c>
      <c r="G58" s="5">
        <f>Tableau256789101112[[#This Row],[TVA]]+Tableau256789101112[[#This Row],[MONTANT HT]]</f>
        <v>0</v>
      </c>
      <c r="H58" s="12" t="str" cm="1">
        <f t="array" ref="H58">_xlfn.IFS(Tableau256789101112[[#This Row],[MONTANT TTC]]="","",Tableau256789101112[[#This Row],[MODE 
REGLEMENT ]]="","A régler",Tableau256789101112[[#This Row],[MODE 
REGLEMENT ]]&lt;&gt;"","Réglée")</f>
        <v>A régler</v>
      </c>
      <c r="I58" s="1"/>
      <c r="J58" s="1"/>
      <c r="K58" s="1"/>
      <c r="L58" s="1"/>
      <c r="M58" s="1"/>
      <c r="N58" s="8"/>
      <c r="O58" s="38"/>
    </row>
    <row r="59" spans="1:15" x14ac:dyDescent="0.3">
      <c r="A59" s="7"/>
      <c r="B59" s="2"/>
      <c r="C59" s="17"/>
      <c r="D59" s="17"/>
      <c r="E59" s="3">
        <v>0</v>
      </c>
      <c r="F59" s="3">
        <f>Tableau256789101112[[#This Row],[MONTANT HT]]*0.2</f>
        <v>0</v>
      </c>
      <c r="G59" s="5">
        <f>Tableau256789101112[[#This Row],[TVA]]+Tableau256789101112[[#This Row],[MONTANT HT]]</f>
        <v>0</v>
      </c>
      <c r="H59" s="12" t="str" cm="1">
        <f t="array" ref="H59">_xlfn.IFS(Tableau256789101112[[#This Row],[MONTANT TTC]]="","",Tableau256789101112[[#This Row],[MODE 
REGLEMENT ]]="","A régler",Tableau256789101112[[#This Row],[MODE 
REGLEMENT ]]&lt;&gt;"","Réglée")</f>
        <v>A régler</v>
      </c>
      <c r="I59" s="1"/>
      <c r="J59" s="1"/>
      <c r="K59" s="1"/>
      <c r="L59" s="1"/>
      <c r="M59" s="1"/>
      <c r="N59" s="8"/>
      <c r="O59" s="38"/>
    </row>
    <row r="60" spans="1:15" x14ac:dyDescent="0.3">
      <c r="A60" s="7"/>
      <c r="B60" s="2"/>
      <c r="C60" s="17"/>
      <c r="D60" s="17"/>
      <c r="E60" s="3">
        <v>0</v>
      </c>
      <c r="F60" s="3">
        <f>Tableau256789101112[[#This Row],[MONTANT HT]]*0.2</f>
        <v>0</v>
      </c>
      <c r="G60" s="5">
        <f>Tableau256789101112[[#This Row],[TVA]]+Tableau256789101112[[#This Row],[MONTANT HT]]</f>
        <v>0</v>
      </c>
      <c r="H60" s="12" t="str" cm="1">
        <f t="array" ref="H60">_xlfn.IFS(Tableau256789101112[[#This Row],[MONTANT TTC]]="","",Tableau256789101112[[#This Row],[MODE 
REGLEMENT ]]="","A régler",Tableau256789101112[[#This Row],[MODE 
REGLEMENT ]]&lt;&gt;"","Réglée")</f>
        <v>A régler</v>
      </c>
      <c r="I60" s="1"/>
      <c r="J60" s="1"/>
      <c r="K60" s="1"/>
      <c r="L60" s="1"/>
      <c r="M60" s="1"/>
      <c r="N60" s="8"/>
      <c r="O60" s="38"/>
    </row>
    <row r="61" spans="1:15" x14ac:dyDescent="0.3">
      <c r="A61" s="7"/>
      <c r="B61" s="2"/>
      <c r="C61" s="17"/>
      <c r="D61" s="17"/>
      <c r="E61" s="3">
        <v>0</v>
      </c>
      <c r="F61" s="3">
        <f>Tableau256789101112[[#This Row],[MONTANT HT]]*0.2</f>
        <v>0</v>
      </c>
      <c r="G61" s="5">
        <f>Tableau256789101112[[#This Row],[TVA]]+Tableau256789101112[[#This Row],[MONTANT HT]]</f>
        <v>0</v>
      </c>
      <c r="H61" s="12" t="str" cm="1">
        <f t="array" ref="H61">_xlfn.IFS(Tableau256789101112[[#This Row],[MONTANT TTC]]="","",Tableau256789101112[[#This Row],[MODE 
REGLEMENT ]]="","A régler",Tableau256789101112[[#This Row],[MODE 
REGLEMENT ]]&lt;&gt;"","Réglée")</f>
        <v>A régler</v>
      </c>
      <c r="I61" s="1"/>
      <c r="J61" s="1"/>
      <c r="K61" s="1"/>
      <c r="L61" s="1"/>
      <c r="M61" s="1"/>
      <c r="N61" s="8"/>
      <c r="O61" s="38"/>
    </row>
    <row r="62" spans="1:15" x14ac:dyDescent="0.3">
      <c r="A62" s="7"/>
      <c r="B62" s="2"/>
      <c r="C62" s="17"/>
      <c r="D62" s="17"/>
      <c r="E62" s="3">
        <v>0</v>
      </c>
      <c r="F62" s="3">
        <f>Tableau256789101112[[#This Row],[MONTANT HT]]*0.2</f>
        <v>0</v>
      </c>
      <c r="G62" s="5">
        <f>Tableau256789101112[[#This Row],[TVA]]+Tableau256789101112[[#This Row],[MONTANT HT]]</f>
        <v>0</v>
      </c>
      <c r="H62" s="12" t="str" cm="1">
        <f t="array" ref="H62">_xlfn.IFS(Tableau256789101112[[#This Row],[MONTANT TTC]]="","",Tableau256789101112[[#This Row],[MODE 
REGLEMENT ]]="","A régler",Tableau256789101112[[#This Row],[MODE 
REGLEMENT ]]&lt;&gt;"","Réglée")</f>
        <v>A régler</v>
      </c>
      <c r="I62" s="1"/>
      <c r="J62" s="1"/>
      <c r="K62" s="1"/>
      <c r="L62" s="1"/>
      <c r="M62" s="1"/>
      <c r="N62" s="8"/>
      <c r="O62" s="38"/>
    </row>
    <row r="63" spans="1:15" x14ac:dyDescent="0.3">
      <c r="A63" s="7"/>
      <c r="B63" s="2"/>
      <c r="C63" s="17"/>
      <c r="D63" s="17"/>
      <c r="E63" s="3">
        <v>0</v>
      </c>
      <c r="F63" s="3">
        <f>Tableau256789101112[[#This Row],[MONTANT HT]]*0.2</f>
        <v>0</v>
      </c>
      <c r="G63" s="5">
        <f>Tableau256789101112[[#This Row],[TVA]]+Tableau256789101112[[#This Row],[MONTANT HT]]</f>
        <v>0</v>
      </c>
      <c r="H63" s="12" t="str" cm="1">
        <f t="array" ref="H63">_xlfn.IFS(Tableau256789101112[[#This Row],[MONTANT TTC]]="","",Tableau256789101112[[#This Row],[MODE 
REGLEMENT ]]="","A régler",Tableau256789101112[[#This Row],[MODE 
REGLEMENT ]]&lt;&gt;"","Réglée")</f>
        <v>A régler</v>
      </c>
      <c r="I63" s="1"/>
      <c r="J63" s="1"/>
      <c r="K63" s="1"/>
      <c r="L63" s="1"/>
      <c r="M63" s="1"/>
      <c r="N63" s="8"/>
      <c r="O63" s="38"/>
    </row>
    <row r="64" spans="1:15" x14ac:dyDescent="0.3">
      <c r="A64" s="7"/>
      <c r="B64" s="2"/>
      <c r="C64" s="17"/>
      <c r="D64" s="17"/>
      <c r="E64" s="3">
        <v>0</v>
      </c>
      <c r="F64" s="3">
        <f>Tableau256789101112[[#This Row],[MONTANT HT]]*0.2</f>
        <v>0</v>
      </c>
      <c r="G64" s="5">
        <f>Tableau256789101112[[#This Row],[TVA]]+Tableau256789101112[[#This Row],[MONTANT HT]]</f>
        <v>0</v>
      </c>
      <c r="H64" s="12" t="str" cm="1">
        <f t="array" ref="H64">_xlfn.IFS(Tableau256789101112[[#This Row],[MONTANT TTC]]="","",Tableau256789101112[[#This Row],[MODE 
REGLEMENT ]]="","A régler",Tableau256789101112[[#This Row],[MODE 
REGLEMENT ]]&lt;&gt;"","Réglée")</f>
        <v>A régler</v>
      </c>
      <c r="I64" s="1"/>
      <c r="J64" s="1"/>
      <c r="K64" s="1"/>
      <c r="L64" s="1"/>
      <c r="M64" s="1"/>
      <c r="N64" s="8"/>
      <c r="O64" s="38"/>
    </row>
    <row r="65" spans="1:15" x14ac:dyDescent="0.3">
      <c r="A65" s="7"/>
      <c r="B65" s="2"/>
      <c r="C65" s="17"/>
      <c r="D65" s="17"/>
      <c r="E65" s="3">
        <v>0</v>
      </c>
      <c r="F65" s="3">
        <f>Tableau256789101112[[#This Row],[MONTANT HT]]*0.2</f>
        <v>0</v>
      </c>
      <c r="G65" s="5">
        <f>Tableau256789101112[[#This Row],[TVA]]+Tableau256789101112[[#This Row],[MONTANT HT]]</f>
        <v>0</v>
      </c>
      <c r="H65" s="12" t="str" cm="1">
        <f t="array" ref="H65">_xlfn.IFS(Tableau256789101112[[#This Row],[MONTANT TTC]]="","",Tableau256789101112[[#This Row],[MODE 
REGLEMENT ]]="","A régler",Tableau256789101112[[#This Row],[MODE 
REGLEMENT ]]&lt;&gt;"","Réglée")</f>
        <v>A régler</v>
      </c>
      <c r="I65" s="1"/>
      <c r="J65" s="1"/>
      <c r="K65" s="1"/>
      <c r="L65" s="1"/>
      <c r="M65" s="1"/>
      <c r="N65" s="8"/>
      <c r="O65" s="38"/>
    </row>
    <row r="66" spans="1:15" x14ac:dyDescent="0.3">
      <c r="A66" s="7"/>
      <c r="B66" s="2"/>
      <c r="C66" s="17"/>
      <c r="D66" s="17"/>
      <c r="E66" s="3">
        <v>0</v>
      </c>
      <c r="F66" s="3">
        <f>Tableau256789101112[[#This Row],[MONTANT HT]]*0.2</f>
        <v>0</v>
      </c>
      <c r="G66" s="5">
        <f>Tableau256789101112[[#This Row],[TVA]]+Tableau256789101112[[#This Row],[MONTANT HT]]</f>
        <v>0</v>
      </c>
      <c r="H66" s="12" t="str" cm="1">
        <f t="array" ref="H66">_xlfn.IFS(Tableau256789101112[[#This Row],[MONTANT TTC]]="","",Tableau256789101112[[#This Row],[MODE 
REGLEMENT ]]="","A régler",Tableau256789101112[[#This Row],[MODE 
REGLEMENT ]]&lt;&gt;"","Réglée")</f>
        <v>A régler</v>
      </c>
      <c r="I66" s="1"/>
      <c r="J66" s="1"/>
      <c r="K66" s="1"/>
      <c r="L66" s="1"/>
      <c r="M66" s="1"/>
      <c r="N66" s="8"/>
      <c r="O66" s="38"/>
    </row>
    <row r="67" spans="1:15" x14ac:dyDescent="0.3">
      <c r="A67" s="7"/>
      <c r="B67" s="2"/>
      <c r="C67" s="17"/>
      <c r="D67" s="17"/>
      <c r="E67" s="3">
        <v>0</v>
      </c>
      <c r="F67" s="3">
        <f>Tableau256789101112[[#This Row],[MONTANT HT]]*0.2</f>
        <v>0</v>
      </c>
      <c r="G67" s="5">
        <f>Tableau256789101112[[#This Row],[TVA]]+Tableau256789101112[[#This Row],[MONTANT HT]]</f>
        <v>0</v>
      </c>
      <c r="H67" s="12" t="str" cm="1">
        <f t="array" ref="H67">_xlfn.IFS(Tableau256789101112[[#This Row],[MONTANT TTC]]="","",Tableau256789101112[[#This Row],[MODE 
REGLEMENT ]]="","A régler",Tableau256789101112[[#This Row],[MODE 
REGLEMENT ]]&lt;&gt;"","Réglée")</f>
        <v>A régler</v>
      </c>
      <c r="I67" s="1"/>
      <c r="J67" s="1"/>
      <c r="K67" s="1"/>
      <c r="L67" s="1"/>
      <c r="M67" s="1"/>
      <c r="N67" s="8"/>
      <c r="O67" s="38"/>
    </row>
    <row r="68" spans="1:15" x14ac:dyDescent="0.3">
      <c r="A68" s="7"/>
      <c r="B68" s="2"/>
      <c r="C68" s="17"/>
      <c r="D68" s="17"/>
      <c r="E68" s="3">
        <v>0</v>
      </c>
      <c r="F68" s="3">
        <f>Tableau256789101112[[#This Row],[MONTANT HT]]*0.2</f>
        <v>0</v>
      </c>
      <c r="G68" s="5">
        <f>Tableau256789101112[[#This Row],[TVA]]+Tableau256789101112[[#This Row],[MONTANT HT]]</f>
        <v>0</v>
      </c>
      <c r="H68" s="12" t="str" cm="1">
        <f t="array" ref="H68">_xlfn.IFS(Tableau256789101112[[#This Row],[MONTANT TTC]]="","",Tableau256789101112[[#This Row],[MODE 
REGLEMENT ]]="","A régler",Tableau256789101112[[#This Row],[MODE 
REGLEMENT ]]&lt;&gt;"","Réglée")</f>
        <v>A régler</v>
      </c>
      <c r="I68" s="1"/>
      <c r="J68" s="1"/>
      <c r="K68" s="1"/>
      <c r="L68" s="1"/>
      <c r="M68" s="1"/>
      <c r="N68" s="8"/>
      <c r="O68" s="38"/>
    </row>
    <row r="69" spans="1:15" x14ac:dyDescent="0.3">
      <c r="A69" s="7"/>
      <c r="B69" s="2"/>
      <c r="C69" s="17"/>
      <c r="D69" s="17"/>
      <c r="E69" s="3">
        <v>0</v>
      </c>
      <c r="F69" s="3">
        <f>Tableau256789101112[[#This Row],[MONTANT HT]]*0.2</f>
        <v>0</v>
      </c>
      <c r="G69" s="5">
        <f>Tableau256789101112[[#This Row],[TVA]]+Tableau256789101112[[#This Row],[MONTANT HT]]</f>
        <v>0</v>
      </c>
      <c r="H69" s="12" t="str" cm="1">
        <f t="array" ref="H69">_xlfn.IFS(Tableau256789101112[[#This Row],[MONTANT TTC]]="","",Tableau256789101112[[#This Row],[MODE 
REGLEMENT ]]="","A régler",Tableau256789101112[[#This Row],[MODE 
REGLEMENT ]]&lt;&gt;"","Réglée")</f>
        <v>A régler</v>
      </c>
      <c r="I69" s="1"/>
      <c r="J69" s="1"/>
      <c r="K69" s="1"/>
      <c r="L69" s="1"/>
      <c r="M69" s="1"/>
      <c r="N69" s="8"/>
      <c r="O69" s="38"/>
    </row>
    <row r="70" spans="1:15" x14ac:dyDescent="0.3">
      <c r="A70" s="7"/>
      <c r="B70" s="2"/>
      <c r="C70" s="17"/>
      <c r="D70" s="17"/>
      <c r="E70" s="3">
        <v>0</v>
      </c>
      <c r="F70" s="3">
        <f>Tableau256789101112[[#This Row],[MONTANT HT]]*0.2</f>
        <v>0</v>
      </c>
      <c r="G70" s="5">
        <f>Tableau256789101112[[#This Row],[TVA]]+Tableau256789101112[[#This Row],[MONTANT HT]]</f>
        <v>0</v>
      </c>
      <c r="H70" s="12" t="str" cm="1">
        <f t="array" ref="H70">_xlfn.IFS(Tableau256789101112[[#This Row],[MONTANT TTC]]="","",Tableau256789101112[[#This Row],[MODE 
REGLEMENT ]]="","A régler",Tableau256789101112[[#This Row],[MODE 
REGLEMENT ]]&lt;&gt;"","Réglée")</f>
        <v>A régler</v>
      </c>
      <c r="I70" s="1"/>
      <c r="J70" s="1"/>
      <c r="K70" s="1"/>
      <c r="L70" s="1"/>
      <c r="M70" s="1"/>
      <c r="N70" s="8"/>
      <c r="O70" s="38"/>
    </row>
    <row r="71" spans="1:15" x14ac:dyDescent="0.3">
      <c r="A71" s="7"/>
      <c r="B71" s="2"/>
      <c r="C71" s="17"/>
      <c r="D71" s="17"/>
      <c r="E71" s="3">
        <v>0</v>
      </c>
      <c r="F71" s="3">
        <f>Tableau256789101112[[#This Row],[MONTANT HT]]*0.2</f>
        <v>0</v>
      </c>
      <c r="G71" s="5">
        <f>Tableau256789101112[[#This Row],[TVA]]+Tableau256789101112[[#This Row],[MONTANT HT]]</f>
        <v>0</v>
      </c>
      <c r="H71" s="12" t="str" cm="1">
        <f t="array" ref="H71">_xlfn.IFS(Tableau256789101112[[#This Row],[MONTANT TTC]]="","",Tableau256789101112[[#This Row],[MODE 
REGLEMENT ]]="","A régler",Tableau256789101112[[#This Row],[MODE 
REGLEMENT ]]&lt;&gt;"","Réglée")</f>
        <v>A régler</v>
      </c>
      <c r="I71" s="1"/>
      <c r="J71" s="1"/>
      <c r="K71" s="1"/>
      <c r="L71" s="1"/>
      <c r="M71" s="1"/>
      <c r="N71" s="8"/>
      <c r="O71" s="38"/>
    </row>
    <row r="72" spans="1:15" x14ac:dyDescent="0.3">
      <c r="A72" s="7"/>
      <c r="B72" s="2"/>
      <c r="C72" s="17"/>
      <c r="D72" s="17"/>
      <c r="E72" s="3">
        <v>0</v>
      </c>
      <c r="F72" s="3">
        <f>Tableau256789101112[[#This Row],[MONTANT HT]]*0.2</f>
        <v>0</v>
      </c>
      <c r="G72" s="5">
        <f>Tableau256789101112[[#This Row],[TVA]]+Tableau256789101112[[#This Row],[MONTANT HT]]</f>
        <v>0</v>
      </c>
      <c r="H72" s="12" t="str" cm="1">
        <f t="array" ref="H72">_xlfn.IFS(Tableau256789101112[[#This Row],[MONTANT TTC]]="","",Tableau256789101112[[#This Row],[MODE 
REGLEMENT ]]="","A régler",Tableau256789101112[[#This Row],[MODE 
REGLEMENT ]]&lt;&gt;"","Réglée")</f>
        <v>A régler</v>
      </c>
      <c r="I72" s="1"/>
      <c r="J72" s="1"/>
      <c r="K72" s="1"/>
      <c r="L72" s="1"/>
      <c r="M72" s="1"/>
      <c r="N72" s="8"/>
      <c r="O72" s="38"/>
    </row>
    <row r="73" spans="1:15" x14ac:dyDescent="0.3">
      <c r="A73" s="7"/>
      <c r="B73" s="2"/>
      <c r="C73" s="17"/>
      <c r="D73" s="17"/>
      <c r="E73" s="3">
        <v>0</v>
      </c>
      <c r="F73" s="3">
        <f>Tableau256789101112[[#This Row],[MONTANT HT]]*0.2</f>
        <v>0</v>
      </c>
      <c r="G73" s="5">
        <f>Tableau256789101112[[#This Row],[TVA]]+Tableau256789101112[[#This Row],[MONTANT HT]]</f>
        <v>0</v>
      </c>
      <c r="H73" s="12" t="str" cm="1">
        <f t="array" ref="H73">_xlfn.IFS(Tableau256789101112[[#This Row],[MONTANT TTC]]="","",Tableau256789101112[[#This Row],[MODE 
REGLEMENT ]]="","A régler",Tableau256789101112[[#This Row],[MODE 
REGLEMENT ]]&lt;&gt;"","Réglée")</f>
        <v>A régler</v>
      </c>
      <c r="I73" s="1"/>
      <c r="J73" s="1"/>
      <c r="K73" s="1"/>
      <c r="L73" s="1"/>
      <c r="M73" s="1"/>
      <c r="N73" s="8"/>
      <c r="O73" s="38"/>
    </row>
    <row r="74" spans="1:15" x14ac:dyDescent="0.3">
      <c r="A74" s="7"/>
      <c r="B74" s="2"/>
      <c r="C74" s="17"/>
      <c r="D74" s="17"/>
      <c r="E74" s="3">
        <v>0</v>
      </c>
      <c r="F74" s="3">
        <f>Tableau256789101112[[#This Row],[MONTANT HT]]*0.2</f>
        <v>0</v>
      </c>
      <c r="G74" s="5">
        <f>Tableau256789101112[[#This Row],[TVA]]+Tableau256789101112[[#This Row],[MONTANT HT]]</f>
        <v>0</v>
      </c>
      <c r="H74" s="12" t="str" cm="1">
        <f t="array" ref="H74">_xlfn.IFS(Tableau256789101112[[#This Row],[MONTANT TTC]]="","",Tableau256789101112[[#This Row],[MODE 
REGLEMENT ]]="","A régler",Tableau256789101112[[#This Row],[MODE 
REGLEMENT ]]&lt;&gt;"","Réglée")</f>
        <v>A régler</v>
      </c>
      <c r="I74" s="1"/>
      <c r="J74" s="1"/>
      <c r="K74" s="1"/>
      <c r="L74" s="1"/>
      <c r="M74" s="1"/>
      <c r="N74" s="8"/>
      <c r="O74" s="38"/>
    </row>
    <row r="75" spans="1:15" x14ac:dyDescent="0.3">
      <c r="A75" s="7"/>
      <c r="B75" s="2"/>
      <c r="C75" s="17"/>
      <c r="D75" s="17"/>
      <c r="E75" s="3">
        <v>0</v>
      </c>
      <c r="F75" s="3">
        <f>Tableau256789101112[[#This Row],[MONTANT HT]]*0.2</f>
        <v>0</v>
      </c>
      <c r="G75" s="5">
        <f>Tableau256789101112[[#This Row],[TVA]]+Tableau256789101112[[#This Row],[MONTANT HT]]</f>
        <v>0</v>
      </c>
      <c r="H75" s="12" t="str" cm="1">
        <f t="array" ref="H75">_xlfn.IFS(Tableau256789101112[[#This Row],[MONTANT TTC]]="","",Tableau256789101112[[#This Row],[MODE 
REGLEMENT ]]="","A régler",Tableau256789101112[[#This Row],[MODE 
REGLEMENT ]]&lt;&gt;"","Réglée")</f>
        <v>A régler</v>
      </c>
      <c r="I75" s="1"/>
      <c r="J75" s="1"/>
      <c r="K75" s="1"/>
      <c r="L75" s="1"/>
      <c r="M75" s="1"/>
      <c r="N75" s="8"/>
      <c r="O75" s="38"/>
    </row>
    <row r="76" spans="1:15" x14ac:dyDescent="0.3">
      <c r="A76" s="7"/>
      <c r="B76" s="2"/>
      <c r="C76" s="17"/>
      <c r="D76" s="17"/>
      <c r="E76" s="3">
        <v>0</v>
      </c>
      <c r="F76" s="3">
        <f>Tableau256789101112[[#This Row],[MONTANT HT]]*0.2</f>
        <v>0</v>
      </c>
      <c r="G76" s="5">
        <f>Tableau256789101112[[#This Row],[TVA]]+Tableau256789101112[[#This Row],[MONTANT HT]]</f>
        <v>0</v>
      </c>
      <c r="H76" s="12" t="str" cm="1">
        <f t="array" ref="H76">_xlfn.IFS(Tableau256789101112[[#This Row],[MONTANT TTC]]="","",Tableau256789101112[[#This Row],[MODE 
REGLEMENT ]]="","A régler",Tableau256789101112[[#This Row],[MODE 
REGLEMENT ]]&lt;&gt;"","Réglée")</f>
        <v>A régler</v>
      </c>
      <c r="I76" s="1"/>
      <c r="J76" s="1"/>
      <c r="K76" s="1"/>
      <c r="L76" s="1"/>
      <c r="M76" s="1"/>
      <c r="N76" s="8"/>
      <c r="O76" s="38"/>
    </row>
    <row r="77" spans="1:15" x14ac:dyDescent="0.3">
      <c r="A77" s="7"/>
      <c r="B77" s="2"/>
      <c r="C77" s="17"/>
      <c r="D77" s="17"/>
      <c r="E77" s="3">
        <v>0</v>
      </c>
      <c r="F77" s="3">
        <f>Tableau256789101112[[#This Row],[MONTANT HT]]*0.2</f>
        <v>0</v>
      </c>
      <c r="G77" s="5">
        <f>Tableau256789101112[[#This Row],[TVA]]+Tableau256789101112[[#This Row],[MONTANT HT]]</f>
        <v>0</v>
      </c>
      <c r="H77" s="12" t="str" cm="1">
        <f t="array" ref="H77">_xlfn.IFS(Tableau256789101112[[#This Row],[MONTANT TTC]]="","",Tableau256789101112[[#This Row],[MODE 
REGLEMENT ]]="","A régler",Tableau256789101112[[#This Row],[MODE 
REGLEMENT ]]&lt;&gt;"","Réglée")</f>
        <v>A régler</v>
      </c>
      <c r="I77" s="1"/>
      <c r="J77" s="1"/>
      <c r="K77" s="1"/>
      <c r="L77" s="1"/>
      <c r="M77" s="1"/>
      <c r="N77" s="8"/>
      <c r="O77" s="38"/>
    </row>
    <row r="78" spans="1:15" x14ac:dyDescent="0.3">
      <c r="A78" s="7"/>
      <c r="B78" s="2"/>
      <c r="C78" s="17"/>
      <c r="D78" s="17"/>
      <c r="E78" s="3">
        <v>0</v>
      </c>
      <c r="F78" s="3">
        <f>Tableau256789101112[[#This Row],[MONTANT HT]]*0.2</f>
        <v>0</v>
      </c>
      <c r="G78" s="5">
        <f>Tableau256789101112[[#This Row],[TVA]]+Tableau256789101112[[#This Row],[MONTANT HT]]</f>
        <v>0</v>
      </c>
      <c r="H78" s="12" t="str" cm="1">
        <f t="array" ref="H78">_xlfn.IFS(Tableau256789101112[[#This Row],[MONTANT TTC]]="","",Tableau256789101112[[#This Row],[MODE 
REGLEMENT ]]="","A régler",Tableau256789101112[[#This Row],[MODE 
REGLEMENT ]]&lt;&gt;"","Réglée")</f>
        <v>A régler</v>
      </c>
      <c r="I78" s="1"/>
      <c r="J78" s="1"/>
      <c r="K78" s="1"/>
      <c r="L78" s="1"/>
      <c r="M78" s="1"/>
      <c r="N78" s="8"/>
      <c r="O78" s="38"/>
    </row>
    <row r="79" spans="1:15" x14ac:dyDescent="0.3">
      <c r="A79" s="7"/>
      <c r="B79" s="2"/>
      <c r="C79" s="17"/>
      <c r="D79" s="17"/>
      <c r="E79" s="3">
        <v>0</v>
      </c>
      <c r="F79" s="3">
        <f>Tableau256789101112[[#This Row],[MONTANT HT]]*0.2</f>
        <v>0</v>
      </c>
      <c r="G79" s="5">
        <f>Tableau256789101112[[#This Row],[TVA]]+Tableau256789101112[[#This Row],[MONTANT HT]]</f>
        <v>0</v>
      </c>
      <c r="H79" s="12" t="str" cm="1">
        <f t="array" ref="H79">_xlfn.IFS(Tableau256789101112[[#This Row],[MONTANT TTC]]="","",Tableau256789101112[[#This Row],[MODE 
REGLEMENT ]]="","A régler",Tableau256789101112[[#This Row],[MODE 
REGLEMENT ]]&lt;&gt;"","Réglée")</f>
        <v>A régler</v>
      </c>
      <c r="I79" s="1"/>
      <c r="J79" s="1"/>
      <c r="K79" s="1"/>
      <c r="L79" s="1"/>
      <c r="M79" s="1"/>
      <c r="N79" s="8"/>
      <c r="O79" s="38"/>
    </row>
    <row r="80" spans="1:15" x14ac:dyDescent="0.3">
      <c r="A80" s="9"/>
      <c r="B80" s="2"/>
      <c r="C80" s="17"/>
      <c r="D80" s="17"/>
      <c r="E80" s="3">
        <v>0</v>
      </c>
      <c r="F80" s="3">
        <f>Tableau256789101112[[#This Row],[MONTANT HT]]*0.2</f>
        <v>0</v>
      </c>
      <c r="G80" s="5">
        <f>Tableau256789101112[[#This Row],[TVA]]+Tableau256789101112[[#This Row],[MONTANT HT]]</f>
        <v>0</v>
      </c>
      <c r="H80" s="12" t="str" cm="1">
        <f t="array" ref="H80">_xlfn.IFS(Tableau256789101112[[#This Row],[MONTANT TTC]]="","",Tableau256789101112[[#This Row],[MODE 
REGLEMENT ]]="","A régler",Tableau256789101112[[#This Row],[MODE 
REGLEMENT ]]&lt;&gt;"","Réglée")</f>
        <v>A régler</v>
      </c>
      <c r="I80" s="1"/>
      <c r="J80" s="10"/>
      <c r="K80" s="10"/>
      <c r="L80" s="10"/>
      <c r="M80" s="10"/>
      <c r="N80" s="11"/>
      <c r="O80" s="89"/>
    </row>
  </sheetData>
  <mergeCells count="17">
    <mergeCell ref="K1:L1"/>
    <mergeCell ref="K2:L2"/>
    <mergeCell ref="K4:L4"/>
    <mergeCell ref="K5:L5"/>
    <mergeCell ref="E2:F2"/>
    <mergeCell ref="E4:F4"/>
    <mergeCell ref="E5:F5"/>
    <mergeCell ref="H1:I1"/>
    <mergeCell ref="H2:I2"/>
    <mergeCell ref="H4:I4"/>
    <mergeCell ref="H5:I5"/>
    <mergeCell ref="E1:F1"/>
    <mergeCell ref="A1:A5"/>
    <mergeCell ref="B1:C1"/>
    <mergeCell ref="B2:C2"/>
    <mergeCell ref="B4:C4"/>
    <mergeCell ref="B5:C5"/>
  </mergeCells>
  <conditionalFormatting sqref="A7:N80">
    <cfRule type="expression" dxfId="16" priority="3">
      <formula>$H7="Réglée"</formula>
    </cfRule>
  </conditionalFormatting>
  <conditionalFormatting sqref="O7:O79">
    <cfRule type="expression" dxfId="15" priority="1">
      <formula>$H7="Réglée"</formula>
    </cfRule>
  </conditionalFormatting>
  <dataValidations count="3">
    <dataValidation type="list" allowBlank="1" showInputMessage="1" showErrorMessage="1" sqref="I8:I80" xr:uid="{4B8DFD41-0208-4421-9308-434152910B8C}">
      <formula1>"Virement,Prélèvement,"</formula1>
    </dataValidation>
    <dataValidation type="list" allowBlank="1" showInputMessage="1" showErrorMessage="1" sqref="J8:J80" xr:uid="{7F34BD8F-67C8-4FD8-91B5-24F168554770}">
      <formula1>"Revente,Investissement,Autre,"</formula1>
    </dataValidation>
    <dataValidation type="list" allowBlank="1" showInputMessage="1" showErrorMessage="1" sqref="O7:O80" xr:uid="{F1CA2345-B423-42E4-9323-4E2B907C51E6}">
      <formula1>"OUI,"</formula1>
    </dataValidation>
  </dataValidations>
  <pageMargins left="0.7" right="0.7" top="0.75" bottom="0.75" header="0.3" footer="0.3"/>
  <tableParts count="1">
    <tablePart r:id="rId1"/>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476A931-C86F-4187-BACE-1DB3659E7690}">
  <dimension ref="A1:O80"/>
  <sheetViews>
    <sheetView showGridLines="0" workbookViewId="0">
      <pane ySplit="7" topLeftCell="A8" activePane="bottomLeft" state="frozen"/>
      <selection activeCell="H8" sqref="H8"/>
      <selection pane="bottomLeft" activeCell="H8" sqref="H8"/>
    </sheetView>
  </sheetViews>
  <sheetFormatPr baseColWidth="10" defaultRowHeight="14.4" x14ac:dyDescent="0.3"/>
  <cols>
    <col min="1" max="2" width="15.77734375" customWidth="1"/>
    <col min="3" max="3" width="10.77734375" customWidth="1"/>
    <col min="4" max="4" width="11.109375" customWidth="1"/>
    <col min="5" max="5" width="15.77734375" customWidth="1"/>
    <col min="6" max="6" width="9.44140625" customWidth="1"/>
    <col min="7" max="7" width="15.77734375" customWidth="1"/>
    <col min="8" max="8" width="9.33203125" customWidth="1"/>
    <col min="9" max="9" width="13.88671875" customWidth="1"/>
    <col min="10" max="10" width="10.88671875" customWidth="1"/>
    <col min="11" max="13" width="15.77734375" customWidth="1"/>
    <col min="14" max="14" width="21.5546875" customWidth="1"/>
  </cols>
  <sheetData>
    <row r="1" spans="1:15" x14ac:dyDescent="0.3">
      <c r="A1" s="113" t="s">
        <v>143</v>
      </c>
      <c r="B1" s="112" t="s">
        <v>26</v>
      </c>
      <c r="C1" s="112"/>
      <c r="D1" s="20">
        <f>SUM(E8:E80)</f>
        <v>0</v>
      </c>
      <c r="E1" s="116" t="s">
        <v>14</v>
      </c>
      <c r="F1" s="116"/>
      <c r="G1" s="23">
        <f>SUMIF(Tableau25678910111213[STATUT],"&lt;&gt;Réglée",Tableau25678910111213[MONTANT HT])</f>
        <v>0</v>
      </c>
      <c r="H1" s="115" t="s">
        <v>21</v>
      </c>
      <c r="I1" s="115"/>
      <c r="J1" s="26">
        <f>SUMIF('JANVIER 25 '!$J$8:$J$80,"&lt;&gt;Investissement",Tableau25678910111213[MONTANT HT])</f>
        <v>0</v>
      </c>
      <c r="K1" s="111" t="s">
        <v>24</v>
      </c>
      <c r="L1" s="111"/>
      <c r="M1" s="24">
        <f>SUMIF('JANVIER 25 '!$J$8:$J$80,"&lt;&gt;Revente",Tableau25678910111213[MONTANT HT])</f>
        <v>0</v>
      </c>
      <c r="N1" s="31" t="s">
        <v>31</v>
      </c>
      <c r="O1" s="32">
        <f>SUMIF(Tableau25678910111213[TYPE VENTE],"Autre",Tableau25678910111213[MONTANT HT])</f>
        <v>0</v>
      </c>
    </row>
    <row r="2" spans="1:15" x14ac:dyDescent="0.3">
      <c r="A2" s="114"/>
      <c r="B2" s="112" t="s">
        <v>16</v>
      </c>
      <c r="C2" s="112"/>
      <c r="D2" s="21">
        <f>SUM(G8:G80)</f>
        <v>0</v>
      </c>
      <c r="E2" s="116" t="s">
        <v>15</v>
      </c>
      <c r="F2" s="116"/>
      <c r="G2" s="28">
        <f>SUMIF(Tableau25678910111213[STATUT],"&lt;&gt;Réglée",Tableau25678910111213[MONTANT TTC])</f>
        <v>0</v>
      </c>
      <c r="H2" s="115" t="s">
        <v>22</v>
      </c>
      <c r="I2" s="115"/>
      <c r="J2" s="27">
        <f>SUMIF('JANVIER 25 '!$J$8:$J$80,"&lt;&gt;Investissement",Tableau25678910111213[MONTANT TTC])</f>
        <v>0</v>
      </c>
      <c r="K2" s="110" t="s">
        <v>25</v>
      </c>
      <c r="L2" s="110"/>
      <c r="M2" s="25">
        <f>SUMIF('JANVIER 25 '!$J$8:$J$80,"&lt;&gt;Revente",Tableau25678910111213[MONTANT TTC])</f>
        <v>0</v>
      </c>
      <c r="N2" s="31" t="s">
        <v>32</v>
      </c>
      <c r="O2" s="36">
        <f>SUMIF(Tableau25678910111213[TYPE VENTE],"Autre",Tableau25678910111213[MONTANT TTC])</f>
        <v>0</v>
      </c>
    </row>
    <row r="3" spans="1:15" x14ac:dyDescent="0.3">
      <c r="A3" s="114"/>
      <c r="B3" s="18"/>
      <c r="C3" s="18"/>
      <c r="D3" s="18"/>
      <c r="E3" s="18"/>
      <c r="F3" s="18"/>
      <c r="G3" s="18"/>
      <c r="H3" s="18"/>
      <c r="I3" s="19"/>
      <c r="J3" s="19"/>
      <c r="K3" s="19"/>
      <c r="L3" s="19"/>
      <c r="M3" s="19"/>
      <c r="N3" s="19"/>
      <c r="O3" s="35"/>
    </row>
    <row r="4" spans="1:15" x14ac:dyDescent="0.3">
      <c r="A4" s="114"/>
      <c r="B4" s="112" t="s">
        <v>17</v>
      </c>
      <c r="C4" s="112"/>
      <c r="D4" s="20">
        <f>SUM('JANVIER 25 :DECEMBRE 25'!D1)</f>
        <v>0</v>
      </c>
      <c r="E4" s="116" t="s">
        <v>28</v>
      </c>
      <c r="F4" s="116"/>
      <c r="G4" s="30">
        <f>SUM('JANVIER 25 :DECEMBRE 25'!G1)</f>
        <v>0</v>
      </c>
      <c r="H4" s="115" t="s">
        <v>23</v>
      </c>
      <c r="I4" s="115"/>
      <c r="J4" s="29">
        <f>SUM('JANVIER 25 :DECEMBRE 25'!J1)</f>
        <v>0</v>
      </c>
      <c r="K4" s="110" t="s">
        <v>20</v>
      </c>
      <c r="L4" s="110"/>
      <c r="M4" s="24">
        <f>SUM('JANVIER 25 :DECEMBRE 25'!M1)</f>
        <v>0</v>
      </c>
      <c r="N4" s="31" t="s">
        <v>33</v>
      </c>
      <c r="O4" s="32">
        <f>SUM('JANVIER 25 :DECEMBRE 25'!O1)</f>
        <v>0</v>
      </c>
    </row>
    <row r="5" spans="1:15" x14ac:dyDescent="0.3">
      <c r="A5" s="114"/>
      <c r="B5" s="112" t="s">
        <v>18</v>
      </c>
      <c r="C5" s="112"/>
      <c r="D5" s="22">
        <f>SUM('JANVIER 25 :DECEMBRE 25'!D2)</f>
        <v>0</v>
      </c>
      <c r="E5" s="116" t="s">
        <v>29</v>
      </c>
      <c r="F5" s="116"/>
      <c r="G5" s="28">
        <f>SUM('JANVIER 25 :DECEMBRE 25'!G2)</f>
        <v>0</v>
      </c>
      <c r="H5" s="115" t="s">
        <v>27</v>
      </c>
      <c r="I5" s="115"/>
      <c r="J5" s="27">
        <f>SUM('JANVIER 25 :DECEMBRE 25'!J2)</f>
        <v>0</v>
      </c>
      <c r="K5" s="110" t="s">
        <v>19</v>
      </c>
      <c r="L5" s="110"/>
      <c r="M5" s="25">
        <f>SUM('JANVIER 25 :DECEMBRE 25'!M2)</f>
        <v>0</v>
      </c>
      <c r="N5" s="31" t="s">
        <v>34</v>
      </c>
      <c r="O5" s="36">
        <f>SUM('JANVIER 25 :DECEMBRE 25'!O2)</f>
        <v>0</v>
      </c>
    </row>
    <row r="6" spans="1:15" x14ac:dyDescent="0.3">
      <c r="E6" s="4"/>
    </row>
    <row r="7" spans="1:15" ht="39.6" customHeight="1" x14ac:dyDescent="0.3">
      <c r="A7" s="13" t="s">
        <v>1</v>
      </c>
      <c r="B7" s="14" t="s">
        <v>2</v>
      </c>
      <c r="C7" s="15" t="s">
        <v>11</v>
      </c>
      <c r="D7" s="15" t="s">
        <v>10</v>
      </c>
      <c r="E7" s="14" t="s">
        <v>3</v>
      </c>
      <c r="F7" s="14" t="s">
        <v>0</v>
      </c>
      <c r="G7" s="14" t="s">
        <v>4</v>
      </c>
      <c r="H7" s="14" t="s">
        <v>5</v>
      </c>
      <c r="I7" s="15" t="s">
        <v>12</v>
      </c>
      <c r="J7" s="14" t="s">
        <v>13</v>
      </c>
      <c r="K7" s="14" t="s">
        <v>9</v>
      </c>
      <c r="L7" s="14" t="s">
        <v>6</v>
      </c>
      <c r="M7" s="14" t="s">
        <v>7</v>
      </c>
      <c r="N7" s="16" t="s">
        <v>8</v>
      </c>
      <c r="O7" s="79" t="s">
        <v>37</v>
      </c>
    </row>
    <row r="8" spans="1:15" x14ac:dyDescent="0.3">
      <c r="A8" s="7"/>
      <c r="B8" s="2"/>
      <c r="C8" s="17"/>
      <c r="D8" s="17"/>
      <c r="E8" s="3">
        <v>0</v>
      </c>
      <c r="F8" s="3">
        <f>Tableau25678910111213[[#This Row],[MONTANT HT]]*0.2</f>
        <v>0</v>
      </c>
      <c r="G8" s="5">
        <f>Tableau25678910111213[[#This Row],[TVA]]+Tableau25678910111213[[#This Row],[MONTANT HT]]</f>
        <v>0</v>
      </c>
      <c r="H8" s="12" t="str" cm="1">
        <f t="array" ref="H8">_xlfn.IFS(Tableau25678910111213[[#This Row],[MONTANT TTC]]="","",Tableau25678910111213[[#This Row],[MODE 
REGLEMENT ]]="","A régler",Tableau25678910111213[[#This Row],[MODE 
REGLEMENT ]]&lt;&gt;"","Réglée")</f>
        <v>A régler</v>
      </c>
      <c r="I8" s="37"/>
      <c r="J8" s="38"/>
      <c r="K8" s="1"/>
      <c r="L8" s="1"/>
      <c r="M8" s="1"/>
      <c r="N8" s="8"/>
      <c r="O8" s="87"/>
    </row>
    <row r="9" spans="1:15" x14ac:dyDescent="0.3">
      <c r="A9" s="6"/>
      <c r="B9" s="2"/>
      <c r="C9" s="17"/>
      <c r="D9" s="17"/>
      <c r="E9" s="3">
        <v>0</v>
      </c>
      <c r="F9" s="3">
        <f>Tableau25678910111213[[#This Row],[MONTANT HT]]*0.2</f>
        <v>0</v>
      </c>
      <c r="G9" s="5">
        <f>Tableau25678910111213[[#This Row],[TVA]]+Tableau25678910111213[[#This Row],[MONTANT HT]]</f>
        <v>0</v>
      </c>
      <c r="H9" s="12" t="str" cm="1">
        <f t="array" ref="H9">_xlfn.IFS(Tableau25678910111213[[#This Row],[MONTANT TTC]]="","",Tableau25678910111213[[#This Row],[MODE 
REGLEMENT ]]="","A régler",Tableau25678910111213[[#This Row],[MODE 
REGLEMENT ]]&lt;&gt;"","Réglée")</f>
        <v>A régler</v>
      </c>
      <c r="I9" s="38"/>
      <c r="J9" s="38"/>
      <c r="K9" s="1"/>
      <c r="L9" s="1"/>
      <c r="M9" s="1"/>
      <c r="N9" s="8"/>
      <c r="O9" s="38"/>
    </row>
    <row r="10" spans="1:15" x14ac:dyDescent="0.3">
      <c r="A10" s="6"/>
      <c r="B10" s="2"/>
      <c r="C10" s="17"/>
      <c r="D10" s="17"/>
      <c r="E10" s="3">
        <v>0</v>
      </c>
      <c r="F10" s="3">
        <f>Tableau25678910111213[[#This Row],[MONTANT HT]]*0.2</f>
        <v>0</v>
      </c>
      <c r="G10" s="5">
        <f>Tableau25678910111213[[#This Row],[TVA]]+Tableau25678910111213[[#This Row],[MONTANT HT]]</f>
        <v>0</v>
      </c>
      <c r="H10" s="12" t="str" cm="1">
        <f t="array" ref="H10">_xlfn.IFS(Tableau25678910111213[[#This Row],[MONTANT TTC]]="","",Tableau25678910111213[[#This Row],[MODE 
REGLEMENT ]]="","A régler",Tableau25678910111213[[#This Row],[MODE 
REGLEMENT ]]&lt;&gt;"","Réglée")</f>
        <v>A régler</v>
      </c>
      <c r="I10" s="38"/>
      <c r="J10" s="38"/>
      <c r="K10" s="1"/>
      <c r="L10" s="1"/>
      <c r="M10" s="1"/>
      <c r="N10" s="8"/>
      <c r="O10" s="38"/>
    </row>
    <row r="11" spans="1:15" x14ac:dyDescent="0.3">
      <c r="A11" s="6"/>
      <c r="B11" s="2"/>
      <c r="C11" s="17"/>
      <c r="D11" s="17"/>
      <c r="E11" s="3">
        <v>0</v>
      </c>
      <c r="F11" s="3">
        <f>Tableau25678910111213[[#This Row],[MONTANT HT]]*0.2</f>
        <v>0</v>
      </c>
      <c r="G11" s="5">
        <f>Tableau25678910111213[[#This Row],[TVA]]+Tableau25678910111213[[#This Row],[MONTANT HT]]</f>
        <v>0</v>
      </c>
      <c r="H11" s="12" t="str" cm="1">
        <f t="array" ref="H11">_xlfn.IFS(Tableau25678910111213[[#This Row],[MONTANT TTC]]="","",Tableau25678910111213[[#This Row],[MODE 
REGLEMENT ]]="","A régler",Tableau25678910111213[[#This Row],[MODE 
REGLEMENT ]]&lt;&gt;"","Réglée")</f>
        <v>A régler</v>
      </c>
      <c r="I11" s="1"/>
      <c r="J11" s="1"/>
      <c r="K11" s="1"/>
      <c r="L11" s="1"/>
      <c r="M11" s="1"/>
      <c r="N11" s="8"/>
      <c r="O11" s="38"/>
    </row>
    <row r="12" spans="1:15" x14ac:dyDescent="0.3">
      <c r="A12" s="7"/>
      <c r="B12" s="2"/>
      <c r="C12" s="17"/>
      <c r="D12" s="17"/>
      <c r="E12" s="3">
        <v>0</v>
      </c>
      <c r="F12" s="3">
        <f>Tableau25678910111213[[#This Row],[MONTANT HT]]*0.2</f>
        <v>0</v>
      </c>
      <c r="G12" s="5">
        <f>Tableau25678910111213[[#This Row],[TVA]]+Tableau25678910111213[[#This Row],[MONTANT HT]]</f>
        <v>0</v>
      </c>
      <c r="H12" s="12" t="str" cm="1">
        <f t="array" ref="H12">_xlfn.IFS(Tableau25678910111213[[#This Row],[MONTANT TTC]]="","",Tableau25678910111213[[#This Row],[MODE 
REGLEMENT ]]="","A régler",Tableau25678910111213[[#This Row],[MODE 
REGLEMENT ]]&lt;&gt;"","Réglée")</f>
        <v>A régler</v>
      </c>
      <c r="I12" s="1"/>
      <c r="J12" s="1"/>
      <c r="K12" s="1"/>
      <c r="L12" s="1"/>
      <c r="M12" s="1"/>
      <c r="N12" s="8"/>
      <c r="O12" s="38"/>
    </row>
    <row r="13" spans="1:15" x14ac:dyDescent="0.3">
      <c r="A13" s="6"/>
      <c r="B13" s="2"/>
      <c r="C13" s="17"/>
      <c r="D13" s="17"/>
      <c r="E13" s="3">
        <v>0</v>
      </c>
      <c r="F13" s="3">
        <f>Tableau25678910111213[[#This Row],[MONTANT HT]]*0.2</f>
        <v>0</v>
      </c>
      <c r="G13" s="5">
        <f>Tableau25678910111213[[#This Row],[TVA]]+Tableau25678910111213[[#This Row],[MONTANT HT]]</f>
        <v>0</v>
      </c>
      <c r="H13" s="12" t="str" cm="1">
        <f t="array" ref="H13">_xlfn.IFS(Tableau25678910111213[[#This Row],[MONTANT TTC]]="","",Tableau25678910111213[[#This Row],[MODE 
REGLEMENT ]]="","A régler",Tableau25678910111213[[#This Row],[MODE 
REGLEMENT ]]&lt;&gt;"","Réglée")</f>
        <v>A régler</v>
      </c>
      <c r="I13" s="1"/>
      <c r="J13" s="1"/>
      <c r="K13" s="1"/>
      <c r="L13" s="1"/>
      <c r="M13" s="1"/>
      <c r="N13" s="8"/>
      <c r="O13" s="38"/>
    </row>
    <row r="14" spans="1:15" x14ac:dyDescent="0.3">
      <c r="A14" s="6"/>
      <c r="B14" s="2"/>
      <c r="C14" s="17"/>
      <c r="D14" s="17"/>
      <c r="E14" s="3">
        <v>0</v>
      </c>
      <c r="F14" s="3">
        <f>Tableau25678910111213[[#This Row],[MONTANT HT]]*0.2</f>
        <v>0</v>
      </c>
      <c r="G14" s="5">
        <f>Tableau25678910111213[[#This Row],[TVA]]+Tableau25678910111213[[#This Row],[MONTANT HT]]</f>
        <v>0</v>
      </c>
      <c r="H14" s="12" t="str" cm="1">
        <f t="array" ref="H14">_xlfn.IFS(Tableau25678910111213[[#This Row],[MONTANT TTC]]="","",Tableau25678910111213[[#This Row],[MODE 
REGLEMENT ]]="","A régler",Tableau25678910111213[[#This Row],[MODE 
REGLEMENT ]]&lt;&gt;"","Réglée")</f>
        <v>A régler</v>
      </c>
      <c r="I14" s="1"/>
      <c r="J14" s="1"/>
      <c r="K14" s="1"/>
      <c r="L14" s="1"/>
      <c r="M14" s="1"/>
      <c r="N14" s="8"/>
      <c r="O14" s="38"/>
    </row>
    <row r="15" spans="1:15" x14ac:dyDescent="0.3">
      <c r="A15" s="6"/>
      <c r="B15" s="2"/>
      <c r="C15" s="17"/>
      <c r="D15" s="17"/>
      <c r="E15" s="3">
        <v>0</v>
      </c>
      <c r="F15" s="3">
        <f>Tableau25678910111213[[#This Row],[MONTANT HT]]*0.2</f>
        <v>0</v>
      </c>
      <c r="G15" s="5">
        <f>Tableau25678910111213[[#This Row],[TVA]]+Tableau25678910111213[[#This Row],[MONTANT HT]]</f>
        <v>0</v>
      </c>
      <c r="H15" s="12" t="str" cm="1">
        <f t="array" ref="H15">_xlfn.IFS(Tableau25678910111213[[#This Row],[MONTANT TTC]]="","",Tableau25678910111213[[#This Row],[MODE 
REGLEMENT ]]="","A régler",Tableau25678910111213[[#This Row],[MODE 
REGLEMENT ]]&lt;&gt;"","Réglée")</f>
        <v>A régler</v>
      </c>
      <c r="I15" s="1"/>
      <c r="J15" s="1"/>
      <c r="K15" s="1"/>
      <c r="L15" s="1"/>
      <c r="M15" s="1"/>
      <c r="N15" s="8"/>
      <c r="O15" s="38"/>
    </row>
    <row r="16" spans="1:15" x14ac:dyDescent="0.3">
      <c r="A16" s="6"/>
      <c r="B16" s="2"/>
      <c r="C16" s="17"/>
      <c r="D16" s="17"/>
      <c r="E16" s="3">
        <v>0</v>
      </c>
      <c r="F16" s="3">
        <f>Tableau25678910111213[[#This Row],[MONTANT HT]]*0.2</f>
        <v>0</v>
      </c>
      <c r="G16" s="5">
        <f>Tableau25678910111213[[#This Row],[TVA]]+Tableau25678910111213[[#This Row],[MONTANT HT]]</f>
        <v>0</v>
      </c>
      <c r="H16" s="12" t="str" cm="1">
        <f t="array" ref="H16">_xlfn.IFS(Tableau25678910111213[[#This Row],[MONTANT TTC]]="","",Tableau25678910111213[[#This Row],[MODE 
REGLEMENT ]]="","A régler",Tableau25678910111213[[#This Row],[MODE 
REGLEMENT ]]&lt;&gt;"","Réglée")</f>
        <v>A régler</v>
      </c>
      <c r="I16" s="1"/>
      <c r="J16" s="1"/>
      <c r="K16" s="1"/>
      <c r="L16" s="1"/>
      <c r="M16" s="1"/>
      <c r="N16" s="8"/>
      <c r="O16" s="38"/>
    </row>
    <row r="17" spans="1:15" x14ac:dyDescent="0.3">
      <c r="A17" s="6"/>
      <c r="B17" s="2"/>
      <c r="C17" s="17"/>
      <c r="D17" s="17"/>
      <c r="E17" s="3">
        <v>0</v>
      </c>
      <c r="F17" s="3">
        <f>Tableau25678910111213[[#This Row],[MONTANT HT]]*0.2</f>
        <v>0</v>
      </c>
      <c r="G17" s="5">
        <f>Tableau25678910111213[[#This Row],[TVA]]+Tableau25678910111213[[#This Row],[MONTANT HT]]</f>
        <v>0</v>
      </c>
      <c r="H17" s="12" t="str" cm="1">
        <f t="array" ref="H17">_xlfn.IFS(Tableau25678910111213[[#This Row],[MONTANT TTC]]="","",Tableau25678910111213[[#This Row],[MODE 
REGLEMENT ]]="","A régler",Tableau25678910111213[[#This Row],[MODE 
REGLEMENT ]]&lt;&gt;"","Réglée")</f>
        <v>A régler</v>
      </c>
      <c r="I17" s="1"/>
      <c r="J17" s="1"/>
      <c r="K17" s="1"/>
      <c r="L17" s="1"/>
      <c r="M17" s="1"/>
      <c r="N17" s="8"/>
      <c r="O17" s="38"/>
    </row>
    <row r="18" spans="1:15" x14ac:dyDescent="0.3">
      <c r="A18" s="6"/>
      <c r="B18" s="2"/>
      <c r="C18" s="17"/>
      <c r="D18" s="17"/>
      <c r="E18" s="3">
        <v>0</v>
      </c>
      <c r="F18" s="3">
        <f>Tableau25678910111213[[#This Row],[MONTANT HT]]*0.2</f>
        <v>0</v>
      </c>
      <c r="G18" s="5">
        <f>Tableau25678910111213[[#This Row],[TVA]]+Tableau25678910111213[[#This Row],[MONTANT HT]]</f>
        <v>0</v>
      </c>
      <c r="H18" s="12" t="str" cm="1">
        <f t="array" ref="H18">_xlfn.IFS(Tableau25678910111213[[#This Row],[MONTANT TTC]]="","",Tableau25678910111213[[#This Row],[MODE 
REGLEMENT ]]="","A régler",Tableau25678910111213[[#This Row],[MODE 
REGLEMENT ]]&lt;&gt;"","Réglée")</f>
        <v>A régler</v>
      </c>
      <c r="I18" s="1"/>
      <c r="J18" s="1"/>
      <c r="K18" s="1"/>
      <c r="L18" s="1"/>
      <c r="M18" s="1"/>
      <c r="N18" s="8"/>
      <c r="O18" s="38"/>
    </row>
    <row r="19" spans="1:15" x14ac:dyDescent="0.3">
      <c r="A19" s="6"/>
      <c r="B19" s="2"/>
      <c r="C19" s="17"/>
      <c r="D19" s="17"/>
      <c r="E19" s="3">
        <v>0</v>
      </c>
      <c r="F19" s="3">
        <f>Tableau25678910111213[[#This Row],[MONTANT HT]]*0.2</f>
        <v>0</v>
      </c>
      <c r="G19" s="5">
        <f>Tableau25678910111213[[#This Row],[TVA]]+Tableau25678910111213[[#This Row],[MONTANT HT]]</f>
        <v>0</v>
      </c>
      <c r="H19" s="12" t="str" cm="1">
        <f t="array" ref="H19">_xlfn.IFS(Tableau25678910111213[[#This Row],[MONTANT TTC]]="","",Tableau25678910111213[[#This Row],[MODE 
REGLEMENT ]]="","A régler",Tableau25678910111213[[#This Row],[MODE 
REGLEMENT ]]&lt;&gt;"","Réglée")</f>
        <v>A régler</v>
      </c>
      <c r="I19" s="1"/>
      <c r="J19" s="1"/>
      <c r="K19" s="1"/>
      <c r="L19" s="1"/>
      <c r="M19" s="1"/>
      <c r="N19" s="8"/>
      <c r="O19" s="38"/>
    </row>
    <row r="20" spans="1:15" x14ac:dyDescent="0.3">
      <c r="A20" s="7"/>
      <c r="B20" s="2"/>
      <c r="C20" s="17"/>
      <c r="D20" s="17"/>
      <c r="E20" s="3">
        <v>0</v>
      </c>
      <c r="F20" s="3">
        <f>Tableau25678910111213[[#This Row],[MONTANT HT]]*0.2</f>
        <v>0</v>
      </c>
      <c r="G20" s="5">
        <f>Tableau25678910111213[[#This Row],[TVA]]+Tableau25678910111213[[#This Row],[MONTANT HT]]</f>
        <v>0</v>
      </c>
      <c r="H20" s="12" t="str" cm="1">
        <f t="array" ref="H20">_xlfn.IFS(Tableau25678910111213[[#This Row],[MONTANT TTC]]="","",Tableau25678910111213[[#This Row],[MODE 
REGLEMENT ]]="","A régler",Tableau25678910111213[[#This Row],[MODE 
REGLEMENT ]]&lt;&gt;"","Réglée")</f>
        <v>A régler</v>
      </c>
      <c r="I20" s="1"/>
      <c r="J20" s="1"/>
      <c r="K20" s="1"/>
      <c r="L20" s="1"/>
      <c r="M20" s="1"/>
      <c r="N20" s="8"/>
      <c r="O20" s="38"/>
    </row>
    <row r="21" spans="1:15" x14ac:dyDescent="0.3">
      <c r="A21" s="6"/>
      <c r="B21" s="2"/>
      <c r="C21" s="17"/>
      <c r="D21" s="17"/>
      <c r="E21" s="3">
        <v>0</v>
      </c>
      <c r="F21" s="3">
        <f>Tableau25678910111213[[#This Row],[MONTANT HT]]*0.2</f>
        <v>0</v>
      </c>
      <c r="G21" s="5">
        <f>Tableau25678910111213[[#This Row],[TVA]]+Tableau25678910111213[[#This Row],[MONTANT HT]]</f>
        <v>0</v>
      </c>
      <c r="H21" s="12" t="str" cm="1">
        <f t="array" ref="H21">_xlfn.IFS(Tableau25678910111213[[#This Row],[MONTANT TTC]]="","",Tableau25678910111213[[#This Row],[MODE 
REGLEMENT ]]="","A régler",Tableau25678910111213[[#This Row],[MODE 
REGLEMENT ]]&lt;&gt;"","Réglée")</f>
        <v>A régler</v>
      </c>
      <c r="I21" s="1"/>
      <c r="J21" s="1"/>
      <c r="K21" s="1"/>
      <c r="L21" s="1"/>
      <c r="M21" s="1"/>
      <c r="N21" s="8"/>
      <c r="O21" s="38"/>
    </row>
    <row r="22" spans="1:15" x14ac:dyDescent="0.3">
      <c r="A22" s="6"/>
      <c r="B22" s="2"/>
      <c r="C22" s="17"/>
      <c r="D22" s="17"/>
      <c r="E22" s="3">
        <v>0</v>
      </c>
      <c r="F22" s="3">
        <f>Tableau25678910111213[[#This Row],[MONTANT HT]]*0.2</f>
        <v>0</v>
      </c>
      <c r="G22" s="5">
        <f>Tableau25678910111213[[#This Row],[TVA]]+Tableau25678910111213[[#This Row],[MONTANT HT]]</f>
        <v>0</v>
      </c>
      <c r="H22" s="12" t="str" cm="1">
        <f t="array" ref="H22">_xlfn.IFS(Tableau25678910111213[[#This Row],[MONTANT TTC]]="","",Tableau25678910111213[[#This Row],[MODE 
REGLEMENT ]]="","A régler",Tableau25678910111213[[#This Row],[MODE 
REGLEMENT ]]&lt;&gt;"","Réglée")</f>
        <v>A régler</v>
      </c>
      <c r="I22" s="1"/>
      <c r="J22" s="1"/>
      <c r="K22" s="1"/>
      <c r="L22" s="1"/>
      <c r="M22" s="1"/>
      <c r="N22" s="8"/>
      <c r="O22" s="38"/>
    </row>
    <row r="23" spans="1:15" x14ac:dyDescent="0.3">
      <c r="A23" s="7"/>
      <c r="B23" s="2"/>
      <c r="C23" s="17"/>
      <c r="D23" s="17"/>
      <c r="E23" s="3">
        <v>0</v>
      </c>
      <c r="F23" s="3">
        <f>Tableau25678910111213[[#This Row],[MONTANT HT]]*0.2</f>
        <v>0</v>
      </c>
      <c r="G23" s="5">
        <f>Tableau25678910111213[[#This Row],[TVA]]+Tableau25678910111213[[#This Row],[MONTANT HT]]</f>
        <v>0</v>
      </c>
      <c r="H23" s="12" t="str" cm="1">
        <f t="array" ref="H23">_xlfn.IFS(Tableau25678910111213[[#This Row],[MONTANT TTC]]="","",Tableau25678910111213[[#This Row],[MODE 
REGLEMENT ]]="","A régler",Tableau25678910111213[[#This Row],[MODE 
REGLEMENT ]]&lt;&gt;"","Réglée")</f>
        <v>A régler</v>
      </c>
      <c r="I23" s="1"/>
      <c r="J23" s="1"/>
      <c r="K23" s="1"/>
      <c r="L23" s="1"/>
      <c r="M23" s="1"/>
      <c r="N23" s="8"/>
      <c r="O23" s="38"/>
    </row>
    <row r="24" spans="1:15" x14ac:dyDescent="0.3">
      <c r="A24" s="7"/>
      <c r="B24" s="2"/>
      <c r="C24" s="17"/>
      <c r="D24" s="17"/>
      <c r="E24" s="3">
        <v>0</v>
      </c>
      <c r="F24" s="3">
        <f>Tableau25678910111213[[#This Row],[MONTANT HT]]*0.2</f>
        <v>0</v>
      </c>
      <c r="G24" s="5">
        <f>Tableau25678910111213[[#This Row],[TVA]]+Tableau25678910111213[[#This Row],[MONTANT HT]]</f>
        <v>0</v>
      </c>
      <c r="H24" s="12" t="str" cm="1">
        <f t="array" ref="H24">_xlfn.IFS(Tableau25678910111213[[#This Row],[MONTANT TTC]]="","",Tableau25678910111213[[#This Row],[MODE 
REGLEMENT ]]="","A régler",Tableau25678910111213[[#This Row],[MODE 
REGLEMENT ]]&lt;&gt;"","Réglée")</f>
        <v>A régler</v>
      </c>
      <c r="I24" s="1"/>
      <c r="J24" s="1"/>
      <c r="K24" s="1"/>
      <c r="L24" s="1"/>
      <c r="M24" s="1"/>
      <c r="N24" s="8"/>
      <c r="O24" s="38"/>
    </row>
    <row r="25" spans="1:15" x14ac:dyDescent="0.3">
      <c r="A25" s="7"/>
      <c r="B25" s="2"/>
      <c r="C25" s="17"/>
      <c r="D25" s="17"/>
      <c r="E25" s="3">
        <v>0</v>
      </c>
      <c r="F25" s="3">
        <f>Tableau25678910111213[[#This Row],[MONTANT HT]]*0.2</f>
        <v>0</v>
      </c>
      <c r="G25" s="5">
        <f>Tableau25678910111213[[#This Row],[TVA]]+Tableau25678910111213[[#This Row],[MONTANT HT]]</f>
        <v>0</v>
      </c>
      <c r="H25" s="12" t="str" cm="1">
        <f t="array" ref="H25">_xlfn.IFS(Tableau25678910111213[[#This Row],[MONTANT TTC]]="","",Tableau25678910111213[[#This Row],[MODE 
REGLEMENT ]]="","A régler",Tableau25678910111213[[#This Row],[MODE 
REGLEMENT ]]&lt;&gt;"","Réglée")</f>
        <v>A régler</v>
      </c>
      <c r="I25" s="1"/>
      <c r="J25" s="1"/>
      <c r="K25" s="1"/>
      <c r="L25" s="1"/>
      <c r="M25" s="1"/>
      <c r="N25" s="8"/>
      <c r="O25" s="38"/>
    </row>
    <row r="26" spans="1:15" x14ac:dyDescent="0.3">
      <c r="A26" s="7"/>
      <c r="B26" s="2"/>
      <c r="C26" s="17"/>
      <c r="D26" s="17"/>
      <c r="E26" s="3">
        <v>0</v>
      </c>
      <c r="F26" s="3">
        <f>Tableau25678910111213[[#This Row],[MONTANT HT]]*0.2</f>
        <v>0</v>
      </c>
      <c r="G26" s="5">
        <f>Tableau25678910111213[[#This Row],[TVA]]+Tableau25678910111213[[#This Row],[MONTANT HT]]</f>
        <v>0</v>
      </c>
      <c r="H26" s="12" t="str" cm="1">
        <f t="array" ref="H26">_xlfn.IFS(Tableau25678910111213[[#This Row],[MONTANT TTC]]="","",Tableau25678910111213[[#This Row],[MODE 
REGLEMENT ]]="","A régler",Tableau25678910111213[[#This Row],[MODE 
REGLEMENT ]]&lt;&gt;"","Réglée")</f>
        <v>A régler</v>
      </c>
      <c r="I26" s="1"/>
      <c r="J26" s="1"/>
      <c r="K26" s="1"/>
      <c r="L26" s="1"/>
      <c r="M26" s="1"/>
      <c r="N26" s="8"/>
      <c r="O26" s="38"/>
    </row>
    <row r="27" spans="1:15" x14ac:dyDescent="0.3">
      <c r="A27" s="7"/>
      <c r="B27" s="2"/>
      <c r="C27" s="17"/>
      <c r="D27" s="17"/>
      <c r="E27" s="3">
        <v>0</v>
      </c>
      <c r="F27" s="3">
        <f>Tableau25678910111213[[#This Row],[MONTANT HT]]*0.2</f>
        <v>0</v>
      </c>
      <c r="G27" s="5">
        <f>Tableau25678910111213[[#This Row],[TVA]]+Tableau25678910111213[[#This Row],[MONTANT HT]]</f>
        <v>0</v>
      </c>
      <c r="H27" s="12" t="str" cm="1">
        <f t="array" ref="H27">_xlfn.IFS(Tableau25678910111213[[#This Row],[MONTANT TTC]]="","",Tableau25678910111213[[#This Row],[MODE 
REGLEMENT ]]="","A régler",Tableau25678910111213[[#This Row],[MODE 
REGLEMENT ]]&lt;&gt;"","Réglée")</f>
        <v>A régler</v>
      </c>
      <c r="I27" s="1"/>
      <c r="J27" s="1"/>
      <c r="K27" s="1"/>
      <c r="L27" s="1"/>
      <c r="M27" s="1"/>
      <c r="N27" s="8"/>
      <c r="O27" s="38"/>
    </row>
    <row r="28" spans="1:15" x14ac:dyDescent="0.3">
      <c r="A28" s="7"/>
      <c r="B28" s="2"/>
      <c r="C28" s="17"/>
      <c r="D28" s="17"/>
      <c r="E28" s="3">
        <v>0</v>
      </c>
      <c r="F28" s="3">
        <f>Tableau25678910111213[[#This Row],[MONTANT HT]]*0.2</f>
        <v>0</v>
      </c>
      <c r="G28" s="5">
        <f>Tableau25678910111213[[#This Row],[TVA]]+Tableau25678910111213[[#This Row],[MONTANT HT]]</f>
        <v>0</v>
      </c>
      <c r="H28" s="12" t="str" cm="1">
        <f t="array" ref="H28">_xlfn.IFS(Tableau25678910111213[[#This Row],[MONTANT TTC]]="","",Tableau25678910111213[[#This Row],[MODE 
REGLEMENT ]]="","A régler",Tableau25678910111213[[#This Row],[MODE 
REGLEMENT ]]&lt;&gt;"","Réglée")</f>
        <v>A régler</v>
      </c>
      <c r="I28" s="1"/>
      <c r="J28" s="1"/>
      <c r="K28" s="1"/>
      <c r="L28" s="1"/>
      <c r="M28" s="1"/>
      <c r="N28" s="8"/>
      <c r="O28" s="38"/>
    </row>
    <row r="29" spans="1:15" x14ac:dyDescent="0.3">
      <c r="A29" s="7"/>
      <c r="B29" s="2"/>
      <c r="C29" s="17"/>
      <c r="D29" s="17"/>
      <c r="E29" s="3">
        <v>0</v>
      </c>
      <c r="F29" s="3">
        <f>Tableau25678910111213[[#This Row],[MONTANT HT]]*0.2</f>
        <v>0</v>
      </c>
      <c r="G29" s="5">
        <f>Tableau25678910111213[[#This Row],[TVA]]+Tableau25678910111213[[#This Row],[MONTANT HT]]</f>
        <v>0</v>
      </c>
      <c r="H29" s="12" t="str" cm="1">
        <f t="array" ref="H29">_xlfn.IFS(Tableau25678910111213[[#This Row],[MONTANT TTC]]="","",Tableau25678910111213[[#This Row],[MODE 
REGLEMENT ]]="","A régler",Tableau25678910111213[[#This Row],[MODE 
REGLEMENT ]]&lt;&gt;"","Réglée")</f>
        <v>A régler</v>
      </c>
      <c r="I29" s="1"/>
      <c r="J29" s="1"/>
      <c r="K29" s="1"/>
      <c r="L29" s="1"/>
      <c r="M29" s="1"/>
      <c r="N29" s="8"/>
      <c r="O29" s="38"/>
    </row>
    <row r="30" spans="1:15" x14ac:dyDescent="0.3">
      <c r="A30" s="7"/>
      <c r="B30" s="2"/>
      <c r="C30" s="17"/>
      <c r="D30" s="17"/>
      <c r="E30" s="3">
        <v>0</v>
      </c>
      <c r="F30" s="3">
        <f>Tableau25678910111213[[#This Row],[MONTANT HT]]*0.2</f>
        <v>0</v>
      </c>
      <c r="G30" s="5">
        <f>Tableau25678910111213[[#This Row],[TVA]]+Tableau25678910111213[[#This Row],[MONTANT HT]]</f>
        <v>0</v>
      </c>
      <c r="H30" s="12" t="str" cm="1">
        <f t="array" ref="H30">_xlfn.IFS(Tableau25678910111213[[#This Row],[MONTANT TTC]]="","",Tableau25678910111213[[#This Row],[MODE 
REGLEMENT ]]="","A régler",Tableau25678910111213[[#This Row],[MODE 
REGLEMENT ]]&lt;&gt;"","Réglée")</f>
        <v>A régler</v>
      </c>
      <c r="I30" s="1"/>
      <c r="J30" s="1"/>
      <c r="K30" s="1"/>
      <c r="L30" s="1"/>
      <c r="M30" s="1"/>
      <c r="N30" s="8"/>
      <c r="O30" s="38"/>
    </row>
    <row r="31" spans="1:15" x14ac:dyDescent="0.3">
      <c r="A31" s="7"/>
      <c r="B31" s="2"/>
      <c r="C31" s="17"/>
      <c r="D31" s="17"/>
      <c r="E31" s="3">
        <v>0</v>
      </c>
      <c r="F31" s="3">
        <f>Tableau25678910111213[[#This Row],[MONTANT HT]]*0.2</f>
        <v>0</v>
      </c>
      <c r="G31" s="5">
        <f>Tableau25678910111213[[#This Row],[TVA]]+Tableau25678910111213[[#This Row],[MONTANT HT]]</f>
        <v>0</v>
      </c>
      <c r="H31" s="12" t="str" cm="1">
        <f t="array" ref="H31">_xlfn.IFS(Tableau25678910111213[[#This Row],[MONTANT TTC]]="","",Tableau25678910111213[[#This Row],[MODE 
REGLEMENT ]]="","A régler",Tableau25678910111213[[#This Row],[MODE 
REGLEMENT ]]&lt;&gt;"","Réglée")</f>
        <v>A régler</v>
      </c>
      <c r="I31" s="1"/>
      <c r="J31" s="1"/>
      <c r="K31" s="1"/>
      <c r="L31" s="1"/>
      <c r="M31" s="1"/>
      <c r="N31" s="8"/>
      <c r="O31" s="38"/>
    </row>
    <row r="32" spans="1:15" x14ac:dyDescent="0.3">
      <c r="A32" s="7"/>
      <c r="B32" s="2"/>
      <c r="C32" s="17"/>
      <c r="D32" s="17"/>
      <c r="E32" s="3">
        <v>0</v>
      </c>
      <c r="F32" s="3">
        <f>Tableau25678910111213[[#This Row],[MONTANT HT]]*0.2</f>
        <v>0</v>
      </c>
      <c r="G32" s="5">
        <f>Tableau25678910111213[[#This Row],[TVA]]+Tableau25678910111213[[#This Row],[MONTANT HT]]</f>
        <v>0</v>
      </c>
      <c r="H32" s="12" t="str" cm="1">
        <f t="array" ref="H32">_xlfn.IFS(Tableau25678910111213[[#This Row],[MONTANT TTC]]="","",Tableau25678910111213[[#This Row],[MODE 
REGLEMENT ]]="","A régler",Tableau25678910111213[[#This Row],[MODE 
REGLEMENT ]]&lt;&gt;"","Réglée")</f>
        <v>A régler</v>
      </c>
      <c r="I32" s="1"/>
      <c r="J32" s="1"/>
      <c r="K32" s="1"/>
      <c r="L32" s="1"/>
      <c r="M32" s="1"/>
      <c r="N32" s="8"/>
      <c r="O32" s="38"/>
    </row>
    <row r="33" spans="1:15" x14ac:dyDescent="0.3">
      <c r="A33" s="7"/>
      <c r="B33" s="2"/>
      <c r="C33" s="17"/>
      <c r="D33" s="17"/>
      <c r="E33" s="3">
        <v>0</v>
      </c>
      <c r="F33" s="3">
        <f>Tableau25678910111213[[#This Row],[MONTANT HT]]*0.2</f>
        <v>0</v>
      </c>
      <c r="G33" s="5">
        <f>Tableau25678910111213[[#This Row],[TVA]]+Tableau25678910111213[[#This Row],[MONTANT HT]]</f>
        <v>0</v>
      </c>
      <c r="H33" s="12" t="str" cm="1">
        <f t="array" ref="H33">_xlfn.IFS(Tableau25678910111213[[#This Row],[MONTANT TTC]]="","",Tableau25678910111213[[#This Row],[MODE 
REGLEMENT ]]="","A régler",Tableau25678910111213[[#This Row],[MODE 
REGLEMENT ]]&lt;&gt;"","Réglée")</f>
        <v>A régler</v>
      </c>
      <c r="I33" s="1"/>
      <c r="J33" s="1"/>
      <c r="K33" s="1"/>
      <c r="L33" s="1"/>
      <c r="M33" s="1"/>
      <c r="N33" s="8"/>
      <c r="O33" s="38"/>
    </row>
    <row r="34" spans="1:15" x14ac:dyDescent="0.3">
      <c r="A34" s="7"/>
      <c r="B34" s="2"/>
      <c r="C34" s="17"/>
      <c r="D34" s="17"/>
      <c r="E34" s="3">
        <v>0</v>
      </c>
      <c r="F34" s="3">
        <f>Tableau25678910111213[[#This Row],[MONTANT HT]]*0.2</f>
        <v>0</v>
      </c>
      <c r="G34" s="5">
        <f>Tableau25678910111213[[#This Row],[TVA]]+Tableau25678910111213[[#This Row],[MONTANT HT]]</f>
        <v>0</v>
      </c>
      <c r="H34" s="12" t="str" cm="1">
        <f t="array" ref="H34">_xlfn.IFS(Tableau25678910111213[[#This Row],[MONTANT TTC]]="","",Tableau25678910111213[[#This Row],[MODE 
REGLEMENT ]]="","A régler",Tableau25678910111213[[#This Row],[MODE 
REGLEMENT ]]&lt;&gt;"","Réglée")</f>
        <v>A régler</v>
      </c>
      <c r="I34" s="1"/>
      <c r="J34" s="1"/>
      <c r="K34" s="1"/>
      <c r="L34" s="1"/>
      <c r="M34" s="1"/>
      <c r="N34" s="8"/>
      <c r="O34" s="38"/>
    </row>
    <row r="35" spans="1:15" x14ac:dyDescent="0.3">
      <c r="A35" s="7"/>
      <c r="B35" s="2"/>
      <c r="C35" s="17"/>
      <c r="D35" s="17"/>
      <c r="E35" s="3">
        <v>0</v>
      </c>
      <c r="F35" s="3">
        <f>Tableau25678910111213[[#This Row],[MONTANT HT]]*0.2</f>
        <v>0</v>
      </c>
      <c r="G35" s="5">
        <f>Tableau25678910111213[[#This Row],[TVA]]+Tableau25678910111213[[#This Row],[MONTANT HT]]</f>
        <v>0</v>
      </c>
      <c r="H35" s="12" t="str" cm="1">
        <f t="array" ref="H35">_xlfn.IFS(Tableau25678910111213[[#This Row],[MONTANT TTC]]="","",Tableau25678910111213[[#This Row],[MODE 
REGLEMENT ]]="","A régler",Tableau25678910111213[[#This Row],[MODE 
REGLEMENT ]]&lt;&gt;"","Réglée")</f>
        <v>A régler</v>
      </c>
      <c r="I35" s="1"/>
      <c r="J35" s="1"/>
      <c r="K35" s="1"/>
      <c r="L35" s="1"/>
      <c r="M35" s="1"/>
      <c r="N35" s="8"/>
      <c r="O35" s="38"/>
    </row>
    <row r="36" spans="1:15" x14ac:dyDescent="0.3">
      <c r="A36" s="7"/>
      <c r="B36" s="2"/>
      <c r="C36" s="17"/>
      <c r="D36" s="17"/>
      <c r="E36" s="3">
        <v>0</v>
      </c>
      <c r="F36" s="3">
        <f>Tableau25678910111213[[#This Row],[MONTANT HT]]*0.2</f>
        <v>0</v>
      </c>
      <c r="G36" s="5">
        <f>Tableau25678910111213[[#This Row],[TVA]]+Tableau25678910111213[[#This Row],[MONTANT HT]]</f>
        <v>0</v>
      </c>
      <c r="H36" s="12" t="str" cm="1">
        <f t="array" ref="H36">_xlfn.IFS(Tableau25678910111213[[#This Row],[MONTANT TTC]]="","",Tableau25678910111213[[#This Row],[MODE 
REGLEMENT ]]="","A régler",Tableau25678910111213[[#This Row],[MODE 
REGLEMENT ]]&lt;&gt;"","Réglée")</f>
        <v>A régler</v>
      </c>
      <c r="I36" s="1"/>
      <c r="J36" s="1"/>
      <c r="K36" s="1"/>
      <c r="L36" s="1"/>
      <c r="M36" s="1"/>
      <c r="N36" s="8"/>
      <c r="O36" s="38"/>
    </row>
    <row r="37" spans="1:15" x14ac:dyDescent="0.3">
      <c r="A37" s="7"/>
      <c r="B37" s="2"/>
      <c r="C37" s="17"/>
      <c r="D37" s="17"/>
      <c r="E37" s="3">
        <v>0</v>
      </c>
      <c r="F37" s="3">
        <f>Tableau25678910111213[[#This Row],[MONTANT HT]]*0.2</f>
        <v>0</v>
      </c>
      <c r="G37" s="5">
        <f>Tableau25678910111213[[#This Row],[TVA]]+Tableau25678910111213[[#This Row],[MONTANT HT]]</f>
        <v>0</v>
      </c>
      <c r="H37" s="12" t="str" cm="1">
        <f t="array" ref="H37">_xlfn.IFS(Tableau25678910111213[[#This Row],[MONTANT TTC]]="","",Tableau25678910111213[[#This Row],[MODE 
REGLEMENT ]]="","A régler",Tableau25678910111213[[#This Row],[MODE 
REGLEMENT ]]&lt;&gt;"","Réglée")</f>
        <v>A régler</v>
      </c>
      <c r="I37" s="1"/>
      <c r="J37" s="1"/>
      <c r="K37" s="1"/>
      <c r="L37" s="1"/>
      <c r="M37" s="1"/>
      <c r="N37" s="8"/>
      <c r="O37" s="38"/>
    </row>
    <row r="38" spans="1:15" x14ac:dyDescent="0.3">
      <c r="A38" s="7"/>
      <c r="B38" s="2"/>
      <c r="C38" s="17"/>
      <c r="D38" s="17"/>
      <c r="E38" s="3">
        <v>0</v>
      </c>
      <c r="F38" s="3">
        <f>Tableau25678910111213[[#This Row],[MONTANT HT]]*0.2</f>
        <v>0</v>
      </c>
      <c r="G38" s="5">
        <f>Tableau25678910111213[[#This Row],[TVA]]+Tableau25678910111213[[#This Row],[MONTANT HT]]</f>
        <v>0</v>
      </c>
      <c r="H38" s="12" t="str" cm="1">
        <f t="array" ref="H38">_xlfn.IFS(Tableau25678910111213[[#This Row],[MONTANT TTC]]="","",Tableau25678910111213[[#This Row],[MODE 
REGLEMENT ]]="","A régler",Tableau25678910111213[[#This Row],[MODE 
REGLEMENT ]]&lt;&gt;"","Réglée")</f>
        <v>A régler</v>
      </c>
      <c r="I38" s="1"/>
      <c r="J38" s="1"/>
      <c r="K38" s="1"/>
      <c r="L38" s="1"/>
      <c r="M38" s="1"/>
      <c r="N38" s="8"/>
      <c r="O38" s="38"/>
    </row>
    <row r="39" spans="1:15" x14ac:dyDescent="0.3">
      <c r="A39" s="7"/>
      <c r="B39" s="2"/>
      <c r="C39" s="17"/>
      <c r="D39" s="17"/>
      <c r="E39" s="3">
        <v>0</v>
      </c>
      <c r="F39" s="3">
        <f>Tableau25678910111213[[#This Row],[MONTANT HT]]*0.2</f>
        <v>0</v>
      </c>
      <c r="G39" s="5">
        <f>Tableau25678910111213[[#This Row],[TVA]]+Tableau25678910111213[[#This Row],[MONTANT HT]]</f>
        <v>0</v>
      </c>
      <c r="H39" s="12" t="str" cm="1">
        <f t="array" ref="H39">_xlfn.IFS(Tableau25678910111213[[#This Row],[MONTANT TTC]]="","",Tableau25678910111213[[#This Row],[MODE 
REGLEMENT ]]="","A régler",Tableau25678910111213[[#This Row],[MODE 
REGLEMENT ]]&lt;&gt;"","Réglée")</f>
        <v>A régler</v>
      </c>
      <c r="I39" s="1"/>
      <c r="J39" s="1"/>
      <c r="K39" s="1"/>
      <c r="L39" s="1"/>
      <c r="M39" s="1"/>
      <c r="N39" s="8"/>
      <c r="O39" s="38"/>
    </row>
    <row r="40" spans="1:15" x14ac:dyDescent="0.3">
      <c r="A40" s="7"/>
      <c r="B40" s="2"/>
      <c r="C40" s="17"/>
      <c r="D40" s="17"/>
      <c r="E40" s="3">
        <v>0</v>
      </c>
      <c r="F40" s="3">
        <f>Tableau25678910111213[[#This Row],[MONTANT HT]]*0.2</f>
        <v>0</v>
      </c>
      <c r="G40" s="5">
        <f>Tableau25678910111213[[#This Row],[TVA]]+Tableau25678910111213[[#This Row],[MONTANT HT]]</f>
        <v>0</v>
      </c>
      <c r="H40" s="12" t="str" cm="1">
        <f t="array" ref="H40">_xlfn.IFS(Tableau25678910111213[[#This Row],[MONTANT TTC]]="","",Tableau25678910111213[[#This Row],[MODE 
REGLEMENT ]]="","A régler",Tableau25678910111213[[#This Row],[MODE 
REGLEMENT ]]&lt;&gt;"","Réglée")</f>
        <v>A régler</v>
      </c>
      <c r="I40" s="1"/>
      <c r="J40" s="1"/>
      <c r="K40" s="1"/>
      <c r="L40" s="1"/>
      <c r="M40" s="1"/>
      <c r="N40" s="8"/>
      <c r="O40" s="38"/>
    </row>
    <row r="41" spans="1:15" x14ac:dyDescent="0.3">
      <c r="A41" s="7"/>
      <c r="B41" s="2"/>
      <c r="C41" s="17"/>
      <c r="D41" s="17"/>
      <c r="E41" s="3">
        <v>0</v>
      </c>
      <c r="F41" s="3">
        <f>Tableau25678910111213[[#This Row],[MONTANT HT]]*0.2</f>
        <v>0</v>
      </c>
      <c r="G41" s="5">
        <f>Tableau25678910111213[[#This Row],[TVA]]+Tableau25678910111213[[#This Row],[MONTANT HT]]</f>
        <v>0</v>
      </c>
      <c r="H41" s="12" t="str" cm="1">
        <f t="array" ref="H41">_xlfn.IFS(Tableau25678910111213[[#This Row],[MONTANT TTC]]="","",Tableau25678910111213[[#This Row],[MODE 
REGLEMENT ]]="","A régler",Tableau25678910111213[[#This Row],[MODE 
REGLEMENT ]]&lt;&gt;"","Réglée")</f>
        <v>A régler</v>
      </c>
      <c r="I41" s="1"/>
      <c r="J41" s="1"/>
      <c r="K41" s="1"/>
      <c r="L41" s="1"/>
      <c r="M41" s="1"/>
      <c r="N41" s="8"/>
      <c r="O41" s="38"/>
    </row>
    <row r="42" spans="1:15" x14ac:dyDescent="0.3">
      <c r="A42" s="7"/>
      <c r="B42" s="2"/>
      <c r="C42" s="17"/>
      <c r="D42" s="17"/>
      <c r="E42" s="3">
        <v>0</v>
      </c>
      <c r="F42" s="3">
        <f>Tableau25678910111213[[#This Row],[MONTANT HT]]*0.2</f>
        <v>0</v>
      </c>
      <c r="G42" s="5">
        <f>Tableau25678910111213[[#This Row],[TVA]]+Tableau25678910111213[[#This Row],[MONTANT HT]]</f>
        <v>0</v>
      </c>
      <c r="H42" s="12" t="str" cm="1">
        <f t="array" ref="H42">_xlfn.IFS(Tableau25678910111213[[#This Row],[MONTANT TTC]]="","",Tableau25678910111213[[#This Row],[MODE 
REGLEMENT ]]="","A régler",Tableau25678910111213[[#This Row],[MODE 
REGLEMENT ]]&lt;&gt;"","Réglée")</f>
        <v>A régler</v>
      </c>
      <c r="I42" s="1"/>
      <c r="J42" s="1"/>
      <c r="K42" s="1"/>
      <c r="L42" s="1"/>
      <c r="M42" s="1"/>
      <c r="N42" s="8"/>
      <c r="O42" s="38"/>
    </row>
    <row r="43" spans="1:15" x14ac:dyDescent="0.3">
      <c r="A43" s="7"/>
      <c r="B43" s="2"/>
      <c r="C43" s="17"/>
      <c r="D43" s="17"/>
      <c r="E43" s="3">
        <v>0</v>
      </c>
      <c r="F43" s="3">
        <f>Tableau25678910111213[[#This Row],[MONTANT HT]]*0.2</f>
        <v>0</v>
      </c>
      <c r="G43" s="5">
        <f>Tableau25678910111213[[#This Row],[TVA]]+Tableau25678910111213[[#This Row],[MONTANT HT]]</f>
        <v>0</v>
      </c>
      <c r="H43" s="12" t="str" cm="1">
        <f t="array" ref="H43">_xlfn.IFS(Tableau25678910111213[[#This Row],[MONTANT TTC]]="","",Tableau25678910111213[[#This Row],[MODE 
REGLEMENT ]]="","A régler",Tableau25678910111213[[#This Row],[MODE 
REGLEMENT ]]&lt;&gt;"","Réglée")</f>
        <v>A régler</v>
      </c>
      <c r="I43" s="1"/>
      <c r="J43" s="1"/>
      <c r="K43" s="1"/>
      <c r="L43" s="1"/>
      <c r="M43" s="1"/>
      <c r="N43" s="8"/>
      <c r="O43" s="38"/>
    </row>
    <row r="44" spans="1:15" x14ac:dyDescent="0.3">
      <c r="A44" s="7"/>
      <c r="B44" s="2"/>
      <c r="C44" s="17"/>
      <c r="D44" s="17"/>
      <c r="E44" s="3">
        <v>0</v>
      </c>
      <c r="F44" s="3">
        <f>Tableau25678910111213[[#This Row],[MONTANT HT]]*0.2</f>
        <v>0</v>
      </c>
      <c r="G44" s="5">
        <f>Tableau25678910111213[[#This Row],[TVA]]+Tableau25678910111213[[#This Row],[MONTANT HT]]</f>
        <v>0</v>
      </c>
      <c r="H44" s="12" t="str" cm="1">
        <f t="array" ref="H44">_xlfn.IFS(Tableau25678910111213[[#This Row],[MONTANT TTC]]="","",Tableau25678910111213[[#This Row],[MODE 
REGLEMENT ]]="","A régler",Tableau25678910111213[[#This Row],[MODE 
REGLEMENT ]]&lt;&gt;"","Réglée")</f>
        <v>A régler</v>
      </c>
      <c r="I44" s="1"/>
      <c r="J44" s="1"/>
      <c r="K44" s="1"/>
      <c r="L44" s="1"/>
      <c r="M44" s="1"/>
      <c r="N44" s="8"/>
      <c r="O44" s="38"/>
    </row>
    <row r="45" spans="1:15" x14ac:dyDescent="0.3">
      <c r="A45" s="7"/>
      <c r="B45" s="2"/>
      <c r="C45" s="17"/>
      <c r="D45" s="17"/>
      <c r="E45" s="3">
        <v>0</v>
      </c>
      <c r="F45" s="3">
        <f>Tableau25678910111213[[#This Row],[MONTANT HT]]*0.2</f>
        <v>0</v>
      </c>
      <c r="G45" s="5">
        <f>Tableau25678910111213[[#This Row],[TVA]]+Tableau25678910111213[[#This Row],[MONTANT HT]]</f>
        <v>0</v>
      </c>
      <c r="H45" s="12" t="str" cm="1">
        <f t="array" ref="H45">_xlfn.IFS(Tableau25678910111213[[#This Row],[MONTANT TTC]]="","",Tableau25678910111213[[#This Row],[MODE 
REGLEMENT ]]="","A régler",Tableau25678910111213[[#This Row],[MODE 
REGLEMENT ]]&lt;&gt;"","Réglée")</f>
        <v>A régler</v>
      </c>
      <c r="I45" s="1"/>
      <c r="J45" s="1"/>
      <c r="K45" s="1"/>
      <c r="L45" s="1"/>
      <c r="M45" s="1"/>
      <c r="N45" s="8"/>
      <c r="O45" s="38"/>
    </row>
    <row r="46" spans="1:15" x14ac:dyDescent="0.3">
      <c r="A46" s="7"/>
      <c r="B46" s="2"/>
      <c r="C46" s="17"/>
      <c r="D46" s="17"/>
      <c r="E46" s="3">
        <v>0</v>
      </c>
      <c r="F46" s="3">
        <f>Tableau25678910111213[[#This Row],[MONTANT HT]]*0.2</f>
        <v>0</v>
      </c>
      <c r="G46" s="5">
        <f>Tableau25678910111213[[#This Row],[TVA]]+Tableau25678910111213[[#This Row],[MONTANT HT]]</f>
        <v>0</v>
      </c>
      <c r="H46" s="12" t="str" cm="1">
        <f t="array" ref="H46">_xlfn.IFS(Tableau25678910111213[[#This Row],[MONTANT TTC]]="","",Tableau25678910111213[[#This Row],[MODE 
REGLEMENT ]]="","A régler",Tableau25678910111213[[#This Row],[MODE 
REGLEMENT ]]&lt;&gt;"","Réglée")</f>
        <v>A régler</v>
      </c>
      <c r="I46" s="1"/>
      <c r="J46" s="1"/>
      <c r="K46" s="1"/>
      <c r="L46" s="1"/>
      <c r="M46" s="1"/>
      <c r="N46" s="8"/>
      <c r="O46" s="38"/>
    </row>
    <row r="47" spans="1:15" x14ac:dyDescent="0.3">
      <c r="A47" s="7"/>
      <c r="B47" s="2"/>
      <c r="C47" s="17"/>
      <c r="D47" s="17"/>
      <c r="E47" s="3">
        <v>0</v>
      </c>
      <c r="F47" s="3">
        <f>Tableau25678910111213[[#This Row],[MONTANT HT]]*0.2</f>
        <v>0</v>
      </c>
      <c r="G47" s="5">
        <f>Tableau25678910111213[[#This Row],[TVA]]+Tableau25678910111213[[#This Row],[MONTANT HT]]</f>
        <v>0</v>
      </c>
      <c r="H47" s="12" t="str" cm="1">
        <f t="array" ref="H47">_xlfn.IFS(Tableau25678910111213[[#This Row],[MONTANT TTC]]="","",Tableau25678910111213[[#This Row],[MODE 
REGLEMENT ]]="","A régler",Tableau25678910111213[[#This Row],[MODE 
REGLEMENT ]]&lt;&gt;"","Réglée")</f>
        <v>A régler</v>
      </c>
      <c r="I47" s="1"/>
      <c r="J47" s="1"/>
      <c r="K47" s="1"/>
      <c r="L47" s="1"/>
      <c r="M47" s="1"/>
      <c r="N47" s="8"/>
      <c r="O47" s="38"/>
    </row>
    <row r="48" spans="1:15" x14ac:dyDescent="0.3">
      <c r="A48" s="7"/>
      <c r="B48" s="2"/>
      <c r="C48" s="17"/>
      <c r="D48" s="17"/>
      <c r="E48" s="3">
        <v>0</v>
      </c>
      <c r="F48" s="3">
        <f>Tableau25678910111213[[#This Row],[MONTANT HT]]*0.2</f>
        <v>0</v>
      </c>
      <c r="G48" s="5">
        <f>Tableau25678910111213[[#This Row],[TVA]]+Tableau25678910111213[[#This Row],[MONTANT HT]]</f>
        <v>0</v>
      </c>
      <c r="H48" s="12" t="str" cm="1">
        <f t="array" ref="H48">_xlfn.IFS(Tableau25678910111213[[#This Row],[MONTANT TTC]]="","",Tableau25678910111213[[#This Row],[MODE 
REGLEMENT ]]="","A régler",Tableau25678910111213[[#This Row],[MODE 
REGLEMENT ]]&lt;&gt;"","Réglée")</f>
        <v>A régler</v>
      </c>
      <c r="I48" s="1"/>
      <c r="J48" s="1"/>
      <c r="K48" s="1"/>
      <c r="L48" s="1"/>
      <c r="M48" s="1"/>
      <c r="N48" s="8"/>
      <c r="O48" s="38"/>
    </row>
    <row r="49" spans="1:15" x14ac:dyDescent="0.3">
      <c r="A49" s="7"/>
      <c r="B49" s="2"/>
      <c r="C49" s="17"/>
      <c r="D49" s="17"/>
      <c r="E49" s="3">
        <v>0</v>
      </c>
      <c r="F49" s="3">
        <f>Tableau25678910111213[[#This Row],[MONTANT HT]]*0.2</f>
        <v>0</v>
      </c>
      <c r="G49" s="5">
        <f>Tableau25678910111213[[#This Row],[TVA]]+Tableau25678910111213[[#This Row],[MONTANT HT]]</f>
        <v>0</v>
      </c>
      <c r="H49" s="12" t="str" cm="1">
        <f t="array" ref="H49">_xlfn.IFS(Tableau25678910111213[[#This Row],[MONTANT TTC]]="","",Tableau25678910111213[[#This Row],[MODE 
REGLEMENT ]]="","A régler",Tableau25678910111213[[#This Row],[MODE 
REGLEMENT ]]&lt;&gt;"","Réglée")</f>
        <v>A régler</v>
      </c>
      <c r="I49" s="1"/>
      <c r="J49" s="1"/>
      <c r="K49" s="1"/>
      <c r="L49" s="1"/>
      <c r="M49" s="1"/>
      <c r="N49" s="8"/>
      <c r="O49" s="38"/>
    </row>
    <row r="50" spans="1:15" x14ac:dyDescent="0.3">
      <c r="A50" s="7"/>
      <c r="B50" s="2"/>
      <c r="C50" s="17"/>
      <c r="D50" s="17"/>
      <c r="E50" s="3">
        <v>0</v>
      </c>
      <c r="F50" s="3">
        <f>Tableau25678910111213[[#This Row],[MONTANT HT]]*0.2</f>
        <v>0</v>
      </c>
      <c r="G50" s="5">
        <f>Tableau25678910111213[[#This Row],[TVA]]+Tableau25678910111213[[#This Row],[MONTANT HT]]</f>
        <v>0</v>
      </c>
      <c r="H50" s="12" t="str" cm="1">
        <f t="array" ref="H50">_xlfn.IFS(Tableau25678910111213[[#This Row],[MONTANT TTC]]="","",Tableau25678910111213[[#This Row],[MODE 
REGLEMENT ]]="","A régler",Tableau25678910111213[[#This Row],[MODE 
REGLEMENT ]]&lt;&gt;"","Réglée")</f>
        <v>A régler</v>
      </c>
      <c r="I50" s="1"/>
      <c r="J50" s="1"/>
      <c r="K50" s="1"/>
      <c r="L50" s="1"/>
      <c r="M50" s="1"/>
      <c r="N50" s="8"/>
      <c r="O50" s="38"/>
    </row>
    <row r="51" spans="1:15" x14ac:dyDescent="0.3">
      <c r="A51" s="7"/>
      <c r="B51" s="2"/>
      <c r="C51" s="17"/>
      <c r="D51" s="17"/>
      <c r="E51" s="3">
        <v>0</v>
      </c>
      <c r="F51" s="3">
        <f>Tableau25678910111213[[#This Row],[MONTANT HT]]*0.2</f>
        <v>0</v>
      </c>
      <c r="G51" s="5">
        <f>Tableau25678910111213[[#This Row],[TVA]]+Tableau25678910111213[[#This Row],[MONTANT HT]]</f>
        <v>0</v>
      </c>
      <c r="H51" s="12" t="str" cm="1">
        <f t="array" ref="H51">_xlfn.IFS(Tableau25678910111213[[#This Row],[MONTANT TTC]]="","",Tableau25678910111213[[#This Row],[MODE 
REGLEMENT ]]="","A régler",Tableau25678910111213[[#This Row],[MODE 
REGLEMENT ]]&lt;&gt;"","Réglée")</f>
        <v>A régler</v>
      </c>
      <c r="I51" s="1"/>
      <c r="J51" s="1"/>
      <c r="K51" s="1"/>
      <c r="L51" s="1"/>
      <c r="M51" s="1"/>
      <c r="N51" s="8"/>
      <c r="O51" s="38"/>
    </row>
    <row r="52" spans="1:15" x14ac:dyDescent="0.3">
      <c r="A52" s="7"/>
      <c r="B52" s="2"/>
      <c r="C52" s="17"/>
      <c r="D52" s="17"/>
      <c r="E52" s="3">
        <v>0</v>
      </c>
      <c r="F52" s="3">
        <f>Tableau25678910111213[[#This Row],[MONTANT HT]]*0.2</f>
        <v>0</v>
      </c>
      <c r="G52" s="5">
        <f>Tableau25678910111213[[#This Row],[TVA]]+Tableau25678910111213[[#This Row],[MONTANT HT]]</f>
        <v>0</v>
      </c>
      <c r="H52" s="12" t="str" cm="1">
        <f t="array" ref="H52">_xlfn.IFS(Tableau25678910111213[[#This Row],[MONTANT TTC]]="","",Tableau25678910111213[[#This Row],[MODE 
REGLEMENT ]]="","A régler",Tableau25678910111213[[#This Row],[MODE 
REGLEMENT ]]&lt;&gt;"","Réglée")</f>
        <v>A régler</v>
      </c>
      <c r="I52" s="1"/>
      <c r="J52" s="1"/>
      <c r="K52" s="1"/>
      <c r="L52" s="1"/>
      <c r="M52" s="1"/>
      <c r="N52" s="8"/>
      <c r="O52" s="38"/>
    </row>
    <row r="53" spans="1:15" x14ac:dyDescent="0.3">
      <c r="A53" s="7"/>
      <c r="B53" s="2"/>
      <c r="C53" s="17"/>
      <c r="D53" s="17"/>
      <c r="E53" s="3">
        <v>0</v>
      </c>
      <c r="F53" s="3">
        <f>Tableau25678910111213[[#This Row],[MONTANT HT]]*0.2</f>
        <v>0</v>
      </c>
      <c r="G53" s="5">
        <f>Tableau25678910111213[[#This Row],[TVA]]+Tableau25678910111213[[#This Row],[MONTANT HT]]</f>
        <v>0</v>
      </c>
      <c r="H53" s="12" t="str" cm="1">
        <f t="array" ref="H53">_xlfn.IFS(Tableau25678910111213[[#This Row],[MONTANT TTC]]="","",Tableau25678910111213[[#This Row],[MODE 
REGLEMENT ]]="","A régler",Tableau25678910111213[[#This Row],[MODE 
REGLEMENT ]]&lt;&gt;"","Réglée")</f>
        <v>A régler</v>
      </c>
      <c r="I53" s="1"/>
      <c r="J53" s="1"/>
      <c r="K53" s="1"/>
      <c r="L53" s="1"/>
      <c r="M53" s="1"/>
      <c r="N53" s="8"/>
      <c r="O53" s="38"/>
    </row>
    <row r="54" spans="1:15" x14ac:dyDescent="0.3">
      <c r="A54" s="7"/>
      <c r="B54" s="2"/>
      <c r="C54" s="17"/>
      <c r="D54" s="17"/>
      <c r="E54" s="3">
        <v>0</v>
      </c>
      <c r="F54" s="3">
        <f>Tableau25678910111213[[#This Row],[MONTANT HT]]*0.2</f>
        <v>0</v>
      </c>
      <c r="G54" s="5">
        <f>Tableau25678910111213[[#This Row],[TVA]]+Tableau25678910111213[[#This Row],[MONTANT HT]]</f>
        <v>0</v>
      </c>
      <c r="H54" s="12" t="str" cm="1">
        <f t="array" ref="H54">_xlfn.IFS(Tableau25678910111213[[#This Row],[MONTANT TTC]]="","",Tableau25678910111213[[#This Row],[MODE 
REGLEMENT ]]="","A régler",Tableau25678910111213[[#This Row],[MODE 
REGLEMENT ]]&lt;&gt;"","Réglée")</f>
        <v>A régler</v>
      </c>
      <c r="I54" s="1"/>
      <c r="J54" s="1"/>
      <c r="K54" s="1"/>
      <c r="L54" s="1"/>
      <c r="M54" s="1"/>
      <c r="N54" s="8"/>
      <c r="O54" s="38"/>
    </row>
    <row r="55" spans="1:15" x14ac:dyDescent="0.3">
      <c r="A55" s="7"/>
      <c r="B55" s="2"/>
      <c r="C55" s="17"/>
      <c r="D55" s="17"/>
      <c r="E55" s="3">
        <v>0</v>
      </c>
      <c r="F55" s="3">
        <f>Tableau25678910111213[[#This Row],[MONTANT HT]]*0.2</f>
        <v>0</v>
      </c>
      <c r="G55" s="5">
        <f>Tableau25678910111213[[#This Row],[TVA]]+Tableau25678910111213[[#This Row],[MONTANT HT]]</f>
        <v>0</v>
      </c>
      <c r="H55" s="12" t="str" cm="1">
        <f t="array" ref="H55">_xlfn.IFS(Tableau25678910111213[[#This Row],[MONTANT TTC]]="","",Tableau25678910111213[[#This Row],[MODE 
REGLEMENT ]]="","A régler",Tableau25678910111213[[#This Row],[MODE 
REGLEMENT ]]&lt;&gt;"","Réglée")</f>
        <v>A régler</v>
      </c>
      <c r="I55" s="1"/>
      <c r="J55" s="1"/>
      <c r="K55" s="1"/>
      <c r="L55" s="1"/>
      <c r="M55" s="1"/>
      <c r="N55" s="8"/>
      <c r="O55" s="38"/>
    </row>
    <row r="56" spans="1:15" x14ac:dyDescent="0.3">
      <c r="A56" s="7"/>
      <c r="B56" s="2"/>
      <c r="C56" s="17"/>
      <c r="D56" s="17"/>
      <c r="E56" s="3">
        <v>0</v>
      </c>
      <c r="F56" s="3">
        <f>Tableau25678910111213[[#This Row],[MONTANT HT]]*0.2</f>
        <v>0</v>
      </c>
      <c r="G56" s="5">
        <f>Tableau25678910111213[[#This Row],[TVA]]+Tableau25678910111213[[#This Row],[MONTANT HT]]</f>
        <v>0</v>
      </c>
      <c r="H56" s="12" t="str" cm="1">
        <f t="array" ref="H56">_xlfn.IFS(Tableau25678910111213[[#This Row],[MONTANT TTC]]="","",Tableau25678910111213[[#This Row],[MODE 
REGLEMENT ]]="","A régler",Tableau25678910111213[[#This Row],[MODE 
REGLEMENT ]]&lt;&gt;"","Réglée")</f>
        <v>A régler</v>
      </c>
      <c r="I56" s="1"/>
      <c r="J56" s="1"/>
      <c r="K56" s="1"/>
      <c r="L56" s="1"/>
      <c r="M56" s="1"/>
      <c r="N56" s="8"/>
      <c r="O56" s="38"/>
    </row>
    <row r="57" spans="1:15" x14ac:dyDescent="0.3">
      <c r="A57" s="7"/>
      <c r="B57" s="2"/>
      <c r="C57" s="17"/>
      <c r="D57" s="17"/>
      <c r="E57" s="3">
        <v>0</v>
      </c>
      <c r="F57" s="3">
        <f>Tableau25678910111213[[#This Row],[MONTANT HT]]*0.2</f>
        <v>0</v>
      </c>
      <c r="G57" s="5">
        <f>Tableau25678910111213[[#This Row],[TVA]]+Tableau25678910111213[[#This Row],[MONTANT HT]]</f>
        <v>0</v>
      </c>
      <c r="H57" s="12" t="str" cm="1">
        <f t="array" ref="H57">_xlfn.IFS(Tableau25678910111213[[#This Row],[MONTANT TTC]]="","",Tableau25678910111213[[#This Row],[MODE 
REGLEMENT ]]="","A régler",Tableau25678910111213[[#This Row],[MODE 
REGLEMENT ]]&lt;&gt;"","Réglée")</f>
        <v>A régler</v>
      </c>
      <c r="I57" s="1"/>
      <c r="J57" s="1"/>
      <c r="K57" s="1"/>
      <c r="L57" s="1"/>
      <c r="M57" s="1"/>
      <c r="N57" s="8"/>
      <c r="O57" s="38"/>
    </row>
    <row r="58" spans="1:15" x14ac:dyDescent="0.3">
      <c r="A58" s="7"/>
      <c r="B58" s="2"/>
      <c r="C58" s="17"/>
      <c r="D58" s="17"/>
      <c r="E58" s="3">
        <v>0</v>
      </c>
      <c r="F58" s="3">
        <f>Tableau25678910111213[[#This Row],[MONTANT HT]]*0.2</f>
        <v>0</v>
      </c>
      <c r="G58" s="5">
        <f>Tableau25678910111213[[#This Row],[TVA]]+Tableau25678910111213[[#This Row],[MONTANT HT]]</f>
        <v>0</v>
      </c>
      <c r="H58" s="12" t="str" cm="1">
        <f t="array" ref="H58">_xlfn.IFS(Tableau25678910111213[[#This Row],[MONTANT TTC]]="","",Tableau25678910111213[[#This Row],[MODE 
REGLEMENT ]]="","A régler",Tableau25678910111213[[#This Row],[MODE 
REGLEMENT ]]&lt;&gt;"","Réglée")</f>
        <v>A régler</v>
      </c>
      <c r="I58" s="1"/>
      <c r="J58" s="1"/>
      <c r="K58" s="1"/>
      <c r="L58" s="1"/>
      <c r="M58" s="1"/>
      <c r="N58" s="8"/>
      <c r="O58" s="38"/>
    </row>
    <row r="59" spans="1:15" x14ac:dyDescent="0.3">
      <c r="A59" s="7"/>
      <c r="B59" s="2"/>
      <c r="C59" s="17"/>
      <c r="D59" s="17"/>
      <c r="E59" s="3">
        <v>0</v>
      </c>
      <c r="F59" s="3">
        <f>Tableau25678910111213[[#This Row],[MONTANT HT]]*0.2</f>
        <v>0</v>
      </c>
      <c r="G59" s="5">
        <f>Tableau25678910111213[[#This Row],[TVA]]+Tableau25678910111213[[#This Row],[MONTANT HT]]</f>
        <v>0</v>
      </c>
      <c r="H59" s="12" t="str" cm="1">
        <f t="array" ref="H59">_xlfn.IFS(Tableau25678910111213[[#This Row],[MONTANT TTC]]="","",Tableau25678910111213[[#This Row],[MODE 
REGLEMENT ]]="","A régler",Tableau25678910111213[[#This Row],[MODE 
REGLEMENT ]]&lt;&gt;"","Réglée")</f>
        <v>A régler</v>
      </c>
      <c r="I59" s="1"/>
      <c r="J59" s="1"/>
      <c r="K59" s="1"/>
      <c r="L59" s="1"/>
      <c r="M59" s="1"/>
      <c r="N59" s="8"/>
      <c r="O59" s="38"/>
    </row>
    <row r="60" spans="1:15" x14ac:dyDescent="0.3">
      <c r="A60" s="7"/>
      <c r="B60" s="2"/>
      <c r="C60" s="17"/>
      <c r="D60" s="17"/>
      <c r="E60" s="3">
        <v>0</v>
      </c>
      <c r="F60" s="3">
        <f>Tableau25678910111213[[#This Row],[MONTANT HT]]*0.2</f>
        <v>0</v>
      </c>
      <c r="G60" s="5">
        <f>Tableau25678910111213[[#This Row],[TVA]]+Tableau25678910111213[[#This Row],[MONTANT HT]]</f>
        <v>0</v>
      </c>
      <c r="H60" s="12" t="str" cm="1">
        <f t="array" ref="H60">_xlfn.IFS(Tableau25678910111213[[#This Row],[MONTANT TTC]]="","",Tableau25678910111213[[#This Row],[MODE 
REGLEMENT ]]="","A régler",Tableau25678910111213[[#This Row],[MODE 
REGLEMENT ]]&lt;&gt;"","Réglée")</f>
        <v>A régler</v>
      </c>
      <c r="I60" s="1"/>
      <c r="J60" s="1"/>
      <c r="K60" s="1"/>
      <c r="L60" s="1"/>
      <c r="M60" s="1"/>
      <c r="N60" s="8"/>
      <c r="O60" s="38"/>
    </row>
    <row r="61" spans="1:15" x14ac:dyDescent="0.3">
      <c r="A61" s="7"/>
      <c r="B61" s="2"/>
      <c r="C61" s="17"/>
      <c r="D61" s="17"/>
      <c r="E61" s="3">
        <v>0</v>
      </c>
      <c r="F61" s="3">
        <f>Tableau25678910111213[[#This Row],[MONTANT HT]]*0.2</f>
        <v>0</v>
      </c>
      <c r="G61" s="5">
        <f>Tableau25678910111213[[#This Row],[TVA]]+Tableau25678910111213[[#This Row],[MONTANT HT]]</f>
        <v>0</v>
      </c>
      <c r="H61" s="12" t="str" cm="1">
        <f t="array" ref="H61">_xlfn.IFS(Tableau25678910111213[[#This Row],[MONTANT TTC]]="","",Tableau25678910111213[[#This Row],[MODE 
REGLEMENT ]]="","A régler",Tableau25678910111213[[#This Row],[MODE 
REGLEMENT ]]&lt;&gt;"","Réglée")</f>
        <v>A régler</v>
      </c>
      <c r="I61" s="1"/>
      <c r="J61" s="1"/>
      <c r="K61" s="1"/>
      <c r="L61" s="1"/>
      <c r="M61" s="1"/>
      <c r="N61" s="8"/>
      <c r="O61" s="38"/>
    </row>
    <row r="62" spans="1:15" x14ac:dyDescent="0.3">
      <c r="A62" s="7"/>
      <c r="B62" s="2"/>
      <c r="C62" s="17"/>
      <c r="D62" s="17"/>
      <c r="E62" s="3">
        <v>0</v>
      </c>
      <c r="F62" s="3">
        <f>Tableau25678910111213[[#This Row],[MONTANT HT]]*0.2</f>
        <v>0</v>
      </c>
      <c r="G62" s="5">
        <f>Tableau25678910111213[[#This Row],[TVA]]+Tableau25678910111213[[#This Row],[MONTANT HT]]</f>
        <v>0</v>
      </c>
      <c r="H62" s="12" t="str" cm="1">
        <f t="array" ref="H62">_xlfn.IFS(Tableau25678910111213[[#This Row],[MONTANT TTC]]="","",Tableau25678910111213[[#This Row],[MODE 
REGLEMENT ]]="","A régler",Tableau25678910111213[[#This Row],[MODE 
REGLEMENT ]]&lt;&gt;"","Réglée")</f>
        <v>A régler</v>
      </c>
      <c r="I62" s="1"/>
      <c r="J62" s="1"/>
      <c r="K62" s="1"/>
      <c r="L62" s="1"/>
      <c r="M62" s="1"/>
      <c r="N62" s="8"/>
      <c r="O62" s="38"/>
    </row>
    <row r="63" spans="1:15" x14ac:dyDescent="0.3">
      <c r="A63" s="7"/>
      <c r="B63" s="2"/>
      <c r="C63" s="17"/>
      <c r="D63" s="17"/>
      <c r="E63" s="3">
        <v>0</v>
      </c>
      <c r="F63" s="3">
        <f>Tableau25678910111213[[#This Row],[MONTANT HT]]*0.2</f>
        <v>0</v>
      </c>
      <c r="G63" s="5">
        <f>Tableau25678910111213[[#This Row],[TVA]]+Tableau25678910111213[[#This Row],[MONTANT HT]]</f>
        <v>0</v>
      </c>
      <c r="H63" s="12" t="str" cm="1">
        <f t="array" ref="H63">_xlfn.IFS(Tableau25678910111213[[#This Row],[MONTANT TTC]]="","",Tableau25678910111213[[#This Row],[MODE 
REGLEMENT ]]="","A régler",Tableau25678910111213[[#This Row],[MODE 
REGLEMENT ]]&lt;&gt;"","Réglée")</f>
        <v>A régler</v>
      </c>
      <c r="I63" s="1"/>
      <c r="J63" s="1"/>
      <c r="K63" s="1"/>
      <c r="L63" s="1"/>
      <c r="M63" s="1"/>
      <c r="N63" s="8"/>
      <c r="O63" s="38"/>
    </row>
    <row r="64" spans="1:15" x14ac:dyDescent="0.3">
      <c r="A64" s="7"/>
      <c r="B64" s="2"/>
      <c r="C64" s="17"/>
      <c r="D64" s="17"/>
      <c r="E64" s="3">
        <v>0</v>
      </c>
      <c r="F64" s="3">
        <f>Tableau25678910111213[[#This Row],[MONTANT HT]]*0.2</f>
        <v>0</v>
      </c>
      <c r="G64" s="5">
        <f>Tableau25678910111213[[#This Row],[TVA]]+Tableau25678910111213[[#This Row],[MONTANT HT]]</f>
        <v>0</v>
      </c>
      <c r="H64" s="12" t="str" cm="1">
        <f t="array" ref="H64">_xlfn.IFS(Tableau25678910111213[[#This Row],[MONTANT TTC]]="","",Tableau25678910111213[[#This Row],[MODE 
REGLEMENT ]]="","A régler",Tableau25678910111213[[#This Row],[MODE 
REGLEMENT ]]&lt;&gt;"","Réglée")</f>
        <v>A régler</v>
      </c>
      <c r="I64" s="1"/>
      <c r="J64" s="1"/>
      <c r="K64" s="1"/>
      <c r="L64" s="1"/>
      <c r="M64" s="1"/>
      <c r="N64" s="8"/>
      <c r="O64" s="38"/>
    </row>
    <row r="65" spans="1:15" x14ac:dyDescent="0.3">
      <c r="A65" s="7"/>
      <c r="B65" s="2"/>
      <c r="C65" s="17"/>
      <c r="D65" s="17"/>
      <c r="E65" s="3">
        <v>0</v>
      </c>
      <c r="F65" s="3">
        <f>Tableau25678910111213[[#This Row],[MONTANT HT]]*0.2</f>
        <v>0</v>
      </c>
      <c r="G65" s="5">
        <f>Tableau25678910111213[[#This Row],[TVA]]+Tableau25678910111213[[#This Row],[MONTANT HT]]</f>
        <v>0</v>
      </c>
      <c r="H65" s="12" t="str" cm="1">
        <f t="array" ref="H65">_xlfn.IFS(Tableau25678910111213[[#This Row],[MONTANT TTC]]="","",Tableau25678910111213[[#This Row],[MODE 
REGLEMENT ]]="","A régler",Tableau25678910111213[[#This Row],[MODE 
REGLEMENT ]]&lt;&gt;"","Réglée")</f>
        <v>A régler</v>
      </c>
      <c r="I65" s="1"/>
      <c r="J65" s="1"/>
      <c r="K65" s="1"/>
      <c r="L65" s="1"/>
      <c r="M65" s="1"/>
      <c r="N65" s="8"/>
      <c r="O65" s="38"/>
    </row>
    <row r="66" spans="1:15" x14ac:dyDescent="0.3">
      <c r="A66" s="7"/>
      <c r="B66" s="2"/>
      <c r="C66" s="17"/>
      <c r="D66" s="17"/>
      <c r="E66" s="3">
        <v>0</v>
      </c>
      <c r="F66" s="3">
        <f>Tableau25678910111213[[#This Row],[MONTANT HT]]*0.2</f>
        <v>0</v>
      </c>
      <c r="G66" s="5">
        <f>Tableau25678910111213[[#This Row],[TVA]]+Tableau25678910111213[[#This Row],[MONTANT HT]]</f>
        <v>0</v>
      </c>
      <c r="H66" s="12" t="str" cm="1">
        <f t="array" ref="H66">_xlfn.IFS(Tableau25678910111213[[#This Row],[MONTANT TTC]]="","",Tableau25678910111213[[#This Row],[MODE 
REGLEMENT ]]="","A régler",Tableau25678910111213[[#This Row],[MODE 
REGLEMENT ]]&lt;&gt;"","Réglée")</f>
        <v>A régler</v>
      </c>
      <c r="I66" s="1"/>
      <c r="J66" s="1"/>
      <c r="K66" s="1"/>
      <c r="L66" s="1"/>
      <c r="M66" s="1"/>
      <c r="N66" s="8"/>
      <c r="O66" s="38"/>
    </row>
    <row r="67" spans="1:15" x14ac:dyDescent="0.3">
      <c r="A67" s="7"/>
      <c r="B67" s="2"/>
      <c r="C67" s="17"/>
      <c r="D67" s="17"/>
      <c r="E67" s="3">
        <v>0</v>
      </c>
      <c r="F67" s="3">
        <f>Tableau25678910111213[[#This Row],[MONTANT HT]]*0.2</f>
        <v>0</v>
      </c>
      <c r="G67" s="5">
        <f>Tableau25678910111213[[#This Row],[TVA]]+Tableau25678910111213[[#This Row],[MONTANT HT]]</f>
        <v>0</v>
      </c>
      <c r="H67" s="12" t="str" cm="1">
        <f t="array" ref="H67">_xlfn.IFS(Tableau25678910111213[[#This Row],[MONTANT TTC]]="","",Tableau25678910111213[[#This Row],[MODE 
REGLEMENT ]]="","A régler",Tableau25678910111213[[#This Row],[MODE 
REGLEMENT ]]&lt;&gt;"","Réglée")</f>
        <v>A régler</v>
      </c>
      <c r="I67" s="1"/>
      <c r="J67" s="1"/>
      <c r="K67" s="1"/>
      <c r="L67" s="1"/>
      <c r="M67" s="1"/>
      <c r="N67" s="8"/>
      <c r="O67" s="38"/>
    </row>
    <row r="68" spans="1:15" x14ac:dyDescent="0.3">
      <c r="A68" s="7"/>
      <c r="B68" s="2"/>
      <c r="C68" s="17"/>
      <c r="D68" s="17"/>
      <c r="E68" s="3">
        <v>0</v>
      </c>
      <c r="F68" s="3">
        <f>Tableau25678910111213[[#This Row],[MONTANT HT]]*0.2</f>
        <v>0</v>
      </c>
      <c r="G68" s="5">
        <f>Tableau25678910111213[[#This Row],[TVA]]+Tableau25678910111213[[#This Row],[MONTANT HT]]</f>
        <v>0</v>
      </c>
      <c r="H68" s="12" t="str" cm="1">
        <f t="array" ref="H68">_xlfn.IFS(Tableau25678910111213[[#This Row],[MONTANT TTC]]="","",Tableau25678910111213[[#This Row],[MODE 
REGLEMENT ]]="","A régler",Tableau25678910111213[[#This Row],[MODE 
REGLEMENT ]]&lt;&gt;"","Réglée")</f>
        <v>A régler</v>
      </c>
      <c r="I68" s="1"/>
      <c r="J68" s="1"/>
      <c r="K68" s="1"/>
      <c r="L68" s="1"/>
      <c r="M68" s="1"/>
      <c r="N68" s="8"/>
      <c r="O68" s="38"/>
    </row>
    <row r="69" spans="1:15" x14ac:dyDescent="0.3">
      <c r="A69" s="7"/>
      <c r="B69" s="2"/>
      <c r="C69" s="17"/>
      <c r="D69" s="17"/>
      <c r="E69" s="3">
        <v>0</v>
      </c>
      <c r="F69" s="3">
        <f>Tableau25678910111213[[#This Row],[MONTANT HT]]*0.2</f>
        <v>0</v>
      </c>
      <c r="G69" s="5">
        <f>Tableau25678910111213[[#This Row],[TVA]]+Tableau25678910111213[[#This Row],[MONTANT HT]]</f>
        <v>0</v>
      </c>
      <c r="H69" s="12" t="str" cm="1">
        <f t="array" ref="H69">_xlfn.IFS(Tableau25678910111213[[#This Row],[MONTANT TTC]]="","",Tableau25678910111213[[#This Row],[MODE 
REGLEMENT ]]="","A régler",Tableau25678910111213[[#This Row],[MODE 
REGLEMENT ]]&lt;&gt;"","Réglée")</f>
        <v>A régler</v>
      </c>
      <c r="I69" s="1"/>
      <c r="J69" s="1"/>
      <c r="K69" s="1"/>
      <c r="L69" s="1"/>
      <c r="M69" s="1"/>
      <c r="N69" s="8"/>
      <c r="O69" s="38"/>
    </row>
    <row r="70" spans="1:15" x14ac:dyDescent="0.3">
      <c r="A70" s="7"/>
      <c r="B70" s="2"/>
      <c r="C70" s="17"/>
      <c r="D70" s="17"/>
      <c r="E70" s="3">
        <v>0</v>
      </c>
      <c r="F70" s="3">
        <f>Tableau25678910111213[[#This Row],[MONTANT HT]]*0.2</f>
        <v>0</v>
      </c>
      <c r="G70" s="5">
        <f>Tableau25678910111213[[#This Row],[TVA]]+Tableau25678910111213[[#This Row],[MONTANT HT]]</f>
        <v>0</v>
      </c>
      <c r="H70" s="12" t="str" cm="1">
        <f t="array" ref="H70">_xlfn.IFS(Tableau25678910111213[[#This Row],[MONTANT TTC]]="","",Tableau25678910111213[[#This Row],[MODE 
REGLEMENT ]]="","A régler",Tableau25678910111213[[#This Row],[MODE 
REGLEMENT ]]&lt;&gt;"","Réglée")</f>
        <v>A régler</v>
      </c>
      <c r="I70" s="1"/>
      <c r="J70" s="1"/>
      <c r="K70" s="1"/>
      <c r="L70" s="1"/>
      <c r="M70" s="1"/>
      <c r="N70" s="8"/>
      <c r="O70" s="38"/>
    </row>
    <row r="71" spans="1:15" x14ac:dyDescent="0.3">
      <c r="A71" s="7"/>
      <c r="B71" s="2"/>
      <c r="C71" s="17"/>
      <c r="D71" s="17"/>
      <c r="E71" s="3">
        <v>0</v>
      </c>
      <c r="F71" s="3">
        <f>Tableau25678910111213[[#This Row],[MONTANT HT]]*0.2</f>
        <v>0</v>
      </c>
      <c r="G71" s="5">
        <f>Tableau25678910111213[[#This Row],[TVA]]+Tableau25678910111213[[#This Row],[MONTANT HT]]</f>
        <v>0</v>
      </c>
      <c r="H71" s="12" t="str" cm="1">
        <f t="array" ref="H71">_xlfn.IFS(Tableau25678910111213[[#This Row],[MONTANT TTC]]="","",Tableau25678910111213[[#This Row],[MODE 
REGLEMENT ]]="","A régler",Tableau25678910111213[[#This Row],[MODE 
REGLEMENT ]]&lt;&gt;"","Réglée")</f>
        <v>A régler</v>
      </c>
      <c r="I71" s="1"/>
      <c r="J71" s="1"/>
      <c r="K71" s="1"/>
      <c r="L71" s="1"/>
      <c r="M71" s="1"/>
      <c r="N71" s="8"/>
      <c r="O71" s="38"/>
    </row>
    <row r="72" spans="1:15" x14ac:dyDescent="0.3">
      <c r="A72" s="7"/>
      <c r="B72" s="2"/>
      <c r="C72" s="17"/>
      <c r="D72" s="17"/>
      <c r="E72" s="3">
        <v>0</v>
      </c>
      <c r="F72" s="3">
        <f>Tableau25678910111213[[#This Row],[MONTANT HT]]*0.2</f>
        <v>0</v>
      </c>
      <c r="G72" s="5">
        <f>Tableau25678910111213[[#This Row],[TVA]]+Tableau25678910111213[[#This Row],[MONTANT HT]]</f>
        <v>0</v>
      </c>
      <c r="H72" s="12" t="str" cm="1">
        <f t="array" ref="H72">_xlfn.IFS(Tableau25678910111213[[#This Row],[MONTANT TTC]]="","",Tableau25678910111213[[#This Row],[MODE 
REGLEMENT ]]="","A régler",Tableau25678910111213[[#This Row],[MODE 
REGLEMENT ]]&lt;&gt;"","Réglée")</f>
        <v>A régler</v>
      </c>
      <c r="I72" s="1"/>
      <c r="J72" s="1"/>
      <c r="K72" s="1"/>
      <c r="L72" s="1"/>
      <c r="M72" s="1"/>
      <c r="N72" s="8"/>
      <c r="O72" s="38"/>
    </row>
    <row r="73" spans="1:15" x14ac:dyDescent="0.3">
      <c r="A73" s="7"/>
      <c r="B73" s="2"/>
      <c r="C73" s="17"/>
      <c r="D73" s="17"/>
      <c r="E73" s="3">
        <v>0</v>
      </c>
      <c r="F73" s="3">
        <f>Tableau25678910111213[[#This Row],[MONTANT HT]]*0.2</f>
        <v>0</v>
      </c>
      <c r="G73" s="5">
        <f>Tableau25678910111213[[#This Row],[TVA]]+Tableau25678910111213[[#This Row],[MONTANT HT]]</f>
        <v>0</v>
      </c>
      <c r="H73" s="12" t="str" cm="1">
        <f t="array" ref="H73">_xlfn.IFS(Tableau25678910111213[[#This Row],[MONTANT TTC]]="","",Tableau25678910111213[[#This Row],[MODE 
REGLEMENT ]]="","A régler",Tableau25678910111213[[#This Row],[MODE 
REGLEMENT ]]&lt;&gt;"","Réglée")</f>
        <v>A régler</v>
      </c>
      <c r="I73" s="1"/>
      <c r="J73" s="1"/>
      <c r="K73" s="1"/>
      <c r="L73" s="1"/>
      <c r="M73" s="1"/>
      <c r="N73" s="8"/>
      <c r="O73" s="38"/>
    </row>
    <row r="74" spans="1:15" x14ac:dyDescent="0.3">
      <c r="A74" s="7"/>
      <c r="B74" s="2"/>
      <c r="C74" s="17"/>
      <c r="D74" s="17"/>
      <c r="E74" s="3">
        <v>0</v>
      </c>
      <c r="F74" s="3">
        <f>Tableau25678910111213[[#This Row],[MONTANT HT]]*0.2</f>
        <v>0</v>
      </c>
      <c r="G74" s="5">
        <f>Tableau25678910111213[[#This Row],[TVA]]+Tableau25678910111213[[#This Row],[MONTANT HT]]</f>
        <v>0</v>
      </c>
      <c r="H74" s="12" t="str" cm="1">
        <f t="array" ref="H74">_xlfn.IFS(Tableau25678910111213[[#This Row],[MONTANT TTC]]="","",Tableau25678910111213[[#This Row],[MODE 
REGLEMENT ]]="","A régler",Tableau25678910111213[[#This Row],[MODE 
REGLEMENT ]]&lt;&gt;"","Réglée")</f>
        <v>A régler</v>
      </c>
      <c r="I74" s="1"/>
      <c r="J74" s="1"/>
      <c r="K74" s="1"/>
      <c r="L74" s="1"/>
      <c r="M74" s="1"/>
      <c r="N74" s="8"/>
      <c r="O74" s="38"/>
    </row>
    <row r="75" spans="1:15" x14ac:dyDescent="0.3">
      <c r="A75" s="7"/>
      <c r="B75" s="2"/>
      <c r="C75" s="17"/>
      <c r="D75" s="17"/>
      <c r="E75" s="3">
        <v>0</v>
      </c>
      <c r="F75" s="3">
        <f>Tableau25678910111213[[#This Row],[MONTANT HT]]*0.2</f>
        <v>0</v>
      </c>
      <c r="G75" s="5">
        <f>Tableau25678910111213[[#This Row],[TVA]]+Tableau25678910111213[[#This Row],[MONTANT HT]]</f>
        <v>0</v>
      </c>
      <c r="H75" s="12" t="str" cm="1">
        <f t="array" ref="H75">_xlfn.IFS(Tableau25678910111213[[#This Row],[MONTANT TTC]]="","",Tableau25678910111213[[#This Row],[MODE 
REGLEMENT ]]="","A régler",Tableau25678910111213[[#This Row],[MODE 
REGLEMENT ]]&lt;&gt;"","Réglée")</f>
        <v>A régler</v>
      </c>
      <c r="I75" s="1"/>
      <c r="J75" s="1"/>
      <c r="K75" s="1"/>
      <c r="L75" s="1"/>
      <c r="M75" s="1"/>
      <c r="N75" s="8"/>
      <c r="O75" s="38"/>
    </row>
    <row r="76" spans="1:15" x14ac:dyDescent="0.3">
      <c r="A76" s="7"/>
      <c r="B76" s="2"/>
      <c r="C76" s="17"/>
      <c r="D76" s="17"/>
      <c r="E76" s="3">
        <v>0</v>
      </c>
      <c r="F76" s="3">
        <f>Tableau25678910111213[[#This Row],[MONTANT HT]]*0.2</f>
        <v>0</v>
      </c>
      <c r="G76" s="5">
        <f>Tableau25678910111213[[#This Row],[TVA]]+Tableau25678910111213[[#This Row],[MONTANT HT]]</f>
        <v>0</v>
      </c>
      <c r="H76" s="12" t="str" cm="1">
        <f t="array" ref="H76">_xlfn.IFS(Tableau25678910111213[[#This Row],[MONTANT TTC]]="","",Tableau25678910111213[[#This Row],[MODE 
REGLEMENT ]]="","A régler",Tableau25678910111213[[#This Row],[MODE 
REGLEMENT ]]&lt;&gt;"","Réglée")</f>
        <v>A régler</v>
      </c>
      <c r="I76" s="1"/>
      <c r="J76" s="1"/>
      <c r="K76" s="1"/>
      <c r="L76" s="1"/>
      <c r="M76" s="1"/>
      <c r="N76" s="8"/>
      <c r="O76" s="38"/>
    </row>
    <row r="77" spans="1:15" x14ac:dyDescent="0.3">
      <c r="A77" s="7"/>
      <c r="B77" s="2"/>
      <c r="C77" s="17"/>
      <c r="D77" s="17"/>
      <c r="E77" s="3">
        <v>0</v>
      </c>
      <c r="F77" s="3">
        <f>Tableau25678910111213[[#This Row],[MONTANT HT]]*0.2</f>
        <v>0</v>
      </c>
      <c r="G77" s="5">
        <f>Tableau25678910111213[[#This Row],[TVA]]+Tableau25678910111213[[#This Row],[MONTANT HT]]</f>
        <v>0</v>
      </c>
      <c r="H77" s="12" t="str" cm="1">
        <f t="array" ref="H77">_xlfn.IFS(Tableau25678910111213[[#This Row],[MONTANT TTC]]="","",Tableau25678910111213[[#This Row],[MODE 
REGLEMENT ]]="","A régler",Tableau25678910111213[[#This Row],[MODE 
REGLEMENT ]]&lt;&gt;"","Réglée")</f>
        <v>A régler</v>
      </c>
      <c r="I77" s="1"/>
      <c r="J77" s="1"/>
      <c r="K77" s="1"/>
      <c r="L77" s="1"/>
      <c r="M77" s="1"/>
      <c r="N77" s="8"/>
      <c r="O77" s="38"/>
    </row>
    <row r="78" spans="1:15" x14ac:dyDescent="0.3">
      <c r="A78" s="7"/>
      <c r="B78" s="2"/>
      <c r="C78" s="17"/>
      <c r="D78" s="17"/>
      <c r="E78" s="3">
        <v>0</v>
      </c>
      <c r="F78" s="3">
        <f>Tableau25678910111213[[#This Row],[MONTANT HT]]*0.2</f>
        <v>0</v>
      </c>
      <c r="G78" s="5">
        <f>Tableau25678910111213[[#This Row],[TVA]]+Tableau25678910111213[[#This Row],[MONTANT HT]]</f>
        <v>0</v>
      </c>
      <c r="H78" s="12" t="str" cm="1">
        <f t="array" ref="H78">_xlfn.IFS(Tableau25678910111213[[#This Row],[MONTANT TTC]]="","",Tableau25678910111213[[#This Row],[MODE 
REGLEMENT ]]="","A régler",Tableau25678910111213[[#This Row],[MODE 
REGLEMENT ]]&lt;&gt;"","Réglée")</f>
        <v>A régler</v>
      </c>
      <c r="I78" s="1"/>
      <c r="J78" s="1"/>
      <c r="K78" s="1"/>
      <c r="L78" s="1"/>
      <c r="M78" s="1"/>
      <c r="N78" s="8"/>
      <c r="O78" s="38"/>
    </row>
    <row r="79" spans="1:15" x14ac:dyDescent="0.3">
      <c r="A79" s="7"/>
      <c r="B79" s="2"/>
      <c r="C79" s="17"/>
      <c r="D79" s="17"/>
      <c r="E79" s="3">
        <v>0</v>
      </c>
      <c r="F79" s="3">
        <f>Tableau25678910111213[[#This Row],[MONTANT HT]]*0.2</f>
        <v>0</v>
      </c>
      <c r="G79" s="5">
        <f>Tableau25678910111213[[#This Row],[TVA]]+Tableau25678910111213[[#This Row],[MONTANT HT]]</f>
        <v>0</v>
      </c>
      <c r="H79" s="12" t="str" cm="1">
        <f t="array" ref="H79">_xlfn.IFS(Tableau25678910111213[[#This Row],[MONTANT TTC]]="","",Tableau25678910111213[[#This Row],[MODE 
REGLEMENT ]]="","A régler",Tableau25678910111213[[#This Row],[MODE 
REGLEMENT ]]&lt;&gt;"","Réglée")</f>
        <v>A régler</v>
      </c>
      <c r="I79" s="1"/>
      <c r="J79" s="1"/>
      <c r="K79" s="1"/>
      <c r="L79" s="1"/>
      <c r="M79" s="1"/>
      <c r="N79" s="8"/>
      <c r="O79" s="38"/>
    </row>
    <row r="80" spans="1:15" x14ac:dyDescent="0.3">
      <c r="A80" s="9"/>
      <c r="B80" s="2"/>
      <c r="C80" s="17"/>
      <c r="D80" s="17"/>
      <c r="E80" s="3">
        <v>0</v>
      </c>
      <c r="F80" s="3">
        <f>Tableau25678910111213[[#This Row],[MONTANT HT]]*0.2</f>
        <v>0</v>
      </c>
      <c r="G80" s="5">
        <f>Tableau25678910111213[[#This Row],[TVA]]+Tableau25678910111213[[#This Row],[MONTANT HT]]</f>
        <v>0</v>
      </c>
      <c r="H80" s="12" t="str" cm="1">
        <f t="array" ref="H80">_xlfn.IFS(Tableau25678910111213[[#This Row],[MONTANT TTC]]="","",Tableau25678910111213[[#This Row],[MODE 
REGLEMENT ]]="","A régler",Tableau25678910111213[[#This Row],[MODE 
REGLEMENT ]]&lt;&gt;"","Réglée")</f>
        <v>A régler</v>
      </c>
      <c r="I80" s="1"/>
      <c r="J80" s="10"/>
      <c r="K80" s="10"/>
      <c r="L80" s="10"/>
      <c r="M80" s="10"/>
      <c r="N80" s="11"/>
      <c r="O80" s="89"/>
    </row>
  </sheetData>
  <mergeCells count="17">
    <mergeCell ref="K1:L1"/>
    <mergeCell ref="K2:L2"/>
    <mergeCell ref="K4:L4"/>
    <mergeCell ref="K5:L5"/>
    <mergeCell ref="E2:F2"/>
    <mergeCell ref="E4:F4"/>
    <mergeCell ref="E5:F5"/>
    <mergeCell ref="H1:I1"/>
    <mergeCell ref="H2:I2"/>
    <mergeCell ref="H4:I4"/>
    <mergeCell ref="H5:I5"/>
    <mergeCell ref="E1:F1"/>
    <mergeCell ref="A1:A5"/>
    <mergeCell ref="B1:C1"/>
    <mergeCell ref="B2:C2"/>
    <mergeCell ref="B4:C4"/>
    <mergeCell ref="B5:C5"/>
  </mergeCells>
  <conditionalFormatting sqref="A7:N80">
    <cfRule type="expression" dxfId="14" priority="3">
      <formula>$H7="Réglée"</formula>
    </cfRule>
  </conditionalFormatting>
  <conditionalFormatting sqref="O7:O80">
    <cfRule type="expression" dxfId="13" priority="1">
      <formula>$H7="Réglée"</formula>
    </cfRule>
  </conditionalFormatting>
  <dataValidations count="3">
    <dataValidation type="list" allowBlank="1" showInputMessage="1" showErrorMessage="1" sqref="J8:J80" xr:uid="{48A7F1F7-58F9-426D-878D-6A0F29AD2DB7}">
      <formula1>"Revente,Investissement,Autre,"</formula1>
    </dataValidation>
    <dataValidation type="list" allowBlank="1" showInputMessage="1" showErrorMessage="1" sqref="I8:I80" xr:uid="{ED34C0BC-2C27-49F6-8E97-8E2D288D3CE1}">
      <formula1>"Virement,Prélèvement,"</formula1>
    </dataValidation>
    <dataValidation type="list" allowBlank="1" showInputMessage="1" showErrorMessage="1" sqref="O7:O80" xr:uid="{4321E509-A7F8-41C5-B041-78BD99CD75CD}">
      <formula1>"OUI,"</formula1>
    </dataValidation>
  </dataValidations>
  <pageMargins left="0.7" right="0.7" top="0.75" bottom="0.75" header="0.3" footer="0.3"/>
  <tableParts count="1">
    <tablePart r:id="rId1"/>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95DA1CD-8E47-4D0B-9D68-7E27771EE5A2}">
  <dimension ref="A1:O80"/>
  <sheetViews>
    <sheetView showGridLines="0" workbookViewId="0">
      <pane ySplit="7" topLeftCell="A8" activePane="bottomLeft" state="frozen"/>
      <selection activeCell="H8" sqref="H8"/>
      <selection pane="bottomLeft" activeCell="H8" sqref="H8"/>
    </sheetView>
  </sheetViews>
  <sheetFormatPr baseColWidth="10" defaultRowHeight="14.4" x14ac:dyDescent="0.3"/>
  <cols>
    <col min="1" max="2" width="15.77734375" customWidth="1"/>
    <col min="3" max="3" width="10.77734375" customWidth="1"/>
    <col min="4" max="4" width="11.109375" customWidth="1"/>
    <col min="5" max="5" width="15.77734375" customWidth="1"/>
    <col min="6" max="6" width="9.44140625" customWidth="1"/>
    <col min="7" max="7" width="15.77734375" customWidth="1"/>
    <col min="8" max="8" width="9.33203125" customWidth="1"/>
    <col min="9" max="9" width="13.88671875" customWidth="1"/>
    <col min="10" max="10" width="10.88671875" customWidth="1"/>
    <col min="11" max="13" width="15.77734375" customWidth="1"/>
    <col min="14" max="14" width="21.5546875" customWidth="1"/>
  </cols>
  <sheetData>
    <row r="1" spans="1:15" x14ac:dyDescent="0.3">
      <c r="A1" s="113" t="s">
        <v>144</v>
      </c>
      <c r="B1" s="112" t="s">
        <v>26</v>
      </c>
      <c r="C1" s="112"/>
      <c r="D1" s="20">
        <f>SUM(E8:E80)</f>
        <v>0</v>
      </c>
      <c r="E1" s="116" t="s">
        <v>14</v>
      </c>
      <c r="F1" s="116"/>
      <c r="G1" s="23">
        <f>SUMIF(Tableau2567891011121314[STATUT],"&lt;&gt;Réglée",Tableau2567891011121314[MONTANT HT])</f>
        <v>0</v>
      </c>
      <c r="H1" s="115" t="s">
        <v>21</v>
      </c>
      <c r="I1" s="115"/>
      <c r="J1" s="26">
        <f>SUMIF('JANVIER 25 '!$J$8:$J$80,"&lt;&gt;Investissement",Tableau2567891011121314[MONTANT HT])</f>
        <v>0</v>
      </c>
      <c r="K1" s="111" t="s">
        <v>24</v>
      </c>
      <c r="L1" s="111"/>
      <c r="M1" s="24">
        <f>SUMIF('JANVIER 25 '!$J$8:$J$80,"&lt;&gt;Revente",Tableau2567891011121314[MONTANT HT])</f>
        <v>0</v>
      </c>
      <c r="N1" s="31" t="s">
        <v>31</v>
      </c>
      <c r="O1" s="32">
        <f>SUMIF(Tableau2567891011121314[TYPE VENTE],"Autre",Tableau2567891011121314[MONTANT HT])</f>
        <v>0</v>
      </c>
    </row>
    <row r="2" spans="1:15" x14ac:dyDescent="0.3">
      <c r="A2" s="114"/>
      <c r="B2" s="112" t="s">
        <v>16</v>
      </c>
      <c r="C2" s="112"/>
      <c r="D2" s="21">
        <f>SUM(G8:G80)</f>
        <v>0</v>
      </c>
      <c r="E2" s="116" t="s">
        <v>15</v>
      </c>
      <c r="F2" s="116"/>
      <c r="G2" s="28">
        <f>SUMIF(Tableau2567891011121314[STATUT],"&lt;&gt;Réglée",Tableau2567891011121314[MONTANT TTC])</f>
        <v>0</v>
      </c>
      <c r="H2" s="115" t="s">
        <v>22</v>
      </c>
      <c r="I2" s="115"/>
      <c r="J2" s="27">
        <f>SUMIF('JANVIER 25 '!$J$8:$J$80,"&lt;&gt;Investissement",Tableau2567891011121314[MONTANT TTC])</f>
        <v>0</v>
      </c>
      <c r="K2" s="110" t="s">
        <v>25</v>
      </c>
      <c r="L2" s="110"/>
      <c r="M2" s="25">
        <f>SUMIF('JANVIER 25 '!$J$8:$J$80,"&lt;&gt;Revente",Tableau2567891011121314[MONTANT TTC])</f>
        <v>0</v>
      </c>
      <c r="N2" s="31" t="s">
        <v>32</v>
      </c>
      <c r="O2" s="36">
        <f>SUMIF(Tableau2567891011121314[TYPE VENTE],"Autre",Tableau2567891011121314[MONTANT TTC])</f>
        <v>0</v>
      </c>
    </row>
    <row r="3" spans="1:15" x14ac:dyDescent="0.3">
      <c r="A3" s="114"/>
      <c r="B3" s="18"/>
      <c r="C3" s="18"/>
      <c r="D3" s="18"/>
      <c r="E3" s="18"/>
      <c r="F3" s="18"/>
      <c r="G3" s="18"/>
      <c r="H3" s="18"/>
      <c r="I3" s="19"/>
      <c r="J3" s="19"/>
      <c r="K3" s="19"/>
      <c r="L3" s="19"/>
      <c r="M3" s="19"/>
      <c r="N3" s="19"/>
      <c r="O3" s="35"/>
    </row>
    <row r="4" spans="1:15" x14ac:dyDescent="0.3">
      <c r="A4" s="114"/>
      <c r="B4" s="112" t="s">
        <v>17</v>
      </c>
      <c r="C4" s="112"/>
      <c r="D4" s="20">
        <f>SUM('JANVIER 25 :DECEMBRE 25'!D1)</f>
        <v>0</v>
      </c>
      <c r="E4" s="116" t="s">
        <v>28</v>
      </c>
      <c r="F4" s="116"/>
      <c r="G4" s="30">
        <f>SUM('JANVIER 25 :DECEMBRE 25'!G1)</f>
        <v>0</v>
      </c>
      <c r="H4" s="115" t="s">
        <v>23</v>
      </c>
      <c r="I4" s="115"/>
      <c r="J4" s="29">
        <f>SUM('JANVIER 25 :DECEMBRE 25'!J1)</f>
        <v>0</v>
      </c>
      <c r="K4" s="110" t="s">
        <v>20</v>
      </c>
      <c r="L4" s="110"/>
      <c r="M4" s="24">
        <f>SUM('JANVIER 25 :DECEMBRE 25'!M1)</f>
        <v>0</v>
      </c>
      <c r="N4" s="31" t="s">
        <v>33</v>
      </c>
      <c r="O4" s="32">
        <f>SUM('JANVIER 25 :DECEMBRE 25'!O1)</f>
        <v>0</v>
      </c>
    </row>
    <row r="5" spans="1:15" x14ac:dyDescent="0.3">
      <c r="A5" s="114"/>
      <c r="B5" s="112" t="s">
        <v>18</v>
      </c>
      <c r="C5" s="112"/>
      <c r="D5" s="22">
        <f>SUM('JANVIER 25 :DECEMBRE 25'!D2)</f>
        <v>0</v>
      </c>
      <c r="E5" s="116" t="s">
        <v>29</v>
      </c>
      <c r="F5" s="116"/>
      <c r="G5" s="28">
        <f>SUM('JANVIER 25 :DECEMBRE 25'!G2)</f>
        <v>0</v>
      </c>
      <c r="H5" s="115" t="s">
        <v>27</v>
      </c>
      <c r="I5" s="115"/>
      <c r="J5" s="27">
        <f>SUM('JANVIER 25 :DECEMBRE 25'!J2)</f>
        <v>0</v>
      </c>
      <c r="K5" s="110" t="s">
        <v>19</v>
      </c>
      <c r="L5" s="110"/>
      <c r="M5" s="25">
        <f>SUM('JANVIER 25 :DECEMBRE 25'!M2)</f>
        <v>0</v>
      </c>
      <c r="N5" s="31" t="s">
        <v>34</v>
      </c>
      <c r="O5" s="36">
        <f>SUM('JANVIER 25 :DECEMBRE 25'!O2)</f>
        <v>0</v>
      </c>
    </row>
    <row r="6" spans="1:15" x14ac:dyDescent="0.3">
      <c r="E6" s="4"/>
    </row>
    <row r="7" spans="1:15" ht="39.6" customHeight="1" x14ac:dyDescent="0.3">
      <c r="A7" s="13" t="s">
        <v>1</v>
      </c>
      <c r="B7" s="14" t="s">
        <v>2</v>
      </c>
      <c r="C7" s="15" t="s">
        <v>11</v>
      </c>
      <c r="D7" s="15" t="s">
        <v>10</v>
      </c>
      <c r="E7" s="14" t="s">
        <v>3</v>
      </c>
      <c r="F7" s="14" t="s">
        <v>0</v>
      </c>
      <c r="G7" s="14" t="s">
        <v>4</v>
      </c>
      <c r="H7" s="14" t="s">
        <v>5</v>
      </c>
      <c r="I7" s="15" t="s">
        <v>12</v>
      </c>
      <c r="J7" s="14" t="s">
        <v>13</v>
      </c>
      <c r="K7" s="14" t="s">
        <v>9</v>
      </c>
      <c r="L7" s="14" t="s">
        <v>6</v>
      </c>
      <c r="M7" s="14" t="s">
        <v>7</v>
      </c>
      <c r="N7" s="16" t="s">
        <v>8</v>
      </c>
      <c r="O7" s="79" t="s">
        <v>37</v>
      </c>
    </row>
    <row r="8" spans="1:15" x14ac:dyDescent="0.3">
      <c r="A8" s="7"/>
      <c r="B8" s="2"/>
      <c r="C8" s="17"/>
      <c r="D8" s="17"/>
      <c r="E8" s="3">
        <v>0</v>
      </c>
      <c r="F8" s="3">
        <f>Tableau2567891011121314[[#This Row],[MONTANT HT]]*0.2</f>
        <v>0</v>
      </c>
      <c r="G8" s="5">
        <f>Tableau2567891011121314[[#This Row],[TVA]]+Tableau2567891011121314[[#This Row],[MONTANT HT]]</f>
        <v>0</v>
      </c>
      <c r="H8" s="12" t="str" cm="1">
        <f t="array" ref="H8">_xlfn.IFS(Tableau2567891011121314[[#This Row],[MONTANT TTC]]="","",Tableau2567891011121314[[#This Row],[MODE 
REGLEMENT ]]="","A régler",Tableau2567891011121314[[#This Row],[MODE 
REGLEMENT ]]&lt;&gt;"","Réglée")</f>
        <v>A régler</v>
      </c>
      <c r="I8" s="37"/>
      <c r="J8" s="38" t="s">
        <v>30</v>
      </c>
      <c r="K8" s="1"/>
      <c r="L8" s="1"/>
      <c r="M8" s="1"/>
      <c r="N8" s="8"/>
      <c r="O8" s="87"/>
    </row>
    <row r="9" spans="1:15" x14ac:dyDescent="0.3">
      <c r="A9" s="6"/>
      <c r="B9" s="2"/>
      <c r="C9" s="17"/>
      <c r="D9" s="17"/>
      <c r="E9" s="3">
        <v>0</v>
      </c>
      <c r="F9" s="3">
        <f>Tableau2567891011121314[[#This Row],[MONTANT HT]]*0.2</f>
        <v>0</v>
      </c>
      <c r="G9" s="5">
        <f>Tableau2567891011121314[[#This Row],[TVA]]+Tableau2567891011121314[[#This Row],[MONTANT HT]]</f>
        <v>0</v>
      </c>
      <c r="H9" s="12" t="str" cm="1">
        <f t="array" ref="H9">_xlfn.IFS(Tableau2567891011121314[[#This Row],[MONTANT TTC]]="","",Tableau2567891011121314[[#This Row],[MODE 
REGLEMENT ]]="","A régler",Tableau2567891011121314[[#This Row],[MODE 
REGLEMENT ]]&lt;&gt;"","Réglée")</f>
        <v>A régler</v>
      </c>
      <c r="I9" s="38"/>
      <c r="J9" s="38"/>
      <c r="K9" s="1"/>
      <c r="L9" s="1"/>
      <c r="M9" s="1"/>
      <c r="N9" s="8"/>
      <c r="O9" s="38"/>
    </row>
    <row r="10" spans="1:15" x14ac:dyDescent="0.3">
      <c r="A10" s="6"/>
      <c r="B10" s="2"/>
      <c r="C10" s="17"/>
      <c r="D10" s="17"/>
      <c r="E10" s="3">
        <v>0</v>
      </c>
      <c r="F10" s="3">
        <f>Tableau2567891011121314[[#This Row],[MONTANT HT]]*0.2</f>
        <v>0</v>
      </c>
      <c r="G10" s="5">
        <f>Tableau2567891011121314[[#This Row],[TVA]]+Tableau2567891011121314[[#This Row],[MONTANT HT]]</f>
        <v>0</v>
      </c>
      <c r="H10" s="12" t="str" cm="1">
        <f t="array" ref="H10">_xlfn.IFS(Tableau2567891011121314[[#This Row],[MONTANT TTC]]="","",Tableau2567891011121314[[#This Row],[MODE 
REGLEMENT ]]="","A régler",Tableau2567891011121314[[#This Row],[MODE 
REGLEMENT ]]&lt;&gt;"","Réglée")</f>
        <v>A régler</v>
      </c>
      <c r="I10" s="38"/>
      <c r="J10" s="38"/>
      <c r="K10" s="1"/>
      <c r="L10" s="1"/>
      <c r="M10" s="1"/>
      <c r="N10" s="8"/>
      <c r="O10" s="38"/>
    </row>
    <row r="11" spans="1:15" x14ac:dyDescent="0.3">
      <c r="A11" s="6"/>
      <c r="B11" s="2"/>
      <c r="C11" s="17"/>
      <c r="D11" s="17"/>
      <c r="E11" s="3">
        <v>0</v>
      </c>
      <c r="F11" s="3">
        <f>Tableau2567891011121314[[#This Row],[MONTANT HT]]*0.2</f>
        <v>0</v>
      </c>
      <c r="G11" s="5">
        <f>Tableau2567891011121314[[#This Row],[TVA]]+Tableau2567891011121314[[#This Row],[MONTANT HT]]</f>
        <v>0</v>
      </c>
      <c r="H11" s="12" t="str" cm="1">
        <f t="array" ref="H11">_xlfn.IFS(Tableau2567891011121314[[#This Row],[MONTANT TTC]]="","",Tableau2567891011121314[[#This Row],[MODE 
REGLEMENT ]]="","A régler",Tableau2567891011121314[[#This Row],[MODE 
REGLEMENT ]]&lt;&gt;"","Réglée")</f>
        <v>A régler</v>
      </c>
      <c r="I11" s="1"/>
      <c r="J11" s="1"/>
      <c r="K11" s="1"/>
      <c r="L11" s="1"/>
      <c r="M11" s="1"/>
      <c r="N11" s="8"/>
      <c r="O11" s="38"/>
    </row>
    <row r="12" spans="1:15" x14ac:dyDescent="0.3">
      <c r="A12" s="7"/>
      <c r="B12" s="2"/>
      <c r="C12" s="17"/>
      <c r="D12" s="17"/>
      <c r="E12" s="3">
        <v>0</v>
      </c>
      <c r="F12" s="3">
        <f>Tableau2567891011121314[[#This Row],[MONTANT HT]]*0.2</f>
        <v>0</v>
      </c>
      <c r="G12" s="5">
        <f>Tableau2567891011121314[[#This Row],[TVA]]+Tableau2567891011121314[[#This Row],[MONTANT HT]]</f>
        <v>0</v>
      </c>
      <c r="H12" s="12" t="str" cm="1">
        <f t="array" ref="H12">_xlfn.IFS(Tableau2567891011121314[[#This Row],[MONTANT TTC]]="","",Tableau2567891011121314[[#This Row],[MODE 
REGLEMENT ]]="","A régler",Tableau2567891011121314[[#This Row],[MODE 
REGLEMENT ]]&lt;&gt;"","Réglée")</f>
        <v>A régler</v>
      </c>
      <c r="I12" s="1"/>
      <c r="J12" s="1"/>
      <c r="K12" s="1"/>
      <c r="L12" s="1"/>
      <c r="M12" s="1"/>
      <c r="N12" s="8"/>
      <c r="O12" s="38"/>
    </row>
    <row r="13" spans="1:15" x14ac:dyDescent="0.3">
      <c r="A13" s="6"/>
      <c r="B13" s="2"/>
      <c r="C13" s="17"/>
      <c r="D13" s="17"/>
      <c r="E13" s="3">
        <v>0</v>
      </c>
      <c r="F13" s="3">
        <f>Tableau2567891011121314[[#This Row],[MONTANT HT]]*0.2</f>
        <v>0</v>
      </c>
      <c r="G13" s="5">
        <f>Tableau2567891011121314[[#This Row],[TVA]]+Tableau2567891011121314[[#This Row],[MONTANT HT]]</f>
        <v>0</v>
      </c>
      <c r="H13" s="12" t="str" cm="1">
        <f t="array" ref="H13">_xlfn.IFS(Tableau2567891011121314[[#This Row],[MONTANT TTC]]="","",Tableau2567891011121314[[#This Row],[MODE 
REGLEMENT ]]="","A régler",Tableau2567891011121314[[#This Row],[MODE 
REGLEMENT ]]&lt;&gt;"","Réglée")</f>
        <v>A régler</v>
      </c>
      <c r="I13" s="1"/>
      <c r="J13" s="1"/>
      <c r="K13" s="1"/>
      <c r="L13" s="1"/>
      <c r="M13" s="1"/>
      <c r="N13" s="8"/>
      <c r="O13" s="38"/>
    </row>
    <row r="14" spans="1:15" x14ac:dyDescent="0.3">
      <c r="A14" s="6"/>
      <c r="B14" s="2"/>
      <c r="C14" s="17"/>
      <c r="D14" s="17"/>
      <c r="E14" s="3">
        <v>0</v>
      </c>
      <c r="F14" s="3">
        <f>Tableau2567891011121314[[#This Row],[MONTANT HT]]*0.2</f>
        <v>0</v>
      </c>
      <c r="G14" s="5">
        <f>Tableau2567891011121314[[#This Row],[TVA]]+Tableau2567891011121314[[#This Row],[MONTANT HT]]</f>
        <v>0</v>
      </c>
      <c r="H14" s="12" t="str" cm="1">
        <f t="array" ref="H14">_xlfn.IFS(Tableau2567891011121314[[#This Row],[MONTANT TTC]]="","",Tableau2567891011121314[[#This Row],[MODE 
REGLEMENT ]]="","A régler",Tableau2567891011121314[[#This Row],[MODE 
REGLEMENT ]]&lt;&gt;"","Réglée")</f>
        <v>A régler</v>
      </c>
      <c r="I14" s="1"/>
      <c r="J14" s="1"/>
      <c r="K14" s="1"/>
      <c r="L14" s="1"/>
      <c r="M14" s="1"/>
      <c r="N14" s="8"/>
      <c r="O14" s="38"/>
    </row>
    <row r="15" spans="1:15" x14ac:dyDescent="0.3">
      <c r="A15" s="6"/>
      <c r="B15" s="2"/>
      <c r="C15" s="17"/>
      <c r="D15" s="17"/>
      <c r="E15" s="3">
        <v>0</v>
      </c>
      <c r="F15" s="3">
        <f>Tableau2567891011121314[[#This Row],[MONTANT HT]]*0.2</f>
        <v>0</v>
      </c>
      <c r="G15" s="5">
        <f>Tableau2567891011121314[[#This Row],[TVA]]+Tableau2567891011121314[[#This Row],[MONTANT HT]]</f>
        <v>0</v>
      </c>
      <c r="H15" s="12" t="str" cm="1">
        <f t="array" ref="H15">_xlfn.IFS(Tableau2567891011121314[[#This Row],[MONTANT TTC]]="","",Tableau2567891011121314[[#This Row],[MODE 
REGLEMENT ]]="","A régler",Tableau2567891011121314[[#This Row],[MODE 
REGLEMENT ]]&lt;&gt;"","Réglée")</f>
        <v>A régler</v>
      </c>
      <c r="I15" s="1"/>
      <c r="J15" s="1"/>
      <c r="K15" s="1"/>
      <c r="L15" s="1"/>
      <c r="M15" s="1"/>
      <c r="N15" s="8"/>
      <c r="O15" s="38"/>
    </row>
    <row r="16" spans="1:15" x14ac:dyDescent="0.3">
      <c r="A16" s="6"/>
      <c r="B16" s="2"/>
      <c r="C16" s="17"/>
      <c r="D16" s="17"/>
      <c r="E16" s="3">
        <v>0</v>
      </c>
      <c r="F16" s="3">
        <f>Tableau2567891011121314[[#This Row],[MONTANT HT]]*0.2</f>
        <v>0</v>
      </c>
      <c r="G16" s="5">
        <f>Tableau2567891011121314[[#This Row],[TVA]]+Tableau2567891011121314[[#This Row],[MONTANT HT]]</f>
        <v>0</v>
      </c>
      <c r="H16" s="12" t="str" cm="1">
        <f t="array" ref="H16">_xlfn.IFS(Tableau2567891011121314[[#This Row],[MONTANT TTC]]="","",Tableau2567891011121314[[#This Row],[MODE 
REGLEMENT ]]="","A régler",Tableau2567891011121314[[#This Row],[MODE 
REGLEMENT ]]&lt;&gt;"","Réglée")</f>
        <v>A régler</v>
      </c>
      <c r="I16" s="1"/>
      <c r="J16" s="1"/>
      <c r="K16" s="1"/>
      <c r="L16" s="1"/>
      <c r="M16" s="1"/>
      <c r="N16" s="8"/>
      <c r="O16" s="38"/>
    </row>
    <row r="17" spans="1:15" x14ac:dyDescent="0.3">
      <c r="A17" s="6"/>
      <c r="B17" s="2"/>
      <c r="C17" s="17"/>
      <c r="D17" s="17"/>
      <c r="E17" s="3">
        <v>0</v>
      </c>
      <c r="F17" s="3">
        <f>Tableau2567891011121314[[#This Row],[MONTANT HT]]*0.2</f>
        <v>0</v>
      </c>
      <c r="G17" s="5">
        <f>Tableau2567891011121314[[#This Row],[TVA]]+Tableau2567891011121314[[#This Row],[MONTANT HT]]</f>
        <v>0</v>
      </c>
      <c r="H17" s="12" t="str" cm="1">
        <f t="array" ref="H17">_xlfn.IFS(Tableau2567891011121314[[#This Row],[MONTANT TTC]]="","",Tableau2567891011121314[[#This Row],[MODE 
REGLEMENT ]]="","A régler",Tableau2567891011121314[[#This Row],[MODE 
REGLEMENT ]]&lt;&gt;"","Réglée")</f>
        <v>A régler</v>
      </c>
      <c r="I17" s="1"/>
      <c r="J17" s="1"/>
      <c r="K17" s="1"/>
      <c r="L17" s="1"/>
      <c r="M17" s="1"/>
      <c r="N17" s="8"/>
      <c r="O17" s="38"/>
    </row>
    <row r="18" spans="1:15" x14ac:dyDescent="0.3">
      <c r="A18" s="6"/>
      <c r="B18" s="2"/>
      <c r="C18" s="17"/>
      <c r="D18" s="17"/>
      <c r="E18" s="3">
        <v>0</v>
      </c>
      <c r="F18" s="3">
        <f>Tableau2567891011121314[[#This Row],[MONTANT HT]]*0.2</f>
        <v>0</v>
      </c>
      <c r="G18" s="5">
        <f>Tableau2567891011121314[[#This Row],[TVA]]+Tableau2567891011121314[[#This Row],[MONTANT HT]]</f>
        <v>0</v>
      </c>
      <c r="H18" s="12" t="str" cm="1">
        <f t="array" ref="H18">_xlfn.IFS(Tableau2567891011121314[[#This Row],[MONTANT TTC]]="","",Tableau2567891011121314[[#This Row],[MODE 
REGLEMENT ]]="","A régler",Tableau2567891011121314[[#This Row],[MODE 
REGLEMENT ]]&lt;&gt;"","Réglée")</f>
        <v>A régler</v>
      </c>
      <c r="I18" s="1"/>
      <c r="J18" s="1"/>
      <c r="K18" s="1"/>
      <c r="L18" s="1"/>
      <c r="M18" s="1"/>
      <c r="N18" s="8"/>
      <c r="O18" s="38"/>
    </row>
    <row r="19" spans="1:15" x14ac:dyDescent="0.3">
      <c r="A19" s="6"/>
      <c r="B19" s="2"/>
      <c r="C19" s="17"/>
      <c r="D19" s="17"/>
      <c r="E19" s="3">
        <v>0</v>
      </c>
      <c r="F19" s="3">
        <f>Tableau2567891011121314[[#This Row],[MONTANT HT]]*0.2</f>
        <v>0</v>
      </c>
      <c r="G19" s="5">
        <f>Tableau2567891011121314[[#This Row],[TVA]]+Tableau2567891011121314[[#This Row],[MONTANT HT]]</f>
        <v>0</v>
      </c>
      <c r="H19" s="12" t="str" cm="1">
        <f t="array" ref="H19">_xlfn.IFS(Tableau2567891011121314[[#This Row],[MONTANT TTC]]="","",Tableau2567891011121314[[#This Row],[MODE 
REGLEMENT ]]="","A régler",Tableau2567891011121314[[#This Row],[MODE 
REGLEMENT ]]&lt;&gt;"","Réglée")</f>
        <v>A régler</v>
      </c>
      <c r="I19" s="1"/>
      <c r="J19" s="1"/>
      <c r="K19" s="1"/>
      <c r="L19" s="1"/>
      <c r="M19" s="1"/>
      <c r="N19" s="8"/>
      <c r="O19" s="38"/>
    </row>
    <row r="20" spans="1:15" x14ac:dyDescent="0.3">
      <c r="A20" s="7"/>
      <c r="B20" s="2"/>
      <c r="C20" s="17"/>
      <c r="D20" s="17"/>
      <c r="E20" s="3">
        <v>0</v>
      </c>
      <c r="F20" s="3">
        <f>Tableau2567891011121314[[#This Row],[MONTANT HT]]*0.2</f>
        <v>0</v>
      </c>
      <c r="G20" s="5">
        <f>Tableau2567891011121314[[#This Row],[TVA]]+Tableau2567891011121314[[#This Row],[MONTANT HT]]</f>
        <v>0</v>
      </c>
      <c r="H20" s="12" t="str" cm="1">
        <f t="array" ref="H20">_xlfn.IFS(Tableau2567891011121314[[#This Row],[MONTANT TTC]]="","",Tableau2567891011121314[[#This Row],[MODE 
REGLEMENT ]]="","A régler",Tableau2567891011121314[[#This Row],[MODE 
REGLEMENT ]]&lt;&gt;"","Réglée")</f>
        <v>A régler</v>
      </c>
      <c r="I20" s="1"/>
      <c r="J20" s="1"/>
      <c r="K20" s="1"/>
      <c r="L20" s="1"/>
      <c r="M20" s="1"/>
      <c r="N20" s="8"/>
      <c r="O20" s="38"/>
    </row>
    <row r="21" spans="1:15" x14ac:dyDescent="0.3">
      <c r="A21" s="6"/>
      <c r="B21" s="2"/>
      <c r="C21" s="17"/>
      <c r="D21" s="17"/>
      <c r="E21" s="3">
        <v>0</v>
      </c>
      <c r="F21" s="3">
        <f>Tableau2567891011121314[[#This Row],[MONTANT HT]]*0.2</f>
        <v>0</v>
      </c>
      <c r="G21" s="5">
        <f>Tableau2567891011121314[[#This Row],[TVA]]+Tableau2567891011121314[[#This Row],[MONTANT HT]]</f>
        <v>0</v>
      </c>
      <c r="H21" s="12" t="str" cm="1">
        <f t="array" ref="H21">_xlfn.IFS(Tableau2567891011121314[[#This Row],[MONTANT TTC]]="","",Tableau2567891011121314[[#This Row],[MODE 
REGLEMENT ]]="","A régler",Tableau2567891011121314[[#This Row],[MODE 
REGLEMENT ]]&lt;&gt;"","Réglée")</f>
        <v>A régler</v>
      </c>
      <c r="I21" s="1"/>
      <c r="J21" s="1"/>
      <c r="K21" s="1"/>
      <c r="L21" s="1"/>
      <c r="M21" s="1"/>
      <c r="N21" s="8"/>
      <c r="O21" s="38"/>
    </row>
    <row r="22" spans="1:15" x14ac:dyDescent="0.3">
      <c r="A22" s="6"/>
      <c r="B22" s="2"/>
      <c r="C22" s="17"/>
      <c r="D22" s="17"/>
      <c r="E22" s="3">
        <v>0</v>
      </c>
      <c r="F22" s="3">
        <f>Tableau2567891011121314[[#This Row],[MONTANT HT]]*0.2</f>
        <v>0</v>
      </c>
      <c r="G22" s="5">
        <f>Tableau2567891011121314[[#This Row],[TVA]]+Tableau2567891011121314[[#This Row],[MONTANT HT]]</f>
        <v>0</v>
      </c>
      <c r="H22" s="12" t="str" cm="1">
        <f t="array" ref="H22">_xlfn.IFS(Tableau2567891011121314[[#This Row],[MONTANT TTC]]="","",Tableau2567891011121314[[#This Row],[MODE 
REGLEMENT ]]="","A régler",Tableau2567891011121314[[#This Row],[MODE 
REGLEMENT ]]&lt;&gt;"","Réglée")</f>
        <v>A régler</v>
      </c>
      <c r="I22" s="1"/>
      <c r="J22" s="1"/>
      <c r="K22" s="1"/>
      <c r="L22" s="1"/>
      <c r="M22" s="1"/>
      <c r="N22" s="8"/>
      <c r="O22" s="38"/>
    </row>
    <row r="23" spans="1:15" x14ac:dyDescent="0.3">
      <c r="A23" s="7"/>
      <c r="B23" s="2"/>
      <c r="C23" s="17"/>
      <c r="D23" s="17"/>
      <c r="E23" s="3">
        <v>0</v>
      </c>
      <c r="F23" s="3">
        <f>Tableau2567891011121314[[#This Row],[MONTANT HT]]*0.2</f>
        <v>0</v>
      </c>
      <c r="G23" s="5">
        <f>Tableau2567891011121314[[#This Row],[TVA]]+Tableau2567891011121314[[#This Row],[MONTANT HT]]</f>
        <v>0</v>
      </c>
      <c r="H23" s="12" t="str" cm="1">
        <f t="array" ref="H23">_xlfn.IFS(Tableau2567891011121314[[#This Row],[MONTANT TTC]]="","",Tableau2567891011121314[[#This Row],[MODE 
REGLEMENT ]]="","A régler",Tableau2567891011121314[[#This Row],[MODE 
REGLEMENT ]]&lt;&gt;"","Réglée")</f>
        <v>A régler</v>
      </c>
      <c r="I23" s="1"/>
      <c r="J23" s="1"/>
      <c r="K23" s="1"/>
      <c r="L23" s="1"/>
      <c r="M23" s="1"/>
      <c r="N23" s="8"/>
      <c r="O23" s="38"/>
    </row>
    <row r="24" spans="1:15" x14ac:dyDescent="0.3">
      <c r="A24" s="7"/>
      <c r="B24" s="2"/>
      <c r="C24" s="17"/>
      <c r="D24" s="17"/>
      <c r="E24" s="3">
        <v>0</v>
      </c>
      <c r="F24" s="3">
        <f>Tableau2567891011121314[[#This Row],[MONTANT HT]]*0.2</f>
        <v>0</v>
      </c>
      <c r="G24" s="5">
        <f>Tableau2567891011121314[[#This Row],[TVA]]+Tableau2567891011121314[[#This Row],[MONTANT HT]]</f>
        <v>0</v>
      </c>
      <c r="H24" s="12" t="str" cm="1">
        <f t="array" ref="H24">_xlfn.IFS(Tableau2567891011121314[[#This Row],[MONTANT TTC]]="","",Tableau2567891011121314[[#This Row],[MODE 
REGLEMENT ]]="","A régler",Tableau2567891011121314[[#This Row],[MODE 
REGLEMENT ]]&lt;&gt;"","Réglée")</f>
        <v>A régler</v>
      </c>
      <c r="I24" s="1"/>
      <c r="J24" s="1"/>
      <c r="K24" s="1"/>
      <c r="L24" s="1"/>
      <c r="M24" s="1"/>
      <c r="N24" s="8"/>
      <c r="O24" s="38"/>
    </row>
    <row r="25" spans="1:15" x14ac:dyDescent="0.3">
      <c r="A25" s="7"/>
      <c r="B25" s="2"/>
      <c r="C25" s="17"/>
      <c r="D25" s="17"/>
      <c r="E25" s="3">
        <v>0</v>
      </c>
      <c r="F25" s="3">
        <f>Tableau2567891011121314[[#This Row],[MONTANT HT]]*0.2</f>
        <v>0</v>
      </c>
      <c r="G25" s="5">
        <f>Tableau2567891011121314[[#This Row],[TVA]]+Tableau2567891011121314[[#This Row],[MONTANT HT]]</f>
        <v>0</v>
      </c>
      <c r="H25" s="12" t="str" cm="1">
        <f t="array" ref="H25">_xlfn.IFS(Tableau2567891011121314[[#This Row],[MONTANT TTC]]="","",Tableau2567891011121314[[#This Row],[MODE 
REGLEMENT ]]="","A régler",Tableau2567891011121314[[#This Row],[MODE 
REGLEMENT ]]&lt;&gt;"","Réglée")</f>
        <v>A régler</v>
      </c>
      <c r="I25" s="1"/>
      <c r="J25" s="1"/>
      <c r="K25" s="1"/>
      <c r="L25" s="1"/>
      <c r="M25" s="1"/>
      <c r="N25" s="8"/>
      <c r="O25" s="38"/>
    </row>
    <row r="26" spans="1:15" x14ac:dyDescent="0.3">
      <c r="A26" s="7"/>
      <c r="B26" s="2"/>
      <c r="C26" s="17"/>
      <c r="D26" s="17"/>
      <c r="E26" s="3">
        <v>0</v>
      </c>
      <c r="F26" s="3">
        <f>Tableau2567891011121314[[#This Row],[MONTANT HT]]*0.2</f>
        <v>0</v>
      </c>
      <c r="G26" s="5">
        <f>Tableau2567891011121314[[#This Row],[TVA]]+Tableau2567891011121314[[#This Row],[MONTANT HT]]</f>
        <v>0</v>
      </c>
      <c r="H26" s="12" t="str" cm="1">
        <f t="array" ref="H26">_xlfn.IFS(Tableau2567891011121314[[#This Row],[MONTANT TTC]]="","",Tableau2567891011121314[[#This Row],[MODE 
REGLEMENT ]]="","A régler",Tableau2567891011121314[[#This Row],[MODE 
REGLEMENT ]]&lt;&gt;"","Réglée")</f>
        <v>A régler</v>
      </c>
      <c r="I26" s="1"/>
      <c r="J26" s="1"/>
      <c r="K26" s="1"/>
      <c r="L26" s="1"/>
      <c r="M26" s="1"/>
      <c r="N26" s="8"/>
      <c r="O26" s="38"/>
    </row>
    <row r="27" spans="1:15" x14ac:dyDescent="0.3">
      <c r="A27" s="7"/>
      <c r="B27" s="2"/>
      <c r="C27" s="17"/>
      <c r="D27" s="17"/>
      <c r="E27" s="3">
        <v>0</v>
      </c>
      <c r="F27" s="3">
        <f>Tableau2567891011121314[[#This Row],[MONTANT HT]]*0.2</f>
        <v>0</v>
      </c>
      <c r="G27" s="5">
        <f>Tableau2567891011121314[[#This Row],[TVA]]+Tableau2567891011121314[[#This Row],[MONTANT HT]]</f>
        <v>0</v>
      </c>
      <c r="H27" s="12" t="str" cm="1">
        <f t="array" ref="H27">_xlfn.IFS(Tableau2567891011121314[[#This Row],[MONTANT TTC]]="","",Tableau2567891011121314[[#This Row],[MODE 
REGLEMENT ]]="","A régler",Tableau2567891011121314[[#This Row],[MODE 
REGLEMENT ]]&lt;&gt;"","Réglée")</f>
        <v>A régler</v>
      </c>
      <c r="I27" s="1"/>
      <c r="J27" s="1"/>
      <c r="K27" s="1"/>
      <c r="L27" s="1"/>
      <c r="M27" s="1"/>
      <c r="N27" s="8"/>
      <c r="O27" s="38"/>
    </row>
    <row r="28" spans="1:15" x14ac:dyDescent="0.3">
      <c r="A28" s="7"/>
      <c r="B28" s="2"/>
      <c r="C28" s="17"/>
      <c r="D28" s="17"/>
      <c r="E28" s="3">
        <v>0</v>
      </c>
      <c r="F28" s="3">
        <f>Tableau2567891011121314[[#This Row],[MONTANT HT]]*0.2</f>
        <v>0</v>
      </c>
      <c r="G28" s="5">
        <f>Tableau2567891011121314[[#This Row],[TVA]]+Tableau2567891011121314[[#This Row],[MONTANT HT]]</f>
        <v>0</v>
      </c>
      <c r="H28" s="12" t="str" cm="1">
        <f t="array" ref="H28">_xlfn.IFS(Tableau2567891011121314[[#This Row],[MONTANT TTC]]="","",Tableau2567891011121314[[#This Row],[MODE 
REGLEMENT ]]="","A régler",Tableau2567891011121314[[#This Row],[MODE 
REGLEMENT ]]&lt;&gt;"","Réglée")</f>
        <v>A régler</v>
      </c>
      <c r="I28" s="1"/>
      <c r="J28" s="1"/>
      <c r="K28" s="1"/>
      <c r="L28" s="1"/>
      <c r="M28" s="1"/>
      <c r="N28" s="8"/>
      <c r="O28" s="38"/>
    </row>
    <row r="29" spans="1:15" x14ac:dyDescent="0.3">
      <c r="A29" s="7"/>
      <c r="B29" s="2"/>
      <c r="C29" s="17"/>
      <c r="D29" s="17"/>
      <c r="E29" s="3">
        <v>0</v>
      </c>
      <c r="F29" s="3">
        <f>Tableau2567891011121314[[#This Row],[MONTANT HT]]*0.2</f>
        <v>0</v>
      </c>
      <c r="G29" s="5">
        <f>Tableau2567891011121314[[#This Row],[TVA]]+Tableau2567891011121314[[#This Row],[MONTANT HT]]</f>
        <v>0</v>
      </c>
      <c r="H29" s="12" t="str" cm="1">
        <f t="array" ref="H29">_xlfn.IFS(Tableau2567891011121314[[#This Row],[MONTANT TTC]]="","",Tableau2567891011121314[[#This Row],[MODE 
REGLEMENT ]]="","A régler",Tableau2567891011121314[[#This Row],[MODE 
REGLEMENT ]]&lt;&gt;"","Réglée")</f>
        <v>A régler</v>
      </c>
      <c r="I29" s="1"/>
      <c r="J29" s="1"/>
      <c r="K29" s="1"/>
      <c r="L29" s="1"/>
      <c r="M29" s="1"/>
      <c r="N29" s="8"/>
      <c r="O29" s="38"/>
    </row>
    <row r="30" spans="1:15" x14ac:dyDescent="0.3">
      <c r="A30" s="7"/>
      <c r="B30" s="2"/>
      <c r="C30" s="17"/>
      <c r="D30" s="17"/>
      <c r="E30" s="3">
        <v>0</v>
      </c>
      <c r="F30" s="3">
        <f>Tableau2567891011121314[[#This Row],[MONTANT HT]]*0.2</f>
        <v>0</v>
      </c>
      <c r="G30" s="5">
        <f>Tableau2567891011121314[[#This Row],[TVA]]+Tableau2567891011121314[[#This Row],[MONTANT HT]]</f>
        <v>0</v>
      </c>
      <c r="H30" s="12" t="str" cm="1">
        <f t="array" ref="H30">_xlfn.IFS(Tableau2567891011121314[[#This Row],[MONTANT TTC]]="","",Tableau2567891011121314[[#This Row],[MODE 
REGLEMENT ]]="","A régler",Tableau2567891011121314[[#This Row],[MODE 
REGLEMENT ]]&lt;&gt;"","Réglée")</f>
        <v>A régler</v>
      </c>
      <c r="I30" s="1"/>
      <c r="J30" s="1"/>
      <c r="K30" s="1"/>
      <c r="L30" s="1"/>
      <c r="M30" s="1"/>
      <c r="N30" s="8"/>
      <c r="O30" s="38"/>
    </row>
    <row r="31" spans="1:15" x14ac:dyDescent="0.3">
      <c r="A31" s="7"/>
      <c r="B31" s="2"/>
      <c r="C31" s="17"/>
      <c r="D31" s="17"/>
      <c r="E31" s="3">
        <v>0</v>
      </c>
      <c r="F31" s="3">
        <f>Tableau2567891011121314[[#This Row],[MONTANT HT]]*0.2</f>
        <v>0</v>
      </c>
      <c r="G31" s="5">
        <f>Tableau2567891011121314[[#This Row],[TVA]]+Tableau2567891011121314[[#This Row],[MONTANT HT]]</f>
        <v>0</v>
      </c>
      <c r="H31" s="12" t="str" cm="1">
        <f t="array" ref="H31">_xlfn.IFS(Tableau2567891011121314[[#This Row],[MONTANT TTC]]="","",Tableau2567891011121314[[#This Row],[MODE 
REGLEMENT ]]="","A régler",Tableau2567891011121314[[#This Row],[MODE 
REGLEMENT ]]&lt;&gt;"","Réglée")</f>
        <v>A régler</v>
      </c>
      <c r="I31" s="1"/>
      <c r="J31" s="1"/>
      <c r="K31" s="1"/>
      <c r="L31" s="1"/>
      <c r="M31" s="1"/>
      <c r="N31" s="8"/>
      <c r="O31" s="38"/>
    </row>
    <row r="32" spans="1:15" x14ac:dyDescent="0.3">
      <c r="A32" s="7"/>
      <c r="B32" s="2"/>
      <c r="C32" s="17"/>
      <c r="D32" s="17"/>
      <c r="E32" s="3">
        <v>0</v>
      </c>
      <c r="F32" s="3">
        <f>Tableau2567891011121314[[#This Row],[MONTANT HT]]*0.2</f>
        <v>0</v>
      </c>
      <c r="G32" s="5">
        <f>Tableau2567891011121314[[#This Row],[TVA]]+Tableau2567891011121314[[#This Row],[MONTANT HT]]</f>
        <v>0</v>
      </c>
      <c r="H32" s="12" t="str" cm="1">
        <f t="array" ref="H32">_xlfn.IFS(Tableau2567891011121314[[#This Row],[MONTANT TTC]]="","",Tableau2567891011121314[[#This Row],[MODE 
REGLEMENT ]]="","A régler",Tableau2567891011121314[[#This Row],[MODE 
REGLEMENT ]]&lt;&gt;"","Réglée")</f>
        <v>A régler</v>
      </c>
      <c r="I32" s="1"/>
      <c r="J32" s="1"/>
      <c r="K32" s="1"/>
      <c r="L32" s="1"/>
      <c r="M32" s="1"/>
      <c r="N32" s="8"/>
      <c r="O32" s="38"/>
    </row>
    <row r="33" spans="1:15" x14ac:dyDescent="0.3">
      <c r="A33" s="7"/>
      <c r="B33" s="2"/>
      <c r="C33" s="17"/>
      <c r="D33" s="17"/>
      <c r="E33" s="3">
        <v>0</v>
      </c>
      <c r="F33" s="3">
        <f>Tableau2567891011121314[[#This Row],[MONTANT HT]]*0.2</f>
        <v>0</v>
      </c>
      <c r="G33" s="5">
        <f>Tableau2567891011121314[[#This Row],[TVA]]+Tableau2567891011121314[[#This Row],[MONTANT HT]]</f>
        <v>0</v>
      </c>
      <c r="H33" s="12" t="str" cm="1">
        <f t="array" ref="H33">_xlfn.IFS(Tableau2567891011121314[[#This Row],[MONTANT TTC]]="","",Tableau2567891011121314[[#This Row],[MODE 
REGLEMENT ]]="","A régler",Tableau2567891011121314[[#This Row],[MODE 
REGLEMENT ]]&lt;&gt;"","Réglée")</f>
        <v>A régler</v>
      </c>
      <c r="I33" s="1"/>
      <c r="J33" s="1"/>
      <c r="K33" s="1"/>
      <c r="L33" s="1"/>
      <c r="M33" s="1"/>
      <c r="N33" s="8"/>
      <c r="O33" s="38"/>
    </row>
    <row r="34" spans="1:15" x14ac:dyDescent="0.3">
      <c r="A34" s="7"/>
      <c r="B34" s="2"/>
      <c r="C34" s="17"/>
      <c r="D34" s="17"/>
      <c r="E34" s="3">
        <v>0</v>
      </c>
      <c r="F34" s="3">
        <f>Tableau2567891011121314[[#This Row],[MONTANT HT]]*0.2</f>
        <v>0</v>
      </c>
      <c r="G34" s="5">
        <f>Tableau2567891011121314[[#This Row],[TVA]]+Tableau2567891011121314[[#This Row],[MONTANT HT]]</f>
        <v>0</v>
      </c>
      <c r="H34" s="12" t="str" cm="1">
        <f t="array" ref="H34">_xlfn.IFS(Tableau2567891011121314[[#This Row],[MONTANT TTC]]="","",Tableau2567891011121314[[#This Row],[MODE 
REGLEMENT ]]="","A régler",Tableau2567891011121314[[#This Row],[MODE 
REGLEMENT ]]&lt;&gt;"","Réglée")</f>
        <v>A régler</v>
      </c>
      <c r="I34" s="1"/>
      <c r="J34" s="1"/>
      <c r="K34" s="1"/>
      <c r="L34" s="1"/>
      <c r="M34" s="1"/>
      <c r="N34" s="8"/>
      <c r="O34" s="38"/>
    </row>
    <row r="35" spans="1:15" x14ac:dyDescent="0.3">
      <c r="A35" s="7"/>
      <c r="B35" s="2"/>
      <c r="C35" s="17"/>
      <c r="D35" s="17"/>
      <c r="E35" s="3">
        <v>0</v>
      </c>
      <c r="F35" s="3">
        <f>Tableau2567891011121314[[#This Row],[MONTANT HT]]*0.2</f>
        <v>0</v>
      </c>
      <c r="G35" s="5">
        <f>Tableau2567891011121314[[#This Row],[TVA]]+Tableau2567891011121314[[#This Row],[MONTANT HT]]</f>
        <v>0</v>
      </c>
      <c r="H35" s="12" t="str" cm="1">
        <f t="array" ref="H35">_xlfn.IFS(Tableau2567891011121314[[#This Row],[MONTANT TTC]]="","",Tableau2567891011121314[[#This Row],[MODE 
REGLEMENT ]]="","A régler",Tableau2567891011121314[[#This Row],[MODE 
REGLEMENT ]]&lt;&gt;"","Réglée")</f>
        <v>A régler</v>
      </c>
      <c r="I35" s="1"/>
      <c r="J35" s="1"/>
      <c r="K35" s="1"/>
      <c r="L35" s="1"/>
      <c r="M35" s="1"/>
      <c r="N35" s="8"/>
      <c r="O35" s="38"/>
    </row>
    <row r="36" spans="1:15" x14ac:dyDescent="0.3">
      <c r="A36" s="7"/>
      <c r="B36" s="2"/>
      <c r="C36" s="17"/>
      <c r="D36" s="17"/>
      <c r="E36" s="3">
        <v>0</v>
      </c>
      <c r="F36" s="3">
        <f>Tableau2567891011121314[[#This Row],[MONTANT HT]]*0.2</f>
        <v>0</v>
      </c>
      <c r="G36" s="5">
        <f>Tableau2567891011121314[[#This Row],[TVA]]+Tableau2567891011121314[[#This Row],[MONTANT HT]]</f>
        <v>0</v>
      </c>
      <c r="H36" s="12" t="str" cm="1">
        <f t="array" ref="H36">_xlfn.IFS(Tableau2567891011121314[[#This Row],[MONTANT TTC]]="","",Tableau2567891011121314[[#This Row],[MODE 
REGLEMENT ]]="","A régler",Tableau2567891011121314[[#This Row],[MODE 
REGLEMENT ]]&lt;&gt;"","Réglée")</f>
        <v>A régler</v>
      </c>
      <c r="I36" s="1"/>
      <c r="J36" s="1"/>
      <c r="K36" s="1"/>
      <c r="L36" s="1"/>
      <c r="M36" s="1"/>
      <c r="N36" s="8"/>
      <c r="O36" s="38"/>
    </row>
    <row r="37" spans="1:15" x14ac:dyDescent="0.3">
      <c r="A37" s="7"/>
      <c r="B37" s="2"/>
      <c r="C37" s="17"/>
      <c r="D37" s="17"/>
      <c r="E37" s="3">
        <v>0</v>
      </c>
      <c r="F37" s="3">
        <f>Tableau2567891011121314[[#This Row],[MONTANT HT]]*0.2</f>
        <v>0</v>
      </c>
      <c r="G37" s="5">
        <f>Tableau2567891011121314[[#This Row],[TVA]]+Tableau2567891011121314[[#This Row],[MONTANT HT]]</f>
        <v>0</v>
      </c>
      <c r="H37" s="12" t="str" cm="1">
        <f t="array" ref="H37">_xlfn.IFS(Tableau2567891011121314[[#This Row],[MONTANT TTC]]="","",Tableau2567891011121314[[#This Row],[MODE 
REGLEMENT ]]="","A régler",Tableau2567891011121314[[#This Row],[MODE 
REGLEMENT ]]&lt;&gt;"","Réglée")</f>
        <v>A régler</v>
      </c>
      <c r="I37" s="1"/>
      <c r="J37" s="1"/>
      <c r="K37" s="1"/>
      <c r="L37" s="1"/>
      <c r="M37" s="1"/>
      <c r="N37" s="8"/>
      <c r="O37" s="38"/>
    </row>
    <row r="38" spans="1:15" x14ac:dyDescent="0.3">
      <c r="A38" s="7"/>
      <c r="B38" s="2"/>
      <c r="C38" s="17"/>
      <c r="D38" s="17"/>
      <c r="E38" s="3">
        <v>0</v>
      </c>
      <c r="F38" s="3">
        <f>Tableau2567891011121314[[#This Row],[MONTANT HT]]*0.2</f>
        <v>0</v>
      </c>
      <c r="G38" s="5">
        <f>Tableau2567891011121314[[#This Row],[TVA]]+Tableau2567891011121314[[#This Row],[MONTANT HT]]</f>
        <v>0</v>
      </c>
      <c r="H38" s="12" t="str" cm="1">
        <f t="array" ref="H38">_xlfn.IFS(Tableau2567891011121314[[#This Row],[MONTANT TTC]]="","",Tableau2567891011121314[[#This Row],[MODE 
REGLEMENT ]]="","A régler",Tableau2567891011121314[[#This Row],[MODE 
REGLEMENT ]]&lt;&gt;"","Réglée")</f>
        <v>A régler</v>
      </c>
      <c r="I38" s="1"/>
      <c r="J38" s="1"/>
      <c r="K38" s="1"/>
      <c r="L38" s="1"/>
      <c r="M38" s="1"/>
      <c r="N38" s="8"/>
      <c r="O38" s="38"/>
    </row>
    <row r="39" spans="1:15" x14ac:dyDescent="0.3">
      <c r="A39" s="7"/>
      <c r="B39" s="2"/>
      <c r="C39" s="17"/>
      <c r="D39" s="17"/>
      <c r="E39" s="3">
        <v>0</v>
      </c>
      <c r="F39" s="3">
        <f>Tableau2567891011121314[[#This Row],[MONTANT HT]]*0.2</f>
        <v>0</v>
      </c>
      <c r="G39" s="5">
        <f>Tableau2567891011121314[[#This Row],[TVA]]+Tableau2567891011121314[[#This Row],[MONTANT HT]]</f>
        <v>0</v>
      </c>
      <c r="H39" s="12" t="str" cm="1">
        <f t="array" ref="H39">_xlfn.IFS(Tableau2567891011121314[[#This Row],[MONTANT TTC]]="","",Tableau2567891011121314[[#This Row],[MODE 
REGLEMENT ]]="","A régler",Tableau2567891011121314[[#This Row],[MODE 
REGLEMENT ]]&lt;&gt;"","Réglée")</f>
        <v>A régler</v>
      </c>
      <c r="I39" s="1"/>
      <c r="J39" s="1"/>
      <c r="K39" s="1"/>
      <c r="L39" s="1"/>
      <c r="M39" s="1"/>
      <c r="N39" s="8"/>
      <c r="O39" s="38"/>
    </row>
    <row r="40" spans="1:15" x14ac:dyDescent="0.3">
      <c r="A40" s="7"/>
      <c r="B40" s="2"/>
      <c r="C40" s="17"/>
      <c r="D40" s="17"/>
      <c r="E40" s="3">
        <v>0</v>
      </c>
      <c r="F40" s="3">
        <f>Tableau2567891011121314[[#This Row],[MONTANT HT]]*0.2</f>
        <v>0</v>
      </c>
      <c r="G40" s="5">
        <f>Tableau2567891011121314[[#This Row],[TVA]]+Tableau2567891011121314[[#This Row],[MONTANT HT]]</f>
        <v>0</v>
      </c>
      <c r="H40" s="12" t="str" cm="1">
        <f t="array" ref="H40">_xlfn.IFS(Tableau2567891011121314[[#This Row],[MONTANT TTC]]="","",Tableau2567891011121314[[#This Row],[MODE 
REGLEMENT ]]="","A régler",Tableau2567891011121314[[#This Row],[MODE 
REGLEMENT ]]&lt;&gt;"","Réglée")</f>
        <v>A régler</v>
      </c>
      <c r="I40" s="1"/>
      <c r="J40" s="1"/>
      <c r="K40" s="1"/>
      <c r="L40" s="1"/>
      <c r="M40" s="1"/>
      <c r="N40" s="8"/>
      <c r="O40" s="38"/>
    </row>
    <row r="41" spans="1:15" x14ac:dyDescent="0.3">
      <c r="A41" s="7"/>
      <c r="B41" s="2"/>
      <c r="C41" s="17"/>
      <c r="D41" s="17"/>
      <c r="E41" s="3">
        <v>0</v>
      </c>
      <c r="F41" s="3">
        <f>Tableau2567891011121314[[#This Row],[MONTANT HT]]*0.2</f>
        <v>0</v>
      </c>
      <c r="G41" s="5">
        <f>Tableau2567891011121314[[#This Row],[TVA]]+Tableau2567891011121314[[#This Row],[MONTANT HT]]</f>
        <v>0</v>
      </c>
      <c r="H41" s="12" t="str" cm="1">
        <f t="array" ref="H41">_xlfn.IFS(Tableau2567891011121314[[#This Row],[MONTANT TTC]]="","",Tableau2567891011121314[[#This Row],[MODE 
REGLEMENT ]]="","A régler",Tableau2567891011121314[[#This Row],[MODE 
REGLEMENT ]]&lt;&gt;"","Réglée")</f>
        <v>A régler</v>
      </c>
      <c r="I41" s="1"/>
      <c r="J41" s="1"/>
      <c r="K41" s="1"/>
      <c r="L41" s="1"/>
      <c r="M41" s="1"/>
      <c r="N41" s="8"/>
      <c r="O41" s="38"/>
    </row>
    <row r="42" spans="1:15" x14ac:dyDescent="0.3">
      <c r="A42" s="7"/>
      <c r="B42" s="2"/>
      <c r="C42" s="17"/>
      <c r="D42" s="17"/>
      <c r="E42" s="3">
        <v>0</v>
      </c>
      <c r="F42" s="3">
        <f>Tableau2567891011121314[[#This Row],[MONTANT HT]]*0.2</f>
        <v>0</v>
      </c>
      <c r="G42" s="5">
        <f>Tableau2567891011121314[[#This Row],[TVA]]+Tableau2567891011121314[[#This Row],[MONTANT HT]]</f>
        <v>0</v>
      </c>
      <c r="H42" s="12" t="str" cm="1">
        <f t="array" ref="H42">_xlfn.IFS(Tableau2567891011121314[[#This Row],[MONTANT TTC]]="","",Tableau2567891011121314[[#This Row],[MODE 
REGLEMENT ]]="","A régler",Tableau2567891011121314[[#This Row],[MODE 
REGLEMENT ]]&lt;&gt;"","Réglée")</f>
        <v>A régler</v>
      </c>
      <c r="I42" s="1"/>
      <c r="J42" s="1"/>
      <c r="K42" s="1"/>
      <c r="L42" s="1"/>
      <c r="M42" s="1"/>
      <c r="N42" s="8"/>
      <c r="O42" s="38"/>
    </row>
    <row r="43" spans="1:15" x14ac:dyDescent="0.3">
      <c r="A43" s="7"/>
      <c r="B43" s="2"/>
      <c r="C43" s="17"/>
      <c r="D43" s="17"/>
      <c r="E43" s="3">
        <v>0</v>
      </c>
      <c r="F43" s="3">
        <f>Tableau2567891011121314[[#This Row],[MONTANT HT]]*0.2</f>
        <v>0</v>
      </c>
      <c r="G43" s="5">
        <f>Tableau2567891011121314[[#This Row],[TVA]]+Tableau2567891011121314[[#This Row],[MONTANT HT]]</f>
        <v>0</v>
      </c>
      <c r="H43" s="12" t="str" cm="1">
        <f t="array" ref="H43">_xlfn.IFS(Tableau2567891011121314[[#This Row],[MONTANT TTC]]="","",Tableau2567891011121314[[#This Row],[MODE 
REGLEMENT ]]="","A régler",Tableau2567891011121314[[#This Row],[MODE 
REGLEMENT ]]&lt;&gt;"","Réglée")</f>
        <v>A régler</v>
      </c>
      <c r="I43" s="1"/>
      <c r="J43" s="1"/>
      <c r="K43" s="1"/>
      <c r="L43" s="1"/>
      <c r="M43" s="1"/>
      <c r="N43" s="8"/>
      <c r="O43" s="38"/>
    </row>
    <row r="44" spans="1:15" x14ac:dyDescent="0.3">
      <c r="A44" s="7"/>
      <c r="B44" s="2"/>
      <c r="C44" s="17"/>
      <c r="D44" s="17"/>
      <c r="E44" s="3">
        <v>0</v>
      </c>
      <c r="F44" s="3">
        <f>Tableau2567891011121314[[#This Row],[MONTANT HT]]*0.2</f>
        <v>0</v>
      </c>
      <c r="G44" s="5">
        <f>Tableau2567891011121314[[#This Row],[TVA]]+Tableau2567891011121314[[#This Row],[MONTANT HT]]</f>
        <v>0</v>
      </c>
      <c r="H44" s="12" t="str" cm="1">
        <f t="array" ref="H44">_xlfn.IFS(Tableau2567891011121314[[#This Row],[MONTANT TTC]]="","",Tableau2567891011121314[[#This Row],[MODE 
REGLEMENT ]]="","A régler",Tableau2567891011121314[[#This Row],[MODE 
REGLEMENT ]]&lt;&gt;"","Réglée")</f>
        <v>A régler</v>
      </c>
      <c r="I44" s="1"/>
      <c r="J44" s="1"/>
      <c r="K44" s="1"/>
      <c r="L44" s="1"/>
      <c r="M44" s="1"/>
      <c r="N44" s="8"/>
      <c r="O44" s="38"/>
    </row>
    <row r="45" spans="1:15" x14ac:dyDescent="0.3">
      <c r="A45" s="7"/>
      <c r="B45" s="2"/>
      <c r="C45" s="17"/>
      <c r="D45" s="17"/>
      <c r="E45" s="3">
        <v>0</v>
      </c>
      <c r="F45" s="3">
        <f>Tableau2567891011121314[[#This Row],[MONTANT HT]]*0.2</f>
        <v>0</v>
      </c>
      <c r="G45" s="5">
        <f>Tableau2567891011121314[[#This Row],[TVA]]+Tableau2567891011121314[[#This Row],[MONTANT HT]]</f>
        <v>0</v>
      </c>
      <c r="H45" s="12" t="str" cm="1">
        <f t="array" ref="H45">_xlfn.IFS(Tableau2567891011121314[[#This Row],[MONTANT TTC]]="","",Tableau2567891011121314[[#This Row],[MODE 
REGLEMENT ]]="","A régler",Tableau2567891011121314[[#This Row],[MODE 
REGLEMENT ]]&lt;&gt;"","Réglée")</f>
        <v>A régler</v>
      </c>
      <c r="I45" s="1"/>
      <c r="J45" s="1"/>
      <c r="K45" s="1"/>
      <c r="L45" s="1"/>
      <c r="M45" s="1"/>
      <c r="N45" s="8"/>
      <c r="O45" s="38"/>
    </row>
    <row r="46" spans="1:15" x14ac:dyDescent="0.3">
      <c r="A46" s="7"/>
      <c r="B46" s="2"/>
      <c r="C46" s="17"/>
      <c r="D46" s="17"/>
      <c r="E46" s="3">
        <v>0</v>
      </c>
      <c r="F46" s="3">
        <f>Tableau2567891011121314[[#This Row],[MONTANT HT]]*0.2</f>
        <v>0</v>
      </c>
      <c r="G46" s="5">
        <f>Tableau2567891011121314[[#This Row],[TVA]]+Tableau2567891011121314[[#This Row],[MONTANT HT]]</f>
        <v>0</v>
      </c>
      <c r="H46" s="12" t="str" cm="1">
        <f t="array" ref="H46">_xlfn.IFS(Tableau2567891011121314[[#This Row],[MONTANT TTC]]="","",Tableau2567891011121314[[#This Row],[MODE 
REGLEMENT ]]="","A régler",Tableau2567891011121314[[#This Row],[MODE 
REGLEMENT ]]&lt;&gt;"","Réglée")</f>
        <v>A régler</v>
      </c>
      <c r="I46" s="1"/>
      <c r="J46" s="1"/>
      <c r="K46" s="1"/>
      <c r="L46" s="1"/>
      <c r="M46" s="1"/>
      <c r="N46" s="8"/>
      <c r="O46" s="38"/>
    </row>
    <row r="47" spans="1:15" x14ac:dyDescent="0.3">
      <c r="A47" s="7"/>
      <c r="B47" s="2"/>
      <c r="C47" s="17"/>
      <c r="D47" s="17"/>
      <c r="E47" s="3">
        <v>0</v>
      </c>
      <c r="F47" s="3">
        <f>Tableau2567891011121314[[#This Row],[MONTANT HT]]*0.2</f>
        <v>0</v>
      </c>
      <c r="G47" s="5">
        <f>Tableau2567891011121314[[#This Row],[TVA]]+Tableau2567891011121314[[#This Row],[MONTANT HT]]</f>
        <v>0</v>
      </c>
      <c r="H47" s="12" t="str" cm="1">
        <f t="array" ref="H47">_xlfn.IFS(Tableau2567891011121314[[#This Row],[MONTANT TTC]]="","",Tableau2567891011121314[[#This Row],[MODE 
REGLEMENT ]]="","A régler",Tableau2567891011121314[[#This Row],[MODE 
REGLEMENT ]]&lt;&gt;"","Réglée")</f>
        <v>A régler</v>
      </c>
      <c r="I47" s="1"/>
      <c r="J47" s="1"/>
      <c r="K47" s="1"/>
      <c r="L47" s="1"/>
      <c r="M47" s="1"/>
      <c r="N47" s="8"/>
      <c r="O47" s="38"/>
    </row>
    <row r="48" spans="1:15" x14ac:dyDescent="0.3">
      <c r="A48" s="7"/>
      <c r="B48" s="2"/>
      <c r="C48" s="17"/>
      <c r="D48" s="17"/>
      <c r="E48" s="3">
        <v>0</v>
      </c>
      <c r="F48" s="3">
        <f>Tableau2567891011121314[[#This Row],[MONTANT HT]]*0.2</f>
        <v>0</v>
      </c>
      <c r="G48" s="5">
        <f>Tableau2567891011121314[[#This Row],[TVA]]+Tableau2567891011121314[[#This Row],[MONTANT HT]]</f>
        <v>0</v>
      </c>
      <c r="H48" s="12" t="str" cm="1">
        <f t="array" ref="H48">_xlfn.IFS(Tableau2567891011121314[[#This Row],[MONTANT TTC]]="","",Tableau2567891011121314[[#This Row],[MODE 
REGLEMENT ]]="","A régler",Tableau2567891011121314[[#This Row],[MODE 
REGLEMENT ]]&lt;&gt;"","Réglée")</f>
        <v>A régler</v>
      </c>
      <c r="I48" s="1"/>
      <c r="J48" s="1"/>
      <c r="K48" s="1"/>
      <c r="L48" s="1"/>
      <c r="M48" s="1"/>
      <c r="N48" s="8"/>
      <c r="O48" s="38"/>
    </row>
    <row r="49" spans="1:15" x14ac:dyDescent="0.3">
      <c r="A49" s="7"/>
      <c r="B49" s="2"/>
      <c r="C49" s="17"/>
      <c r="D49" s="17"/>
      <c r="E49" s="3">
        <v>0</v>
      </c>
      <c r="F49" s="3">
        <f>Tableau2567891011121314[[#This Row],[MONTANT HT]]*0.2</f>
        <v>0</v>
      </c>
      <c r="G49" s="5">
        <f>Tableau2567891011121314[[#This Row],[TVA]]+Tableau2567891011121314[[#This Row],[MONTANT HT]]</f>
        <v>0</v>
      </c>
      <c r="H49" s="12" t="str" cm="1">
        <f t="array" ref="H49">_xlfn.IFS(Tableau2567891011121314[[#This Row],[MONTANT TTC]]="","",Tableau2567891011121314[[#This Row],[MODE 
REGLEMENT ]]="","A régler",Tableau2567891011121314[[#This Row],[MODE 
REGLEMENT ]]&lt;&gt;"","Réglée")</f>
        <v>A régler</v>
      </c>
      <c r="I49" s="1"/>
      <c r="J49" s="1"/>
      <c r="K49" s="1"/>
      <c r="L49" s="1"/>
      <c r="M49" s="1"/>
      <c r="N49" s="8"/>
      <c r="O49" s="38"/>
    </row>
    <row r="50" spans="1:15" x14ac:dyDescent="0.3">
      <c r="A50" s="7"/>
      <c r="B50" s="2"/>
      <c r="C50" s="17"/>
      <c r="D50" s="17"/>
      <c r="E50" s="3">
        <v>0</v>
      </c>
      <c r="F50" s="3">
        <f>Tableau2567891011121314[[#This Row],[MONTANT HT]]*0.2</f>
        <v>0</v>
      </c>
      <c r="G50" s="5">
        <f>Tableau2567891011121314[[#This Row],[TVA]]+Tableau2567891011121314[[#This Row],[MONTANT HT]]</f>
        <v>0</v>
      </c>
      <c r="H50" s="12" t="str" cm="1">
        <f t="array" ref="H50">_xlfn.IFS(Tableau2567891011121314[[#This Row],[MONTANT TTC]]="","",Tableau2567891011121314[[#This Row],[MODE 
REGLEMENT ]]="","A régler",Tableau2567891011121314[[#This Row],[MODE 
REGLEMENT ]]&lt;&gt;"","Réglée")</f>
        <v>A régler</v>
      </c>
      <c r="I50" s="1"/>
      <c r="J50" s="1"/>
      <c r="K50" s="1"/>
      <c r="L50" s="1"/>
      <c r="M50" s="1"/>
      <c r="N50" s="8"/>
      <c r="O50" s="38"/>
    </row>
    <row r="51" spans="1:15" x14ac:dyDescent="0.3">
      <c r="A51" s="7"/>
      <c r="B51" s="2"/>
      <c r="C51" s="17"/>
      <c r="D51" s="17"/>
      <c r="E51" s="3">
        <v>0</v>
      </c>
      <c r="F51" s="3">
        <f>Tableau2567891011121314[[#This Row],[MONTANT HT]]*0.2</f>
        <v>0</v>
      </c>
      <c r="G51" s="5">
        <f>Tableau2567891011121314[[#This Row],[TVA]]+Tableau2567891011121314[[#This Row],[MONTANT HT]]</f>
        <v>0</v>
      </c>
      <c r="H51" s="12" t="str" cm="1">
        <f t="array" ref="H51">_xlfn.IFS(Tableau2567891011121314[[#This Row],[MONTANT TTC]]="","",Tableau2567891011121314[[#This Row],[MODE 
REGLEMENT ]]="","A régler",Tableau2567891011121314[[#This Row],[MODE 
REGLEMENT ]]&lt;&gt;"","Réglée")</f>
        <v>A régler</v>
      </c>
      <c r="I51" s="1"/>
      <c r="J51" s="1"/>
      <c r="K51" s="1"/>
      <c r="L51" s="1"/>
      <c r="M51" s="1"/>
      <c r="N51" s="8"/>
      <c r="O51" s="38"/>
    </row>
    <row r="52" spans="1:15" x14ac:dyDescent="0.3">
      <c r="A52" s="7"/>
      <c r="B52" s="2"/>
      <c r="C52" s="17"/>
      <c r="D52" s="17"/>
      <c r="E52" s="3">
        <v>0</v>
      </c>
      <c r="F52" s="3">
        <f>Tableau2567891011121314[[#This Row],[MONTANT HT]]*0.2</f>
        <v>0</v>
      </c>
      <c r="G52" s="5">
        <f>Tableau2567891011121314[[#This Row],[TVA]]+Tableau2567891011121314[[#This Row],[MONTANT HT]]</f>
        <v>0</v>
      </c>
      <c r="H52" s="12" t="str" cm="1">
        <f t="array" ref="H52">_xlfn.IFS(Tableau2567891011121314[[#This Row],[MONTANT TTC]]="","",Tableau2567891011121314[[#This Row],[MODE 
REGLEMENT ]]="","A régler",Tableau2567891011121314[[#This Row],[MODE 
REGLEMENT ]]&lt;&gt;"","Réglée")</f>
        <v>A régler</v>
      </c>
      <c r="I52" s="1"/>
      <c r="J52" s="1"/>
      <c r="K52" s="1"/>
      <c r="L52" s="1"/>
      <c r="M52" s="1"/>
      <c r="N52" s="8"/>
      <c r="O52" s="38"/>
    </row>
    <row r="53" spans="1:15" x14ac:dyDescent="0.3">
      <c r="A53" s="7"/>
      <c r="B53" s="2"/>
      <c r="C53" s="17"/>
      <c r="D53" s="17"/>
      <c r="E53" s="3">
        <v>0</v>
      </c>
      <c r="F53" s="3">
        <f>Tableau2567891011121314[[#This Row],[MONTANT HT]]*0.2</f>
        <v>0</v>
      </c>
      <c r="G53" s="5">
        <f>Tableau2567891011121314[[#This Row],[TVA]]+Tableau2567891011121314[[#This Row],[MONTANT HT]]</f>
        <v>0</v>
      </c>
      <c r="H53" s="12" t="str" cm="1">
        <f t="array" ref="H53">_xlfn.IFS(Tableau2567891011121314[[#This Row],[MONTANT TTC]]="","",Tableau2567891011121314[[#This Row],[MODE 
REGLEMENT ]]="","A régler",Tableau2567891011121314[[#This Row],[MODE 
REGLEMENT ]]&lt;&gt;"","Réglée")</f>
        <v>A régler</v>
      </c>
      <c r="I53" s="1"/>
      <c r="J53" s="1"/>
      <c r="K53" s="1"/>
      <c r="L53" s="1"/>
      <c r="M53" s="1"/>
      <c r="N53" s="8"/>
      <c r="O53" s="38"/>
    </row>
    <row r="54" spans="1:15" x14ac:dyDescent="0.3">
      <c r="A54" s="7"/>
      <c r="B54" s="2"/>
      <c r="C54" s="17"/>
      <c r="D54" s="17"/>
      <c r="E54" s="3">
        <v>0</v>
      </c>
      <c r="F54" s="3">
        <f>Tableau2567891011121314[[#This Row],[MONTANT HT]]*0.2</f>
        <v>0</v>
      </c>
      <c r="G54" s="5">
        <f>Tableau2567891011121314[[#This Row],[TVA]]+Tableau2567891011121314[[#This Row],[MONTANT HT]]</f>
        <v>0</v>
      </c>
      <c r="H54" s="12" t="str" cm="1">
        <f t="array" ref="H54">_xlfn.IFS(Tableau2567891011121314[[#This Row],[MONTANT TTC]]="","",Tableau2567891011121314[[#This Row],[MODE 
REGLEMENT ]]="","A régler",Tableau2567891011121314[[#This Row],[MODE 
REGLEMENT ]]&lt;&gt;"","Réglée")</f>
        <v>A régler</v>
      </c>
      <c r="I54" s="1"/>
      <c r="J54" s="1"/>
      <c r="K54" s="1"/>
      <c r="L54" s="1"/>
      <c r="M54" s="1"/>
      <c r="N54" s="8"/>
      <c r="O54" s="38"/>
    </row>
    <row r="55" spans="1:15" x14ac:dyDescent="0.3">
      <c r="A55" s="7"/>
      <c r="B55" s="2"/>
      <c r="C55" s="17"/>
      <c r="D55" s="17"/>
      <c r="E55" s="3">
        <v>0</v>
      </c>
      <c r="F55" s="3">
        <f>Tableau2567891011121314[[#This Row],[MONTANT HT]]*0.2</f>
        <v>0</v>
      </c>
      <c r="G55" s="5">
        <f>Tableau2567891011121314[[#This Row],[TVA]]+Tableau2567891011121314[[#This Row],[MONTANT HT]]</f>
        <v>0</v>
      </c>
      <c r="H55" s="12" t="str" cm="1">
        <f t="array" ref="H55">_xlfn.IFS(Tableau2567891011121314[[#This Row],[MONTANT TTC]]="","",Tableau2567891011121314[[#This Row],[MODE 
REGLEMENT ]]="","A régler",Tableau2567891011121314[[#This Row],[MODE 
REGLEMENT ]]&lt;&gt;"","Réglée")</f>
        <v>A régler</v>
      </c>
      <c r="I55" s="1"/>
      <c r="J55" s="1"/>
      <c r="K55" s="1"/>
      <c r="L55" s="1"/>
      <c r="M55" s="1"/>
      <c r="N55" s="8"/>
      <c r="O55" s="38"/>
    </row>
    <row r="56" spans="1:15" x14ac:dyDescent="0.3">
      <c r="A56" s="7"/>
      <c r="B56" s="2"/>
      <c r="C56" s="17"/>
      <c r="D56" s="17"/>
      <c r="E56" s="3">
        <v>0</v>
      </c>
      <c r="F56" s="3">
        <f>Tableau2567891011121314[[#This Row],[MONTANT HT]]*0.2</f>
        <v>0</v>
      </c>
      <c r="G56" s="5">
        <f>Tableau2567891011121314[[#This Row],[TVA]]+Tableau2567891011121314[[#This Row],[MONTANT HT]]</f>
        <v>0</v>
      </c>
      <c r="H56" s="12" t="str" cm="1">
        <f t="array" ref="H56">_xlfn.IFS(Tableau2567891011121314[[#This Row],[MONTANT TTC]]="","",Tableau2567891011121314[[#This Row],[MODE 
REGLEMENT ]]="","A régler",Tableau2567891011121314[[#This Row],[MODE 
REGLEMENT ]]&lt;&gt;"","Réglée")</f>
        <v>A régler</v>
      </c>
      <c r="I56" s="1"/>
      <c r="J56" s="1"/>
      <c r="K56" s="1"/>
      <c r="L56" s="1"/>
      <c r="M56" s="1"/>
      <c r="N56" s="8"/>
      <c r="O56" s="38"/>
    </row>
    <row r="57" spans="1:15" x14ac:dyDescent="0.3">
      <c r="A57" s="7"/>
      <c r="B57" s="2"/>
      <c r="C57" s="17"/>
      <c r="D57" s="17"/>
      <c r="E57" s="3">
        <v>0</v>
      </c>
      <c r="F57" s="3">
        <f>Tableau2567891011121314[[#This Row],[MONTANT HT]]*0.2</f>
        <v>0</v>
      </c>
      <c r="G57" s="5">
        <f>Tableau2567891011121314[[#This Row],[TVA]]+Tableau2567891011121314[[#This Row],[MONTANT HT]]</f>
        <v>0</v>
      </c>
      <c r="H57" s="12" t="str" cm="1">
        <f t="array" ref="H57">_xlfn.IFS(Tableau2567891011121314[[#This Row],[MONTANT TTC]]="","",Tableau2567891011121314[[#This Row],[MODE 
REGLEMENT ]]="","A régler",Tableau2567891011121314[[#This Row],[MODE 
REGLEMENT ]]&lt;&gt;"","Réglée")</f>
        <v>A régler</v>
      </c>
      <c r="I57" s="1"/>
      <c r="J57" s="1"/>
      <c r="K57" s="1"/>
      <c r="L57" s="1"/>
      <c r="M57" s="1"/>
      <c r="N57" s="8"/>
      <c r="O57" s="38"/>
    </row>
    <row r="58" spans="1:15" x14ac:dyDescent="0.3">
      <c r="A58" s="7"/>
      <c r="B58" s="2"/>
      <c r="C58" s="17"/>
      <c r="D58" s="17"/>
      <c r="E58" s="3">
        <v>0</v>
      </c>
      <c r="F58" s="3">
        <f>Tableau2567891011121314[[#This Row],[MONTANT HT]]*0.2</f>
        <v>0</v>
      </c>
      <c r="G58" s="5">
        <f>Tableau2567891011121314[[#This Row],[TVA]]+Tableau2567891011121314[[#This Row],[MONTANT HT]]</f>
        <v>0</v>
      </c>
      <c r="H58" s="12" t="str" cm="1">
        <f t="array" ref="H58">_xlfn.IFS(Tableau2567891011121314[[#This Row],[MONTANT TTC]]="","",Tableau2567891011121314[[#This Row],[MODE 
REGLEMENT ]]="","A régler",Tableau2567891011121314[[#This Row],[MODE 
REGLEMENT ]]&lt;&gt;"","Réglée")</f>
        <v>A régler</v>
      </c>
      <c r="I58" s="1"/>
      <c r="J58" s="1"/>
      <c r="K58" s="1"/>
      <c r="L58" s="1"/>
      <c r="M58" s="1"/>
      <c r="N58" s="8"/>
      <c r="O58" s="38"/>
    </row>
    <row r="59" spans="1:15" x14ac:dyDescent="0.3">
      <c r="A59" s="7"/>
      <c r="B59" s="2"/>
      <c r="C59" s="17"/>
      <c r="D59" s="17"/>
      <c r="E59" s="3">
        <v>0</v>
      </c>
      <c r="F59" s="3">
        <f>Tableau2567891011121314[[#This Row],[MONTANT HT]]*0.2</f>
        <v>0</v>
      </c>
      <c r="G59" s="5">
        <f>Tableau2567891011121314[[#This Row],[TVA]]+Tableau2567891011121314[[#This Row],[MONTANT HT]]</f>
        <v>0</v>
      </c>
      <c r="H59" s="12" t="str" cm="1">
        <f t="array" ref="H59">_xlfn.IFS(Tableau2567891011121314[[#This Row],[MONTANT TTC]]="","",Tableau2567891011121314[[#This Row],[MODE 
REGLEMENT ]]="","A régler",Tableau2567891011121314[[#This Row],[MODE 
REGLEMENT ]]&lt;&gt;"","Réglée")</f>
        <v>A régler</v>
      </c>
      <c r="I59" s="1"/>
      <c r="J59" s="1"/>
      <c r="K59" s="1"/>
      <c r="L59" s="1"/>
      <c r="M59" s="1"/>
      <c r="N59" s="8"/>
      <c r="O59" s="38"/>
    </row>
    <row r="60" spans="1:15" x14ac:dyDescent="0.3">
      <c r="A60" s="7"/>
      <c r="B60" s="2"/>
      <c r="C60" s="17"/>
      <c r="D60" s="17"/>
      <c r="E60" s="3">
        <v>0</v>
      </c>
      <c r="F60" s="3">
        <f>Tableau2567891011121314[[#This Row],[MONTANT HT]]*0.2</f>
        <v>0</v>
      </c>
      <c r="G60" s="5">
        <f>Tableau2567891011121314[[#This Row],[TVA]]+Tableau2567891011121314[[#This Row],[MONTANT HT]]</f>
        <v>0</v>
      </c>
      <c r="H60" s="12" t="str" cm="1">
        <f t="array" ref="H60">_xlfn.IFS(Tableau2567891011121314[[#This Row],[MONTANT TTC]]="","",Tableau2567891011121314[[#This Row],[MODE 
REGLEMENT ]]="","A régler",Tableau2567891011121314[[#This Row],[MODE 
REGLEMENT ]]&lt;&gt;"","Réglée")</f>
        <v>A régler</v>
      </c>
      <c r="I60" s="1"/>
      <c r="J60" s="1"/>
      <c r="K60" s="1"/>
      <c r="L60" s="1"/>
      <c r="M60" s="1"/>
      <c r="N60" s="8"/>
      <c r="O60" s="38"/>
    </row>
    <row r="61" spans="1:15" x14ac:dyDescent="0.3">
      <c r="A61" s="7"/>
      <c r="B61" s="2"/>
      <c r="C61" s="17"/>
      <c r="D61" s="17"/>
      <c r="E61" s="3">
        <v>0</v>
      </c>
      <c r="F61" s="3">
        <f>Tableau2567891011121314[[#This Row],[MONTANT HT]]*0.2</f>
        <v>0</v>
      </c>
      <c r="G61" s="5">
        <f>Tableau2567891011121314[[#This Row],[TVA]]+Tableau2567891011121314[[#This Row],[MONTANT HT]]</f>
        <v>0</v>
      </c>
      <c r="H61" s="12" t="str" cm="1">
        <f t="array" ref="H61">_xlfn.IFS(Tableau2567891011121314[[#This Row],[MONTANT TTC]]="","",Tableau2567891011121314[[#This Row],[MODE 
REGLEMENT ]]="","A régler",Tableau2567891011121314[[#This Row],[MODE 
REGLEMENT ]]&lt;&gt;"","Réglée")</f>
        <v>A régler</v>
      </c>
      <c r="I61" s="1"/>
      <c r="J61" s="1"/>
      <c r="K61" s="1"/>
      <c r="L61" s="1"/>
      <c r="M61" s="1"/>
      <c r="N61" s="8"/>
      <c r="O61" s="38"/>
    </row>
    <row r="62" spans="1:15" x14ac:dyDescent="0.3">
      <c r="A62" s="7"/>
      <c r="B62" s="2"/>
      <c r="C62" s="17"/>
      <c r="D62" s="17"/>
      <c r="E62" s="3">
        <v>0</v>
      </c>
      <c r="F62" s="3">
        <f>Tableau2567891011121314[[#This Row],[MONTANT HT]]*0.2</f>
        <v>0</v>
      </c>
      <c r="G62" s="5">
        <f>Tableau2567891011121314[[#This Row],[TVA]]+Tableau2567891011121314[[#This Row],[MONTANT HT]]</f>
        <v>0</v>
      </c>
      <c r="H62" s="12" t="str" cm="1">
        <f t="array" ref="H62">_xlfn.IFS(Tableau2567891011121314[[#This Row],[MONTANT TTC]]="","",Tableau2567891011121314[[#This Row],[MODE 
REGLEMENT ]]="","A régler",Tableau2567891011121314[[#This Row],[MODE 
REGLEMENT ]]&lt;&gt;"","Réglée")</f>
        <v>A régler</v>
      </c>
      <c r="I62" s="1"/>
      <c r="J62" s="1"/>
      <c r="K62" s="1"/>
      <c r="L62" s="1"/>
      <c r="M62" s="1"/>
      <c r="N62" s="8"/>
      <c r="O62" s="38"/>
    </row>
    <row r="63" spans="1:15" x14ac:dyDescent="0.3">
      <c r="A63" s="7"/>
      <c r="B63" s="2"/>
      <c r="C63" s="17"/>
      <c r="D63" s="17"/>
      <c r="E63" s="3">
        <v>0</v>
      </c>
      <c r="F63" s="3">
        <f>Tableau2567891011121314[[#This Row],[MONTANT HT]]*0.2</f>
        <v>0</v>
      </c>
      <c r="G63" s="5">
        <f>Tableau2567891011121314[[#This Row],[TVA]]+Tableau2567891011121314[[#This Row],[MONTANT HT]]</f>
        <v>0</v>
      </c>
      <c r="H63" s="12" t="str" cm="1">
        <f t="array" ref="H63">_xlfn.IFS(Tableau2567891011121314[[#This Row],[MONTANT TTC]]="","",Tableau2567891011121314[[#This Row],[MODE 
REGLEMENT ]]="","A régler",Tableau2567891011121314[[#This Row],[MODE 
REGLEMENT ]]&lt;&gt;"","Réglée")</f>
        <v>A régler</v>
      </c>
      <c r="I63" s="1"/>
      <c r="J63" s="1"/>
      <c r="K63" s="1"/>
      <c r="L63" s="1"/>
      <c r="M63" s="1"/>
      <c r="N63" s="8"/>
      <c r="O63" s="38"/>
    </row>
    <row r="64" spans="1:15" x14ac:dyDescent="0.3">
      <c r="A64" s="7"/>
      <c r="B64" s="2"/>
      <c r="C64" s="17"/>
      <c r="D64" s="17"/>
      <c r="E64" s="3">
        <v>0</v>
      </c>
      <c r="F64" s="3">
        <f>Tableau2567891011121314[[#This Row],[MONTANT HT]]*0.2</f>
        <v>0</v>
      </c>
      <c r="G64" s="5">
        <f>Tableau2567891011121314[[#This Row],[TVA]]+Tableau2567891011121314[[#This Row],[MONTANT HT]]</f>
        <v>0</v>
      </c>
      <c r="H64" s="12" t="str" cm="1">
        <f t="array" ref="H64">_xlfn.IFS(Tableau2567891011121314[[#This Row],[MONTANT TTC]]="","",Tableau2567891011121314[[#This Row],[MODE 
REGLEMENT ]]="","A régler",Tableau2567891011121314[[#This Row],[MODE 
REGLEMENT ]]&lt;&gt;"","Réglée")</f>
        <v>A régler</v>
      </c>
      <c r="I64" s="1"/>
      <c r="J64" s="1"/>
      <c r="K64" s="1"/>
      <c r="L64" s="1"/>
      <c r="M64" s="1"/>
      <c r="N64" s="8"/>
      <c r="O64" s="38"/>
    </row>
    <row r="65" spans="1:15" x14ac:dyDescent="0.3">
      <c r="A65" s="7"/>
      <c r="B65" s="2"/>
      <c r="C65" s="17"/>
      <c r="D65" s="17"/>
      <c r="E65" s="3">
        <v>0</v>
      </c>
      <c r="F65" s="3">
        <f>Tableau2567891011121314[[#This Row],[MONTANT HT]]*0.2</f>
        <v>0</v>
      </c>
      <c r="G65" s="5">
        <f>Tableau2567891011121314[[#This Row],[TVA]]+Tableau2567891011121314[[#This Row],[MONTANT HT]]</f>
        <v>0</v>
      </c>
      <c r="H65" s="12" t="str" cm="1">
        <f t="array" ref="H65">_xlfn.IFS(Tableau2567891011121314[[#This Row],[MONTANT TTC]]="","",Tableau2567891011121314[[#This Row],[MODE 
REGLEMENT ]]="","A régler",Tableau2567891011121314[[#This Row],[MODE 
REGLEMENT ]]&lt;&gt;"","Réglée")</f>
        <v>A régler</v>
      </c>
      <c r="I65" s="1"/>
      <c r="J65" s="1"/>
      <c r="K65" s="1"/>
      <c r="L65" s="1"/>
      <c r="M65" s="1"/>
      <c r="N65" s="8"/>
      <c r="O65" s="38"/>
    </row>
    <row r="66" spans="1:15" x14ac:dyDescent="0.3">
      <c r="A66" s="7"/>
      <c r="B66" s="2"/>
      <c r="C66" s="17"/>
      <c r="D66" s="17"/>
      <c r="E66" s="3">
        <v>0</v>
      </c>
      <c r="F66" s="3">
        <f>Tableau2567891011121314[[#This Row],[MONTANT HT]]*0.2</f>
        <v>0</v>
      </c>
      <c r="G66" s="5">
        <f>Tableau2567891011121314[[#This Row],[TVA]]+Tableau2567891011121314[[#This Row],[MONTANT HT]]</f>
        <v>0</v>
      </c>
      <c r="H66" s="12" t="str" cm="1">
        <f t="array" ref="H66">_xlfn.IFS(Tableau2567891011121314[[#This Row],[MONTANT TTC]]="","",Tableau2567891011121314[[#This Row],[MODE 
REGLEMENT ]]="","A régler",Tableau2567891011121314[[#This Row],[MODE 
REGLEMENT ]]&lt;&gt;"","Réglée")</f>
        <v>A régler</v>
      </c>
      <c r="I66" s="1"/>
      <c r="J66" s="1"/>
      <c r="K66" s="1"/>
      <c r="L66" s="1"/>
      <c r="M66" s="1"/>
      <c r="N66" s="8"/>
      <c r="O66" s="38"/>
    </row>
    <row r="67" spans="1:15" x14ac:dyDescent="0.3">
      <c r="A67" s="7"/>
      <c r="B67" s="2"/>
      <c r="C67" s="17"/>
      <c r="D67" s="17"/>
      <c r="E67" s="3">
        <v>0</v>
      </c>
      <c r="F67" s="3">
        <f>Tableau2567891011121314[[#This Row],[MONTANT HT]]*0.2</f>
        <v>0</v>
      </c>
      <c r="G67" s="5">
        <f>Tableau2567891011121314[[#This Row],[TVA]]+Tableau2567891011121314[[#This Row],[MONTANT HT]]</f>
        <v>0</v>
      </c>
      <c r="H67" s="12" t="str" cm="1">
        <f t="array" ref="H67">_xlfn.IFS(Tableau2567891011121314[[#This Row],[MONTANT TTC]]="","",Tableau2567891011121314[[#This Row],[MODE 
REGLEMENT ]]="","A régler",Tableau2567891011121314[[#This Row],[MODE 
REGLEMENT ]]&lt;&gt;"","Réglée")</f>
        <v>A régler</v>
      </c>
      <c r="I67" s="1"/>
      <c r="J67" s="1"/>
      <c r="K67" s="1"/>
      <c r="L67" s="1"/>
      <c r="M67" s="1"/>
      <c r="N67" s="8"/>
      <c r="O67" s="38"/>
    </row>
    <row r="68" spans="1:15" x14ac:dyDescent="0.3">
      <c r="A68" s="7"/>
      <c r="B68" s="2"/>
      <c r="C68" s="17"/>
      <c r="D68" s="17"/>
      <c r="E68" s="3">
        <v>0</v>
      </c>
      <c r="F68" s="3">
        <f>Tableau2567891011121314[[#This Row],[MONTANT HT]]*0.2</f>
        <v>0</v>
      </c>
      <c r="G68" s="5">
        <f>Tableau2567891011121314[[#This Row],[TVA]]+Tableau2567891011121314[[#This Row],[MONTANT HT]]</f>
        <v>0</v>
      </c>
      <c r="H68" s="12" t="str" cm="1">
        <f t="array" ref="H68">_xlfn.IFS(Tableau2567891011121314[[#This Row],[MONTANT TTC]]="","",Tableau2567891011121314[[#This Row],[MODE 
REGLEMENT ]]="","A régler",Tableau2567891011121314[[#This Row],[MODE 
REGLEMENT ]]&lt;&gt;"","Réglée")</f>
        <v>A régler</v>
      </c>
      <c r="I68" s="1"/>
      <c r="J68" s="1"/>
      <c r="K68" s="1"/>
      <c r="L68" s="1"/>
      <c r="M68" s="1"/>
      <c r="N68" s="8"/>
      <c r="O68" s="38"/>
    </row>
    <row r="69" spans="1:15" x14ac:dyDescent="0.3">
      <c r="A69" s="7"/>
      <c r="B69" s="2"/>
      <c r="C69" s="17"/>
      <c r="D69" s="17"/>
      <c r="E69" s="3">
        <v>0</v>
      </c>
      <c r="F69" s="3">
        <f>Tableau2567891011121314[[#This Row],[MONTANT HT]]*0.2</f>
        <v>0</v>
      </c>
      <c r="G69" s="5">
        <f>Tableau2567891011121314[[#This Row],[TVA]]+Tableau2567891011121314[[#This Row],[MONTANT HT]]</f>
        <v>0</v>
      </c>
      <c r="H69" s="12" t="str" cm="1">
        <f t="array" ref="H69">_xlfn.IFS(Tableau2567891011121314[[#This Row],[MONTANT TTC]]="","",Tableau2567891011121314[[#This Row],[MODE 
REGLEMENT ]]="","A régler",Tableau2567891011121314[[#This Row],[MODE 
REGLEMENT ]]&lt;&gt;"","Réglée")</f>
        <v>A régler</v>
      </c>
      <c r="I69" s="1"/>
      <c r="J69" s="1"/>
      <c r="K69" s="1"/>
      <c r="L69" s="1"/>
      <c r="M69" s="1"/>
      <c r="N69" s="8"/>
      <c r="O69" s="38"/>
    </row>
    <row r="70" spans="1:15" x14ac:dyDescent="0.3">
      <c r="A70" s="7"/>
      <c r="B70" s="2"/>
      <c r="C70" s="17"/>
      <c r="D70" s="17"/>
      <c r="E70" s="3">
        <v>0</v>
      </c>
      <c r="F70" s="3">
        <f>Tableau2567891011121314[[#This Row],[MONTANT HT]]*0.2</f>
        <v>0</v>
      </c>
      <c r="G70" s="5">
        <f>Tableau2567891011121314[[#This Row],[TVA]]+Tableau2567891011121314[[#This Row],[MONTANT HT]]</f>
        <v>0</v>
      </c>
      <c r="H70" s="12" t="str" cm="1">
        <f t="array" ref="H70">_xlfn.IFS(Tableau2567891011121314[[#This Row],[MONTANT TTC]]="","",Tableau2567891011121314[[#This Row],[MODE 
REGLEMENT ]]="","A régler",Tableau2567891011121314[[#This Row],[MODE 
REGLEMENT ]]&lt;&gt;"","Réglée")</f>
        <v>A régler</v>
      </c>
      <c r="I70" s="1"/>
      <c r="J70" s="1"/>
      <c r="K70" s="1"/>
      <c r="L70" s="1"/>
      <c r="M70" s="1"/>
      <c r="N70" s="8"/>
      <c r="O70" s="38"/>
    </row>
    <row r="71" spans="1:15" x14ac:dyDescent="0.3">
      <c r="A71" s="7"/>
      <c r="B71" s="2"/>
      <c r="C71" s="17"/>
      <c r="D71" s="17"/>
      <c r="E71" s="3">
        <v>0</v>
      </c>
      <c r="F71" s="3">
        <f>Tableau2567891011121314[[#This Row],[MONTANT HT]]*0.2</f>
        <v>0</v>
      </c>
      <c r="G71" s="5">
        <f>Tableau2567891011121314[[#This Row],[TVA]]+Tableau2567891011121314[[#This Row],[MONTANT HT]]</f>
        <v>0</v>
      </c>
      <c r="H71" s="12" t="str" cm="1">
        <f t="array" ref="H71">_xlfn.IFS(Tableau2567891011121314[[#This Row],[MONTANT TTC]]="","",Tableau2567891011121314[[#This Row],[MODE 
REGLEMENT ]]="","A régler",Tableau2567891011121314[[#This Row],[MODE 
REGLEMENT ]]&lt;&gt;"","Réglée")</f>
        <v>A régler</v>
      </c>
      <c r="I71" s="1"/>
      <c r="J71" s="1"/>
      <c r="K71" s="1"/>
      <c r="L71" s="1"/>
      <c r="M71" s="1"/>
      <c r="N71" s="8"/>
      <c r="O71" s="38"/>
    </row>
    <row r="72" spans="1:15" x14ac:dyDescent="0.3">
      <c r="A72" s="7"/>
      <c r="B72" s="2"/>
      <c r="C72" s="17"/>
      <c r="D72" s="17"/>
      <c r="E72" s="3">
        <v>0</v>
      </c>
      <c r="F72" s="3">
        <f>Tableau2567891011121314[[#This Row],[MONTANT HT]]*0.2</f>
        <v>0</v>
      </c>
      <c r="G72" s="5">
        <f>Tableau2567891011121314[[#This Row],[TVA]]+Tableau2567891011121314[[#This Row],[MONTANT HT]]</f>
        <v>0</v>
      </c>
      <c r="H72" s="12" t="str" cm="1">
        <f t="array" ref="H72">_xlfn.IFS(Tableau2567891011121314[[#This Row],[MONTANT TTC]]="","",Tableau2567891011121314[[#This Row],[MODE 
REGLEMENT ]]="","A régler",Tableau2567891011121314[[#This Row],[MODE 
REGLEMENT ]]&lt;&gt;"","Réglée")</f>
        <v>A régler</v>
      </c>
      <c r="I72" s="1"/>
      <c r="J72" s="1"/>
      <c r="K72" s="1"/>
      <c r="L72" s="1"/>
      <c r="M72" s="1"/>
      <c r="N72" s="8"/>
      <c r="O72" s="38"/>
    </row>
    <row r="73" spans="1:15" x14ac:dyDescent="0.3">
      <c r="A73" s="7"/>
      <c r="B73" s="2"/>
      <c r="C73" s="17"/>
      <c r="D73" s="17"/>
      <c r="E73" s="3">
        <v>0</v>
      </c>
      <c r="F73" s="3">
        <f>Tableau2567891011121314[[#This Row],[MONTANT HT]]*0.2</f>
        <v>0</v>
      </c>
      <c r="G73" s="5">
        <f>Tableau2567891011121314[[#This Row],[TVA]]+Tableau2567891011121314[[#This Row],[MONTANT HT]]</f>
        <v>0</v>
      </c>
      <c r="H73" s="12" t="str" cm="1">
        <f t="array" ref="H73">_xlfn.IFS(Tableau2567891011121314[[#This Row],[MONTANT TTC]]="","",Tableau2567891011121314[[#This Row],[MODE 
REGLEMENT ]]="","A régler",Tableau2567891011121314[[#This Row],[MODE 
REGLEMENT ]]&lt;&gt;"","Réglée")</f>
        <v>A régler</v>
      </c>
      <c r="I73" s="1"/>
      <c r="J73" s="1"/>
      <c r="K73" s="1"/>
      <c r="L73" s="1"/>
      <c r="M73" s="1"/>
      <c r="N73" s="8"/>
      <c r="O73" s="38"/>
    </row>
    <row r="74" spans="1:15" x14ac:dyDescent="0.3">
      <c r="A74" s="7"/>
      <c r="B74" s="2"/>
      <c r="C74" s="17"/>
      <c r="D74" s="17"/>
      <c r="E74" s="3">
        <v>0</v>
      </c>
      <c r="F74" s="3">
        <f>Tableau2567891011121314[[#This Row],[MONTANT HT]]*0.2</f>
        <v>0</v>
      </c>
      <c r="G74" s="5">
        <f>Tableau2567891011121314[[#This Row],[TVA]]+Tableau2567891011121314[[#This Row],[MONTANT HT]]</f>
        <v>0</v>
      </c>
      <c r="H74" s="12" t="str" cm="1">
        <f t="array" ref="H74">_xlfn.IFS(Tableau2567891011121314[[#This Row],[MONTANT TTC]]="","",Tableau2567891011121314[[#This Row],[MODE 
REGLEMENT ]]="","A régler",Tableau2567891011121314[[#This Row],[MODE 
REGLEMENT ]]&lt;&gt;"","Réglée")</f>
        <v>A régler</v>
      </c>
      <c r="I74" s="1"/>
      <c r="J74" s="1"/>
      <c r="K74" s="1"/>
      <c r="L74" s="1"/>
      <c r="M74" s="1"/>
      <c r="N74" s="8"/>
      <c r="O74" s="38"/>
    </row>
    <row r="75" spans="1:15" x14ac:dyDescent="0.3">
      <c r="A75" s="7"/>
      <c r="B75" s="2"/>
      <c r="C75" s="17"/>
      <c r="D75" s="17"/>
      <c r="E75" s="3">
        <v>0</v>
      </c>
      <c r="F75" s="3">
        <f>Tableau2567891011121314[[#This Row],[MONTANT HT]]*0.2</f>
        <v>0</v>
      </c>
      <c r="G75" s="5">
        <f>Tableau2567891011121314[[#This Row],[TVA]]+Tableau2567891011121314[[#This Row],[MONTANT HT]]</f>
        <v>0</v>
      </c>
      <c r="H75" s="12" t="str" cm="1">
        <f t="array" ref="H75">_xlfn.IFS(Tableau2567891011121314[[#This Row],[MONTANT TTC]]="","",Tableau2567891011121314[[#This Row],[MODE 
REGLEMENT ]]="","A régler",Tableau2567891011121314[[#This Row],[MODE 
REGLEMENT ]]&lt;&gt;"","Réglée")</f>
        <v>A régler</v>
      </c>
      <c r="I75" s="1"/>
      <c r="J75" s="1"/>
      <c r="K75" s="1"/>
      <c r="L75" s="1"/>
      <c r="M75" s="1"/>
      <c r="N75" s="8"/>
      <c r="O75" s="38"/>
    </row>
    <row r="76" spans="1:15" x14ac:dyDescent="0.3">
      <c r="A76" s="7"/>
      <c r="B76" s="2"/>
      <c r="C76" s="17"/>
      <c r="D76" s="17"/>
      <c r="E76" s="3">
        <v>0</v>
      </c>
      <c r="F76" s="3">
        <f>Tableau2567891011121314[[#This Row],[MONTANT HT]]*0.2</f>
        <v>0</v>
      </c>
      <c r="G76" s="5">
        <f>Tableau2567891011121314[[#This Row],[TVA]]+Tableau2567891011121314[[#This Row],[MONTANT HT]]</f>
        <v>0</v>
      </c>
      <c r="H76" s="12" t="str" cm="1">
        <f t="array" ref="H76">_xlfn.IFS(Tableau2567891011121314[[#This Row],[MONTANT TTC]]="","",Tableau2567891011121314[[#This Row],[MODE 
REGLEMENT ]]="","A régler",Tableau2567891011121314[[#This Row],[MODE 
REGLEMENT ]]&lt;&gt;"","Réglée")</f>
        <v>A régler</v>
      </c>
      <c r="I76" s="1"/>
      <c r="J76" s="1"/>
      <c r="K76" s="1"/>
      <c r="L76" s="1"/>
      <c r="M76" s="1"/>
      <c r="N76" s="8"/>
      <c r="O76" s="38"/>
    </row>
    <row r="77" spans="1:15" x14ac:dyDescent="0.3">
      <c r="A77" s="7"/>
      <c r="B77" s="2"/>
      <c r="C77" s="17"/>
      <c r="D77" s="17"/>
      <c r="E77" s="3">
        <v>0</v>
      </c>
      <c r="F77" s="3">
        <f>Tableau2567891011121314[[#This Row],[MONTANT HT]]*0.2</f>
        <v>0</v>
      </c>
      <c r="G77" s="5">
        <f>Tableau2567891011121314[[#This Row],[TVA]]+Tableau2567891011121314[[#This Row],[MONTANT HT]]</f>
        <v>0</v>
      </c>
      <c r="H77" s="12" t="str" cm="1">
        <f t="array" ref="H77">_xlfn.IFS(Tableau2567891011121314[[#This Row],[MONTANT TTC]]="","",Tableau2567891011121314[[#This Row],[MODE 
REGLEMENT ]]="","A régler",Tableau2567891011121314[[#This Row],[MODE 
REGLEMENT ]]&lt;&gt;"","Réglée")</f>
        <v>A régler</v>
      </c>
      <c r="I77" s="1"/>
      <c r="J77" s="1"/>
      <c r="K77" s="1"/>
      <c r="L77" s="1"/>
      <c r="M77" s="1"/>
      <c r="N77" s="8"/>
      <c r="O77" s="38"/>
    </row>
    <row r="78" spans="1:15" x14ac:dyDescent="0.3">
      <c r="A78" s="7"/>
      <c r="B78" s="2"/>
      <c r="C78" s="17"/>
      <c r="D78" s="17"/>
      <c r="E78" s="3">
        <v>0</v>
      </c>
      <c r="F78" s="3">
        <f>Tableau2567891011121314[[#This Row],[MONTANT HT]]*0.2</f>
        <v>0</v>
      </c>
      <c r="G78" s="5">
        <f>Tableau2567891011121314[[#This Row],[TVA]]+Tableau2567891011121314[[#This Row],[MONTANT HT]]</f>
        <v>0</v>
      </c>
      <c r="H78" s="12" t="str" cm="1">
        <f t="array" ref="H78">_xlfn.IFS(Tableau2567891011121314[[#This Row],[MONTANT TTC]]="","",Tableau2567891011121314[[#This Row],[MODE 
REGLEMENT ]]="","A régler",Tableau2567891011121314[[#This Row],[MODE 
REGLEMENT ]]&lt;&gt;"","Réglée")</f>
        <v>A régler</v>
      </c>
      <c r="I78" s="1"/>
      <c r="J78" s="1"/>
      <c r="K78" s="1"/>
      <c r="L78" s="1"/>
      <c r="M78" s="1"/>
      <c r="N78" s="8"/>
      <c r="O78" s="38"/>
    </row>
    <row r="79" spans="1:15" x14ac:dyDescent="0.3">
      <c r="A79" s="7"/>
      <c r="B79" s="2"/>
      <c r="C79" s="17"/>
      <c r="D79" s="17"/>
      <c r="E79" s="3">
        <v>0</v>
      </c>
      <c r="F79" s="3">
        <f>Tableau2567891011121314[[#This Row],[MONTANT HT]]*0.2</f>
        <v>0</v>
      </c>
      <c r="G79" s="5">
        <f>Tableau2567891011121314[[#This Row],[TVA]]+Tableau2567891011121314[[#This Row],[MONTANT HT]]</f>
        <v>0</v>
      </c>
      <c r="H79" s="12" t="str" cm="1">
        <f t="array" ref="H79">_xlfn.IFS(Tableau2567891011121314[[#This Row],[MONTANT TTC]]="","",Tableau2567891011121314[[#This Row],[MODE 
REGLEMENT ]]="","A régler",Tableau2567891011121314[[#This Row],[MODE 
REGLEMENT ]]&lt;&gt;"","Réglée")</f>
        <v>A régler</v>
      </c>
      <c r="I79" s="1"/>
      <c r="J79" s="1"/>
      <c r="K79" s="1"/>
      <c r="L79" s="1"/>
      <c r="M79" s="1"/>
      <c r="N79" s="8"/>
      <c r="O79" s="38"/>
    </row>
    <row r="80" spans="1:15" x14ac:dyDescent="0.3">
      <c r="A80" s="9"/>
      <c r="B80" s="2"/>
      <c r="C80" s="17"/>
      <c r="D80" s="17"/>
      <c r="E80" s="3">
        <v>0</v>
      </c>
      <c r="F80" s="3">
        <f>Tableau2567891011121314[[#This Row],[MONTANT HT]]*0.2</f>
        <v>0</v>
      </c>
      <c r="G80" s="5">
        <f>Tableau2567891011121314[[#This Row],[TVA]]+Tableau2567891011121314[[#This Row],[MONTANT HT]]</f>
        <v>0</v>
      </c>
      <c r="H80" s="12" t="str" cm="1">
        <f t="array" ref="H80">_xlfn.IFS(Tableau2567891011121314[[#This Row],[MONTANT TTC]]="","",Tableau2567891011121314[[#This Row],[MODE 
REGLEMENT ]]="","A régler",Tableau2567891011121314[[#This Row],[MODE 
REGLEMENT ]]&lt;&gt;"","Réglée")</f>
        <v>A régler</v>
      </c>
      <c r="I80" s="1"/>
      <c r="J80" s="10"/>
      <c r="K80" s="10"/>
      <c r="L80" s="10"/>
      <c r="M80" s="10"/>
      <c r="N80" s="11"/>
      <c r="O80" s="89"/>
    </row>
  </sheetData>
  <mergeCells count="17">
    <mergeCell ref="K1:L1"/>
    <mergeCell ref="K2:L2"/>
    <mergeCell ref="K4:L4"/>
    <mergeCell ref="K5:L5"/>
    <mergeCell ref="E2:F2"/>
    <mergeCell ref="E4:F4"/>
    <mergeCell ref="E5:F5"/>
    <mergeCell ref="H1:I1"/>
    <mergeCell ref="H2:I2"/>
    <mergeCell ref="H4:I4"/>
    <mergeCell ref="H5:I5"/>
    <mergeCell ref="E1:F1"/>
    <mergeCell ref="A1:A5"/>
    <mergeCell ref="B1:C1"/>
    <mergeCell ref="B2:C2"/>
    <mergeCell ref="B4:C4"/>
    <mergeCell ref="B5:C5"/>
  </mergeCells>
  <conditionalFormatting sqref="A7:N80">
    <cfRule type="expression" dxfId="12" priority="3">
      <formula>$H7="Réglée"</formula>
    </cfRule>
  </conditionalFormatting>
  <conditionalFormatting sqref="O7:O79">
    <cfRule type="expression" dxfId="11" priority="1">
      <formula>$H7="Réglée"</formula>
    </cfRule>
  </conditionalFormatting>
  <dataValidations count="3">
    <dataValidation type="list" allowBlank="1" showInputMessage="1" showErrorMessage="1" sqref="I8:I80" xr:uid="{7941F3FA-FD93-485D-B7DC-0EEC65B684C9}">
      <formula1>"Virement,Prélèvement,"</formula1>
    </dataValidation>
    <dataValidation type="list" allowBlank="1" showInputMessage="1" showErrorMessage="1" sqref="J8:J80" xr:uid="{247B54B3-875C-4AEC-BFB9-8FC74BDE49FC}">
      <formula1>"Revente,Investissement,Autre,"</formula1>
    </dataValidation>
    <dataValidation type="list" allowBlank="1" showInputMessage="1" showErrorMessage="1" sqref="O8:O80" xr:uid="{2AAB4C08-16E9-46DD-8EBD-B83E54141975}">
      <formula1>"OUI,"</formula1>
    </dataValidation>
  </dataValidations>
  <pageMargins left="0.7" right="0.7" top="0.75" bottom="0.75" header="0.3" footer="0.3"/>
  <tableParts count="1">
    <tablePart r:id="rId1"/>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CD0442-F586-48E5-A244-342B55474DB0}">
  <dimension ref="A1:O80"/>
  <sheetViews>
    <sheetView showGridLines="0" workbookViewId="0">
      <pane ySplit="7" topLeftCell="A14" activePane="bottomLeft" state="frozen"/>
      <selection activeCell="H8" sqref="H8"/>
      <selection pane="bottomLeft" activeCell="H8" sqref="H8"/>
    </sheetView>
  </sheetViews>
  <sheetFormatPr baseColWidth="10" defaultRowHeight="14.4" x14ac:dyDescent="0.3"/>
  <cols>
    <col min="1" max="2" width="15.77734375" customWidth="1"/>
    <col min="3" max="3" width="10.77734375" customWidth="1"/>
    <col min="4" max="4" width="11.109375" customWidth="1"/>
    <col min="5" max="5" width="15.77734375" customWidth="1"/>
    <col min="6" max="6" width="9.44140625" customWidth="1"/>
    <col min="7" max="7" width="15.77734375" customWidth="1"/>
    <col min="8" max="8" width="9.33203125" customWidth="1"/>
    <col min="9" max="9" width="13.88671875" customWidth="1"/>
    <col min="10" max="10" width="10.88671875" customWidth="1"/>
    <col min="11" max="13" width="15.77734375" customWidth="1"/>
    <col min="14" max="14" width="21.5546875" customWidth="1"/>
  </cols>
  <sheetData>
    <row r="1" spans="1:15" x14ac:dyDescent="0.3">
      <c r="A1" s="113" t="s">
        <v>145</v>
      </c>
      <c r="B1" s="112" t="s">
        <v>26</v>
      </c>
      <c r="C1" s="112"/>
      <c r="D1" s="20">
        <f>SUM(E8:E80)</f>
        <v>0</v>
      </c>
      <c r="E1" s="116" t="s">
        <v>14</v>
      </c>
      <c r="F1" s="116"/>
      <c r="G1" s="23">
        <f>SUMIF(Tableau256789101112131415[STATUT],"&lt;&gt;Réglée",Tableau256789101112131415[MONTANT HT])</f>
        <v>0</v>
      </c>
      <c r="H1" s="115" t="s">
        <v>21</v>
      </c>
      <c r="I1" s="115"/>
      <c r="J1" s="26">
        <f>SUMIF('JANVIER 25 '!$J$8:$J$80,"&lt;&gt;Investissement",Tableau256789101112131415[MONTANT HT])</f>
        <v>0</v>
      </c>
      <c r="K1" s="111" t="s">
        <v>24</v>
      </c>
      <c r="L1" s="111"/>
      <c r="M1" s="24">
        <f>SUMIF('JANVIER 25 '!$J$8:$J$80,"&lt;&gt;Revente",Tableau256789101112131415[MONTANT HT])</f>
        <v>0</v>
      </c>
      <c r="N1" s="31" t="s">
        <v>31</v>
      </c>
      <c r="O1" s="32">
        <f>SUMIF(Tableau256789101112131415[TYPE VENTE],"Autre",Tableau256789101112131415[MONTANT HT])</f>
        <v>0</v>
      </c>
    </row>
    <row r="2" spans="1:15" x14ac:dyDescent="0.3">
      <c r="A2" s="114"/>
      <c r="B2" s="112" t="s">
        <v>16</v>
      </c>
      <c r="C2" s="112"/>
      <c r="D2" s="21">
        <f>SUM(G8:G80)</f>
        <v>0</v>
      </c>
      <c r="E2" s="116" t="s">
        <v>15</v>
      </c>
      <c r="F2" s="116"/>
      <c r="G2" s="28">
        <f>SUMIF(Tableau256789101112131415[STATUT],"&lt;&gt;Réglée",Tableau256789101112131415[MONTANT TTC])</f>
        <v>0</v>
      </c>
      <c r="H2" s="115" t="s">
        <v>22</v>
      </c>
      <c r="I2" s="115"/>
      <c r="J2" s="27">
        <f>SUMIF('JANVIER 25 '!$J$8:$J$80,"&lt;&gt;Investissement",Tableau256789101112131415[MONTANT TTC])</f>
        <v>0</v>
      </c>
      <c r="K2" s="110" t="s">
        <v>25</v>
      </c>
      <c r="L2" s="110"/>
      <c r="M2" s="25">
        <f>SUMIF('JANVIER 25 '!$J$8:$J$80,"&lt;&gt;Revente",Tableau256789101112131415[MONTANT TTC])</f>
        <v>0</v>
      </c>
      <c r="N2" s="31" t="s">
        <v>32</v>
      </c>
      <c r="O2" s="36">
        <f>SUMIF(Tableau256789101112131415[TYPE VENTE],"Autre",Tableau256789101112131415[MONTANT TTC])</f>
        <v>0</v>
      </c>
    </row>
    <row r="3" spans="1:15" x14ac:dyDescent="0.3">
      <c r="A3" s="114"/>
      <c r="B3" s="18"/>
      <c r="C3" s="18"/>
      <c r="D3" s="18"/>
      <c r="E3" s="18"/>
      <c r="F3" s="18"/>
      <c r="G3" s="18"/>
      <c r="H3" s="18"/>
      <c r="I3" s="19"/>
      <c r="J3" s="19"/>
      <c r="K3" s="19"/>
      <c r="L3" s="19"/>
      <c r="M3" s="19"/>
      <c r="N3" s="19"/>
      <c r="O3" s="35"/>
    </row>
    <row r="4" spans="1:15" x14ac:dyDescent="0.3">
      <c r="A4" s="114"/>
      <c r="B4" s="112" t="s">
        <v>17</v>
      </c>
      <c r="C4" s="112"/>
      <c r="D4" s="20">
        <f>SUM('JANVIER 25 :DECEMBRE 25'!D1)</f>
        <v>0</v>
      </c>
      <c r="E4" s="116" t="s">
        <v>28</v>
      </c>
      <c r="F4" s="116"/>
      <c r="G4" s="30">
        <f>SUM('JANVIER 25 :DECEMBRE 25'!G1)</f>
        <v>0</v>
      </c>
      <c r="H4" s="115" t="s">
        <v>23</v>
      </c>
      <c r="I4" s="115"/>
      <c r="J4" s="29">
        <f>SUM('JANVIER 25 :DECEMBRE 25'!J1)</f>
        <v>0</v>
      </c>
      <c r="K4" s="110" t="s">
        <v>20</v>
      </c>
      <c r="L4" s="110"/>
      <c r="M4" s="24">
        <f>SUM('JANVIER 25 :DECEMBRE 25'!M1)</f>
        <v>0</v>
      </c>
      <c r="N4" s="31" t="s">
        <v>33</v>
      </c>
      <c r="O4" s="32">
        <f>SUM('JANVIER 25 :DECEMBRE 25'!O1)</f>
        <v>0</v>
      </c>
    </row>
    <row r="5" spans="1:15" x14ac:dyDescent="0.3">
      <c r="A5" s="114"/>
      <c r="B5" s="112" t="s">
        <v>18</v>
      </c>
      <c r="C5" s="112"/>
      <c r="D5" s="22">
        <f>SUM('JANVIER 25 :DECEMBRE 25'!D2)</f>
        <v>0</v>
      </c>
      <c r="E5" s="116" t="s">
        <v>29</v>
      </c>
      <c r="F5" s="116"/>
      <c r="G5" s="28">
        <f>SUM('JANVIER 25 :DECEMBRE 25'!G2)</f>
        <v>0</v>
      </c>
      <c r="H5" s="115" t="s">
        <v>27</v>
      </c>
      <c r="I5" s="115"/>
      <c r="J5" s="27">
        <f>SUM('JANVIER 25 :DECEMBRE 25'!J2)</f>
        <v>0</v>
      </c>
      <c r="K5" s="110" t="s">
        <v>19</v>
      </c>
      <c r="L5" s="110"/>
      <c r="M5" s="25">
        <f>SUM('JANVIER 25 :DECEMBRE 25'!M2)</f>
        <v>0</v>
      </c>
      <c r="N5" s="31" t="s">
        <v>34</v>
      </c>
      <c r="O5" s="36">
        <f>SUM('JANVIER 25 :DECEMBRE 25'!O2)</f>
        <v>0</v>
      </c>
    </row>
    <row r="6" spans="1:15" x14ac:dyDescent="0.3">
      <c r="E6" s="4"/>
    </row>
    <row r="7" spans="1:15" ht="39.6" customHeight="1" x14ac:dyDescent="0.3">
      <c r="A7" s="13" t="s">
        <v>1</v>
      </c>
      <c r="B7" s="14" t="s">
        <v>2</v>
      </c>
      <c r="C7" s="15" t="s">
        <v>11</v>
      </c>
      <c r="D7" s="15" t="s">
        <v>10</v>
      </c>
      <c r="E7" s="14" t="s">
        <v>3</v>
      </c>
      <c r="F7" s="14" t="s">
        <v>0</v>
      </c>
      <c r="G7" s="14" t="s">
        <v>4</v>
      </c>
      <c r="H7" s="14" t="s">
        <v>5</v>
      </c>
      <c r="I7" s="15" t="s">
        <v>12</v>
      </c>
      <c r="J7" s="14" t="s">
        <v>13</v>
      </c>
      <c r="K7" s="14" t="s">
        <v>9</v>
      </c>
      <c r="L7" s="14" t="s">
        <v>6</v>
      </c>
      <c r="M7" s="14" t="s">
        <v>7</v>
      </c>
      <c r="N7" s="16" t="s">
        <v>8</v>
      </c>
      <c r="O7" s="79" t="s">
        <v>37</v>
      </c>
    </row>
    <row r="8" spans="1:15" x14ac:dyDescent="0.3">
      <c r="A8" s="7"/>
      <c r="B8" s="2"/>
      <c r="C8" s="17"/>
      <c r="D8" s="17"/>
      <c r="E8" s="3">
        <v>0</v>
      </c>
      <c r="F8" s="3">
        <f>Tableau256789101112131415[[#This Row],[MONTANT HT]]*0.2</f>
        <v>0</v>
      </c>
      <c r="G8" s="5">
        <f>Tableau256789101112131415[[#This Row],[TVA]]+Tableau256789101112131415[[#This Row],[MONTANT HT]]</f>
        <v>0</v>
      </c>
      <c r="H8" s="12" t="str" cm="1">
        <f t="array" ref="H8">_xlfn.IFS(Tableau256789101112131415[[#This Row],[MONTANT TTC]]="","",Tableau256789101112131415[[#This Row],[MODE 
REGLEMENT ]]="","A régler",Tableau256789101112131415[[#This Row],[MODE 
REGLEMENT ]]&lt;&gt;"","Réglée")</f>
        <v>A régler</v>
      </c>
      <c r="I8" s="37"/>
      <c r="J8" s="38"/>
      <c r="K8" s="1"/>
      <c r="L8" s="1"/>
      <c r="M8" s="1"/>
      <c r="N8" s="8"/>
      <c r="O8" s="87"/>
    </row>
    <row r="9" spans="1:15" x14ac:dyDescent="0.3">
      <c r="A9" s="6"/>
      <c r="B9" s="2"/>
      <c r="C9" s="17"/>
      <c r="D9" s="17"/>
      <c r="E9" s="3">
        <v>0</v>
      </c>
      <c r="F9" s="3">
        <f>Tableau256789101112131415[[#This Row],[MONTANT HT]]*0.2</f>
        <v>0</v>
      </c>
      <c r="G9" s="5">
        <f>Tableau256789101112131415[[#This Row],[TVA]]+Tableau256789101112131415[[#This Row],[MONTANT HT]]</f>
        <v>0</v>
      </c>
      <c r="H9" s="12" t="str" cm="1">
        <f t="array" ref="H9">_xlfn.IFS(Tableau256789101112131415[[#This Row],[MONTANT TTC]]="","",Tableau256789101112131415[[#This Row],[MODE 
REGLEMENT ]]="","A régler",Tableau256789101112131415[[#This Row],[MODE 
REGLEMENT ]]&lt;&gt;"","Réglée")</f>
        <v>A régler</v>
      </c>
      <c r="I9" s="38"/>
      <c r="J9" s="38"/>
      <c r="K9" s="1"/>
      <c r="L9" s="1"/>
      <c r="M9" s="1"/>
      <c r="N9" s="8"/>
      <c r="O9" s="88"/>
    </row>
    <row r="10" spans="1:15" x14ac:dyDescent="0.3">
      <c r="A10" s="6"/>
      <c r="B10" s="2"/>
      <c r="C10" s="17"/>
      <c r="D10" s="17"/>
      <c r="E10" s="3">
        <v>0</v>
      </c>
      <c r="F10" s="3">
        <f>Tableau256789101112131415[[#This Row],[MONTANT HT]]*0.2</f>
        <v>0</v>
      </c>
      <c r="G10" s="5">
        <f>Tableau256789101112131415[[#This Row],[TVA]]+Tableau256789101112131415[[#This Row],[MONTANT HT]]</f>
        <v>0</v>
      </c>
      <c r="H10" s="12" t="str" cm="1">
        <f t="array" ref="H10">_xlfn.IFS(Tableau256789101112131415[[#This Row],[MONTANT TTC]]="","",Tableau256789101112131415[[#This Row],[MODE 
REGLEMENT ]]="","A régler",Tableau256789101112131415[[#This Row],[MODE 
REGLEMENT ]]&lt;&gt;"","Réglée")</f>
        <v>A régler</v>
      </c>
      <c r="I10" s="38"/>
      <c r="J10" s="38"/>
      <c r="K10" s="1"/>
      <c r="L10" s="1"/>
      <c r="M10" s="1"/>
      <c r="N10" s="8"/>
      <c r="O10" s="88"/>
    </row>
    <row r="11" spans="1:15" x14ac:dyDescent="0.3">
      <c r="A11" s="6"/>
      <c r="B11" s="2"/>
      <c r="C11" s="17"/>
      <c r="D11" s="17"/>
      <c r="E11" s="3">
        <v>0</v>
      </c>
      <c r="F11" s="3">
        <f>Tableau256789101112131415[[#This Row],[MONTANT HT]]*0.2</f>
        <v>0</v>
      </c>
      <c r="G11" s="5">
        <f>Tableau256789101112131415[[#This Row],[TVA]]+Tableau256789101112131415[[#This Row],[MONTANT HT]]</f>
        <v>0</v>
      </c>
      <c r="H11" s="12" t="str" cm="1">
        <f t="array" ref="H11">_xlfn.IFS(Tableau256789101112131415[[#This Row],[MONTANT TTC]]="","",Tableau256789101112131415[[#This Row],[MODE 
REGLEMENT ]]="","A régler",Tableau256789101112131415[[#This Row],[MODE 
REGLEMENT ]]&lt;&gt;"","Réglée")</f>
        <v>A régler</v>
      </c>
      <c r="I11" s="1"/>
      <c r="J11" s="1"/>
      <c r="K11" s="1"/>
      <c r="L11" s="1"/>
      <c r="M11" s="1"/>
      <c r="N11" s="8"/>
      <c r="O11" s="88"/>
    </row>
    <row r="12" spans="1:15" x14ac:dyDescent="0.3">
      <c r="A12" s="7"/>
      <c r="B12" s="2"/>
      <c r="C12" s="17"/>
      <c r="D12" s="17"/>
      <c r="E12" s="3">
        <v>0</v>
      </c>
      <c r="F12" s="3">
        <f>Tableau256789101112131415[[#This Row],[MONTANT HT]]*0.2</f>
        <v>0</v>
      </c>
      <c r="G12" s="5">
        <f>Tableau256789101112131415[[#This Row],[TVA]]+Tableau256789101112131415[[#This Row],[MONTANT HT]]</f>
        <v>0</v>
      </c>
      <c r="H12" s="12" t="str" cm="1">
        <f t="array" ref="H12">_xlfn.IFS(Tableau256789101112131415[[#This Row],[MONTANT TTC]]="","",Tableau256789101112131415[[#This Row],[MODE 
REGLEMENT ]]="","A régler",Tableau256789101112131415[[#This Row],[MODE 
REGLEMENT ]]&lt;&gt;"","Réglée")</f>
        <v>A régler</v>
      </c>
      <c r="I12" s="1"/>
      <c r="J12" s="1"/>
      <c r="K12" s="1"/>
      <c r="L12" s="1"/>
      <c r="M12" s="1"/>
      <c r="N12" s="8"/>
      <c r="O12" s="38"/>
    </row>
    <row r="13" spans="1:15" x14ac:dyDescent="0.3">
      <c r="A13" s="6"/>
      <c r="B13" s="2"/>
      <c r="C13" s="17"/>
      <c r="D13" s="17"/>
      <c r="E13" s="3">
        <v>0</v>
      </c>
      <c r="F13" s="3">
        <f>Tableau256789101112131415[[#This Row],[MONTANT HT]]*0.2</f>
        <v>0</v>
      </c>
      <c r="G13" s="5">
        <f>Tableau256789101112131415[[#This Row],[TVA]]+Tableau256789101112131415[[#This Row],[MONTANT HT]]</f>
        <v>0</v>
      </c>
      <c r="H13" s="12" t="str" cm="1">
        <f t="array" ref="H13">_xlfn.IFS(Tableau256789101112131415[[#This Row],[MONTANT TTC]]="","",Tableau256789101112131415[[#This Row],[MODE 
REGLEMENT ]]="","A régler",Tableau256789101112131415[[#This Row],[MODE 
REGLEMENT ]]&lt;&gt;"","Réglée")</f>
        <v>A régler</v>
      </c>
      <c r="I13" s="1"/>
      <c r="J13" s="1"/>
      <c r="K13" s="1"/>
      <c r="L13" s="1"/>
      <c r="M13" s="1"/>
      <c r="N13" s="8"/>
      <c r="O13" s="88"/>
    </row>
    <row r="14" spans="1:15" x14ac:dyDescent="0.3">
      <c r="A14" s="6"/>
      <c r="B14" s="2"/>
      <c r="C14" s="17"/>
      <c r="D14" s="17"/>
      <c r="E14" s="3">
        <v>0</v>
      </c>
      <c r="F14" s="3">
        <f>Tableau256789101112131415[[#This Row],[MONTANT HT]]*0.2</f>
        <v>0</v>
      </c>
      <c r="G14" s="5">
        <f>Tableau256789101112131415[[#This Row],[TVA]]+Tableau256789101112131415[[#This Row],[MONTANT HT]]</f>
        <v>0</v>
      </c>
      <c r="H14" s="12" t="str" cm="1">
        <f t="array" ref="H14">_xlfn.IFS(Tableau256789101112131415[[#This Row],[MONTANT TTC]]="","",Tableau256789101112131415[[#This Row],[MODE 
REGLEMENT ]]="","A régler",Tableau256789101112131415[[#This Row],[MODE 
REGLEMENT ]]&lt;&gt;"","Réglée")</f>
        <v>A régler</v>
      </c>
      <c r="I14" s="1"/>
      <c r="J14" s="1"/>
      <c r="K14" s="1"/>
      <c r="L14" s="1"/>
      <c r="M14" s="1"/>
      <c r="N14" s="8"/>
      <c r="O14" s="88"/>
    </row>
    <row r="15" spans="1:15" x14ac:dyDescent="0.3">
      <c r="A15" s="6"/>
      <c r="B15" s="2"/>
      <c r="C15" s="17"/>
      <c r="D15" s="17"/>
      <c r="E15" s="3">
        <v>0</v>
      </c>
      <c r="F15" s="3">
        <f>Tableau256789101112131415[[#This Row],[MONTANT HT]]*0.2</f>
        <v>0</v>
      </c>
      <c r="G15" s="5">
        <f>Tableau256789101112131415[[#This Row],[TVA]]+Tableau256789101112131415[[#This Row],[MONTANT HT]]</f>
        <v>0</v>
      </c>
      <c r="H15" s="12" t="str" cm="1">
        <f t="array" ref="H15">_xlfn.IFS(Tableau256789101112131415[[#This Row],[MONTANT TTC]]="","",Tableau256789101112131415[[#This Row],[MODE 
REGLEMENT ]]="","A régler",Tableau256789101112131415[[#This Row],[MODE 
REGLEMENT ]]&lt;&gt;"","Réglée")</f>
        <v>A régler</v>
      </c>
      <c r="I15" s="1"/>
      <c r="J15" s="1"/>
      <c r="K15" s="1"/>
      <c r="L15" s="1"/>
      <c r="M15" s="1"/>
      <c r="N15" s="8"/>
      <c r="O15" s="88"/>
    </row>
    <row r="16" spans="1:15" x14ac:dyDescent="0.3">
      <c r="A16" s="6"/>
      <c r="B16" s="2"/>
      <c r="C16" s="17"/>
      <c r="D16" s="17"/>
      <c r="E16" s="3">
        <v>0</v>
      </c>
      <c r="F16" s="3">
        <f>Tableau256789101112131415[[#This Row],[MONTANT HT]]*0.2</f>
        <v>0</v>
      </c>
      <c r="G16" s="5">
        <f>Tableau256789101112131415[[#This Row],[TVA]]+Tableau256789101112131415[[#This Row],[MONTANT HT]]</f>
        <v>0</v>
      </c>
      <c r="H16" s="12" t="str" cm="1">
        <f t="array" ref="H16">_xlfn.IFS(Tableau256789101112131415[[#This Row],[MONTANT TTC]]="","",Tableau256789101112131415[[#This Row],[MODE 
REGLEMENT ]]="","A régler",Tableau256789101112131415[[#This Row],[MODE 
REGLEMENT ]]&lt;&gt;"","Réglée")</f>
        <v>A régler</v>
      </c>
      <c r="I16" s="1"/>
      <c r="J16" s="1"/>
      <c r="K16" s="1"/>
      <c r="L16" s="1"/>
      <c r="M16" s="1"/>
      <c r="N16" s="8"/>
      <c r="O16" s="88"/>
    </row>
    <row r="17" spans="1:15" x14ac:dyDescent="0.3">
      <c r="A17" s="6"/>
      <c r="B17" s="2"/>
      <c r="C17" s="17"/>
      <c r="D17" s="17"/>
      <c r="E17" s="3">
        <v>0</v>
      </c>
      <c r="F17" s="3">
        <f>Tableau256789101112131415[[#This Row],[MONTANT HT]]*0.2</f>
        <v>0</v>
      </c>
      <c r="G17" s="5">
        <f>Tableau256789101112131415[[#This Row],[TVA]]+Tableau256789101112131415[[#This Row],[MONTANT HT]]</f>
        <v>0</v>
      </c>
      <c r="H17" s="12" t="str" cm="1">
        <f t="array" ref="H17">_xlfn.IFS(Tableau256789101112131415[[#This Row],[MONTANT TTC]]="","",Tableau256789101112131415[[#This Row],[MODE 
REGLEMENT ]]="","A régler",Tableau256789101112131415[[#This Row],[MODE 
REGLEMENT ]]&lt;&gt;"","Réglée")</f>
        <v>A régler</v>
      </c>
      <c r="I17" s="1"/>
      <c r="J17" s="1"/>
      <c r="K17" s="1"/>
      <c r="L17" s="1"/>
      <c r="M17" s="1"/>
      <c r="N17" s="8"/>
      <c r="O17" s="88"/>
    </row>
    <row r="18" spans="1:15" x14ac:dyDescent="0.3">
      <c r="A18" s="6"/>
      <c r="B18" s="2"/>
      <c r="C18" s="17"/>
      <c r="D18" s="17"/>
      <c r="E18" s="3">
        <v>0</v>
      </c>
      <c r="F18" s="3">
        <f>Tableau256789101112131415[[#This Row],[MONTANT HT]]*0.2</f>
        <v>0</v>
      </c>
      <c r="G18" s="5">
        <f>Tableau256789101112131415[[#This Row],[TVA]]+Tableau256789101112131415[[#This Row],[MONTANT HT]]</f>
        <v>0</v>
      </c>
      <c r="H18" s="12" t="str" cm="1">
        <f t="array" ref="H18">_xlfn.IFS(Tableau256789101112131415[[#This Row],[MONTANT TTC]]="","",Tableau256789101112131415[[#This Row],[MODE 
REGLEMENT ]]="","A régler",Tableau256789101112131415[[#This Row],[MODE 
REGLEMENT ]]&lt;&gt;"","Réglée")</f>
        <v>A régler</v>
      </c>
      <c r="I18" s="1"/>
      <c r="J18" s="1"/>
      <c r="K18" s="1"/>
      <c r="L18" s="1"/>
      <c r="M18" s="1"/>
      <c r="N18" s="8"/>
      <c r="O18" s="88"/>
    </row>
    <row r="19" spans="1:15" x14ac:dyDescent="0.3">
      <c r="A19" s="6"/>
      <c r="B19" s="2"/>
      <c r="C19" s="17"/>
      <c r="D19" s="17"/>
      <c r="E19" s="3">
        <v>0</v>
      </c>
      <c r="F19" s="3">
        <f>Tableau256789101112131415[[#This Row],[MONTANT HT]]*0.2</f>
        <v>0</v>
      </c>
      <c r="G19" s="5">
        <f>Tableau256789101112131415[[#This Row],[TVA]]+Tableau256789101112131415[[#This Row],[MONTANT HT]]</f>
        <v>0</v>
      </c>
      <c r="H19" s="12" t="str" cm="1">
        <f t="array" ref="H19">_xlfn.IFS(Tableau256789101112131415[[#This Row],[MONTANT TTC]]="","",Tableau256789101112131415[[#This Row],[MODE 
REGLEMENT ]]="","A régler",Tableau256789101112131415[[#This Row],[MODE 
REGLEMENT ]]&lt;&gt;"","Réglée")</f>
        <v>A régler</v>
      </c>
      <c r="I19" s="1"/>
      <c r="J19" s="1"/>
      <c r="K19" s="1"/>
      <c r="L19" s="1"/>
      <c r="M19" s="1"/>
      <c r="N19" s="8"/>
      <c r="O19" s="88"/>
    </row>
    <row r="20" spans="1:15" x14ac:dyDescent="0.3">
      <c r="A20" s="7"/>
      <c r="B20" s="2"/>
      <c r="C20" s="17"/>
      <c r="D20" s="17"/>
      <c r="E20" s="3">
        <v>0</v>
      </c>
      <c r="F20" s="3">
        <f>Tableau256789101112131415[[#This Row],[MONTANT HT]]*0.2</f>
        <v>0</v>
      </c>
      <c r="G20" s="5">
        <f>Tableau256789101112131415[[#This Row],[TVA]]+Tableau256789101112131415[[#This Row],[MONTANT HT]]</f>
        <v>0</v>
      </c>
      <c r="H20" s="12" t="str" cm="1">
        <f t="array" ref="H20">_xlfn.IFS(Tableau256789101112131415[[#This Row],[MONTANT TTC]]="","",Tableau256789101112131415[[#This Row],[MODE 
REGLEMENT ]]="","A régler",Tableau256789101112131415[[#This Row],[MODE 
REGLEMENT ]]&lt;&gt;"","Réglée")</f>
        <v>A régler</v>
      </c>
      <c r="I20" s="1"/>
      <c r="J20" s="1"/>
      <c r="K20" s="1"/>
      <c r="L20" s="1"/>
      <c r="M20" s="1"/>
      <c r="N20" s="8"/>
      <c r="O20" s="38"/>
    </row>
    <row r="21" spans="1:15" x14ac:dyDescent="0.3">
      <c r="A21" s="6"/>
      <c r="B21" s="2"/>
      <c r="C21" s="17"/>
      <c r="D21" s="17"/>
      <c r="E21" s="3">
        <v>0</v>
      </c>
      <c r="F21" s="3">
        <f>Tableau256789101112131415[[#This Row],[MONTANT HT]]*0.2</f>
        <v>0</v>
      </c>
      <c r="G21" s="5">
        <f>Tableau256789101112131415[[#This Row],[TVA]]+Tableau256789101112131415[[#This Row],[MONTANT HT]]</f>
        <v>0</v>
      </c>
      <c r="H21" s="12" t="str" cm="1">
        <f t="array" ref="H21">_xlfn.IFS(Tableau256789101112131415[[#This Row],[MONTANT TTC]]="","",Tableau256789101112131415[[#This Row],[MODE 
REGLEMENT ]]="","A régler",Tableau256789101112131415[[#This Row],[MODE 
REGLEMENT ]]&lt;&gt;"","Réglée")</f>
        <v>A régler</v>
      </c>
      <c r="I21" s="1"/>
      <c r="J21" s="1"/>
      <c r="K21" s="1"/>
      <c r="L21" s="1"/>
      <c r="M21" s="1"/>
      <c r="N21" s="8"/>
      <c r="O21" s="88"/>
    </row>
    <row r="22" spans="1:15" x14ac:dyDescent="0.3">
      <c r="A22" s="6"/>
      <c r="B22" s="2"/>
      <c r="C22" s="17"/>
      <c r="D22" s="17"/>
      <c r="E22" s="3">
        <v>0</v>
      </c>
      <c r="F22" s="3">
        <f>Tableau256789101112131415[[#This Row],[MONTANT HT]]*0.2</f>
        <v>0</v>
      </c>
      <c r="G22" s="5">
        <f>Tableau256789101112131415[[#This Row],[TVA]]+Tableau256789101112131415[[#This Row],[MONTANT HT]]</f>
        <v>0</v>
      </c>
      <c r="H22" s="12" t="str" cm="1">
        <f t="array" ref="H22">_xlfn.IFS(Tableau256789101112131415[[#This Row],[MONTANT TTC]]="","",Tableau256789101112131415[[#This Row],[MODE 
REGLEMENT ]]="","A régler",Tableau256789101112131415[[#This Row],[MODE 
REGLEMENT ]]&lt;&gt;"","Réglée")</f>
        <v>A régler</v>
      </c>
      <c r="I22" s="1"/>
      <c r="J22" s="1"/>
      <c r="K22" s="1"/>
      <c r="L22" s="1"/>
      <c r="M22" s="1"/>
      <c r="N22" s="8"/>
      <c r="O22" s="88"/>
    </row>
    <row r="23" spans="1:15" x14ac:dyDescent="0.3">
      <c r="A23" s="7"/>
      <c r="B23" s="2"/>
      <c r="C23" s="17"/>
      <c r="D23" s="17"/>
      <c r="E23" s="3">
        <v>0</v>
      </c>
      <c r="F23" s="3">
        <f>Tableau256789101112131415[[#This Row],[MONTANT HT]]*0.2</f>
        <v>0</v>
      </c>
      <c r="G23" s="5">
        <f>Tableau256789101112131415[[#This Row],[TVA]]+Tableau256789101112131415[[#This Row],[MONTANT HT]]</f>
        <v>0</v>
      </c>
      <c r="H23" s="12" t="str" cm="1">
        <f t="array" ref="H23">_xlfn.IFS(Tableau256789101112131415[[#This Row],[MONTANT TTC]]="","",Tableau256789101112131415[[#This Row],[MODE 
REGLEMENT ]]="","A régler",Tableau256789101112131415[[#This Row],[MODE 
REGLEMENT ]]&lt;&gt;"","Réglée")</f>
        <v>A régler</v>
      </c>
      <c r="I23" s="1"/>
      <c r="J23" s="1"/>
      <c r="K23" s="1"/>
      <c r="L23" s="1"/>
      <c r="M23" s="1"/>
      <c r="N23" s="8"/>
      <c r="O23" s="38"/>
    </row>
    <row r="24" spans="1:15" x14ac:dyDescent="0.3">
      <c r="A24" s="7"/>
      <c r="B24" s="2"/>
      <c r="C24" s="17"/>
      <c r="D24" s="17"/>
      <c r="E24" s="3">
        <v>0</v>
      </c>
      <c r="F24" s="3">
        <f>Tableau256789101112131415[[#This Row],[MONTANT HT]]*0.2</f>
        <v>0</v>
      </c>
      <c r="G24" s="5">
        <f>Tableau256789101112131415[[#This Row],[TVA]]+Tableau256789101112131415[[#This Row],[MONTANT HT]]</f>
        <v>0</v>
      </c>
      <c r="H24" s="12" t="str" cm="1">
        <f t="array" ref="H24">_xlfn.IFS(Tableau256789101112131415[[#This Row],[MONTANT TTC]]="","",Tableau256789101112131415[[#This Row],[MODE 
REGLEMENT ]]="","A régler",Tableau256789101112131415[[#This Row],[MODE 
REGLEMENT ]]&lt;&gt;"","Réglée")</f>
        <v>A régler</v>
      </c>
      <c r="I24" s="1"/>
      <c r="J24" s="1"/>
      <c r="K24" s="1"/>
      <c r="L24" s="1"/>
      <c r="M24" s="1"/>
      <c r="N24" s="8"/>
      <c r="O24" s="38"/>
    </row>
    <row r="25" spans="1:15" x14ac:dyDescent="0.3">
      <c r="A25" s="7"/>
      <c r="B25" s="2"/>
      <c r="C25" s="17"/>
      <c r="D25" s="17"/>
      <c r="E25" s="3">
        <v>0</v>
      </c>
      <c r="F25" s="3">
        <f>Tableau256789101112131415[[#This Row],[MONTANT HT]]*0.2</f>
        <v>0</v>
      </c>
      <c r="G25" s="5">
        <f>Tableau256789101112131415[[#This Row],[TVA]]+Tableau256789101112131415[[#This Row],[MONTANT HT]]</f>
        <v>0</v>
      </c>
      <c r="H25" s="12" t="str" cm="1">
        <f t="array" ref="H25">_xlfn.IFS(Tableau256789101112131415[[#This Row],[MONTANT TTC]]="","",Tableau256789101112131415[[#This Row],[MODE 
REGLEMENT ]]="","A régler",Tableau256789101112131415[[#This Row],[MODE 
REGLEMENT ]]&lt;&gt;"","Réglée")</f>
        <v>A régler</v>
      </c>
      <c r="I25" s="1"/>
      <c r="J25" s="1"/>
      <c r="K25" s="1"/>
      <c r="L25" s="1"/>
      <c r="M25" s="1"/>
      <c r="N25" s="8"/>
      <c r="O25" s="38"/>
    </row>
    <row r="26" spans="1:15" x14ac:dyDescent="0.3">
      <c r="A26" s="7"/>
      <c r="B26" s="2"/>
      <c r="C26" s="17"/>
      <c r="D26" s="17"/>
      <c r="E26" s="3">
        <v>0</v>
      </c>
      <c r="F26" s="3">
        <f>Tableau256789101112131415[[#This Row],[MONTANT HT]]*0.2</f>
        <v>0</v>
      </c>
      <c r="G26" s="5">
        <f>Tableau256789101112131415[[#This Row],[TVA]]+Tableau256789101112131415[[#This Row],[MONTANT HT]]</f>
        <v>0</v>
      </c>
      <c r="H26" s="12" t="str" cm="1">
        <f t="array" ref="H26">_xlfn.IFS(Tableau256789101112131415[[#This Row],[MONTANT TTC]]="","",Tableau256789101112131415[[#This Row],[MODE 
REGLEMENT ]]="","A régler",Tableau256789101112131415[[#This Row],[MODE 
REGLEMENT ]]&lt;&gt;"","Réglée")</f>
        <v>A régler</v>
      </c>
      <c r="I26" s="1"/>
      <c r="J26" s="1"/>
      <c r="K26" s="1"/>
      <c r="L26" s="1"/>
      <c r="M26" s="1"/>
      <c r="N26" s="8"/>
      <c r="O26" s="38"/>
    </row>
    <row r="27" spans="1:15" x14ac:dyDescent="0.3">
      <c r="A27" s="7"/>
      <c r="B27" s="2"/>
      <c r="C27" s="17"/>
      <c r="D27" s="17"/>
      <c r="E27" s="3">
        <v>0</v>
      </c>
      <c r="F27" s="3">
        <f>Tableau256789101112131415[[#This Row],[MONTANT HT]]*0.2</f>
        <v>0</v>
      </c>
      <c r="G27" s="5">
        <f>Tableau256789101112131415[[#This Row],[TVA]]+Tableau256789101112131415[[#This Row],[MONTANT HT]]</f>
        <v>0</v>
      </c>
      <c r="H27" s="12" t="str" cm="1">
        <f t="array" ref="H27">_xlfn.IFS(Tableau256789101112131415[[#This Row],[MONTANT TTC]]="","",Tableau256789101112131415[[#This Row],[MODE 
REGLEMENT ]]="","A régler",Tableau256789101112131415[[#This Row],[MODE 
REGLEMENT ]]&lt;&gt;"","Réglée")</f>
        <v>A régler</v>
      </c>
      <c r="I27" s="1"/>
      <c r="J27" s="1"/>
      <c r="K27" s="1"/>
      <c r="L27" s="1"/>
      <c r="M27" s="1"/>
      <c r="N27" s="8"/>
      <c r="O27" s="38"/>
    </row>
    <row r="28" spans="1:15" x14ac:dyDescent="0.3">
      <c r="A28" s="7"/>
      <c r="B28" s="2"/>
      <c r="C28" s="17"/>
      <c r="D28" s="17"/>
      <c r="E28" s="3">
        <v>0</v>
      </c>
      <c r="F28" s="3">
        <f>Tableau256789101112131415[[#This Row],[MONTANT HT]]*0.2</f>
        <v>0</v>
      </c>
      <c r="G28" s="5">
        <f>Tableau256789101112131415[[#This Row],[TVA]]+Tableau256789101112131415[[#This Row],[MONTANT HT]]</f>
        <v>0</v>
      </c>
      <c r="H28" s="12" t="str" cm="1">
        <f t="array" ref="H28">_xlfn.IFS(Tableau256789101112131415[[#This Row],[MONTANT TTC]]="","",Tableau256789101112131415[[#This Row],[MODE 
REGLEMENT ]]="","A régler",Tableau256789101112131415[[#This Row],[MODE 
REGLEMENT ]]&lt;&gt;"","Réglée")</f>
        <v>A régler</v>
      </c>
      <c r="I28" s="1"/>
      <c r="J28" s="1"/>
      <c r="K28" s="1"/>
      <c r="L28" s="1"/>
      <c r="M28" s="1"/>
      <c r="N28" s="8"/>
      <c r="O28" s="38"/>
    </row>
    <row r="29" spans="1:15" x14ac:dyDescent="0.3">
      <c r="A29" s="7"/>
      <c r="B29" s="2"/>
      <c r="C29" s="17"/>
      <c r="D29" s="17"/>
      <c r="E29" s="3">
        <v>0</v>
      </c>
      <c r="F29" s="3">
        <f>Tableau256789101112131415[[#This Row],[MONTANT HT]]*0.2</f>
        <v>0</v>
      </c>
      <c r="G29" s="5">
        <f>Tableau256789101112131415[[#This Row],[TVA]]+Tableau256789101112131415[[#This Row],[MONTANT HT]]</f>
        <v>0</v>
      </c>
      <c r="H29" s="12" t="str" cm="1">
        <f t="array" ref="H29">_xlfn.IFS(Tableau256789101112131415[[#This Row],[MONTANT TTC]]="","",Tableau256789101112131415[[#This Row],[MODE 
REGLEMENT ]]="","A régler",Tableau256789101112131415[[#This Row],[MODE 
REGLEMENT ]]&lt;&gt;"","Réglée")</f>
        <v>A régler</v>
      </c>
      <c r="I29" s="1"/>
      <c r="J29" s="1"/>
      <c r="K29" s="1"/>
      <c r="L29" s="1"/>
      <c r="M29" s="1"/>
      <c r="N29" s="8"/>
      <c r="O29" s="38"/>
    </row>
    <row r="30" spans="1:15" x14ac:dyDescent="0.3">
      <c r="A30" s="7"/>
      <c r="B30" s="2"/>
      <c r="C30" s="17"/>
      <c r="D30" s="17"/>
      <c r="E30" s="3">
        <v>0</v>
      </c>
      <c r="F30" s="3">
        <f>Tableau256789101112131415[[#This Row],[MONTANT HT]]*0.2</f>
        <v>0</v>
      </c>
      <c r="G30" s="5">
        <f>Tableau256789101112131415[[#This Row],[TVA]]+Tableau256789101112131415[[#This Row],[MONTANT HT]]</f>
        <v>0</v>
      </c>
      <c r="H30" s="12" t="str" cm="1">
        <f t="array" ref="H30">_xlfn.IFS(Tableau256789101112131415[[#This Row],[MONTANT TTC]]="","",Tableau256789101112131415[[#This Row],[MODE 
REGLEMENT ]]="","A régler",Tableau256789101112131415[[#This Row],[MODE 
REGLEMENT ]]&lt;&gt;"","Réglée")</f>
        <v>A régler</v>
      </c>
      <c r="I30" s="1"/>
      <c r="J30" s="1"/>
      <c r="K30" s="1"/>
      <c r="L30" s="1"/>
      <c r="M30" s="1"/>
      <c r="N30" s="8"/>
      <c r="O30" s="38"/>
    </row>
    <row r="31" spans="1:15" x14ac:dyDescent="0.3">
      <c r="A31" s="7"/>
      <c r="B31" s="2"/>
      <c r="C31" s="17"/>
      <c r="D31" s="17"/>
      <c r="E31" s="3">
        <v>0</v>
      </c>
      <c r="F31" s="3">
        <f>Tableau256789101112131415[[#This Row],[MONTANT HT]]*0.2</f>
        <v>0</v>
      </c>
      <c r="G31" s="5">
        <f>Tableau256789101112131415[[#This Row],[TVA]]+Tableau256789101112131415[[#This Row],[MONTANT HT]]</f>
        <v>0</v>
      </c>
      <c r="H31" s="12" t="str" cm="1">
        <f t="array" ref="H31">_xlfn.IFS(Tableau256789101112131415[[#This Row],[MONTANT TTC]]="","",Tableau256789101112131415[[#This Row],[MODE 
REGLEMENT ]]="","A régler",Tableau256789101112131415[[#This Row],[MODE 
REGLEMENT ]]&lt;&gt;"","Réglée")</f>
        <v>A régler</v>
      </c>
      <c r="I31" s="1"/>
      <c r="J31" s="1"/>
      <c r="K31" s="1"/>
      <c r="L31" s="1"/>
      <c r="M31" s="1"/>
      <c r="N31" s="8"/>
      <c r="O31" s="38"/>
    </row>
    <row r="32" spans="1:15" x14ac:dyDescent="0.3">
      <c r="A32" s="7"/>
      <c r="B32" s="2"/>
      <c r="C32" s="17"/>
      <c r="D32" s="17"/>
      <c r="E32" s="3">
        <v>0</v>
      </c>
      <c r="F32" s="3">
        <f>Tableau256789101112131415[[#This Row],[MONTANT HT]]*0.2</f>
        <v>0</v>
      </c>
      <c r="G32" s="5">
        <f>Tableau256789101112131415[[#This Row],[TVA]]+Tableau256789101112131415[[#This Row],[MONTANT HT]]</f>
        <v>0</v>
      </c>
      <c r="H32" s="12" t="str" cm="1">
        <f t="array" ref="H32">_xlfn.IFS(Tableau256789101112131415[[#This Row],[MONTANT TTC]]="","",Tableau256789101112131415[[#This Row],[MODE 
REGLEMENT ]]="","A régler",Tableau256789101112131415[[#This Row],[MODE 
REGLEMENT ]]&lt;&gt;"","Réglée")</f>
        <v>A régler</v>
      </c>
      <c r="I32" s="1"/>
      <c r="J32" s="1"/>
      <c r="K32" s="1"/>
      <c r="L32" s="1"/>
      <c r="M32" s="1"/>
      <c r="N32" s="8"/>
      <c r="O32" s="38"/>
    </row>
    <row r="33" spans="1:15" x14ac:dyDescent="0.3">
      <c r="A33" s="7"/>
      <c r="B33" s="2"/>
      <c r="C33" s="17"/>
      <c r="D33" s="17"/>
      <c r="E33" s="3">
        <v>0</v>
      </c>
      <c r="F33" s="3">
        <f>Tableau256789101112131415[[#This Row],[MONTANT HT]]*0.2</f>
        <v>0</v>
      </c>
      <c r="G33" s="5">
        <f>Tableau256789101112131415[[#This Row],[TVA]]+Tableau256789101112131415[[#This Row],[MONTANT HT]]</f>
        <v>0</v>
      </c>
      <c r="H33" s="12" t="str" cm="1">
        <f t="array" ref="H33">_xlfn.IFS(Tableau256789101112131415[[#This Row],[MONTANT TTC]]="","",Tableau256789101112131415[[#This Row],[MODE 
REGLEMENT ]]="","A régler",Tableau256789101112131415[[#This Row],[MODE 
REGLEMENT ]]&lt;&gt;"","Réglée")</f>
        <v>A régler</v>
      </c>
      <c r="I33" s="1"/>
      <c r="J33" s="1"/>
      <c r="K33" s="1"/>
      <c r="L33" s="1"/>
      <c r="M33" s="1"/>
      <c r="N33" s="8"/>
      <c r="O33" s="38"/>
    </row>
    <row r="34" spans="1:15" x14ac:dyDescent="0.3">
      <c r="A34" s="7"/>
      <c r="B34" s="2"/>
      <c r="C34" s="17"/>
      <c r="D34" s="17"/>
      <c r="E34" s="3">
        <v>0</v>
      </c>
      <c r="F34" s="3">
        <f>Tableau256789101112131415[[#This Row],[MONTANT HT]]*0.2</f>
        <v>0</v>
      </c>
      <c r="G34" s="5">
        <f>Tableau256789101112131415[[#This Row],[TVA]]+Tableau256789101112131415[[#This Row],[MONTANT HT]]</f>
        <v>0</v>
      </c>
      <c r="H34" s="12" t="str" cm="1">
        <f t="array" ref="H34">_xlfn.IFS(Tableau256789101112131415[[#This Row],[MONTANT TTC]]="","",Tableau256789101112131415[[#This Row],[MODE 
REGLEMENT ]]="","A régler",Tableau256789101112131415[[#This Row],[MODE 
REGLEMENT ]]&lt;&gt;"","Réglée")</f>
        <v>A régler</v>
      </c>
      <c r="I34" s="1"/>
      <c r="J34" s="1"/>
      <c r="K34" s="1"/>
      <c r="L34" s="1"/>
      <c r="M34" s="1"/>
      <c r="N34" s="8"/>
      <c r="O34" s="38"/>
    </row>
    <row r="35" spans="1:15" x14ac:dyDescent="0.3">
      <c r="A35" s="7"/>
      <c r="B35" s="2"/>
      <c r="C35" s="17"/>
      <c r="D35" s="17"/>
      <c r="E35" s="3">
        <v>0</v>
      </c>
      <c r="F35" s="3">
        <f>Tableau256789101112131415[[#This Row],[MONTANT HT]]*0.2</f>
        <v>0</v>
      </c>
      <c r="G35" s="5">
        <f>Tableau256789101112131415[[#This Row],[TVA]]+Tableau256789101112131415[[#This Row],[MONTANT HT]]</f>
        <v>0</v>
      </c>
      <c r="H35" s="12" t="str" cm="1">
        <f t="array" ref="H35">_xlfn.IFS(Tableau256789101112131415[[#This Row],[MONTANT TTC]]="","",Tableau256789101112131415[[#This Row],[MODE 
REGLEMENT ]]="","A régler",Tableau256789101112131415[[#This Row],[MODE 
REGLEMENT ]]&lt;&gt;"","Réglée")</f>
        <v>A régler</v>
      </c>
      <c r="I35" s="1"/>
      <c r="J35" s="1"/>
      <c r="K35" s="1"/>
      <c r="L35" s="1"/>
      <c r="M35" s="1"/>
      <c r="N35" s="8"/>
      <c r="O35" s="38"/>
    </row>
    <row r="36" spans="1:15" x14ac:dyDescent="0.3">
      <c r="A36" s="7"/>
      <c r="B36" s="2"/>
      <c r="C36" s="17"/>
      <c r="D36" s="17"/>
      <c r="E36" s="3">
        <v>0</v>
      </c>
      <c r="F36" s="3">
        <f>Tableau256789101112131415[[#This Row],[MONTANT HT]]*0.2</f>
        <v>0</v>
      </c>
      <c r="G36" s="5">
        <f>Tableau256789101112131415[[#This Row],[TVA]]+Tableau256789101112131415[[#This Row],[MONTANT HT]]</f>
        <v>0</v>
      </c>
      <c r="H36" s="12" t="str" cm="1">
        <f t="array" ref="H36">_xlfn.IFS(Tableau256789101112131415[[#This Row],[MONTANT TTC]]="","",Tableau256789101112131415[[#This Row],[MODE 
REGLEMENT ]]="","A régler",Tableau256789101112131415[[#This Row],[MODE 
REGLEMENT ]]&lt;&gt;"","Réglée")</f>
        <v>A régler</v>
      </c>
      <c r="I36" s="1"/>
      <c r="J36" s="1"/>
      <c r="K36" s="1"/>
      <c r="L36" s="1"/>
      <c r="M36" s="1"/>
      <c r="N36" s="8"/>
      <c r="O36" s="38"/>
    </row>
    <row r="37" spans="1:15" x14ac:dyDescent="0.3">
      <c r="A37" s="7"/>
      <c r="B37" s="2"/>
      <c r="C37" s="17"/>
      <c r="D37" s="17"/>
      <c r="E37" s="3">
        <v>0</v>
      </c>
      <c r="F37" s="3">
        <f>Tableau256789101112131415[[#This Row],[MONTANT HT]]*0.2</f>
        <v>0</v>
      </c>
      <c r="G37" s="5">
        <f>Tableau256789101112131415[[#This Row],[TVA]]+Tableau256789101112131415[[#This Row],[MONTANT HT]]</f>
        <v>0</v>
      </c>
      <c r="H37" s="12" t="str" cm="1">
        <f t="array" ref="H37">_xlfn.IFS(Tableau256789101112131415[[#This Row],[MONTANT TTC]]="","",Tableau256789101112131415[[#This Row],[MODE 
REGLEMENT ]]="","A régler",Tableau256789101112131415[[#This Row],[MODE 
REGLEMENT ]]&lt;&gt;"","Réglée")</f>
        <v>A régler</v>
      </c>
      <c r="I37" s="1"/>
      <c r="J37" s="1"/>
      <c r="K37" s="1"/>
      <c r="L37" s="1"/>
      <c r="M37" s="1"/>
      <c r="N37" s="8"/>
      <c r="O37" s="38"/>
    </row>
    <row r="38" spans="1:15" x14ac:dyDescent="0.3">
      <c r="A38" s="7"/>
      <c r="B38" s="2"/>
      <c r="C38" s="17"/>
      <c r="D38" s="17"/>
      <c r="E38" s="3">
        <v>0</v>
      </c>
      <c r="F38" s="3">
        <f>Tableau256789101112131415[[#This Row],[MONTANT HT]]*0.2</f>
        <v>0</v>
      </c>
      <c r="G38" s="5">
        <f>Tableau256789101112131415[[#This Row],[TVA]]+Tableau256789101112131415[[#This Row],[MONTANT HT]]</f>
        <v>0</v>
      </c>
      <c r="H38" s="12" t="str" cm="1">
        <f t="array" ref="H38">_xlfn.IFS(Tableau256789101112131415[[#This Row],[MONTANT TTC]]="","",Tableau256789101112131415[[#This Row],[MODE 
REGLEMENT ]]="","A régler",Tableau256789101112131415[[#This Row],[MODE 
REGLEMENT ]]&lt;&gt;"","Réglée")</f>
        <v>A régler</v>
      </c>
      <c r="I38" s="1"/>
      <c r="J38" s="1"/>
      <c r="K38" s="1"/>
      <c r="L38" s="1"/>
      <c r="M38" s="1"/>
      <c r="N38" s="8"/>
      <c r="O38" s="38"/>
    </row>
    <row r="39" spans="1:15" x14ac:dyDescent="0.3">
      <c r="A39" s="7"/>
      <c r="B39" s="2"/>
      <c r="C39" s="17"/>
      <c r="D39" s="17"/>
      <c r="E39" s="3">
        <v>0</v>
      </c>
      <c r="F39" s="3">
        <f>Tableau256789101112131415[[#This Row],[MONTANT HT]]*0.2</f>
        <v>0</v>
      </c>
      <c r="G39" s="5">
        <f>Tableau256789101112131415[[#This Row],[TVA]]+Tableau256789101112131415[[#This Row],[MONTANT HT]]</f>
        <v>0</v>
      </c>
      <c r="H39" s="12" t="str" cm="1">
        <f t="array" ref="H39">_xlfn.IFS(Tableau256789101112131415[[#This Row],[MONTANT TTC]]="","",Tableau256789101112131415[[#This Row],[MODE 
REGLEMENT ]]="","A régler",Tableau256789101112131415[[#This Row],[MODE 
REGLEMENT ]]&lt;&gt;"","Réglée")</f>
        <v>A régler</v>
      </c>
      <c r="I39" s="1"/>
      <c r="J39" s="1"/>
      <c r="K39" s="1"/>
      <c r="L39" s="1"/>
      <c r="M39" s="1"/>
      <c r="N39" s="8"/>
      <c r="O39" s="38"/>
    </row>
    <row r="40" spans="1:15" x14ac:dyDescent="0.3">
      <c r="A40" s="7"/>
      <c r="B40" s="2"/>
      <c r="C40" s="17"/>
      <c r="D40" s="17"/>
      <c r="E40" s="3">
        <v>0</v>
      </c>
      <c r="F40" s="3">
        <f>Tableau256789101112131415[[#This Row],[MONTANT HT]]*0.2</f>
        <v>0</v>
      </c>
      <c r="G40" s="5">
        <f>Tableau256789101112131415[[#This Row],[TVA]]+Tableau256789101112131415[[#This Row],[MONTANT HT]]</f>
        <v>0</v>
      </c>
      <c r="H40" s="12" t="str" cm="1">
        <f t="array" ref="H40">_xlfn.IFS(Tableau256789101112131415[[#This Row],[MONTANT TTC]]="","",Tableau256789101112131415[[#This Row],[MODE 
REGLEMENT ]]="","A régler",Tableau256789101112131415[[#This Row],[MODE 
REGLEMENT ]]&lt;&gt;"","Réglée")</f>
        <v>A régler</v>
      </c>
      <c r="I40" s="1"/>
      <c r="J40" s="1"/>
      <c r="K40" s="1"/>
      <c r="L40" s="1"/>
      <c r="M40" s="1"/>
      <c r="N40" s="8"/>
      <c r="O40" s="38"/>
    </row>
    <row r="41" spans="1:15" x14ac:dyDescent="0.3">
      <c r="A41" s="7"/>
      <c r="B41" s="2"/>
      <c r="C41" s="17"/>
      <c r="D41" s="17"/>
      <c r="E41" s="3">
        <v>0</v>
      </c>
      <c r="F41" s="3">
        <f>Tableau256789101112131415[[#This Row],[MONTANT HT]]*0.2</f>
        <v>0</v>
      </c>
      <c r="G41" s="5">
        <f>Tableau256789101112131415[[#This Row],[TVA]]+Tableau256789101112131415[[#This Row],[MONTANT HT]]</f>
        <v>0</v>
      </c>
      <c r="H41" s="12" t="str" cm="1">
        <f t="array" ref="H41">_xlfn.IFS(Tableau256789101112131415[[#This Row],[MONTANT TTC]]="","",Tableau256789101112131415[[#This Row],[MODE 
REGLEMENT ]]="","A régler",Tableau256789101112131415[[#This Row],[MODE 
REGLEMENT ]]&lt;&gt;"","Réglée")</f>
        <v>A régler</v>
      </c>
      <c r="I41" s="1"/>
      <c r="J41" s="1"/>
      <c r="K41" s="1"/>
      <c r="L41" s="1"/>
      <c r="M41" s="1"/>
      <c r="N41" s="8"/>
      <c r="O41" s="38"/>
    </row>
    <row r="42" spans="1:15" x14ac:dyDescent="0.3">
      <c r="A42" s="7"/>
      <c r="B42" s="2"/>
      <c r="C42" s="17"/>
      <c r="D42" s="17"/>
      <c r="E42" s="3">
        <v>0</v>
      </c>
      <c r="F42" s="3">
        <f>Tableau256789101112131415[[#This Row],[MONTANT HT]]*0.2</f>
        <v>0</v>
      </c>
      <c r="G42" s="5">
        <f>Tableau256789101112131415[[#This Row],[TVA]]+Tableau256789101112131415[[#This Row],[MONTANT HT]]</f>
        <v>0</v>
      </c>
      <c r="H42" s="12" t="str" cm="1">
        <f t="array" ref="H42">_xlfn.IFS(Tableau256789101112131415[[#This Row],[MONTANT TTC]]="","",Tableau256789101112131415[[#This Row],[MODE 
REGLEMENT ]]="","A régler",Tableau256789101112131415[[#This Row],[MODE 
REGLEMENT ]]&lt;&gt;"","Réglée")</f>
        <v>A régler</v>
      </c>
      <c r="I42" s="1"/>
      <c r="J42" s="1"/>
      <c r="K42" s="1"/>
      <c r="L42" s="1"/>
      <c r="M42" s="1"/>
      <c r="N42" s="8"/>
      <c r="O42" s="38"/>
    </row>
    <row r="43" spans="1:15" x14ac:dyDescent="0.3">
      <c r="A43" s="7"/>
      <c r="B43" s="2"/>
      <c r="C43" s="17"/>
      <c r="D43" s="17"/>
      <c r="E43" s="3">
        <v>0</v>
      </c>
      <c r="F43" s="3">
        <f>Tableau256789101112131415[[#This Row],[MONTANT HT]]*0.2</f>
        <v>0</v>
      </c>
      <c r="G43" s="5">
        <f>Tableau256789101112131415[[#This Row],[TVA]]+Tableau256789101112131415[[#This Row],[MONTANT HT]]</f>
        <v>0</v>
      </c>
      <c r="H43" s="12" t="str" cm="1">
        <f t="array" ref="H43">_xlfn.IFS(Tableau256789101112131415[[#This Row],[MONTANT TTC]]="","",Tableau256789101112131415[[#This Row],[MODE 
REGLEMENT ]]="","A régler",Tableau256789101112131415[[#This Row],[MODE 
REGLEMENT ]]&lt;&gt;"","Réglée")</f>
        <v>A régler</v>
      </c>
      <c r="I43" s="1"/>
      <c r="J43" s="1"/>
      <c r="K43" s="1"/>
      <c r="L43" s="1"/>
      <c r="M43" s="1"/>
      <c r="N43" s="8"/>
      <c r="O43" s="38"/>
    </row>
    <row r="44" spans="1:15" x14ac:dyDescent="0.3">
      <c r="A44" s="7"/>
      <c r="B44" s="2"/>
      <c r="C44" s="17"/>
      <c r="D44" s="17"/>
      <c r="E44" s="3">
        <v>0</v>
      </c>
      <c r="F44" s="3">
        <f>Tableau256789101112131415[[#This Row],[MONTANT HT]]*0.2</f>
        <v>0</v>
      </c>
      <c r="G44" s="5">
        <f>Tableau256789101112131415[[#This Row],[TVA]]+Tableau256789101112131415[[#This Row],[MONTANT HT]]</f>
        <v>0</v>
      </c>
      <c r="H44" s="12" t="str" cm="1">
        <f t="array" ref="H44">_xlfn.IFS(Tableau256789101112131415[[#This Row],[MONTANT TTC]]="","",Tableau256789101112131415[[#This Row],[MODE 
REGLEMENT ]]="","A régler",Tableau256789101112131415[[#This Row],[MODE 
REGLEMENT ]]&lt;&gt;"","Réglée")</f>
        <v>A régler</v>
      </c>
      <c r="I44" s="1"/>
      <c r="J44" s="1"/>
      <c r="K44" s="1"/>
      <c r="L44" s="1"/>
      <c r="M44" s="1"/>
      <c r="N44" s="8"/>
      <c r="O44" s="38"/>
    </row>
    <row r="45" spans="1:15" x14ac:dyDescent="0.3">
      <c r="A45" s="7"/>
      <c r="B45" s="2"/>
      <c r="C45" s="17"/>
      <c r="D45" s="17"/>
      <c r="E45" s="3">
        <v>0</v>
      </c>
      <c r="F45" s="3">
        <f>Tableau256789101112131415[[#This Row],[MONTANT HT]]*0.2</f>
        <v>0</v>
      </c>
      <c r="G45" s="5">
        <f>Tableau256789101112131415[[#This Row],[TVA]]+Tableau256789101112131415[[#This Row],[MONTANT HT]]</f>
        <v>0</v>
      </c>
      <c r="H45" s="12" t="str" cm="1">
        <f t="array" ref="H45">_xlfn.IFS(Tableau256789101112131415[[#This Row],[MONTANT TTC]]="","",Tableau256789101112131415[[#This Row],[MODE 
REGLEMENT ]]="","A régler",Tableau256789101112131415[[#This Row],[MODE 
REGLEMENT ]]&lt;&gt;"","Réglée")</f>
        <v>A régler</v>
      </c>
      <c r="I45" s="1"/>
      <c r="J45" s="1"/>
      <c r="K45" s="1"/>
      <c r="L45" s="1"/>
      <c r="M45" s="1"/>
      <c r="N45" s="8"/>
      <c r="O45" s="38"/>
    </row>
    <row r="46" spans="1:15" x14ac:dyDescent="0.3">
      <c r="A46" s="7"/>
      <c r="B46" s="2"/>
      <c r="C46" s="17"/>
      <c r="D46" s="17"/>
      <c r="E46" s="3">
        <v>0</v>
      </c>
      <c r="F46" s="3">
        <f>Tableau256789101112131415[[#This Row],[MONTANT HT]]*0.2</f>
        <v>0</v>
      </c>
      <c r="G46" s="5">
        <f>Tableau256789101112131415[[#This Row],[TVA]]+Tableau256789101112131415[[#This Row],[MONTANT HT]]</f>
        <v>0</v>
      </c>
      <c r="H46" s="12" t="str" cm="1">
        <f t="array" ref="H46">_xlfn.IFS(Tableau256789101112131415[[#This Row],[MONTANT TTC]]="","",Tableau256789101112131415[[#This Row],[MODE 
REGLEMENT ]]="","A régler",Tableau256789101112131415[[#This Row],[MODE 
REGLEMENT ]]&lt;&gt;"","Réglée")</f>
        <v>A régler</v>
      </c>
      <c r="I46" s="1"/>
      <c r="J46" s="1"/>
      <c r="K46" s="1"/>
      <c r="L46" s="1"/>
      <c r="M46" s="1"/>
      <c r="N46" s="8"/>
      <c r="O46" s="38"/>
    </row>
    <row r="47" spans="1:15" x14ac:dyDescent="0.3">
      <c r="A47" s="7"/>
      <c r="B47" s="2"/>
      <c r="C47" s="17"/>
      <c r="D47" s="17"/>
      <c r="E47" s="3">
        <v>0</v>
      </c>
      <c r="F47" s="3">
        <f>Tableau256789101112131415[[#This Row],[MONTANT HT]]*0.2</f>
        <v>0</v>
      </c>
      <c r="G47" s="5">
        <f>Tableau256789101112131415[[#This Row],[TVA]]+Tableau256789101112131415[[#This Row],[MONTANT HT]]</f>
        <v>0</v>
      </c>
      <c r="H47" s="12" t="str" cm="1">
        <f t="array" ref="H47">_xlfn.IFS(Tableau256789101112131415[[#This Row],[MONTANT TTC]]="","",Tableau256789101112131415[[#This Row],[MODE 
REGLEMENT ]]="","A régler",Tableau256789101112131415[[#This Row],[MODE 
REGLEMENT ]]&lt;&gt;"","Réglée")</f>
        <v>A régler</v>
      </c>
      <c r="I47" s="1"/>
      <c r="J47" s="1"/>
      <c r="K47" s="1"/>
      <c r="L47" s="1"/>
      <c r="M47" s="1"/>
      <c r="N47" s="8"/>
      <c r="O47" s="38"/>
    </row>
    <row r="48" spans="1:15" x14ac:dyDescent="0.3">
      <c r="A48" s="7"/>
      <c r="B48" s="2"/>
      <c r="C48" s="17"/>
      <c r="D48" s="17"/>
      <c r="E48" s="3">
        <v>0</v>
      </c>
      <c r="F48" s="3">
        <f>Tableau256789101112131415[[#This Row],[MONTANT HT]]*0.2</f>
        <v>0</v>
      </c>
      <c r="G48" s="5">
        <f>Tableau256789101112131415[[#This Row],[TVA]]+Tableau256789101112131415[[#This Row],[MONTANT HT]]</f>
        <v>0</v>
      </c>
      <c r="H48" s="12" t="str" cm="1">
        <f t="array" ref="H48">_xlfn.IFS(Tableau256789101112131415[[#This Row],[MONTANT TTC]]="","",Tableau256789101112131415[[#This Row],[MODE 
REGLEMENT ]]="","A régler",Tableau256789101112131415[[#This Row],[MODE 
REGLEMENT ]]&lt;&gt;"","Réglée")</f>
        <v>A régler</v>
      </c>
      <c r="I48" s="1"/>
      <c r="J48" s="1"/>
      <c r="K48" s="1"/>
      <c r="L48" s="1"/>
      <c r="M48" s="1"/>
      <c r="N48" s="8"/>
      <c r="O48" s="38"/>
    </row>
    <row r="49" spans="1:15" x14ac:dyDescent="0.3">
      <c r="A49" s="7"/>
      <c r="B49" s="2"/>
      <c r="C49" s="17"/>
      <c r="D49" s="17"/>
      <c r="E49" s="3">
        <v>0</v>
      </c>
      <c r="F49" s="3">
        <f>Tableau256789101112131415[[#This Row],[MONTANT HT]]*0.2</f>
        <v>0</v>
      </c>
      <c r="G49" s="5">
        <f>Tableau256789101112131415[[#This Row],[TVA]]+Tableau256789101112131415[[#This Row],[MONTANT HT]]</f>
        <v>0</v>
      </c>
      <c r="H49" s="12" t="str" cm="1">
        <f t="array" ref="H49">_xlfn.IFS(Tableau256789101112131415[[#This Row],[MONTANT TTC]]="","",Tableau256789101112131415[[#This Row],[MODE 
REGLEMENT ]]="","A régler",Tableau256789101112131415[[#This Row],[MODE 
REGLEMENT ]]&lt;&gt;"","Réglée")</f>
        <v>A régler</v>
      </c>
      <c r="I49" s="1"/>
      <c r="J49" s="1"/>
      <c r="K49" s="1"/>
      <c r="L49" s="1"/>
      <c r="M49" s="1"/>
      <c r="N49" s="8"/>
      <c r="O49" s="38"/>
    </row>
    <row r="50" spans="1:15" x14ac:dyDescent="0.3">
      <c r="A50" s="7"/>
      <c r="B50" s="2"/>
      <c r="C50" s="17"/>
      <c r="D50" s="17"/>
      <c r="E50" s="3">
        <v>0</v>
      </c>
      <c r="F50" s="3">
        <f>Tableau256789101112131415[[#This Row],[MONTANT HT]]*0.2</f>
        <v>0</v>
      </c>
      <c r="G50" s="5">
        <f>Tableau256789101112131415[[#This Row],[TVA]]+Tableau256789101112131415[[#This Row],[MONTANT HT]]</f>
        <v>0</v>
      </c>
      <c r="H50" s="12" t="str" cm="1">
        <f t="array" ref="H50">_xlfn.IFS(Tableau256789101112131415[[#This Row],[MONTANT TTC]]="","",Tableau256789101112131415[[#This Row],[MODE 
REGLEMENT ]]="","A régler",Tableau256789101112131415[[#This Row],[MODE 
REGLEMENT ]]&lt;&gt;"","Réglée")</f>
        <v>A régler</v>
      </c>
      <c r="I50" s="1"/>
      <c r="J50" s="1"/>
      <c r="K50" s="1"/>
      <c r="L50" s="1"/>
      <c r="M50" s="1"/>
      <c r="N50" s="8"/>
      <c r="O50" s="38"/>
    </row>
    <row r="51" spans="1:15" x14ac:dyDescent="0.3">
      <c r="A51" s="7"/>
      <c r="B51" s="2"/>
      <c r="C51" s="17"/>
      <c r="D51" s="17"/>
      <c r="E51" s="3">
        <v>0</v>
      </c>
      <c r="F51" s="3">
        <f>Tableau256789101112131415[[#This Row],[MONTANT HT]]*0.2</f>
        <v>0</v>
      </c>
      <c r="G51" s="5">
        <f>Tableau256789101112131415[[#This Row],[TVA]]+Tableau256789101112131415[[#This Row],[MONTANT HT]]</f>
        <v>0</v>
      </c>
      <c r="H51" s="12" t="str" cm="1">
        <f t="array" ref="H51">_xlfn.IFS(Tableau256789101112131415[[#This Row],[MONTANT TTC]]="","",Tableau256789101112131415[[#This Row],[MODE 
REGLEMENT ]]="","A régler",Tableau256789101112131415[[#This Row],[MODE 
REGLEMENT ]]&lt;&gt;"","Réglée")</f>
        <v>A régler</v>
      </c>
      <c r="I51" s="1"/>
      <c r="J51" s="1"/>
      <c r="K51" s="1"/>
      <c r="L51" s="1"/>
      <c r="M51" s="1"/>
      <c r="N51" s="8"/>
      <c r="O51" s="38"/>
    </row>
    <row r="52" spans="1:15" x14ac:dyDescent="0.3">
      <c r="A52" s="7"/>
      <c r="B52" s="2"/>
      <c r="C52" s="17"/>
      <c r="D52" s="17"/>
      <c r="E52" s="3">
        <v>0</v>
      </c>
      <c r="F52" s="3">
        <f>Tableau256789101112131415[[#This Row],[MONTANT HT]]*0.2</f>
        <v>0</v>
      </c>
      <c r="G52" s="5">
        <f>Tableau256789101112131415[[#This Row],[TVA]]+Tableau256789101112131415[[#This Row],[MONTANT HT]]</f>
        <v>0</v>
      </c>
      <c r="H52" s="12" t="str" cm="1">
        <f t="array" ref="H52">_xlfn.IFS(Tableau256789101112131415[[#This Row],[MONTANT TTC]]="","",Tableau256789101112131415[[#This Row],[MODE 
REGLEMENT ]]="","A régler",Tableau256789101112131415[[#This Row],[MODE 
REGLEMENT ]]&lt;&gt;"","Réglée")</f>
        <v>A régler</v>
      </c>
      <c r="I52" s="1"/>
      <c r="J52" s="1"/>
      <c r="K52" s="1"/>
      <c r="L52" s="1"/>
      <c r="M52" s="1"/>
      <c r="N52" s="8"/>
      <c r="O52" s="38"/>
    </row>
    <row r="53" spans="1:15" x14ac:dyDescent="0.3">
      <c r="A53" s="7"/>
      <c r="B53" s="2"/>
      <c r="C53" s="17"/>
      <c r="D53" s="17"/>
      <c r="E53" s="3">
        <v>0</v>
      </c>
      <c r="F53" s="3">
        <f>Tableau256789101112131415[[#This Row],[MONTANT HT]]*0.2</f>
        <v>0</v>
      </c>
      <c r="G53" s="5">
        <f>Tableau256789101112131415[[#This Row],[TVA]]+Tableau256789101112131415[[#This Row],[MONTANT HT]]</f>
        <v>0</v>
      </c>
      <c r="H53" s="12" t="str" cm="1">
        <f t="array" ref="H53">_xlfn.IFS(Tableau256789101112131415[[#This Row],[MONTANT TTC]]="","",Tableau256789101112131415[[#This Row],[MODE 
REGLEMENT ]]="","A régler",Tableau256789101112131415[[#This Row],[MODE 
REGLEMENT ]]&lt;&gt;"","Réglée")</f>
        <v>A régler</v>
      </c>
      <c r="I53" s="1"/>
      <c r="J53" s="1"/>
      <c r="K53" s="1"/>
      <c r="L53" s="1"/>
      <c r="M53" s="1"/>
      <c r="N53" s="8"/>
      <c r="O53" s="38"/>
    </row>
    <row r="54" spans="1:15" x14ac:dyDescent="0.3">
      <c r="A54" s="7"/>
      <c r="B54" s="2"/>
      <c r="C54" s="17"/>
      <c r="D54" s="17"/>
      <c r="E54" s="3">
        <v>0</v>
      </c>
      <c r="F54" s="3">
        <f>Tableau256789101112131415[[#This Row],[MONTANT HT]]*0.2</f>
        <v>0</v>
      </c>
      <c r="G54" s="5">
        <f>Tableau256789101112131415[[#This Row],[TVA]]+Tableau256789101112131415[[#This Row],[MONTANT HT]]</f>
        <v>0</v>
      </c>
      <c r="H54" s="12" t="str" cm="1">
        <f t="array" ref="H54">_xlfn.IFS(Tableau256789101112131415[[#This Row],[MONTANT TTC]]="","",Tableau256789101112131415[[#This Row],[MODE 
REGLEMENT ]]="","A régler",Tableau256789101112131415[[#This Row],[MODE 
REGLEMENT ]]&lt;&gt;"","Réglée")</f>
        <v>A régler</v>
      </c>
      <c r="I54" s="1"/>
      <c r="J54" s="1"/>
      <c r="K54" s="1"/>
      <c r="L54" s="1"/>
      <c r="M54" s="1"/>
      <c r="N54" s="8"/>
      <c r="O54" s="38"/>
    </row>
    <row r="55" spans="1:15" x14ac:dyDescent="0.3">
      <c r="A55" s="7"/>
      <c r="B55" s="2"/>
      <c r="C55" s="17"/>
      <c r="D55" s="17"/>
      <c r="E55" s="3">
        <v>0</v>
      </c>
      <c r="F55" s="3">
        <f>Tableau256789101112131415[[#This Row],[MONTANT HT]]*0.2</f>
        <v>0</v>
      </c>
      <c r="G55" s="5">
        <f>Tableau256789101112131415[[#This Row],[TVA]]+Tableau256789101112131415[[#This Row],[MONTANT HT]]</f>
        <v>0</v>
      </c>
      <c r="H55" s="12" t="str" cm="1">
        <f t="array" ref="H55">_xlfn.IFS(Tableau256789101112131415[[#This Row],[MONTANT TTC]]="","",Tableau256789101112131415[[#This Row],[MODE 
REGLEMENT ]]="","A régler",Tableau256789101112131415[[#This Row],[MODE 
REGLEMENT ]]&lt;&gt;"","Réglée")</f>
        <v>A régler</v>
      </c>
      <c r="I55" s="1"/>
      <c r="J55" s="1"/>
      <c r="K55" s="1"/>
      <c r="L55" s="1"/>
      <c r="M55" s="1"/>
      <c r="N55" s="8"/>
      <c r="O55" s="38"/>
    </row>
    <row r="56" spans="1:15" x14ac:dyDescent="0.3">
      <c r="A56" s="7"/>
      <c r="B56" s="2"/>
      <c r="C56" s="17"/>
      <c r="D56" s="17"/>
      <c r="E56" s="3">
        <v>0</v>
      </c>
      <c r="F56" s="3">
        <f>Tableau256789101112131415[[#This Row],[MONTANT HT]]*0.2</f>
        <v>0</v>
      </c>
      <c r="G56" s="5">
        <f>Tableau256789101112131415[[#This Row],[TVA]]+Tableau256789101112131415[[#This Row],[MONTANT HT]]</f>
        <v>0</v>
      </c>
      <c r="H56" s="12" t="str" cm="1">
        <f t="array" ref="H56">_xlfn.IFS(Tableau256789101112131415[[#This Row],[MONTANT TTC]]="","",Tableau256789101112131415[[#This Row],[MODE 
REGLEMENT ]]="","A régler",Tableau256789101112131415[[#This Row],[MODE 
REGLEMENT ]]&lt;&gt;"","Réglée")</f>
        <v>A régler</v>
      </c>
      <c r="I56" s="1"/>
      <c r="J56" s="1"/>
      <c r="K56" s="1"/>
      <c r="L56" s="1"/>
      <c r="M56" s="1"/>
      <c r="N56" s="8"/>
      <c r="O56" s="38"/>
    </row>
    <row r="57" spans="1:15" x14ac:dyDescent="0.3">
      <c r="A57" s="7"/>
      <c r="B57" s="2"/>
      <c r="C57" s="17"/>
      <c r="D57" s="17"/>
      <c r="E57" s="3">
        <v>0</v>
      </c>
      <c r="F57" s="3">
        <f>Tableau256789101112131415[[#This Row],[MONTANT HT]]*0.2</f>
        <v>0</v>
      </c>
      <c r="G57" s="5">
        <f>Tableau256789101112131415[[#This Row],[TVA]]+Tableau256789101112131415[[#This Row],[MONTANT HT]]</f>
        <v>0</v>
      </c>
      <c r="H57" s="12" t="str" cm="1">
        <f t="array" ref="H57">_xlfn.IFS(Tableau256789101112131415[[#This Row],[MONTANT TTC]]="","",Tableau256789101112131415[[#This Row],[MODE 
REGLEMENT ]]="","A régler",Tableau256789101112131415[[#This Row],[MODE 
REGLEMENT ]]&lt;&gt;"","Réglée")</f>
        <v>A régler</v>
      </c>
      <c r="I57" s="1"/>
      <c r="J57" s="1"/>
      <c r="K57" s="1"/>
      <c r="L57" s="1"/>
      <c r="M57" s="1"/>
      <c r="N57" s="8"/>
      <c r="O57" s="38"/>
    </row>
    <row r="58" spans="1:15" x14ac:dyDescent="0.3">
      <c r="A58" s="7"/>
      <c r="B58" s="2"/>
      <c r="C58" s="17"/>
      <c r="D58" s="17"/>
      <c r="E58" s="3">
        <v>0</v>
      </c>
      <c r="F58" s="3">
        <f>Tableau256789101112131415[[#This Row],[MONTANT HT]]*0.2</f>
        <v>0</v>
      </c>
      <c r="G58" s="5">
        <f>Tableau256789101112131415[[#This Row],[TVA]]+Tableau256789101112131415[[#This Row],[MONTANT HT]]</f>
        <v>0</v>
      </c>
      <c r="H58" s="12" t="str" cm="1">
        <f t="array" ref="H58">_xlfn.IFS(Tableau256789101112131415[[#This Row],[MONTANT TTC]]="","",Tableau256789101112131415[[#This Row],[MODE 
REGLEMENT ]]="","A régler",Tableau256789101112131415[[#This Row],[MODE 
REGLEMENT ]]&lt;&gt;"","Réglée")</f>
        <v>A régler</v>
      </c>
      <c r="I58" s="1"/>
      <c r="J58" s="1"/>
      <c r="K58" s="1"/>
      <c r="L58" s="1"/>
      <c r="M58" s="1"/>
      <c r="N58" s="8"/>
      <c r="O58" s="38"/>
    </row>
    <row r="59" spans="1:15" x14ac:dyDescent="0.3">
      <c r="A59" s="7"/>
      <c r="B59" s="2"/>
      <c r="C59" s="17"/>
      <c r="D59" s="17"/>
      <c r="E59" s="3">
        <v>0</v>
      </c>
      <c r="F59" s="3">
        <f>Tableau256789101112131415[[#This Row],[MONTANT HT]]*0.2</f>
        <v>0</v>
      </c>
      <c r="G59" s="5">
        <f>Tableau256789101112131415[[#This Row],[TVA]]+Tableau256789101112131415[[#This Row],[MONTANT HT]]</f>
        <v>0</v>
      </c>
      <c r="H59" s="12" t="str" cm="1">
        <f t="array" ref="H59">_xlfn.IFS(Tableau256789101112131415[[#This Row],[MONTANT TTC]]="","",Tableau256789101112131415[[#This Row],[MODE 
REGLEMENT ]]="","A régler",Tableau256789101112131415[[#This Row],[MODE 
REGLEMENT ]]&lt;&gt;"","Réglée")</f>
        <v>A régler</v>
      </c>
      <c r="I59" s="1"/>
      <c r="J59" s="1"/>
      <c r="K59" s="1"/>
      <c r="L59" s="1"/>
      <c r="M59" s="1"/>
      <c r="N59" s="8"/>
      <c r="O59" s="38"/>
    </row>
    <row r="60" spans="1:15" x14ac:dyDescent="0.3">
      <c r="A60" s="7"/>
      <c r="B60" s="2"/>
      <c r="C60" s="17"/>
      <c r="D60" s="17"/>
      <c r="E60" s="3">
        <v>0</v>
      </c>
      <c r="F60" s="3">
        <f>Tableau256789101112131415[[#This Row],[MONTANT HT]]*0.2</f>
        <v>0</v>
      </c>
      <c r="G60" s="5">
        <f>Tableau256789101112131415[[#This Row],[TVA]]+Tableau256789101112131415[[#This Row],[MONTANT HT]]</f>
        <v>0</v>
      </c>
      <c r="H60" s="12" t="str" cm="1">
        <f t="array" ref="H60">_xlfn.IFS(Tableau256789101112131415[[#This Row],[MONTANT TTC]]="","",Tableau256789101112131415[[#This Row],[MODE 
REGLEMENT ]]="","A régler",Tableau256789101112131415[[#This Row],[MODE 
REGLEMENT ]]&lt;&gt;"","Réglée")</f>
        <v>A régler</v>
      </c>
      <c r="I60" s="1"/>
      <c r="J60" s="1"/>
      <c r="K60" s="1"/>
      <c r="L60" s="1"/>
      <c r="M60" s="1"/>
      <c r="N60" s="8"/>
      <c r="O60" s="38"/>
    </row>
    <row r="61" spans="1:15" x14ac:dyDescent="0.3">
      <c r="A61" s="7"/>
      <c r="B61" s="2"/>
      <c r="C61" s="17"/>
      <c r="D61" s="17"/>
      <c r="E61" s="3">
        <v>0</v>
      </c>
      <c r="F61" s="3">
        <f>Tableau256789101112131415[[#This Row],[MONTANT HT]]*0.2</f>
        <v>0</v>
      </c>
      <c r="G61" s="5">
        <f>Tableau256789101112131415[[#This Row],[TVA]]+Tableau256789101112131415[[#This Row],[MONTANT HT]]</f>
        <v>0</v>
      </c>
      <c r="H61" s="12" t="str" cm="1">
        <f t="array" ref="H61">_xlfn.IFS(Tableau256789101112131415[[#This Row],[MONTANT TTC]]="","",Tableau256789101112131415[[#This Row],[MODE 
REGLEMENT ]]="","A régler",Tableau256789101112131415[[#This Row],[MODE 
REGLEMENT ]]&lt;&gt;"","Réglée")</f>
        <v>A régler</v>
      </c>
      <c r="I61" s="1"/>
      <c r="J61" s="1"/>
      <c r="K61" s="1"/>
      <c r="L61" s="1"/>
      <c r="M61" s="1"/>
      <c r="N61" s="8"/>
      <c r="O61" s="38"/>
    </row>
    <row r="62" spans="1:15" x14ac:dyDescent="0.3">
      <c r="A62" s="7"/>
      <c r="B62" s="2"/>
      <c r="C62" s="17"/>
      <c r="D62" s="17"/>
      <c r="E62" s="3">
        <v>0</v>
      </c>
      <c r="F62" s="3">
        <f>Tableau256789101112131415[[#This Row],[MONTANT HT]]*0.2</f>
        <v>0</v>
      </c>
      <c r="G62" s="5">
        <f>Tableau256789101112131415[[#This Row],[TVA]]+Tableau256789101112131415[[#This Row],[MONTANT HT]]</f>
        <v>0</v>
      </c>
      <c r="H62" s="12" t="str" cm="1">
        <f t="array" ref="H62">_xlfn.IFS(Tableau256789101112131415[[#This Row],[MONTANT TTC]]="","",Tableau256789101112131415[[#This Row],[MODE 
REGLEMENT ]]="","A régler",Tableau256789101112131415[[#This Row],[MODE 
REGLEMENT ]]&lt;&gt;"","Réglée")</f>
        <v>A régler</v>
      </c>
      <c r="I62" s="1"/>
      <c r="J62" s="1"/>
      <c r="K62" s="1"/>
      <c r="L62" s="1"/>
      <c r="M62" s="1"/>
      <c r="N62" s="8"/>
      <c r="O62" s="38"/>
    </row>
    <row r="63" spans="1:15" x14ac:dyDescent="0.3">
      <c r="A63" s="7"/>
      <c r="B63" s="2"/>
      <c r="C63" s="17"/>
      <c r="D63" s="17"/>
      <c r="E63" s="3">
        <v>0</v>
      </c>
      <c r="F63" s="3">
        <f>Tableau256789101112131415[[#This Row],[MONTANT HT]]*0.2</f>
        <v>0</v>
      </c>
      <c r="G63" s="5">
        <f>Tableau256789101112131415[[#This Row],[TVA]]+Tableau256789101112131415[[#This Row],[MONTANT HT]]</f>
        <v>0</v>
      </c>
      <c r="H63" s="12" t="str" cm="1">
        <f t="array" ref="H63">_xlfn.IFS(Tableau256789101112131415[[#This Row],[MONTANT TTC]]="","",Tableau256789101112131415[[#This Row],[MODE 
REGLEMENT ]]="","A régler",Tableau256789101112131415[[#This Row],[MODE 
REGLEMENT ]]&lt;&gt;"","Réglée")</f>
        <v>A régler</v>
      </c>
      <c r="I63" s="1"/>
      <c r="J63" s="1"/>
      <c r="K63" s="1"/>
      <c r="L63" s="1"/>
      <c r="M63" s="1"/>
      <c r="N63" s="8"/>
      <c r="O63" s="38"/>
    </row>
    <row r="64" spans="1:15" x14ac:dyDescent="0.3">
      <c r="A64" s="7"/>
      <c r="B64" s="2"/>
      <c r="C64" s="17"/>
      <c r="D64" s="17"/>
      <c r="E64" s="3">
        <v>0</v>
      </c>
      <c r="F64" s="3">
        <f>Tableau256789101112131415[[#This Row],[MONTANT HT]]*0.2</f>
        <v>0</v>
      </c>
      <c r="G64" s="5">
        <f>Tableau256789101112131415[[#This Row],[TVA]]+Tableau256789101112131415[[#This Row],[MONTANT HT]]</f>
        <v>0</v>
      </c>
      <c r="H64" s="12" t="str" cm="1">
        <f t="array" ref="H64">_xlfn.IFS(Tableau256789101112131415[[#This Row],[MONTANT TTC]]="","",Tableau256789101112131415[[#This Row],[MODE 
REGLEMENT ]]="","A régler",Tableau256789101112131415[[#This Row],[MODE 
REGLEMENT ]]&lt;&gt;"","Réglée")</f>
        <v>A régler</v>
      </c>
      <c r="I64" s="1"/>
      <c r="J64" s="1"/>
      <c r="K64" s="1"/>
      <c r="L64" s="1"/>
      <c r="M64" s="1"/>
      <c r="N64" s="8"/>
      <c r="O64" s="38"/>
    </row>
    <row r="65" spans="1:15" x14ac:dyDescent="0.3">
      <c r="A65" s="7"/>
      <c r="B65" s="2"/>
      <c r="C65" s="17"/>
      <c r="D65" s="17"/>
      <c r="E65" s="3">
        <v>0</v>
      </c>
      <c r="F65" s="3">
        <f>Tableau256789101112131415[[#This Row],[MONTANT HT]]*0.2</f>
        <v>0</v>
      </c>
      <c r="G65" s="5">
        <f>Tableau256789101112131415[[#This Row],[TVA]]+Tableau256789101112131415[[#This Row],[MONTANT HT]]</f>
        <v>0</v>
      </c>
      <c r="H65" s="12" t="str" cm="1">
        <f t="array" ref="H65">_xlfn.IFS(Tableau256789101112131415[[#This Row],[MONTANT TTC]]="","",Tableau256789101112131415[[#This Row],[MODE 
REGLEMENT ]]="","A régler",Tableau256789101112131415[[#This Row],[MODE 
REGLEMENT ]]&lt;&gt;"","Réglée")</f>
        <v>A régler</v>
      </c>
      <c r="I65" s="1"/>
      <c r="J65" s="1"/>
      <c r="K65" s="1"/>
      <c r="L65" s="1"/>
      <c r="M65" s="1"/>
      <c r="N65" s="8"/>
      <c r="O65" s="38"/>
    </row>
    <row r="66" spans="1:15" x14ac:dyDescent="0.3">
      <c r="A66" s="7"/>
      <c r="B66" s="2"/>
      <c r="C66" s="17"/>
      <c r="D66" s="17"/>
      <c r="E66" s="3">
        <v>0</v>
      </c>
      <c r="F66" s="3">
        <f>Tableau256789101112131415[[#This Row],[MONTANT HT]]*0.2</f>
        <v>0</v>
      </c>
      <c r="G66" s="5">
        <f>Tableau256789101112131415[[#This Row],[TVA]]+Tableau256789101112131415[[#This Row],[MONTANT HT]]</f>
        <v>0</v>
      </c>
      <c r="H66" s="12" t="str" cm="1">
        <f t="array" ref="H66">_xlfn.IFS(Tableau256789101112131415[[#This Row],[MONTANT TTC]]="","",Tableau256789101112131415[[#This Row],[MODE 
REGLEMENT ]]="","A régler",Tableau256789101112131415[[#This Row],[MODE 
REGLEMENT ]]&lt;&gt;"","Réglée")</f>
        <v>A régler</v>
      </c>
      <c r="I66" s="1"/>
      <c r="J66" s="1"/>
      <c r="K66" s="1"/>
      <c r="L66" s="1"/>
      <c r="M66" s="1"/>
      <c r="N66" s="8"/>
      <c r="O66" s="38"/>
    </row>
    <row r="67" spans="1:15" x14ac:dyDescent="0.3">
      <c r="A67" s="7"/>
      <c r="B67" s="2"/>
      <c r="C67" s="17"/>
      <c r="D67" s="17"/>
      <c r="E67" s="3">
        <v>0</v>
      </c>
      <c r="F67" s="3">
        <f>Tableau256789101112131415[[#This Row],[MONTANT HT]]*0.2</f>
        <v>0</v>
      </c>
      <c r="G67" s="5">
        <f>Tableau256789101112131415[[#This Row],[TVA]]+Tableau256789101112131415[[#This Row],[MONTANT HT]]</f>
        <v>0</v>
      </c>
      <c r="H67" s="12" t="str" cm="1">
        <f t="array" ref="H67">_xlfn.IFS(Tableau256789101112131415[[#This Row],[MONTANT TTC]]="","",Tableau256789101112131415[[#This Row],[MODE 
REGLEMENT ]]="","A régler",Tableau256789101112131415[[#This Row],[MODE 
REGLEMENT ]]&lt;&gt;"","Réglée")</f>
        <v>A régler</v>
      </c>
      <c r="I67" s="1"/>
      <c r="J67" s="1"/>
      <c r="K67" s="1"/>
      <c r="L67" s="1"/>
      <c r="M67" s="1"/>
      <c r="N67" s="8"/>
      <c r="O67" s="38"/>
    </row>
    <row r="68" spans="1:15" x14ac:dyDescent="0.3">
      <c r="A68" s="7"/>
      <c r="B68" s="2"/>
      <c r="C68" s="17"/>
      <c r="D68" s="17"/>
      <c r="E68" s="3">
        <v>0</v>
      </c>
      <c r="F68" s="3">
        <f>Tableau256789101112131415[[#This Row],[MONTANT HT]]*0.2</f>
        <v>0</v>
      </c>
      <c r="G68" s="5">
        <f>Tableau256789101112131415[[#This Row],[TVA]]+Tableau256789101112131415[[#This Row],[MONTANT HT]]</f>
        <v>0</v>
      </c>
      <c r="H68" s="12" t="str" cm="1">
        <f t="array" ref="H68">_xlfn.IFS(Tableau256789101112131415[[#This Row],[MONTANT TTC]]="","",Tableau256789101112131415[[#This Row],[MODE 
REGLEMENT ]]="","A régler",Tableau256789101112131415[[#This Row],[MODE 
REGLEMENT ]]&lt;&gt;"","Réglée")</f>
        <v>A régler</v>
      </c>
      <c r="I68" s="1"/>
      <c r="J68" s="1"/>
      <c r="K68" s="1"/>
      <c r="L68" s="1"/>
      <c r="M68" s="1"/>
      <c r="N68" s="8"/>
      <c r="O68" s="38"/>
    </row>
    <row r="69" spans="1:15" x14ac:dyDescent="0.3">
      <c r="A69" s="7"/>
      <c r="B69" s="2"/>
      <c r="C69" s="17"/>
      <c r="D69" s="17"/>
      <c r="E69" s="3">
        <v>0</v>
      </c>
      <c r="F69" s="3">
        <f>Tableau256789101112131415[[#This Row],[MONTANT HT]]*0.2</f>
        <v>0</v>
      </c>
      <c r="G69" s="5">
        <f>Tableau256789101112131415[[#This Row],[TVA]]+Tableau256789101112131415[[#This Row],[MONTANT HT]]</f>
        <v>0</v>
      </c>
      <c r="H69" s="12" t="str" cm="1">
        <f t="array" ref="H69">_xlfn.IFS(Tableau256789101112131415[[#This Row],[MONTANT TTC]]="","",Tableau256789101112131415[[#This Row],[MODE 
REGLEMENT ]]="","A régler",Tableau256789101112131415[[#This Row],[MODE 
REGLEMENT ]]&lt;&gt;"","Réglée")</f>
        <v>A régler</v>
      </c>
      <c r="I69" s="1"/>
      <c r="J69" s="1"/>
      <c r="K69" s="1"/>
      <c r="L69" s="1"/>
      <c r="M69" s="1"/>
      <c r="N69" s="8"/>
      <c r="O69" s="38"/>
    </row>
    <row r="70" spans="1:15" x14ac:dyDescent="0.3">
      <c r="A70" s="7"/>
      <c r="B70" s="2"/>
      <c r="C70" s="17"/>
      <c r="D70" s="17"/>
      <c r="E70" s="3">
        <v>0</v>
      </c>
      <c r="F70" s="3">
        <f>Tableau256789101112131415[[#This Row],[MONTANT HT]]*0.2</f>
        <v>0</v>
      </c>
      <c r="G70" s="5">
        <f>Tableau256789101112131415[[#This Row],[TVA]]+Tableau256789101112131415[[#This Row],[MONTANT HT]]</f>
        <v>0</v>
      </c>
      <c r="H70" s="12" t="str" cm="1">
        <f t="array" ref="H70">_xlfn.IFS(Tableau256789101112131415[[#This Row],[MONTANT TTC]]="","",Tableau256789101112131415[[#This Row],[MODE 
REGLEMENT ]]="","A régler",Tableau256789101112131415[[#This Row],[MODE 
REGLEMENT ]]&lt;&gt;"","Réglée")</f>
        <v>A régler</v>
      </c>
      <c r="I70" s="1"/>
      <c r="J70" s="1"/>
      <c r="K70" s="1"/>
      <c r="L70" s="1"/>
      <c r="M70" s="1"/>
      <c r="N70" s="8"/>
      <c r="O70" s="38"/>
    </row>
    <row r="71" spans="1:15" x14ac:dyDescent="0.3">
      <c r="A71" s="7"/>
      <c r="B71" s="2"/>
      <c r="C71" s="17"/>
      <c r="D71" s="17"/>
      <c r="E71" s="3">
        <v>0</v>
      </c>
      <c r="F71" s="3">
        <f>Tableau256789101112131415[[#This Row],[MONTANT HT]]*0.2</f>
        <v>0</v>
      </c>
      <c r="G71" s="5">
        <f>Tableau256789101112131415[[#This Row],[TVA]]+Tableau256789101112131415[[#This Row],[MONTANT HT]]</f>
        <v>0</v>
      </c>
      <c r="H71" s="12" t="str" cm="1">
        <f t="array" ref="H71">_xlfn.IFS(Tableau256789101112131415[[#This Row],[MONTANT TTC]]="","",Tableau256789101112131415[[#This Row],[MODE 
REGLEMENT ]]="","A régler",Tableau256789101112131415[[#This Row],[MODE 
REGLEMENT ]]&lt;&gt;"","Réglée")</f>
        <v>A régler</v>
      </c>
      <c r="I71" s="1"/>
      <c r="J71" s="1"/>
      <c r="K71" s="1"/>
      <c r="L71" s="1"/>
      <c r="M71" s="1"/>
      <c r="N71" s="8"/>
      <c r="O71" s="38"/>
    </row>
    <row r="72" spans="1:15" x14ac:dyDescent="0.3">
      <c r="A72" s="7"/>
      <c r="B72" s="2"/>
      <c r="C72" s="17"/>
      <c r="D72" s="17"/>
      <c r="E72" s="3">
        <v>0</v>
      </c>
      <c r="F72" s="3">
        <f>Tableau256789101112131415[[#This Row],[MONTANT HT]]*0.2</f>
        <v>0</v>
      </c>
      <c r="G72" s="5">
        <f>Tableau256789101112131415[[#This Row],[TVA]]+Tableau256789101112131415[[#This Row],[MONTANT HT]]</f>
        <v>0</v>
      </c>
      <c r="H72" s="12" t="str" cm="1">
        <f t="array" ref="H72">_xlfn.IFS(Tableau256789101112131415[[#This Row],[MONTANT TTC]]="","",Tableau256789101112131415[[#This Row],[MODE 
REGLEMENT ]]="","A régler",Tableau256789101112131415[[#This Row],[MODE 
REGLEMENT ]]&lt;&gt;"","Réglée")</f>
        <v>A régler</v>
      </c>
      <c r="I72" s="1"/>
      <c r="J72" s="1"/>
      <c r="K72" s="1"/>
      <c r="L72" s="1"/>
      <c r="M72" s="1"/>
      <c r="N72" s="8"/>
      <c r="O72" s="38"/>
    </row>
    <row r="73" spans="1:15" x14ac:dyDescent="0.3">
      <c r="A73" s="7"/>
      <c r="B73" s="2"/>
      <c r="C73" s="17"/>
      <c r="D73" s="17"/>
      <c r="E73" s="3">
        <v>0</v>
      </c>
      <c r="F73" s="3">
        <f>Tableau256789101112131415[[#This Row],[MONTANT HT]]*0.2</f>
        <v>0</v>
      </c>
      <c r="G73" s="5">
        <f>Tableau256789101112131415[[#This Row],[TVA]]+Tableau256789101112131415[[#This Row],[MONTANT HT]]</f>
        <v>0</v>
      </c>
      <c r="H73" s="12" t="str" cm="1">
        <f t="array" ref="H73">_xlfn.IFS(Tableau256789101112131415[[#This Row],[MONTANT TTC]]="","",Tableau256789101112131415[[#This Row],[MODE 
REGLEMENT ]]="","A régler",Tableau256789101112131415[[#This Row],[MODE 
REGLEMENT ]]&lt;&gt;"","Réglée")</f>
        <v>A régler</v>
      </c>
      <c r="I73" s="1"/>
      <c r="J73" s="1"/>
      <c r="K73" s="1"/>
      <c r="L73" s="1"/>
      <c r="M73" s="1"/>
      <c r="N73" s="8"/>
      <c r="O73" s="38"/>
    </row>
    <row r="74" spans="1:15" x14ac:dyDescent="0.3">
      <c r="A74" s="7"/>
      <c r="B74" s="2"/>
      <c r="C74" s="17"/>
      <c r="D74" s="17"/>
      <c r="E74" s="3">
        <v>0</v>
      </c>
      <c r="F74" s="3">
        <f>Tableau256789101112131415[[#This Row],[MONTANT HT]]*0.2</f>
        <v>0</v>
      </c>
      <c r="G74" s="5">
        <f>Tableau256789101112131415[[#This Row],[TVA]]+Tableau256789101112131415[[#This Row],[MONTANT HT]]</f>
        <v>0</v>
      </c>
      <c r="H74" s="12" t="str" cm="1">
        <f t="array" ref="H74">_xlfn.IFS(Tableau256789101112131415[[#This Row],[MONTANT TTC]]="","",Tableau256789101112131415[[#This Row],[MODE 
REGLEMENT ]]="","A régler",Tableau256789101112131415[[#This Row],[MODE 
REGLEMENT ]]&lt;&gt;"","Réglée")</f>
        <v>A régler</v>
      </c>
      <c r="I74" s="1"/>
      <c r="J74" s="1"/>
      <c r="K74" s="1"/>
      <c r="L74" s="1"/>
      <c r="M74" s="1"/>
      <c r="N74" s="8"/>
      <c r="O74" s="38"/>
    </row>
    <row r="75" spans="1:15" x14ac:dyDescent="0.3">
      <c r="A75" s="7"/>
      <c r="B75" s="2"/>
      <c r="C75" s="17"/>
      <c r="D75" s="17"/>
      <c r="E75" s="3">
        <v>0</v>
      </c>
      <c r="F75" s="3">
        <f>Tableau256789101112131415[[#This Row],[MONTANT HT]]*0.2</f>
        <v>0</v>
      </c>
      <c r="G75" s="5">
        <f>Tableau256789101112131415[[#This Row],[TVA]]+Tableau256789101112131415[[#This Row],[MONTANT HT]]</f>
        <v>0</v>
      </c>
      <c r="H75" s="12" t="str" cm="1">
        <f t="array" ref="H75">_xlfn.IFS(Tableau256789101112131415[[#This Row],[MONTANT TTC]]="","",Tableau256789101112131415[[#This Row],[MODE 
REGLEMENT ]]="","A régler",Tableau256789101112131415[[#This Row],[MODE 
REGLEMENT ]]&lt;&gt;"","Réglée")</f>
        <v>A régler</v>
      </c>
      <c r="I75" s="1"/>
      <c r="J75" s="1"/>
      <c r="K75" s="1"/>
      <c r="L75" s="1"/>
      <c r="M75" s="1"/>
      <c r="N75" s="8"/>
      <c r="O75" s="38"/>
    </row>
    <row r="76" spans="1:15" x14ac:dyDescent="0.3">
      <c r="A76" s="7"/>
      <c r="B76" s="2"/>
      <c r="C76" s="17"/>
      <c r="D76" s="17"/>
      <c r="E76" s="3">
        <v>0</v>
      </c>
      <c r="F76" s="3">
        <f>Tableau256789101112131415[[#This Row],[MONTANT HT]]*0.2</f>
        <v>0</v>
      </c>
      <c r="G76" s="5">
        <f>Tableau256789101112131415[[#This Row],[TVA]]+Tableau256789101112131415[[#This Row],[MONTANT HT]]</f>
        <v>0</v>
      </c>
      <c r="H76" s="12" t="str" cm="1">
        <f t="array" ref="H76">_xlfn.IFS(Tableau256789101112131415[[#This Row],[MONTANT TTC]]="","",Tableau256789101112131415[[#This Row],[MODE 
REGLEMENT ]]="","A régler",Tableau256789101112131415[[#This Row],[MODE 
REGLEMENT ]]&lt;&gt;"","Réglée")</f>
        <v>A régler</v>
      </c>
      <c r="I76" s="1"/>
      <c r="J76" s="1"/>
      <c r="K76" s="1"/>
      <c r="L76" s="1"/>
      <c r="M76" s="1"/>
      <c r="N76" s="8"/>
      <c r="O76" s="38"/>
    </row>
    <row r="77" spans="1:15" x14ac:dyDescent="0.3">
      <c r="A77" s="7"/>
      <c r="B77" s="2"/>
      <c r="C77" s="17"/>
      <c r="D77" s="17"/>
      <c r="E77" s="3">
        <v>0</v>
      </c>
      <c r="F77" s="3">
        <f>Tableau256789101112131415[[#This Row],[MONTANT HT]]*0.2</f>
        <v>0</v>
      </c>
      <c r="G77" s="5">
        <f>Tableau256789101112131415[[#This Row],[TVA]]+Tableau256789101112131415[[#This Row],[MONTANT HT]]</f>
        <v>0</v>
      </c>
      <c r="H77" s="12" t="str" cm="1">
        <f t="array" ref="H77">_xlfn.IFS(Tableau256789101112131415[[#This Row],[MONTANT TTC]]="","",Tableau256789101112131415[[#This Row],[MODE 
REGLEMENT ]]="","A régler",Tableau256789101112131415[[#This Row],[MODE 
REGLEMENT ]]&lt;&gt;"","Réglée")</f>
        <v>A régler</v>
      </c>
      <c r="I77" s="1"/>
      <c r="J77" s="1"/>
      <c r="K77" s="1"/>
      <c r="L77" s="1"/>
      <c r="M77" s="1"/>
      <c r="N77" s="8"/>
      <c r="O77" s="38"/>
    </row>
    <row r="78" spans="1:15" x14ac:dyDescent="0.3">
      <c r="A78" s="7"/>
      <c r="B78" s="2"/>
      <c r="C78" s="17"/>
      <c r="D78" s="17"/>
      <c r="E78" s="3">
        <v>0</v>
      </c>
      <c r="F78" s="3">
        <f>Tableau256789101112131415[[#This Row],[MONTANT HT]]*0.2</f>
        <v>0</v>
      </c>
      <c r="G78" s="5">
        <f>Tableau256789101112131415[[#This Row],[TVA]]+Tableau256789101112131415[[#This Row],[MONTANT HT]]</f>
        <v>0</v>
      </c>
      <c r="H78" s="12" t="str" cm="1">
        <f t="array" ref="H78">_xlfn.IFS(Tableau256789101112131415[[#This Row],[MONTANT TTC]]="","",Tableau256789101112131415[[#This Row],[MODE 
REGLEMENT ]]="","A régler",Tableau256789101112131415[[#This Row],[MODE 
REGLEMENT ]]&lt;&gt;"","Réglée")</f>
        <v>A régler</v>
      </c>
      <c r="I78" s="1"/>
      <c r="J78" s="1"/>
      <c r="K78" s="1"/>
      <c r="L78" s="1"/>
      <c r="M78" s="1"/>
      <c r="N78" s="8"/>
      <c r="O78" s="38"/>
    </row>
    <row r="79" spans="1:15" x14ac:dyDescent="0.3">
      <c r="A79" s="7"/>
      <c r="B79" s="2"/>
      <c r="C79" s="17"/>
      <c r="D79" s="17"/>
      <c r="E79" s="3">
        <v>0</v>
      </c>
      <c r="F79" s="3">
        <f>Tableau256789101112131415[[#This Row],[MONTANT HT]]*0.2</f>
        <v>0</v>
      </c>
      <c r="G79" s="5">
        <f>Tableau256789101112131415[[#This Row],[TVA]]+Tableau256789101112131415[[#This Row],[MONTANT HT]]</f>
        <v>0</v>
      </c>
      <c r="H79" s="12" t="str" cm="1">
        <f t="array" ref="H79">_xlfn.IFS(Tableau256789101112131415[[#This Row],[MONTANT TTC]]="","",Tableau256789101112131415[[#This Row],[MODE 
REGLEMENT ]]="","A régler",Tableau256789101112131415[[#This Row],[MODE 
REGLEMENT ]]&lt;&gt;"","Réglée")</f>
        <v>A régler</v>
      </c>
      <c r="I79" s="1"/>
      <c r="J79" s="1"/>
      <c r="K79" s="1"/>
      <c r="L79" s="1"/>
      <c r="M79" s="1"/>
      <c r="N79" s="8"/>
      <c r="O79" s="38"/>
    </row>
    <row r="80" spans="1:15" x14ac:dyDescent="0.3">
      <c r="A80" s="9"/>
      <c r="B80" s="2"/>
      <c r="C80" s="17"/>
      <c r="D80" s="17"/>
      <c r="E80" s="3">
        <v>0</v>
      </c>
      <c r="F80" s="3">
        <f>Tableau256789101112131415[[#This Row],[MONTANT HT]]*0.2</f>
        <v>0</v>
      </c>
      <c r="G80" s="5">
        <f>Tableau256789101112131415[[#This Row],[TVA]]+Tableau256789101112131415[[#This Row],[MONTANT HT]]</f>
        <v>0</v>
      </c>
      <c r="H80" s="12" t="str" cm="1">
        <f t="array" ref="H80">_xlfn.IFS(Tableau256789101112131415[[#This Row],[MONTANT TTC]]="","",Tableau256789101112131415[[#This Row],[MODE 
REGLEMENT ]]="","A régler",Tableau256789101112131415[[#This Row],[MODE 
REGLEMENT ]]&lt;&gt;"","Réglée")</f>
        <v>A régler</v>
      </c>
      <c r="I80" s="1"/>
      <c r="J80" s="10"/>
      <c r="K80" s="10"/>
      <c r="L80" s="10"/>
      <c r="M80" s="10"/>
      <c r="N80" s="11"/>
      <c r="O80" s="80"/>
    </row>
  </sheetData>
  <mergeCells count="17">
    <mergeCell ref="K1:L1"/>
    <mergeCell ref="K2:L2"/>
    <mergeCell ref="K4:L4"/>
    <mergeCell ref="K5:L5"/>
    <mergeCell ref="E2:F2"/>
    <mergeCell ref="E4:F4"/>
    <mergeCell ref="E5:F5"/>
    <mergeCell ref="H1:I1"/>
    <mergeCell ref="H2:I2"/>
    <mergeCell ref="H4:I4"/>
    <mergeCell ref="H5:I5"/>
    <mergeCell ref="E1:F1"/>
    <mergeCell ref="A1:A5"/>
    <mergeCell ref="B1:C1"/>
    <mergeCell ref="B2:C2"/>
    <mergeCell ref="B4:C4"/>
    <mergeCell ref="B5:C5"/>
  </mergeCells>
  <conditionalFormatting sqref="A7:N79 A80:M80">
    <cfRule type="expression" dxfId="10" priority="3">
      <formula>$H7="Réglée"</formula>
    </cfRule>
  </conditionalFormatting>
  <conditionalFormatting sqref="O7:O80">
    <cfRule type="expression" dxfId="9" priority="1">
      <formula>$H7="Réglée"</formula>
    </cfRule>
  </conditionalFormatting>
  <dataValidations count="3">
    <dataValidation type="list" allowBlank="1" showInputMessage="1" showErrorMessage="1" sqref="J8:J80" xr:uid="{2ED8305D-AA91-4588-A67A-85BED768C939}">
      <formula1>"Revente,Investissement,Autre,"</formula1>
    </dataValidation>
    <dataValidation type="list" allowBlank="1" showInputMessage="1" showErrorMessage="1" sqref="I8:I80" xr:uid="{F59096CC-B077-42E5-A1AB-82E37D15D49A}">
      <formula1>"Virement,Prélèvement,"</formula1>
    </dataValidation>
    <dataValidation type="list" allowBlank="1" showInputMessage="1" showErrorMessage="1" sqref="O7:O80" xr:uid="{4FAD946B-5AF4-491A-999F-68379EE442C1}">
      <formula1>"OUI,"</formula1>
    </dataValidation>
  </dataValidations>
  <pageMargins left="0.7" right="0.7" top="0.75" bottom="0.75" header="0.3" footer="0.3"/>
  <tableParts count="1">
    <tablePart r:id="rId1"/>
  </tablePart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230B967-4DEC-4DE8-B2A2-8491E643FBDC}">
  <dimension ref="B1:F227"/>
  <sheetViews>
    <sheetView showGridLines="0" topLeftCell="A48" workbookViewId="0">
      <selection activeCell="H8" sqref="H8"/>
    </sheetView>
  </sheetViews>
  <sheetFormatPr baseColWidth="10" defaultRowHeight="14.4" x14ac:dyDescent="0.3"/>
  <cols>
    <col min="1" max="1" width="0.88671875" customWidth="1"/>
    <col min="2" max="2" width="50.109375" customWidth="1"/>
    <col min="3" max="3" width="1.21875" customWidth="1"/>
    <col min="4" max="4" width="4.33203125" customWidth="1"/>
    <col min="5" max="6" width="12.44140625" customWidth="1"/>
    <col min="10" max="10" width="10.88671875" customWidth="1"/>
  </cols>
  <sheetData>
    <row r="1" spans="2:6" ht="28.8" x14ac:dyDescent="0.3">
      <c r="B1" s="90" t="s">
        <v>38</v>
      </c>
      <c r="C1" s="90"/>
      <c r="D1" s="99"/>
      <c r="E1" s="99"/>
      <c r="F1" s="99"/>
    </row>
    <row r="2" spans="2:6" x14ac:dyDescent="0.3">
      <c r="B2" s="90" t="s">
        <v>39</v>
      </c>
      <c r="C2" s="90"/>
      <c r="D2" s="99"/>
      <c r="E2" s="99"/>
      <c r="F2" s="99"/>
    </row>
    <row r="3" spans="2:6" x14ac:dyDescent="0.3">
      <c r="B3" s="91"/>
      <c r="C3" s="91"/>
      <c r="D3" s="100"/>
      <c r="E3" s="100"/>
      <c r="F3" s="100"/>
    </row>
    <row r="4" spans="2:6" ht="57.6" x14ac:dyDescent="0.3">
      <c r="B4" s="91" t="s">
        <v>40</v>
      </c>
      <c r="C4" s="91"/>
      <c r="D4" s="100"/>
      <c r="E4" s="100"/>
      <c r="F4" s="100"/>
    </row>
    <row r="5" spans="2:6" x14ac:dyDescent="0.3">
      <c r="B5" s="91"/>
      <c r="C5" s="91"/>
      <c r="D5" s="100"/>
      <c r="E5" s="100"/>
      <c r="F5" s="100"/>
    </row>
    <row r="6" spans="2:6" ht="43.2" x14ac:dyDescent="0.3">
      <c r="B6" s="90" t="s">
        <v>41</v>
      </c>
      <c r="C6" s="90"/>
      <c r="D6" s="99"/>
      <c r="E6" s="99" t="s">
        <v>42</v>
      </c>
      <c r="F6" s="99" t="s">
        <v>43</v>
      </c>
    </row>
    <row r="7" spans="2:6" ht="15" thickBot="1" x14ac:dyDescent="0.35">
      <c r="B7" s="91"/>
      <c r="C7" s="91"/>
      <c r="D7" s="100"/>
      <c r="E7" s="100"/>
      <c r="F7" s="100"/>
    </row>
    <row r="8" spans="2:6" ht="57.6" x14ac:dyDescent="0.3">
      <c r="B8" s="92" t="s">
        <v>44</v>
      </c>
      <c r="C8" s="93"/>
      <c r="D8" s="101"/>
      <c r="E8" s="101">
        <v>1816</v>
      </c>
      <c r="F8" s="102"/>
    </row>
    <row r="9" spans="2:6" ht="28.8" x14ac:dyDescent="0.3">
      <c r="B9" s="94"/>
      <c r="C9" s="91"/>
      <c r="D9" s="100"/>
      <c r="E9" s="103" t="s">
        <v>45</v>
      </c>
      <c r="F9" s="104" t="s">
        <v>50</v>
      </c>
    </row>
    <row r="10" spans="2:6" ht="28.8" x14ac:dyDescent="0.3">
      <c r="B10" s="94"/>
      <c r="C10" s="91"/>
      <c r="D10" s="100"/>
      <c r="E10" s="103" t="s">
        <v>46</v>
      </c>
      <c r="F10" s="104"/>
    </row>
    <row r="11" spans="2:6" ht="28.8" x14ac:dyDescent="0.3">
      <c r="B11" s="94"/>
      <c r="C11" s="91"/>
      <c r="D11" s="100"/>
      <c r="E11" s="103" t="s">
        <v>47</v>
      </c>
      <c r="F11" s="104"/>
    </row>
    <row r="12" spans="2:6" ht="28.8" x14ac:dyDescent="0.3">
      <c r="B12" s="94"/>
      <c r="C12" s="91"/>
      <c r="D12" s="100"/>
      <c r="E12" s="103" t="s">
        <v>48</v>
      </c>
      <c r="F12" s="104"/>
    </row>
    <row r="13" spans="2:6" ht="28.8" x14ac:dyDescent="0.3">
      <c r="B13" s="94"/>
      <c r="C13" s="91"/>
      <c r="D13" s="100"/>
      <c r="E13" s="103" t="s">
        <v>49</v>
      </c>
      <c r="F13" s="104"/>
    </row>
    <row r="14" spans="2:6" ht="28.8" x14ac:dyDescent="0.3">
      <c r="B14" s="94"/>
      <c r="C14" s="91"/>
      <c r="D14" s="100"/>
      <c r="E14" s="103" t="s">
        <v>51</v>
      </c>
      <c r="F14" s="104" t="s">
        <v>50</v>
      </c>
    </row>
    <row r="15" spans="2:6" x14ac:dyDescent="0.3">
      <c r="B15" s="94"/>
      <c r="C15" s="91"/>
      <c r="D15" s="100"/>
      <c r="E15" s="103" t="s">
        <v>52</v>
      </c>
      <c r="F15" s="104"/>
    </row>
    <row r="16" spans="2:6" ht="28.8" x14ac:dyDescent="0.3">
      <c r="B16" s="94"/>
      <c r="C16" s="91"/>
      <c r="D16" s="100"/>
      <c r="E16" s="103" t="s">
        <v>53</v>
      </c>
      <c r="F16" s="104"/>
    </row>
    <row r="17" spans="2:6" ht="28.8" x14ac:dyDescent="0.3">
      <c r="B17" s="94"/>
      <c r="C17" s="91"/>
      <c r="D17" s="100"/>
      <c r="E17" s="103" t="s">
        <v>54</v>
      </c>
      <c r="F17" s="104"/>
    </row>
    <row r="18" spans="2:6" ht="28.8" x14ac:dyDescent="0.3">
      <c r="B18" s="94"/>
      <c r="C18" s="91"/>
      <c r="D18" s="100"/>
      <c r="E18" s="103" t="s">
        <v>55</v>
      </c>
      <c r="F18" s="104"/>
    </row>
    <row r="19" spans="2:6" ht="28.8" x14ac:dyDescent="0.3">
      <c r="B19" s="94"/>
      <c r="C19" s="91"/>
      <c r="D19" s="100"/>
      <c r="E19" s="103" t="s">
        <v>56</v>
      </c>
      <c r="F19" s="104" t="s">
        <v>50</v>
      </c>
    </row>
    <row r="20" spans="2:6" ht="28.8" x14ac:dyDescent="0.3">
      <c r="B20" s="94"/>
      <c r="C20" s="91"/>
      <c r="D20" s="100"/>
      <c r="E20" s="103" t="s">
        <v>57</v>
      </c>
      <c r="F20" s="104"/>
    </row>
    <row r="21" spans="2:6" ht="28.8" x14ac:dyDescent="0.3">
      <c r="B21" s="94"/>
      <c r="C21" s="91"/>
      <c r="D21" s="100"/>
      <c r="E21" s="103" t="s">
        <v>58</v>
      </c>
      <c r="F21" s="104"/>
    </row>
    <row r="22" spans="2:6" ht="28.8" x14ac:dyDescent="0.3">
      <c r="B22" s="94"/>
      <c r="C22" s="91"/>
      <c r="D22" s="100"/>
      <c r="E22" s="103" t="s">
        <v>59</v>
      </c>
      <c r="F22" s="104"/>
    </row>
    <row r="23" spans="2:6" ht="28.8" x14ac:dyDescent="0.3">
      <c r="B23" s="94"/>
      <c r="C23" s="91"/>
      <c r="D23" s="100"/>
      <c r="E23" s="103" t="s">
        <v>60</v>
      </c>
      <c r="F23" s="104"/>
    </row>
    <row r="24" spans="2:6" ht="28.8" x14ac:dyDescent="0.3">
      <c r="B24" s="94"/>
      <c r="C24" s="91"/>
      <c r="D24" s="100"/>
      <c r="E24" s="103" t="s">
        <v>61</v>
      </c>
      <c r="F24" s="104" t="s">
        <v>50</v>
      </c>
    </row>
    <row r="25" spans="2:6" ht="28.8" x14ac:dyDescent="0.3">
      <c r="B25" s="94"/>
      <c r="C25" s="91"/>
      <c r="D25" s="100"/>
      <c r="E25" s="103" t="s">
        <v>62</v>
      </c>
      <c r="F25" s="104"/>
    </row>
    <row r="26" spans="2:6" ht="28.8" x14ac:dyDescent="0.3">
      <c r="B26" s="94"/>
      <c r="C26" s="91"/>
      <c r="D26" s="100"/>
      <c r="E26" s="103" t="s">
        <v>63</v>
      </c>
      <c r="F26" s="104"/>
    </row>
    <row r="27" spans="2:6" ht="28.8" x14ac:dyDescent="0.3">
      <c r="B27" s="94"/>
      <c r="C27" s="91"/>
      <c r="D27" s="100"/>
      <c r="E27" s="103" t="s">
        <v>64</v>
      </c>
      <c r="F27" s="104"/>
    </row>
    <row r="28" spans="2:6" ht="28.8" x14ac:dyDescent="0.3">
      <c r="B28" s="94"/>
      <c r="C28" s="91"/>
      <c r="D28" s="100"/>
      <c r="E28" s="103" t="s">
        <v>65</v>
      </c>
      <c r="F28" s="104"/>
    </row>
    <row r="29" spans="2:6" ht="28.8" x14ac:dyDescent="0.3">
      <c r="B29" s="94"/>
      <c r="C29" s="91"/>
      <c r="D29" s="100"/>
      <c r="E29" s="103" t="s">
        <v>66</v>
      </c>
      <c r="F29" s="104" t="s">
        <v>50</v>
      </c>
    </row>
    <row r="30" spans="2:6" ht="28.8" x14ac:dyDescent="0.3">
      <c r="B30" s="94"/>
      <c r="C30" s="91"/>
      <c r="D30" s="100"/>
      <c r="E30" s="103" t="s">
        <v>67</v>
      </c>
      <c r="F30" s="104"/>
    </row>
    <row r="31" spans="2:6" ht="28.8" x14ac:dyDescent="0.3">
      <c r="B31" s="94"/>
      <c r="C31" s="91"/>
      <c r="D31" s="100"/>
      <c r="E31" s="103" t="s">
        <v>68</v>
      </c>
      <c r="F31" s="104"/>
    </row>
    <row r="32" spans="2:6" ht="28.8" x14ac:dyDescent="0.3">
      <c r="B32" s="94"/>
      <c r="C32" s="91"/>
      <c r="D32" s="100"/>
      <c r="E32" s="103" t="s">
        <v>69</v>
      </c>
      <c r="F32" s="104"/>
    </row>
    <row r="33" spans="2:6" ht="28.8" x14ac:dyDescent="0.3">
      <c r="B33" s="94"/>
      <c r="C33" s="91"/>
      <c r="D33" s="100"/>
      <c r="E33" s="103" t="s">
        <v>70</v>
      </c>
      <c r="F33" s="104"/>
    </row>
    <row r="34" spans="2:6" ht="28.8" x14ac:dyDescent="0.3">
      <c r="B34" s="94"/>
      <c r="C34" s="91"/>
      <c r="D34" s="100"/>
      <c r="E34" s="103" t="s">
        <v>71</v>
      </c>
      <c r="F34" s="104" t="s">
        <v>50</v>
      </c>
    </row>
    <row r="35" spans="2:6" ht="28.8" x14ac:dyDescent="0.3">
      <c r="B35" s="94"/>
      <c r="C35" s="91"/>
      <c r="D35" s="100"/>
      <c r="E35" s="103" t="s">
        <v>72</v>
      </c>
      <c r="F35" s="104"/>
    </row>
    <row r="36" spans="2:6" ht="28.8" x14ac:dyDescent="0.3">
      <c r="B36" s="94"/>
      <c r="C36" s="91"/>
      <c r="D36" s="100"/>
      <c r="E36" s="103" t="s">
        <v>73</v>
      </c>
      <c r="F36" s="104"/>
    </row>
    <row r="37" spans="2:6" ht="28.8" x14ac:dyDescent="0.3">
      <c r="B37" s="94"/>
      <c r="C37" s="91"/>
      <c r="D37" s="100"/>
      <c r="E37" s="103" t="s">
        <v>74</v>
      </c>
      <c r="F37" s="104"/>
    </row>
    <row r="38" spans="2:6" ht="28.8" x14ac:dyDescent="0.3">
      <c r="B38" s="94"/>
      <c r="C38" s="91"/>
      <c r="D38" s="100"/>
      <c r="E38" s="103" t="s">
        <v>75</v>
      </c>
      <c r="F38" s="104"/>
    </row>
    <row r="39" spans="2:6" ht="28.8" x14ac:dyDescent="0.3">
      <c r="B39" s="94"/>
      <c r="C39" s="91"/>
      <c r="D39" s="100"/>
      <c r="E39" s="103" t="s">
        <v>76</v>
      </c>
      <c r="F39" s="104" t="s">
        <v>50</v>
      </c>
    </row>
    <row r="40" spans="2:6" ht="28.8" x14ac:dyDescent="0.3">
      <c r="B40" s="94"/>
      <c r="C40" s="91"/>
      <c r="D40" s="100"/>
      <c r="E40" s="103" t="s">
        <v>77</v>
      </c>
      <c r="F40" s="104"/>
    </row>
    <row r="41" spans="2:6" ht="28.8" x14ac:dyDescent="0.3">
      <c r="B41" s="94"/>
      <c r="C41" s="91"/>
      <c r="D41" s="100"/>
      <c r="E41" s="103" t="s">
        <v>78</v>
      </c>
      <c r="F41" s="104"/>
    </row>
    <row r="42" spans="2:6" ht="28.8" x14ac:dyDescent="0.3">
      <c r="B42" s="94"/>
      <c r="C42" s="91"/>
      <c r="D42" s="100"/>
      <c r="E42" s="103" t="s">
        <v>79</v>
      </c>
      <c r="F42" s="104"/>
    </row>
    <row r="43" spans="2:6" ht="28.8" x14ac:dyDescent="0.3">
      <c r="B43" s="94"/>
      <c r="C43" s="91"/>
      <c r="D43" s="100"/>
      <c r="E43" s="103" t="s">
        <v>80</v>
      </c>
      <c r="F43" s="104"/>
    </row>
    <row r="44" spans="2:6" ht="28.8" x14ac:dyDescent="0.3">
      <c r="B44" s="94"/>
      <c r="C44" s="91"/>
      <c r="D44" s="100"/>
      <c r="E44" s="103" t="s">
        <v>81</v>
      </c>
      <c r="F44" s="104" t="s">
        <v>50</v>
      </c>
    </row>
    <row r="45" spans="2:6" ht="28.8" x14ac:dyDescent="0.3">
      <c r="B45" s="94"/>
      <c r="C45" s="91"/>
      <c r="D45" s="100"/>
      <c r="E45" s="103" t="s">
        <v>82</v>
      </c>
      <c r="F45" s="104"/>
    </row>
    <row r="46" spans="2:6" ht="28.8" x14ac:dyDescent="0.3">
      <c r="B46" s="94"/>
      <c r="C46" s="91"/>
      <c r="D46" s="100"/>
      <c r="E46" s="103" t="s">
        <v>83</v>
      </c>
      <c r="F46" s="104"/>
    </row>
    <row r="47" spans="2:6" ht="28.8" x14ac:dyDescent="0.3">
      <c r="B47" s="94"/>
      <c r="C47" s="91"/>
      <c r="D47" s="100"/>
      <c r="E47" s="103" t="s">
        <v>84</v>
      </c>
      <c r="F47" s="104"/>
    </row>
    <row r="48" spans="2:6" ht="29.4" thickBot="1" x14ac:dyDescent="0.35">
      <c r="B48" s="95"/>
      <c r="C48" s="96"/>
      <c r="D48" s="105"/>
      <c r="E48" s="106" t="s">
        <v>85</v>
      </c>
      <c r="F48" s="107"/>
    </row>
    <row r="49" spans="2:6" ht="15" thickBot="1" x14ac:dyDescent="0.35">
      <c r="B49" s="91"/>
      <c r="C49" s="91"/>
      <c r="D49" s="100"/>
      <c r="E49" s="100"/>
      <c r="F49" s="100"/>
    </row>
    <row r="50" spans="2:6" ht="72" x14ac:dyDescent="0.3">
      <c r="B50" s="92" t="s">
        <v>86</v>
      </c>
      <c r="C50" s="93"/>
      <c r="D50" s="101"/>
      <c r="E50" s="101">
        <v>3</v>
      </c>
      <c r="F50" s="102"/>
    </row>
    <row r="51" spans="2:6" ht="28.8" x14ac:dyDescent="0.3">
      <c r="B51" s="94"/>
      <c r="C51" s="91"/>
      <c r="D51" s="100"/>
      <c r="E51" s="103" t="s">
        <v>87</v>
      </c>
      <c r="F51" s="104" t="s">
        <v>50</v>
      </c>
    </row>
    <row r="52" spans="2:6" ht="29.4" thickBot="1" x14ac:dyDescent="0.35">
      <c r="B52" s="95"/>
      <c r="C52" s="96"/>
      <c r="D52" s="105"/>
      <c r="E52" s="106" t="s">
        <v>88</v>
      </c>
      <c r="F52" s="107"/>
    </row>
    <row r="53" spans="2:6" ht="15" thickBot="1" x14ac:dyDescent="0.35">
      <c r="B53" s="91"/>
      <c r="C53" s="91"/>
      <c r="D53" s="100"/>
      <c r="E53" s="100"/>
      <c r="F53" s="100"/>
    </row>
    <row r="54" spans="2:6" ht="72" x14ac:dyDescent="0.3">
      <c r="B54" s="92" t="s">
        <v>89</v>
      </c>
      <c r="C54" s="93"/>
      <c r="D54" s="101"/>
      <c r="E54" s="101">
        <v>26</v>
      </c>
      <c r="F54" s="102"/>
    </row>
    <row r="55" spans="2:6" ht="28.8" x14ac:dyDescent="0.3">
      <c r="B55" s="94"/>
      <c r="C55" s="91"/>
      <c r="D55" s="100"/>
      <c r="E55" s="103" t="s">
        <v>90</v>
      </c>
      <c r="F55" s="104" t="s">
        <v>50</v>
      </c>
    </row>
    <row r="56" spans="2:6" ht="28.8" x14ac:dyDescent="0.3">
      <c r="B56" s="94"/>
      <c r="C56" s="91"/>
      <c r="D56" s="100"/>
      <c r="E56" s="103" t="s">
        <v>91</v>
      </c>
      <c r="F56" s="104" t="s">
        <v>50</v>
      </c>
    </row>
    <row r="57" spans="2:6" ht="28.8" x14ac:dyDescent="0.3">
      <c r="B57" s="94"/>
      <c r="C57" s="91"/>
      <c r="D57" s="100"/>
      <c r="E57" s="103" t="s">
        <v>92</v>
      </c>
      <c r="F57" s="104" t="s">
        <v>50</v>
      </c>
    </row>
    <row r="58" spans="2:6" ht="28.8" x14ac:dyDescent="0.3">
      <c r="B58" s="94"/>
      <c r="C58" s="91"/>
      <c r="D58" s="100"/>
      <c r="E58" s="103" t="s">
        <v>93</v>
      </c>
      <c r="F58" s="104"/>
    </row>
    <row r="59" spans="2:6" ht="28.8" x14ac:dyDescent="0.3">
      <c r="B59" s="94"/>
      <c r="C59" s="91"/>
      <c r="D59" s="100"/>
      <c r="E59" s="103" t="s">
        <v>94</v>
      </c>
      <c r="F59" s="104" t="s">
        <v>50</v>
      </c>
    </row>
    <row r="60" spans="2:6" ht="28.8" x14ac:dyDescent="0.3">
      <c r="B60" s="94"/>
      <c r="C60" s="91"/>
      <c r="D60" s="100"/>
      <c r="E60" s="103" t="s">
        <v>95</v>
      </c>
      <c r="F60" s="104"/>
    </row>
    <row r="61" spans="2:6" ht="28.8" x14ac:dyDescent="0.3">
      <c r="B61" s="94"/>
      <c r="C61" s="91"/>
      <c r="D61" s="100"/>
      <c r="E61" s="103" t="s">
        <v>96</v>
      </c>
      <c r="F61" s="104" t="s">
        <v>50</v>
      </c>
    </row>
    <row r="62" spans="2:6" ht="28.8" x14ac:dyDescent="0.3">
      <c r="B62" s="94"/>
      <c r="C62" s="91"/>
      <c r="D62" s="100"/>
      <c r="E62" s="103" t="s">
        <v>97</v>
      </c>
      <c r="F62" s="104" t="s">
        <v>50</v>
      </c>
    </row>
    <row r="63" spans="2:6" ht="28.8" x14ac:dyDescent="0.3">
      <c r="B63" s="94"/>
      <c r="C63" s="91"/>
      <c r="D63" s="100"/>
      <c r="E63" s="103" t="s">
        <v>98</v>
      </c>
      <c r="F63" s="104" t="s">
        <v>50</v>
      </c>
    </row>
    <row r="64" spans="2:6" ht="28.8" x14ac:dyDescent="0.3">
      <c r="B64" s="94"/>
      <c r="C64" s="91"/>
      <c r="D64" s="100"/>
      <c r="E64" s="103" t="s">
        <v>99</v>
      </c>
      <c r="F64" s="104" t="s">
        <v>50</v>
      </c>
    </row>
    <row r="65" spans="2:6" ht="28.8" x14ac:dyDescent="0.3">
      <c r="B65" s="94"/>
      <c r="C65" s="91"/>
      <c r="D65" s="100"/>
      <c r="E65" s="103" t="s">
        <v>100</v>
      </c>
      <c r="F65" s="104"/>
    </row>
    <row r="66" spans="2:6" ht="28.8" x14ac:dyDescent="0.3">
      <c r="B66" s="94"/>
      <c r="C66" s="91"/>
      <c r="D66" s="100"/>
      <c r="E66" s="103" t="s">
        <v>101</v>
      </c>
      <c r="F66" s="104" t="s">
        <v>50</v>
      </c>
    </row>
    <row r="67" spans="2:6" ht="28.8" x14ac:dyDescent="0.3">
      <c r="B67" s="94"/>
      <c r="C67" s="91"/>
      <c r="D67" s="100"/>
      <c r="E67" s="103" t="s">
        <v>102</v>
      </c>
      <c r="F67" s="104"/>
    </row>
    <row r="68" spans="2:6" ht="28.8" x14ac:dyDescent="0.3">
      <c r="B68" s="94"/>
      <c r="C68" s="91"/>
      <c r="D68" s="100"/>
      <c r="E68" s="103" t="s">
        <v>103</v>
      </c>
      <c r="F68" s="104" t="s">
        <v>50</v>
      </c>
    </row>
    <row r="69" spans="2:6" ht="28.8" x14ac:dyDescent="0.3">
      <c r="B69" s="94"/>
      <c r="C69" s="91"/>
      <c r="D69" s="100"/>
      <c r="E69" s="103" t="s">
        <v>104</v>
      </c>
      <c r="F69" s="104" t="s">
        <v>50</v>
      </c>
    </row>
    <row r="70" spans="2:6" ht="28.8" x14ac:dyDescent="0.3">
      <c r="B70" s="94"/>
      <c r="C70" s="91"/>
      <c r="D70" s="100"/>
      <c r="E70" s="103" t="s">
        <v>105</v>
      </c>
      <c r="F70" s="104"/>
    </row>
    <row r="71" spans="2:6" ht="29.4" thickBot="1" x14ac:dyDescent="0.35">
      <c r="B71" s="95"/>
      <c r="C71" s="96"/>
      <c r="D71" s="105"/>
      <c r="E71" s="106" t="s">
        <v>106</v>
      </c>
      <c r="F71" s="107" t="s">
        <v>50</v>
      </c>
    </row>
    <row r="72" spans="2:6" ht="15" thickBot="1" x14ac:dyDescent="0.35">
      <c r="B72" s="91"/>
      <c r="C72" s="91"/>
      <c r="D72" s="100"/>
      <c r="E72" s="100"/>
      <c r="F72" s="100"/>
    </row>
    <row r="73" spans="2:6" ht="72" x14ac:dyDescent="0.3">
      <c r="B73" s="92" t="s">
        <v>107</v>
      </c>
      <c r="C73" s="93"/>
      <c r="D73" s="101"/>
      <c r="E73" s="101">
        <v>876</v>
      </c>
      <c r="F73" s="102"/>
    </row>
    <row r="74" spans="2:6" ht="28.8" x14ac:dyDescent="0.3">
      <c r="B74" s="94"/>
      <c r="C74" s="91"/>
      <c r="D74" s="100"/>
      <c r="E74" s="103" t="s">
        <v>108</v>
      </c>
      <c r="F74" s="104" t="s">
        <v>50</v>
      </c>
    </row>
    <row r="75" spans="2:6" x14ac:dyDescent="0.3">
      <c r="B75" s="94"/>
      <c r="C75" s="91"/>
      <c r="D75" s="100"/>
      <c r="E75" s="100"/>
      <c r="F75" s="104" t="s">
        <v>109</v>
      </c>
    </row>
    <row r="76" spans="2:6" x14ac:dyDescent="0.3">
      <c r="B76" s="94"/>
      <c r="C76" s="91"/>
      <c r="D76" s="100"/>
      <c r="E76" s="100"/>
      <c r="F76" s="104" t="s">
        <v>110</v>
      </c>
    </row>
    <row r="77" spans="2:6" x14ac:dyDescent="0.3">
      <c r="B77" s="94"/>
      <c r="C77" s="91"/>
      <c r="D77" s="100"/>
      <c r="E77" s="100"/>
      <c r="F77" s="104" t="s">
        <v>111</v>
      </c>
    </row>
    <row r="78" spans="2:6" x14ac:dyDescent="0.3">
      <c r="B78" s="94"/>
      <c r="C78" s="91"/>
      <c r="D78" s="100"/>
      <c r="E78" s="100"/>
      <c r="F78" s="104" t="s">
        <v>112</v>
      </c>
    </row>
    <row r="79" spans="2:6" ht="28.8" x14ac:dyDescent="0.3">
      <c r="B79" s="94"/>
      <c r="C79" s="91"/>
      <c r="D79" s="100"/>
      <c r="E79" s="103" t="s">
        <v>113</v>
      </c>
      <c r="F79" s="104" t="s">
        <v>50</v>
      </c>
    </row>
    <row r="80" spans="2:6" x14ac:dyDescent="0.3">
      <c r="B80" s="94"/>
      <c r="C80" s="91"/>
      <c r="D80" s="100"/>
      <c r="E80" s="100"/>
      <c r="F80" s="104" t="s">
        <v>109</v>
      </c>
    </row>
    <row r="81" spans="2:6" x14ac:dyDescent="0.3">
      <c r="B81" s="94"/>
      <c r="C81" s="91"/>
      <c r="D81" s="100"/>
      <c r="E81" s="100"/>
      <c r="F81" s="104" t="s">
        <v>110</v>
      </c>
    </row>
    <row r="82" spans="2:6" x14ac:dyDescent="0.3">
      <c r="B82" s="94"/>
      <c r="C82" s="91"/>
      <c r="D82" s="100"/>
      <c r="E82" s="100"/>
      <c r="F82" s="104" t="s">
        <v>111</v>
      </c>
    </row>
    <row r="83" spans="2:6" x14ac:dyDescent="0.3">
      <c r="B83" s="94"/>
      <c r="C83" s="91"/>
      <c r="D83" s="100"/>
      <c r="E83" s="100"/>
      <c r="F83" s="104" t="s">
        <v>112</v>
      </c>
    </row>
    <row r="84" spans="2:6" ht="28.8" x14ac:dyDescent="0.3">
      <c r="B84" s="94"/>
      <c r="C84" s="91"/>
      <c r="D84" s="100"/>
      <c r="E84" s="103" t="s">
        <v>114</v>
      </c>
      <c r="F84" s="104" t="s">
        <v>50</v>
      </c>
    </row>
    <row r="85" spans="2:6" x14ac:dyDescent="0.3">
      <c r="B85" s="94"/>
      <c r="C85" s="91"/>
      <c r="D85" s="100"/>
      <c r="E85" s="100"/>
      <c r="F85" s="104" t="s">
        <v>109</v>
      </c>
    </row>
    <row r="86" spans="2:6" x14ac:dyDescent="0.3">
      <c r="B86" s="94"/>
      <c r="C86" s="91"/>
      <c r="D86" s="100"/>
      <c r="E86" s="100"/>
      <c r="F86" s="104" t="s">
        <v>110</v>
      </c>
    </row>
    <row r="87" spans="2:6" x14ac:dyDescent="0.3">
      <c r="B87" s="94"/>
      <c r="C87" s="91"/>
      <c r="D87" s="100"/>
      <c r="E87" s="100"/>
      <c r="F87" s="104" t="s">
        <v>111</v>
      </c>
    </row>
    <row r="88" spans="2:6" x14ac:dyDescent="0.3">
      <c r="B88" s="94"/>
      <c r="C88" s="91"/>
      <c r="D88" s="100"/>
      <c r="E88" s="100"/>
      <c r="F88" s="104" t="s">
        <v>112</v>
      </c>
    </row>
    <row r="89" spans="2:6" ht="28.8" x14ac:dyDescent="0.3">
      <c r="B89" s="94"/>
      <c r="C89" s="91"/>
      <c r="D89" s="100"/>
      <c r="E89" s="103" t="s">
        <v>115</v>
      </c>
      <c r="F89" s="104" t="s">
        <v>50</v>
      </c>
    </row>
    <row r="90" spans="2:6" x14ac:dyDescent="0.3">
      <c r="B90" s="94"/>
      <c r="C90" s="91"/>
      <c r="D90" s="100"/>
      <c r="E90" s="100"/>
      <c r="F90" s="104" t="s">
        <v>109</v>
      </c>
    </row>
    <row r="91" spans="2:6" x14ac:dyDescent="0.3">
      <c r="B91" s="94"/>
      <c r="C91" s="91"/>
      <c r="D91" s="100"/>
      <c r="E91" s="100"/>
      <c r="F91" s="104" t="s">
        <v>110</v>
      </c>
    </row>
    <row r="92" spans="2:6" x14ac:dyDescent="0.3">
      <c r="B92" s="94"/>
      <c r="C92" s="91"/>
      <c r="D92" s="100"/>
      <c r="E92" s="100"/>
      <c r="F92" s="104" t="s">
        <v>111</v>
      </c>
    </row>
    <row r="93" spans="2:6" x14ac:dyDescent="0.3">
      <c r="B93" s="94"/>
      <c r="C93" s="91"/>
      <c r="D93" s="100"/>
      <c r="E93" s="100"/>
      <c r="F93" s="104" t="s">
        <v>112</v>
      </c>
    </row>
    <row r="94" spans="2:6" ht="28.8" x14ac:dyDescent="0.3">
      <c r="B94" s="94"/>
      <c r="C94" s="91"/>
      <c r="D94" s="100"/>
      <c r="E94" s="103" t="s">
        <v>116</v>
      </c>
      <c r="F94" s="104" t="s">
        <v>50</v>
      </c>
    </row>
    <row r="95" spans="2:6" x14ac:dyDescent="0.3">
      <c r="B95" s="94"/>
      <c r="C95" s="91"/>
      <c r="D95" s="100"/>
      <c r="E95" s="100"/>
      <c r="F95" s="104" t="s">
        <v>109</v>
      </c>
    </row>
    <row r="96" spans="2:6" x14ac:dyDescent="0.3">
      <c r="B96" s="94"/>
      <c r="C96" s="91"/>
      <c r="D96" s="100"/>
      <c r="E96" s="100"/>
      <c r="F96" s="104" t="s">
        <v>110</v>
      </c>
    </row>
    <row r="97" spans="2:6" x14ac:dyDescent="0.3">
      <c r="B97" s="94"/>
      <c r="C97" s="91"/>
      <c r="D97" s="100"/>
      <c r="E97" s="100"/>
      <c r="F97" s="104" t="s">
        <v>111</v>
      </c>
    </row>
    <row r="98" spans="2:6" x14ac:dyDescent="0.3">
      <c r="B98" s="94"/>
      <c r="C98" s="91"/>
      <c r="D98" s="100"/>
      <c r="E98" s="100"/>
      <c r="F98" s="104" t="s">
        <v>112</v>
      </c>
    </row>
    <row r="99" spans="2:6" ht="28.8" x14ac:dyDescent="0.3">
      <c r="B99" s="94"/>
      <c r="C99" s="91"/>
      <c r="D99" s="100"/>
      <c r="E99" s="103" t="s">
        <v>117</v>
      </c>
      <c r="F99" s="104" t="s">
        <v>50</v>
      </c>
    </row>
    <row r="100" spans="2:6" x14ac:dyDescent="0.3">
      <c r="B100" s="94"/>
      <c r="C100" s="91"/>
      <c r="D100" s="100"/>
      <c r="E100" s="100"/>
      <c r="F100" s="104" t="s">
        <v>109</v>
      </c>
    </row>
    <row r="101" spans="2:6" x14ac:dyDescent="0.3">
      <c r="B101" s="94"/>
      <c r="C101" s="91"/>
      <c r="D101" s="100"/>
      <c r="E101" s="100"/>
      <c r="F101" s="104" t="s">
        <v>110</v>
      </c>
    </row>
    <row r="102" spans="2:6" x14ac:dyDescent="0.3">
      <c r="B102" s="94"/>
      <c r="C102" s="91"/>
      <c r="D102" s="100"/>
      <c r="E102" s="100"/>
      <c r="F102" s="104" t="s">
        <v>111</v>
      </c>
    </row>
    <row r="103" spans="2:6" x14ac:dyDescent="0.3">
      <c r="B103" s="94"/>
      <c r="C103" s="91"/>
      <c r="D103" s="100"/>
      <c r="E103" s="100"/>
      <c r="F103" s="104" t="s">
        <v>112</v>
      </c>
    </row>
    <row r="104" spans="2:6" ht="28.8" x14ac:dyDescent="0.3">
      <c r="B104" s="94"/>
      <c r="C104" s="91"/>
      <c r="D104" s="100"/>
      <c r="E104" s="103" t="s">
        <v>118</v>
      </c>
      <c r="F104" s="104" t="s">
        <v>50</v>
      </c>
    </row>
    <row r="105" spans="2:6" x14ac:dyDescent="0.3">
      <c r="B105" s="94"/>
      <c r="C105" s="91"/>
      <c r="D105" s="100"/>
      <c r="E105" s="100"/>
      <c r="F105" s="104" t="s">
        <v>109</v>
      </c>
    </row>
    <row r="106" spans="2:6" x14ac:dyDescent="0.3">
      <c r="B106" s="94"/>
      <c r="C106" s="91"/>
      <c r="D106" s="100"/>
      <c r="E106" s="100"/>
      <c r="F106" s="104" t="s">
        <v>110</v>
      </c>
    </row>
    <row r="107" spans="2:6" x14ac:dyDescent="0.3">
      <c r="B107" s="94"/>
      <c r="C107" s="91"/>
      <c r="D107" s="100"/>
      <c r="E107" s="100"/>
      <c r="F107" s="104" t="s">
        <v>111</v>
      </c>
    </row>
    <row r="108" spans="2:6" x14ac:dyDescent="0.3">
      <c r="B108" s="94"/>
      <c r="C108" s="91"/>
      <c r="D108" s="100"/>
      <c r="E108" s="100"/>
      <c r="F108" s="104" t="s">
        <v>112</v>
      </c>
    </row>
    <row r="109" spans="2:6" ht="28.8" x14ac:dyDescent="0.3">
      <c r="B109" s="94"/>
      <c r="C109" s="91"/>
      <c r="D109" s="100"/>
      <c r="E109" s="103" t="s">
        <v>119</v>
      </c>
      <c r="F109" s="104" t="s">
        <v>50</v>
      </c>
    </row>
    <row r="110" spans="2:6" x14ac:dyDescent="0.3">
      <c r="B110" s="94"/>
      <c r="C110" s="91"/>
      <c r="D110" s="100"/>
      <c r="E110" s="100"/>
      <c r="F110" s="104" t="s">
        <v>109</v>
      </c>
    </row>
    <row r="111" spans="2:6" x14ac:dyDescent="0.3">
      <c r="B111" s="94"/>
      <c r="C111" s="91"/>
      <c r="D111" s="100"/>
      <c r="E111" s="100"/>
      <c r="F111" s="104" t="s">
        <v>110</v>
      </c>
    </row>
    <row r="112" spans="2:6" x14ac:dyDescent="0.3">
      <c r="B112" s="94"/>
      <c r="C112" s="91"/>
      <c r="D112" s="100"/>
      <c r="E112" s="100"/>
      <c r="F112" s="104" t="s">
        <v>111</v>
      </c>
    </row>
    <row r="113" spans="2:6" x14ac:dyDescent="0.3">
      <c r="B113" s="94"/>
      <c r="C113" s="91"/>
      <c r="D113" s="100"/>
      <c r="E113" s="100"/>
      <c r="F113" s="104" t="s">
        <v>112</v>
      </c>
    </row>
    <row r="114" spans="2:6" ht="28.8" x14ac:dyDescent="0.3">
      <c r="B114" s="94"/>
      <c r="C114" s="91"/>
      <c r="D114" s="100"/>
      <c r="E114" s="103" t="s">
        <v>120</v>
      </c>
      <c r="F114" s="104" t="s">
        <v>50</v>
      </c>
    </row>
    <row r="115" spans="2:6" x14ac:dyDescent="0.3">
      <c r="B115" s="94"/>
      <c r="C115" s="91"/>
      <c r="D115" s="100"/>
      <c r="E115" s="100"/>
      <c r="F115" s="104" t="s">
        <v>109</v>
      </c>
    </row>
    <row r="116" spans="2:6" x14ac:dyDescent="0.3">
      <c r="B116" s="94"/>
      <c r="C116" s="91"/>
      <c r="D116" s="100"/>
      <c r="E116" s="100"/>
      <c r="F116" s="104" t="s">
        <v>110</v>
      </c>
    </row>
    <row r="117" spans="2:6" x14ac:dyDescent="0.3">
      <c r="B117" s="94"/>
      <c r="C117" s="91"/>
      <c r="D117" s="100"/>
      <c r="E117" s="100"/>
      <c r="F117" s="104" t="s">
        <v>111</v>
      </c>
    </row>
    <row r="118" spans="2:6" x14ac:dyDescent="0.3">
      <c r="B118" s="94"/>
      <c r="C118" s="91"/>
      <c r="D118" s="100"/>
      <c r="E118" s="100"/>
      <c r="F118" s="104" t="s">
        <v>112</v>
      </c>
    </row>
    <row r="119" spans="2:6" ht="28.8" x14ac:dyDescent="0.3">
      <c r="B119" s="94"/>
      <c r="C119" s="91"/>
      <c r="D119" s="100"/>
      <c r="E119" s="103" t="s">
        <v>121</v>
      </c>
      <c r="F119" s="104" t="s">
        <v>50</v>
      </c>
    </row>
    <row r="120" spans="2:6" x14ac:dyDescent="0.3">
      <c r="B120" s="94"/>
      <c r="C120" s="91"/>
      <c r="D120" s="100"/>
      <c r="E120" s="100"/>
      <c r="F120" s="104" t="s">
        <v>109</v>
      </c>
    </row>
    <row r="121" spans="2:6" x14ac:dyDescent="0.3">
      <c r="B121" s="94"/>
      <c r="C121" s="91"/>
      <c r="D121" s="100"/>
      <c r="E121" s="100"/>
      <c r="F121" s="104" t="s">
        <v>110</v>
      </c>
    </row>
    <row r="122" spans="2:6" x14ac:dyDescent="0.3">
      <c r="B122" s="94"/>
      <c r="C122" s="91"/>
      <c r="D122" s="100"/>
      <c r="E122" s="100"/>
      <c r="F122" s="104" t="s">
        <v>111</v>
      </c>
    </row>
    <row r="123" spans="2:6" x14ac:dyDescent="0.3">
      <c r="B123" s="94"/>
      <c r="C123" s="91"/>
      <c r="D123" s="100"/>
      <c r="E123" s="100"/>
      <c r="F123" s="104" t="s">
        <v>112</v>
      </c>
    </row>
    <row r="124" spans="2:6" ht="28.8" x14ac:dyDescent="0.3">
      <c r="B124" s="94"/>
      <c r="C124" s="91"/>
      <c r="D124" s="100"/>
      <c r="E124" s="103" t="s">
        <v>122</v>
      </c>
      <c r="F124" s="104" t="s">
        <v>50</v>
      </c>
    </row>
    <row r="125" spans="2:6" x14ac:dyDescent="0.3">
      <c r="B125" s="94"/>
      <c r="C125" s="91"/>
      <c r="D125" s="100"/>
      <c r="E125" s="100"/>
      <c r="F125" s="104" t="s">
        <v>109</v>
      </c>
    </row>
    <row r="126" spans="2:6" x14ac:dyDescent="0.3">
      <c r="B126" s="94"/>
      <c r="C126" s="91"/>
      <c r="D126" s="100"/>
      <c r="E126" s="100"/>
      <c r="F126" s="104" t="s">
        <v>110</v>
      </c>
    </row>
    <row r="127" spans="2:6" x14ac:dyDescent="0.3">
      <c r="B127" s="94"/>
      <c r="C127" s="91"/>
      <c r="D127" s="100"/>
      <c r="E127" s="100"/>
      <c r="F127" s="104" t="s">
        <v>111</v>
      </c>
    </row>
    <row r="128" spans="2:6" x14ac:dyDescent="0.3">
      <c r="B128" s="94"/>
      <c r="C128" s="91"/>
      <c r="D128" s="100"/>
      <c r="E128" s="100"/>
      <c r="F128" s="104" t="s">
        <v>112</v>
      </c>
    </row>
    <row r="129" spans="2:6" ht="28.8" x14ac:dyDescent="0.3">
      <c r="B129" s="94"/>
      <c r="C129" s="91"/>
      <c r="D129" s="100"/>
      <c r="E129" s="103" t="s">
        <v>123</v>
      </c>
      <c r="F129" s="104" t="s">
        <v>50</v>
      </c>
    </row>
    <row r="130" spans="2:6" x14ac:dyDescent="0.3">
      <c r="B130" s="94"/>
      <c r="C130" s="91"/>
      <c r="D130" s="100"/>
      <c r="E130" s="100"/>
      <c r="F130" s="104" t="s">
        <v>109</v>
      </c>
    </row>
    <row r="131" spans="2:6" x14ac:dyDescent="0.3">
      <c r="B131" s="94"/>
      <c r="C131" s="91"/>
      <c r="D131" s="100"/>
      <c r="E131" s="100"/>
      <c r="F131" s="104" t="s">
        <v>110</v>
      </c>
    </row>
    <row r="132" spans="2:6" x14ac:dyDescent="0.3">
      <c r="B132" s="94"/>
      <c r="C132" s="91"/>
      <c r="D132" s="100"/>
      <c r="E132" s="100"/>
      <c r="F132" s="104" t="s">
        <v>111</v>
      </c>
    </row>
    <row r="133" spans="2:6" ht="15" thickBot="1" x14ac:dyDescent="0.35">
      <c r="B133" s="95"/>
      <c r="C133" s="96"/>
      <c r="D133" s="105"/>
      <c r="E133" s="105"/>
      <c r="F133" s="107" t="s">
        <v>112</v>
      </c>
    </row>
    <row r="134" spans="2:6" ht="15" thickBot="1" x14ac:dyDescent="0.35">
      <c r="B134" s="91"/>
      <c r="C134" s="91"/>
      <c r="D134" s="100"/>
      <c r="E134" s="100"/>
      <c r="F134" s="100"/>
    </row>
    <row r="135" spans="2:6" ht="72" x14ac:dyDescent="0.3">
      <c r="B135" s="92" t="s">
        <v>124</v>
      </c>
      <c r="C135" s="93"/>
      <c r="D135" s="101"/>
      <c r="E135" s="101">
        <v>876</v>
      </c>
      <c r="F135" s="102"/>
    </row>
    <row r="136" spans="2:6" ht="28.8" x14ac:dyDescent="0.3">
      <c r="B136" s="94"/>
      <c r="C136" s="91"/>
      <c r="D136" s="100"/>
      <c r="E136" s="103" t="s">
        <v>108</v>
      </c>
      <c r="F136" s="104" t="s">
        <v>50</v>
      </c>
    </row>
    <row r="137" spans="2:6" x14ac:dyDescent="0.3">
      <c r="B137" s="94"/>
      <c r="C137" s="91"/>
      <c r="D137" s="100"/>
      <c r="E137" s="100"/>
      <c r="F137" s="104" t="s">
        <v>109</v>
      </c>
    </row>
    <row r="138" spans="2:6" x14ac:dyDescent="0.3">
      <c r="B138" s="94"/>
      <c r="C138" s="91"/>
      <c r="D138" s="100"/>
      <c r="E138" s="100"/>
      <c r="F138" s="104" t="s">
        <v>110</v>
      </c>
    </row>
    <row r="139" spans="2:6" x14ac:dyDescent="0.3">
      <c r="B139" s="94"/>
      <c r="C139" s="91"/>
      <c r="D139" s="100"/>
      <c r="E139" s="100"/>
      <c r="F139" s="104" t="s">
        <v>111</v>
      </c>
    </row>
    <row r="140" spans="2:6" x14ac:dyDescent="0.3">
      <c r="B140" s="94"/>
      <c r="C140" s="91"/>
      <c r="D140" s="100"/>
      <c r="E140" s="100"/>
      <c r="F140" s="104" t="s">
        <v>112</v>
      </c>
    </row>
    <row r="141" spans="2:6" x14ac:dyDescent="0.3">
      <c r="B141" s="94"/>
      <c r="C141" s="91"/>
      <c r="D141" s="100"/>
      <c r="E141" s="100"/>
      <c r="F141" s="104" t="s">
        <v>125</v>
      </c>
    </row>
    <row r="142" spans="2:6" ht="28.8" x14ac:dyDescent="0.3">
      <c r="B142" s="94"/>
      <c r="C142" s="91"/>
      <c r="D142" s="100"/>
      <c r="E142" s="103" t="s">
        <v>113</v>
      </c>
      <c r="F142" s="104" t="s">
        <v>50</v>
      </c>
    </row>
    <row r="143" spans="2:6" x14ac:dyDescent="0.3">
      <c r="B143" s="94"/>
      <c r="C143" s="91"/>
      <c r="D143" s="100"/>
      <c r="E143" s="100"/>
      <c r="F143" s="104" t="s">
        <v>109</v>
      </c>
    </row>
    <row r="144" spans="2:6" x14ac:dyDescent="0.3">
      <c r="B144" s="94"/>
      <c r="C144" s="91"/>
      <c r="D144" s="100"/>
      <c r="E144" s="100"/>
      <c r="F144" s="104" t="s">
        <v>110</v>
      </c>
    </row>
    <row r="145" spans="2:6" x14ac:dyDescent="0.3">
      <c r="B145" s="94"/>
      <c r="C145" s="91"/>
      <c r="D145" s="100"/>
      <c r="E145" s="100"/>
      <c r="F145" s="104" t="s">
        <v>111</v>
      </c>
    </row>
    <row r="146" spans="2:6" x14ac:dyDescent="0.3">
      <c r="B146" s="94"/>
      <c r="C146" s="91"/>
      <c r="D146" s="100"/>
      <c r="E146" s="100"/>
      <c r="F146" s="104" t="s">
        <v>112</v>
      </c>
    </row>
    <row r="147" spans="2:6" x14ac:dyDescent="0.3">
      <c r="B147" s="94"/>
      <c r="C147" s="91"/>
      <c r="D147" s="100"/>
      <c r="E147" s="100"/>
      <c r="F147" s="104" t="s">
        <v>125</v>
      </c>
    </row>
    <row r="148" spans="2:6" ht="28.8" x14ac:dyDescent="0.3">
      <c r="B148" s="94"/>
      <c r="C148" s="91"/>
      <c r="D148" s="100"/>
      <c r="E148" s="103" t="s">
        <v>114</v>
      </c>
      <c r="F148" s="104" t="s">
        <v>50</v>
      </c>
    </row>
    <row r="149" spans="2:6" x14ac:dyDescent="0.3">
      <c r="B149" s="94"/>
      <c r="C149" s="91"/>
      <c r="D149" s="100"/>
      <c r="E149" s="100"/>
      <c r="F149" s="104" t="s">
        <v>109</v>
      </c>
    </row>
    <row r="150" spans="2:6" x14ac:dyDescent="0.3">
      <c r="B150" s="94"/>
      <c r="C150" s="91"/>
      <c r="D150" s="100"/>
      <c r="E150" s="100"/>
      <c r="F150" s="104" t="s">
        <v>110</v>
      </c>
    </row>
    <row r="151" spans="2:6" x14ac:dyDescent="0.3">
      <c r="B151" s="94"/>
      <c r="C151" s="91"/>
      <c r="D151" s="100"/>
      <c r="E151" s="100"/>
      <c r="F151" s="104" t="s">
        <v>111</v>
      </c>
    </row>
    <row r="152" spans="2:6" x14ac:dyDescent="0.3">
      <c r="B152" s="94"/>
      <c r="C152" s="91"/>
      <c r="D152" s="100"/>
      <c r="E152" s="100"/>
      <c r="F152" s="104" t="s">
        <v>112</v>
      </c>
    </row>
    <row r="153" spans="2:6" x14ac:dyDescent="0.3">
      <c r="B153" s="94"/>
      <c r="C153" s="91"/>
      <c r="D153" s="100"/>
      <c r="E153" s="100"/>
      <c r="F153" s="104" t="s">
        <v>125</v>
      </c>
    </row>
    <row r="154" spans="2:6" ht="28.8" x14ac:dyDescent="0.3">
      <c r="B154" s="94"/>
      <c r="C154" s="91"/>
      <c r="D154" s="100"/>
      <c r="E154" s="103" t="s">
        <v>115</v>
      </c>
      <c r="F154" s="104" t="s">
        <v>50</v>
      </c>
    </row>
    <row r="155" spans="2:6" x14ac:dyDescent="0.3">
      <c r="B155" s="94"/>
      <c r="C155" s="91"/>
      <c r="D155" s="100"/>
      <c r="E155" s="100"/>
      <c r="F155" s="104" t="s">
        <v>109</v>
      </c>
    </row>
    <row r="156" spans="2:6" x14ac:dyDescent="0.3">
      <c r="B156" s="94"/>
      <c r="C156" s="91"/>
      <c r="D156" s="100"/>
      <c r="E156" s="100"/>
      <c r="F156" s="104" t="s">
        <v>110</v>
      </c>
    </row>
    <row r="157" spans="2:6" x14ac:dyDescent="0.3">
      <c r="B157" s="94"/>
      <c r="C157" s="91"/>
      <c r="D157" s="100"/>
      <c r="E157" s="100"/>
      <c r="F157" s="104" t="s">
        <v>111</v>
      </c>
    </row>
    <row r="158" spans="2:6" x14ac:dyDescent="0.3">
      <c r="B158" s="94"/>
      <c r="C158" s="91"/>
      <c r="D158" s="100"/>
      <c r="E158" s="100"/>
      <c r="F158" s="104" t="s">
        <v>112</v>
      </c>
    </row>
    <row r="159" spans="2:6" x14ac:dyDescent="0.3">
      <c r="B159" s="94"/>
      <c r="C159" s="91"/>
      <c r="D159" s="100"/>
      <c r="E159" s="100"/>
      <c r="F159" s="104" t="s">
        <v>125</v>
      </c>
    </row>
    <row r="160" spans="2:6" ht="28.8" x14ac:dyDescent="0.3">
      <c r="B160" s="94"/>
      <c r="C160" s="91"/>
      <c r="D160" s="100"/>
      <c r="E160" s="103" t="s">
        <v>116</v>
      </c>
      <c r="F160" s="104" t="s">
        <v>50</v>
      </c>
    </row>
    <row r="161" spans="2:6" x14ac:dyDescent="0.3">
      <c r="B161" s="94"/>
      <c r="C161" s="91"/>
      <c r="D161" s="100"/>
      <c r="E161" s="100"/>
      <c r="F161" s="104" t="s">
        <v>109</v>
      </c>
    </row>
    <row r="162" spans="2:6" x14ac:dyDescent="0.3">
      <c r="B162" s="94"/>
      <c r="C162" s="91"/>
      <c r="D162" s="100"/>
      <c r="E162" s="100"/>
      <c r="F162" s="104" t="s">
        <v>110</v>
      </c>
    </row>
    <row r="163" spans="2:6" x14ac:dyDescent="0.3">
      <c r="B163" s="94"/>
      <c r="C163" s="91"/>
      <c r="D163" s="100"/>
      <c r="E163" s="100"/>
      <c r="F163" s="104" t="s">
        <v>111</v>
      </c>
    </row>
    <row r="164" spans="2:6" x14ac:dyDescent="0.3">
      <c r="B164" s="94"/>
      <c r="C164" s="91"/>
      <c r="D164" s="100"/>
      <c r="E164" s="100"/>
      <c r="F164" s="104" t="s">
        <v>112</v>
      </c>
    </row>
    <row r="165" spans="2:6" x14ac:dyDescent="0.3">
      <c r="B165" s="94"/>
      <c r="C165" s="91"/>
      <c r="D165" s="100"/>
      <c r="E165" s="100"/>
      <c r="F165" s="104" t="s">
        <v>125</v>
      </c>
    </row>
    <row r="166" spans="2:6" ht="28.8" x14ac:dyDescent="0.3">
      <c r="B166" s="94"/>
      <c r="C166" s="91"/>
      <c r="D166" s="100"/>
      <c r="E166" s="103" t="s">
        <v>117</v>
      </c>
      <c r="F166" s="104" t="s">
        <v>50</v>
      </c>
    </row>
    <row r="167" spans="2:6" x14ac:dyDescent="0.3">
      <c r="B167" s="94"/>
      <c r="C167" s="91"/>
      <c r="D167" s="100"/>
      <c r="E167" s="100"/>
      <c r="F167" s="104" t="s">
        <v>109</v>
      </c>
    </row>
    <row r="168" spans="2:6" x14ac:dyDescent="0.3">
      <c r="B168" s="94"/>
      <c r="C168" s="91"/>
      <c r="D168" s="100"/>
      <c r="E168" s="100"/>
      <c r="F168" s="104" t="s">
        <v>110</v>
      </c>
    </row>
    <row r="169" spans="2:6" x14ac:dyDescent="0.3">
      <c r="B169" s="94"/>
      <c r="C169" s="91"/>
      <c r="D169" s="100"/>
      <c r="E169" s="100"/>
      <c r="F169" s="104" t="s">
        <v>111</v>
      </c>
    </row>
    <row r="170" spans="2:6" x14ac:dyDescent="0.3">
      <c r="B170" s="94"/>
      <c r="C170" s="91"/>
      <c r="D170" s="100"/>
      <c r="E170" s="100"/>
      <c r="F170" s="104" t="s">
        <v>112</v>
      </c>
    </row>
    <row r="171" spans="2:6" x14ac:dyDescent="0.3">
      <c r="B171" s="94"/>
      <c r="C171" s="91"/>
      <c r="D171" s="100"/>
      <c r="E171" s="100"/>
      <c r="F171" s="104" t="s">
        <v>125</v>
      </c>
    </row>
    <row r="172" spans="2:6" ht="28.8" x14ac:dyDescent="0.3">
      <c r="B172" s="94"/>
      <c r="C172" s="91"/>
      <c r="D172" s="100"/>
      <c r="E172" s="103" t="s">
        <v>118</v>
      </c>
      <c r="F172" s="104" t="s">
        <v>50</v>
      </c>
    </row>
    <row r="173" spans="2:6" x14ac:dyDescent="0.3">
      <c r="B173" s="94"/>
      <c r="C173" s="91"/>
      <c r="D173" s="100"/>
      <c r="E173" s="100"/>
      <c r="F173" s="104" t="s">
        <v>109</v>
      </c>
    </row>
    <row r="174" spans="2:6" x14ac:dyDescent="0.3">
      <c r="B174" s="94"/>
      <c r="C174" s="91"/>
      <c r="D174" s="100"/>
      <c r="E174" s="100"/>
      <c r="F174" s="104" t="s">
        <v>110</v>
      </c>
    </row>
    <row r="175" spans="2:6" x14ac:dyDescent="0.3">
      <c r="B175" s="94"/>
      <c r="C175" s="91"/>
      <c r="D175" s="100"/>
      <c r="E175" s="100"/>
      <c r="F175" s="104" t="s">
        <v>111</v>
      </c>
    </row>
    <row r="176" spans="2:6" x14ac:dyDescent="0.3">
      <c r="B176" s="94"/>
      <c r="C176" s="91"/>
      <c r="D176" s="100"/>
      <c r="E176" s="100"/>
      <c r="F176" s="104" t="s">
        <v>112</v>
      </c>
    </row>
    <row r="177" spans="2:6" x14ac:dyDescent="0.3">
      <c r="B177" s="94"/>
      <c r="C177" s="91"/>
      <c r="D177" s="100"/>
      <c r="E177" s="100"/>
      <c r="F177" s="104" t="s">
        <v>125</v>
      </c>
    </row>
    <row r="178" spans="2:6" ht="28.8" x14ac:dyDescent="0.3">
      <c r="B178" s="94"/>
      <c r="C178" s="91"/>
      <c r="D178" s="100"/>
      <c r="E178" s="103" t="s">
        <v>119</v>
      </c>
      <c r="F178" s="104" t="s">
        <v>50</v>
      </c>
    </row>
    <row r="179" spans="2:6" x14ac:dyDescent="0.3">
      <c r="B179" s="94"/>
      <c r="C179" s="91"/>
      <c r="D179" s="100"/>
      <c r="E179" s="100"/>
      <c r="F179" s="104" t="s">
        <v>109</v>
      </c>
    </row>
    <row r="180" spans="2:6" x14ac:dyDescent="0.3">
      <c r="B180" s="94"/>
      <c r="C180" s="91"/>
      <c r="D180" s="100"/>
      <c r="E180" s="100"/>
      <c r="F180" s="104" t="s">
        <v>110</v>
      </c>
    </row>
    <row r="181" spans="2:6" x14ac:dyDescent="0.3">
      <c r="B181" s="94"/>
      <c r="C181" s="91"/>
      <c r="D181" s="100"/>
      <c r="E181" s="100"/>
      <c r="F181" s="104" t="s">
        <v>111</v>
      </c>
    </row>
    <row r="182" spans="2:6" x14ac:dyDescent="0.3">
      <c r="B182" s="94"/>
      <c r="C182" s="91"/>
      <c r="D182" s="100"/>
      <c r="E182" s="100"/>
      <c r="F182" s="104" t="s">
        <v>112</v>
      </c>
    </row>
    <row r="183" spans="2:6" x14ac:dyDescent="0.3">
      <c r="B183" s="94"/>
      <c r="C183" s="91"/>
      <c r="D183" s="100"/>
      <c r="E183" s="100"/>
      <c r="F183" s="104" t="s">
        <v>125</v>
      </c>
    </row>
    <row r="184" spans="2:6" ht="28.8" x14ac:dyDescent="0.3">
      <c r="B184" s="94"/>
      <c r="C184" s="91"/>
      <c r="D184" s="100"/>
      <c r="E184" s="103" t="s">
        <v>120</v>
      </c>
      <c r="F184" s="104" t="s">
        <v>50</v>
      </c>
    </row>
    <row r="185" spans="2:6" x14ac:dyDescent="0.3">
      <c r="B185" s="94"/>
      <c r="C185" s="91"/>
      <c r="D185" s="100"/>
      <c r="E185" s="100"/>
      <c r="F185" s="104" t="s">
        <v>109</v>
      </c>
    </row>
    <row r="186" spans="2:6" x14ac:dyDescent="0.3">
      <c r="B186" s="94"/>
      <c r="C186" s="91"/>
      <c r="D186" s="100"/>
      <c r="E186" s="100"/>
      <c r="F186" s="104" t="s">
        <v>110</v>
      </c>
    </row>
    <row r="187" spans="2:6" x14ac:dyDescent="0.3">
      <c r="B187" s="94"/>
      <c r="C187" s="91"/>
      <c r="D187" s="100"/>
      <c r="E187" s="100"/>
      <c r="F187" s="104" t="s">
        <v>111</v>
      </c>
    </row>
    <row r="188" spans="2:6" x14ac:dyDescent="0.3">
      <c r="B188" s="94"/>
      <c r="C188" s="91"/>
      <c r="D188" s="100"/>
      <c r="E188" s="100"/>
      <c r="F188" s="104" t="s">
        <v>112</v>
      </c>
    </row>
    <row r="189" spans="2:6" x14ac:dyDescent="0.3">
      <c r="B189" s="94"/>
      <c r="C189" s="91"/>
      <c r="D189" s="100"/>
      <c r="E189" s="100"/>
      <c r="F189" s="104" t="s">
        <v>125</v>
      </c>
    </row>
    <row r="190" spans="2:6" ht="28.8" x14ac:dyDescent="0.3">
      <c r="B190" s="94"/>
      <c r="C190" s="91"/>
      <c r="D190" s="100"/>
      <c r="E190" s="103" t="s">
        <v>121</v>
      </c>
      <c r="F190" s="104" t="s">
        <v>50</v>
      </c>
    </row>
    <row r="191" spans="2:6" x14ac:dyDescent="0.3">
      <c r="B191" s="94"/>
      <c r="C191" s="91"/>
      <c r="D191" s="100"/>
      <c r="E191" s="100"/>
      <c r="F191" s="104" t="s">
        <v>109</v>
      </c>
    </row>
    <row r="192" spans="2:6" x14ac:dyDescent="0.3">
      <c r="B192" s="94"/>
      <c r="C192" s="91"/>
      <c r="D192" s="100"/>
      <c r="E192" s="100"/>
      <c r="F192" s="104" t="s">
        <v>110</v>
      </c>
    </row>
    <row r="193" spans="2:6" x14ac:dyDescent="0.3">
      <c r="B193" s="94"/>
      <c r="C193" s="91"/>
      <c r="D193" s="100"/>
      <c r="E193" s="100"/>
      <c r="F193" s="104" t="s">
        <v>111</v>
      </c>
    </row>
    <row r="194" spans="2:6" x14ac:dyDescent="0.3">
      <c r="B194" s="94"/>
      <c r="C194" s="91"/>
      <c r="D194" s="100"/>
      <c r="E194" s="100"/>
      <c r="F194" s="104" t="s">
        <v>112</v>
      </c>
    </row>
    <row r="195" spans="2:6" x14ac:dyDescent="0.3">
      <c r="B195" s="94"/>
      <c r="C195" s="91"/>
      <c r="D195" s="100"/>
      <c r="E195" s="100"/>
      <c r="F195" s="104" t="s">
        <v>125</v>
      </c>
    </row>
    <row r="196" spans="2:6" ht="28.8" x14ac:dyDescent="0.3">
      <c r="B196" s="94"/>
      <c r="C196" s="91"/>
      <c r="D196" s="100"/>
      <c r="E196" s="103" t="s">
        <v>122</v>
      </c>
      <c r="F196" s="104" t="s">
        <v>50</v>
      </c>
    </row>
    <row r="197" spans="2:6" x14ac:dyDescent="0.3">
      <c r="B197" s="94"/>
      <c r="C197" s="91"/>
      <c r="D197" s="100"/>
      <c r="E197" s="100"/>
      <c r="F197" s="104" t="s">
        <v>109</v>
      </c>
    </row>
    <row r="198" spans="2:6" x14ac:dyDescent="0.3">
      <c r="B198" s="94"/>
      <c r="C198" s="91"/>
      <c r="D198" s="100"/>
      <c r="E198" s="100"/>
      <c r="F198" s="104" t="s">
        <v>110</v>
      </c>
    </row>
    <row r="199" spans="2:6" x14ac:dyDescent="0.3">
      <c r="B199" s="94"/>
      <c r="C199" s="91"/>
      <c r="D199" s="100"/>
      <c r="E199" s="100"/>
      <c r="F199" s="104" t="s">
        <v>111</v>
      </c>
    </row>
    <row r="200" spans="2:6" x14ac:dyDescent="0.3">
      <c r="B200" s="94"/>
      <c r="C200" s="91"/>
      <c r="D200" s="100"/>
      <c r="E200" s="100"/>
      <c r="F200" s="104" t="s">
        <v>112</v>
      </c>
    </row>
    <row r="201" spans="2:6" x14ac:dyDescent="0.3">
      <c r="B201" s="94"/>
      <c r="C201" s="91"/>
      <c r="D201" s="100"/>
      <c r="E201" s="100"/>
      <c r="F201" s="104" t="s">
        <v>125</v>
      </c>
    </row>
    <row r="202" spans="2:6" ht="28.8" x14ac:dyDescent="0.3">
      <c r="B202" s="94"/>
      <c r="C202" s="91"/>
      <c r="D202" s="100"/>
      <c r="E202" s="103" t="s">
        <v>123</v>
      </c>
      <c r="F202" s="104" t="s">
        <v>50</v>
      </c>
    </row>
    <row r="203" spans="2:6" x14ac:dyDescent="0.3">
      <c r="B203" s="94"/>
      <c r="C203" s="91"/>
      <c r="D203" s="100"/>
      <c r="E203" s="100"/>
      <c r="F203" s="104" t="s">
        <v>109</v>
      </c>
    </row>
    <row r="204" spans="2:6" x14ac:dyDescent="0.3">
      <c r="B204" s="94"/>
      <c r="C204" s="91"/>
      <c r="D204" s="100"/>
      <c r="E204" s="100"/>
      <c r="F204" s="104" t="s">
        <v>110</v>
      </c>
    </row>
    <row r="205" spans="2:6" x14ac:dyDescent="0.3">
      <c r="B205" s="94"/>
      <c r="C205" s="91"/>
      <c r="D205" s="100"/>
      <c r="E205" s="100"/>
      <c r="F205" s="104" t="s">
        <v>111</v>
      </c>
    </row>
    <row r="206" spans="2:6" x14ac:dyDescent="0.3">
      <c r="B206" s="94"/>
      <c r="C206" s="91"/>
      <c r="D206" s="100"/>
      <c r="E206" s="100"/>
      <c r="F206" s="104" t="s">
        <v>112</v>
      </c>
    </row>
    <row r="207" spans="2:6" ht="15" thickBot="1" x14ac:dyDescent="0.35">
      <c r="B207" s="95"/>
      <c r="C207" s="96"/>
      <c r="D207" s="105"/>
      <c r="E207" s="105"/>
      <c r="F207" s="107" t="s">
        <v>125</v>
      </c>
    </row>
    <row r="208" spans="2:6" x14ac:dyDescent="0.3">
      <c r="B208" s="91"/>
      <c r="C208" s="91"/>
      <c r="D208" s="100"/>
      <c r="E208" s="100"/>
      <c r="F208" s="100"/>
    </row>
    <row r="209" spans="2:6" x14ac:dyDescent="0.3">
      <c r="B209" s="91"/>
      <c r="C209" s="91"/>
      <c r="D209" s="100"/>
      <c r="E209" s="100"/>
      <c r="F209" s="100"/>
    </row>
    <row r="210" spans="2:6" x14ac:dyDescent="0.3">
      <c r="B210" s="90" t="s">
        <v>126</v>
      </c>
      <c r="C210" s="90"/>
      <c r="D210" s="99"/>
      <c r="E210" s="99"/>
      <c r="F210" s="99"/>
    </row>
    <row r="211" spans="2:6" ht="15" thickBot="1" x14ac:dyDescent="0.35">
      <c r="B211" s="91"/>
      <c r="C211" s="91"/>
      <c r="D211" s="100"/>
      <c r="E211" s="100"/>
      <c r="F211" s="100"/>
    </row>
    <row r="212" spans="2:6" ht="43.2" x14ac:dyDescent="0.3">
      <c r="B212" s="92" t="s">
        <v>127</v>
      </c>
      <c r="C212" s="93"/>
      <c r="D212" s="101"/>
      <c r="E212" s="101">
        <v>12</v>
      </c>
      <c r="F212" s="102"/>
    </row>
    <row r="213" spans="2:6" ht="28.8" x14ac:dyDescent="0.3">
      <c r="B213" s="94"/>
      <c r="C213" s="91"/>
      <c r="D213" s="100"/>
      <c r="E213" s="103" t="s">
        <v>90</v>
      </c>
      <c r="F213" s="104" t="s">
        <v>50</v>
      </c>
    </row>
    <row r="214" spans="2:6" ht="28.8" x14ac:dyDescent="0.3">
      <c r="B214" s="94"/>
      <c r="C214" s="91"/>
      <c r="D214" s="100"/>
      <c r="E214" s="103" t="s">
        <v>91</v>
      </c>
      <c r="F214" s="104" t="s">
        <v>50</v>
      </c>
    </row>
    <row r="215" spans="2:6" ht="28.8" x14ac:dyDescent="0.3">
      <c r="B215" s="94"/>
      <c r="C215" s="91"/>
      <c r="D215" s="100"/>
      <c r="E215" s="103" t="s">
        <v>128</v>
      </c>
      <c r="F215" s="104" t="s">
        <v>50</v>
      </c>
    </row>
    <row r="216" spans="2:6" ht="28.8" x14ac:dyDescent="0.3">
      <c r="B216" s="94"/>
      <c r="C216" s="91"/>
      <c r="D216" s="100"/>
      <c r="E216" s="103" t="s">
        <v>129</v>
      </c>
      <c r="F216" s="104" t="s">
        <v>50</v>
      </c>
    </row>
    <row r="217" spans="2:6" ht="28.8" x14ac:dyDescent="0.3">
      <c r="B217" s="94"/>
      <c r="C217" s="91"/>
      <c r="D217" s="100"/>
      <c r="E217" s="103" t="s">
        <v>130</v>
      </c>
      <c r="F217" s="104" t="s">
        <v>50</v>
      </c>
    </row>
    <row r="218" spans="2:6" ht="28.8" x14ac:dyDescent="0.3">
      <c r="B218" s="94"/>
      <c r="C218" s="91"/>
      <c r="D218" s="100"/>
      <c r="E218" s="103" t="s">
        <v>131</v>
      </c>
      <c r="F218" s="104" t="s">
        <v>50</v>
      </c>
    </row>
    <row r="219" spans="2:6" ht="28.8" x14ac:dyDescent="0.3">
      <c r="B219" s="94"/>
      <c r="C219" s="91"/>
      <c r="D219" s="100"/>
      <c r="E219" s="103" t="s">
        <v>98</v>
      </c>
      <c r="F219" s="104" t="s">
        <v>50</v>
      </c>
    </row>
    <row r="220" spans="2:6" ht="28.8" x14ac:dyDescent="0.3">
      <c r="B220" s="94"/>
      <c r="C220" s="91"/>
      <c r="D220" s="100"/>
      <c r="E220" s="103" t="s">
        <v>132</v>
      </c>
      <c r="F220" s="104" t="s">
        <v>50</v>
      </c>
    </row>
    <row r="221" spans="2:6" ht="28.8" x14ac:dyDescent="0.3">
      <c r="B221" s="94"/>
      <c r="C221" s="91"/>
      <c r="D221" s="100"/>
      <c r="E221" s="103" t="s">
        <v>133</v>
      </c>
      <c r="F221" s="104" t="s">
        <v>50</v>
      </c>
    </row>
    <row r="222" spans="2:6" ht="28.8" x14ac:dyDescent="0.3">
      <c r="B222" s="94"/>
      <c r="C222" s="91"/>
      <c r="D222" s="100"/>
      <c r="E222" s="103" t="s">
        <v>103</v>
      </c>
      <c r="F222" s="104" t="s">
        <v>50</v>
      </c>
    </row>
    <row r="223" spans="2:6" ht="28.8" x14ac:dyDescent="0.3">
      <c r="B223" s="94"/>
      <c r="C223" s="91"/>
      <c r="D223" s="100"/>
      <c r="E223" s="103" t="s">
        <v>134</v>
      </c>
      <c r="F223" s="104" t="s">
        <v>50</v>
      </c>
    </row>
    <row r="224" spans="2:6" ht="29.4" thickBot="1" x14ac:dyDescent="0.35">
      <c r="B224" s="95"/>
      <c r="C224" s="96"/>
      <c r="D224" s="105"/>
      <c r="E224" s="106" t="s">
        <v>106</v>
      </c>
      <c r="F224" s="107" t="s">
        <v>50</v>
      </c>
    </row>
    <row r="225" spans="2:6" ht="15" thickBot="1" x14ac:dyDescent="0.35">
      <c r="B225" s="91"/>
      <c r="C225" s="91"/>
      <c r="D225" s="100"/>
      <c r="E225" s="100"/>
      <c r="F225" s="100"/>
    </row>
    <row r="226" spans="2:6" ht="58.2" thickBot="1" x14ac:dyDescent="0.35">
      <c r="B226" s="97" t="s">
        <v>135</v>
      </c>
      <c r="C226" s="98"/>
      <c r="D226" s="108"/>
      <c r="E226" s="108">
        <v>64</v>
      </c>
      <c r="F226" s="109" t="s">
        <v>50</v>
      </c>
    </row>
    <row r="227" spans="2:6" x14ac:dyDescent="0.3">
      <c r="B227" s="91"/>
      <c r="C227" s="91"/>
      <c r="D227" s="100"/>
      <c r="E227" s="100"/>
      <c r="F227" s="100"/>
    </row>
  </sheetData>
  <hyperlinks>
    <hyperlink ref="E9" location="'AVRIL 25'!G1:G2" display="'AVRIL 25'!G1:G2" xr:uid="{E266BE78-24F9-4213-BE9D-C194065F2C57}"/>
    <hyperlink ref="E10" location="'AVRIL 25'!J1:J2" display="'AVRIL 25'!J1:J2" xr:uid="{E9F97C59-28A5-462C-AE0B-AE034325A4B6}"/>
    <hyperlink ref="E11" location="'AVRIL 25'!M1:M2" display="'AVRIL 25'!M1:M2" xr:uid="{CF6170D9-D8A0-4A53-8C0F-8CA236BAD234}"/>
    <hyperlink ref="E12" location="'AVRIL 25'!O1:O2" display="'AVRIL 25'!O1:O2" xr:uid="{A8EB178D-6BD0-459C-9C8B-733F308F893A}"/>
    <hyperlink ref="E13" location="'AVRIL 25'!F8:H80" display="'AVRIL 25'!F8:H80" xr:uid="{6D66E93A-C99A-458D-B6EB-CCE24CF3E8DA}"/>
    <hyperlink ref="E14" location="'MAI 25 '!G1:G2" display="'MAI 25 '!G1:G2" xr:uid="{42C89EE3-562B-48A0-B7CC-7E422E28D284}"/>
    <hyperlink ref="E15" location="'MAI 25 '!J1:J2" display="'MAI 25 '!J1:J2" xr:uid="{78A2987B-EBD2-4E01-A851-4C6A7E6C0210}"/>
    <hyperlink ref="E16" location="'MAI 25 '!M1:M2" display="'MAI 25 '!M1:M2" xr:uid="{7E92D20A-21FE-4A87-ADEC-EB7E98B15070}"/>
    <hyperlink ref="E17" location="'MAI 25 '!O1:O2" display="'MAI 25 '!O1:O2" xr:uid="{6EB27AFA-7A2D-41C8-8225-4337AFD3B342}"/>
    <hyperlink ref="E18" location="'MAI 25 '!F8:H80" display="'MAI 25 '!F8:H80" xr:uid="{4DFD96EF-04D8-442C-B54D-CB5C57483E2F}"/>
    <hyperlink ref="E19" location="'JUILLET 25'!G1:G2" display="'JUILLET 25'!G1:G2" xr:uid="{FB5B6B5A-17F1-4701-ADF6-3C65D2DF8B4B}"/>
    <hyperlink ref="E20" location="'JUILLET 25'!J1:J2" display="'JUILLET 25'!J1:J2" xr:uid="{58C72AFB-109A-4684-BB34-C127726D8C7D}"/>
    <hyperlink ref="E21" location="'JUILLET 25'!M1:M2" display="'JUILLET 25'!M1:M2" xr:uid="{213A983B-CE08-434D-B05B-CFE411A5CE33}"/>
    <hyperlink ref="E22" location="'JUILLET 25'!O1:O2" display="'JUILLET 25'!O1:O2" xr:uid="{60DA20D5-5CDA-4BB5-BAA6-5735D52D0D39}"/>
    <hyperlink ref="E23" location="'JUILLET 25'!F8:H80" display="'JUILLET 25'!F8:H80" xr:uid="{67154E62-C04B-4D7C-B6B8-698866F5E967}"/>
    <hyperlink ref="E24" location="'AOUT 25'!G1:G2" display="'AOUT 25'!G1:G2" xr:uid="{C8E2327E-450C-4BAB-9F3B-34AFEB1E75C2}"/>
    <hyperlink ref="E25" location="'AOUT 25'!J1:J2" display="'AOUT 25'!J1:J2" xr:uid="{00778044-2808-4229-8DAF-D5CCE568F0EE}"/>
    <hyperlink ref="E26" location="'AOUT 25'!M1:M2" display="'AOUT 25'!M1:M2" xr:uid="{B3F3F681-D370-43DC-8DC6-4C76A22C1309}"/>
    <hyperlink ref="E27" location="'AOUT 25'!O1:O2" display="'AOUT 25'!O1:O2" xr:uid="{DB26416C-48F6-4EAF-8D4B-98BD2D8233D8}"/>
    <hyperlink ref="E28" location="'AOUT 25'!F8:H80" display="'AOUT 25'!F8:H80" xr:uid="{A62C6B1C-5B6A-4813-83AB-140BAD8340B7}"/>
    <hyperlink ref="E29" location="'SEPTEMBRE 25'!G1:G2" display="'SEPTEMBRE 25'!G1:G2" xr:uid="{B01BD86A-7628-4A57-A90A-90D788823A3F}"/>
    <hyperlink ref="E30" location="'SEPTEMBRE 25'!J1:J2" display="'SEPTEMBRE 25'!J1:J2" xr:uid="{E6FFE862-A06A-492D-8382-2BD476997316}"/>
    <hyperlink ref="E31" location="'SEPTEMBRE 25'!M1:M2" display="'SEPTEMBRE 25'!M1:M2" xr:uid="{34131528-5A1A-4D1D-A6AC-27DC329EF8B3}"/>
    <hyperlink ref="E32" location="'SEPTEMBRE 25'!O1:O2" display="'SEPTEMBRE 25'!O1:O2" xr:uid="{D184728C-E238-4D4D-BFFE-1A959C36356F}"/>
    <hyperlink ref="E33" location="'SEPTEMBRE 25'!F8:H80" display="'SEPTEMBRE 25'!F8:H80" xr:uid="{35919ED0-984F-419A-B7F5-194A2A728A0C}"/>
    <hyperlink ref="E34" location="'OCTOBRE 25'!G1:G2" display="'OCTOBRE 25'!G1:G2" xr:uid="{3836D17C-1E18-41EB-9F3A-CA74E346B287}"/>
    <hyperlink ref="E35" location="'OCTOBRE 25'!J1:J2" display="'OCTOBRE 25'!J1:J2" xr:uid="{5E040689-1031-4FAC-B4F5-4F70ECF426D2}"/>
    <hyperlink ref="E36" location="'OCTOBRE 25'!M1:M2" display="'OCTOBRE 25'!M1:M2" xr:uid="{412A2245-0B51-4E5D-8FEA-746419784297}"/>
    <hyperlink ref="E37" location="'OCTOBRE 25'!O1:O2" display="'OCTOBRE 25'!O1:O2" xr:uid="{26442D7C-BC5D-4C68-B7A8-8F64B8CD2A37}"/>
    <hyperlink ref="E38" location="'OCTOBRE 25'!F8:H80" display="'OCTOBRE 25'!F8:H80" xr:uid="{CF5BAD57-CC80-49E4-B6A4-537FDE4AC842}"/>
    <hyperlink ref="E39" location="'NOVEMBRE 25'!G1:G2" display="'NOVEMBRE 25'!G1:G2" xr:uid="{402C6922-B75D-4948-A11E-F30B718C7EB5}"/>
    <hyperlink ref="E40" location="'NOVEMBRE 25'!J1:J2" display="'NOVEMBRE 25'!J1:J2" xr:uid="{3C9AD799-6948-4656-A06D-1818D02C1048}"/>
    <hyperlink ref="E41" location="'NOVEMBRE 25'!M1:M2" display="'NOVEMBRE 25'!M1:M2" xr:uid="{69DCD905-BA01-4883-A4B7-2BB8C1E2E3FD}"/>
    <hyperlink ref="E42" location="'NOVEMBRE 25'!O1:O2" display="'NOVEMBRE 25'!O1:O2" xr:uid="{029885C1-6030-4655-BC5B-D636A9F35C71}"/>
    <hyperlink ref="E43" location="'NOVEMBRE 25'!F8:H80" display="'NOVEMBRE 25'!F8:H80" xr:uid="{448B1AE1-3F49-48C5-959F-93AF8BB9F750}"/>
    <hyperlink ref="E44" location="'DECEMBRE 25'!G1:G2" display="'DECEMBRE 25'!G1:G2" xr:uid="{0E0D551C-3C52-435D-8532-25838BCAF25C}"/>
    <hyperlink ref="E45" location="'DECEMBRE 25'!J1:J2" display="'DECEMBRE 25'!J1:J2" xr:uid="{BE819FFA-184B-48D1-A16A-ECB2E405F66E}"/>
    <hyperlink ref="E46" location="'DECEMBRE 25'!M1:M2" display="'DECEMBRE 25'!M1:M2" xr:uid="{71E1F4F6-16EC-490C-AAB4-2835B443EFF3}"/>
    <hyperlink ref="E47" location="'DECEMBRE 25'!O1:O2" display="'DECEMBRE 25'!O1:O2" xr:uid="{E9ACF522-45BE-4BB8-A960-942301C272A7}"/>
    <hyperlink ref="E48" location="'DECEMBRE 25'!F8:H80" display="'DECEMBRE 25'!F8:H80" xr:uid="{1838C56A-9F46-409C-A058-378F28328EB4}"/>
    <hyperlink ref="E51" location="'JANVIER 25 '!O9:O80" display="'JANVIER 25 '!O9:O80" xr:uid="{3A83F885-74B8-4927-905B-F734299131A0}"/>
    <hyperlink ref="E52" location="'JANVIER 25 '!O8" display="'JANVIER 25 '!O8" xr:uid="{8DC2A340-0684-4E13-B7EB-77DB11621BCC}"/>
    <hyperlink ref="E55" location="'JANVIER 25 '!A7:O80" display="'JANVIER 25 '!A7:O80" xr:uid="{88FFC22C-E19D-4915-960B-89A54CC4E0F5}"/>
    <hyperlink ref="E56" location="'FEVRIER 25'!A7:O80" display="'FEVRIER 25'!A7:O80" xr:uid="{D28966FC-4D20-4151-ADD8-0A87A379AB8F}"/>
    <hyperlink ref="E57" location="'MARS 25'!A7:N80" display="'MARS 25'!A7:N80" xr:uid="{0395E8E4-87E3-4FD2-8515-104C175A1509}"/>
    <hyperlink ref="E58" location="'MARS 25'!O8:O80" display="'MARS 25'!O8:O80" xr:uid="{9184968A-00DD-4FC7-A0BC-27E067E509C6}"/>
    <hyperlink ref="E59" location="'AVRIL 25'!A7:N80" display="'AVRIL 25'!A7:N80" xr:uid="{D7DA64D1-AA6D-4875-9B72-CDB774BCC8F3}"/>
    <hyperlink ref="E60" location="'AVRIL 25'!O8:O80" display="'AVRIL 25'!O8:O80" xr:uid="{EFD755A4-23F0-4161-8108-4F895A7A2800}"/>
    <hyperlink ref="E61" location="'MAI 25 '!A7:N80" display="'MAI 25 '!A7:N80" xr:uid="{78BA5421-A4E3-4325-9774-7DE53F0F0B03}"/>
    <hyperlink ref="E62" location="'JUIN 25'!A7:N80" display="'JUIN 25'!A7:N80" xr:uid="{E3DF4805-23CF-4BFC-ABBF-026359F46FA1}"/>
    <hyperlink ref="E63" location="'JUILLET 25'!A7:O80" display="'JUILLET 25'!A7:O80" xr:uid="{F9CA0C10-3F03-4627-A086-A5F3D269FB30}"/>
    <hyperlink ref="E64" location="'AOUT 25'!A7:N80" display="'AOUT 25'!A7:N80" xr:uid="{018AED22-D84F-41AE-BEAD-B43C1296BBB4}"/>
    <hyperlink ref="E65" location="'AOUT 25'!O7:O79" display="'AOUT 25'!O7:O79" xr:uid="{0579B415-009F-4048-B8EB-6A40F0B65250}"/>
    <hyperlink ref="E66" location="'SEPTEMBRE 25'!A7:N80" display="'SEPTEMBRE 25'!A7:N80" xr:uid="{34D70ADE-D165-4DCC-B439-7380E9FA5C6D}"/>
    <hyperlink ref="E67" location="'SEPTEMBRE 25'!O7:O79" display="'SEPTEMBRE 25'!O7:O79" xr:uid="{07753D36-431B-40FC-9E32-7860D55898F9}"/>
    <hyperlink ref="E68" location="'OCTOBRE 25'!A7:O80" display="'OCTOBRE 25'!A7:O80" xr:uid="{FFEC3DC7-7D8E-4759-9648-EC2C0DF459B6}"/>
    <hyperlink ref="E69" location="'NOVEMBRE 25'!A7:N80" display="'NOVEMBRE 25'!A7:N80" xr:uid="{DE8DD544-90AE-45F0-BAE6-576E5B6AA629}"/>
    <hyperlink ref="E70" location="'NOVEMBRE 25'!O7:O79" display="'NOVEMBRE 25'!O7:O79" xr:uid="{F5C65E0F-0962-400C-BD64-2C34BD95E33C}"/>
    <hyperlink ref="E71" location="'DECEMBRE 25'!A7:O80" display="'DECEMBRE 25'!A7:O80" xr:uid="{90406D7C-E5CC-43E5-8D87-7C302214F524}"/>
    <hyperlink ref="E74" location="'JANVIER 25 '!H8:H80" display="'JANVIER 25 '!H8:H80" xr:uid="{A7018133-291A-4B85-BF8A-6E1146D3B51F}"/>
    <hyperlink ref="E79" location="'FEVRIER 25'!H8:H80" display="'FEVRIER 25'!H8:H80" xr:uid="{69E46F87-BBEB-4EC1-B20F-79ABF6EB7A02}"/>
    <hyperlink ref="E84" location="'MARS 25'!H8:H80" display="'MARS 25'!H8:H80" xr:uid="{AC288548-F485-4492-99B8-A0476DD48E41}"/>
    <hyperlink ref="E89" location="'AVRIL 25'!H8:H80" display="'AVRIL 25'!H8:H80" xr:uid="{70178BFA-8CAF-4279-9E5B-3ABCC56FC66A}"/>
    <hyperlink ref="E94" location="'MAI 25 '!H8:H80" display="'MAI 25 '!H8:H80" xr:uid="{DF0F704B-5A4E-444A-A56E-6ED03F4ECE8E}"/>
    <hyperlink ref="E99" location="'JUIN 25'!H8:H80" display="'JUIN 25'!H8:H80" xr:uid="{24B4E132-A18B-4695-88B1-07B66DE38701}"/>
    <hyperlink ref="E104" location="'JUILLET 25'!H8:H80" display="'JUILLET 25'!H8:H80" xr:uid="{CA3740B2-AF96-4483-B068-9060EE4C3DB2}"/>
    <hyperlink ref="E109" location="'AOUT 25'!H8:H80" display="'AOUT 25'!H8:H80" xr:uid="{D55DFA5B-E238-4F9E-9DE8-BB0C99C577E5}"/>
    <hyperlink ref="E114" location="'SEPTEMBRE 25'!H8:H80" display="'SEPTEMBRE 25'!H8:H80" xr:uid="{DDB7F213-20AF-4206-AF71-68E276267A59}"/>
    <hyperlink ref="E119" location="'OCTOBRE 25'!H8:H80" display="'OCTOBRE 25'!H8:H80" xr:uid="{C7390887-080F-448D-9959-A8BD04489579}"/>
    <hyperlink ref="E124" location="'NOVEMBRE 25'!H8:H80" display="'NOVEMBRE 25'!H8:H80" xr:uid="{139D5E12-3CB4-463C-86DC-42CF26F81975}"/>
    <hyperlink ref="E129" location="'DECEMBRE 25'!H8:H80" display="'DECEMBRE 25'!H8:H80" xr:uid="{442E9664-7A55-4DFA-AA73-EA34AE0ADF38}"/>
    <hyperlink ref="E136" location="'JANVIER 25 '!H8:H80" display="'JANVIER 25 '!H8:H80" xr:uid="{E9AC63FB-2214-4E42-B33E-B377E73844DF}"/>
    <hyperlink ref="E142" location="'FEVRIER 25'!H8:H80" display="'FEVRIER 25'!H8:H80" xr:uid="{FB09A76C-D2CC-4B80-99AB-8F723C9992F0}"/>
    <hyperlink ref="E148" location="'MARS 25'!H8:H80" display="'MARS 25'!H8:H80" xr:uid="{FB7C5867-196F-4F07-BF87-C042FC1202D1}"/>
    <hyperlink ref="E154" location="'AVRIL 25'!H8:H80" display="'AVRIL 25'!H8:H80" xr:uid="{66DBDC5E-A98A-4842-8725-3D5AAEC51E10}"/>
    <hyperlink ref="E160" location="'MAI 25 '!H8:H80" display="'MAI 25 '!H8:H80" xr:uid="{D3015222-5E82-4961-AA57-2E0AADDB8B20}"/>
    <hyperlink ref="E166" location="'JUIN 25'!H8:H80" display="'JUIN 25'!H8:H80" xr:uid="{4407A572-63EC-4EAD-BA87-51A75FAC2EC3}"/>
    <hyperlink ref="E172" location="'JUILLET 25'!H8:H80" display="'JUILLET 25'!H8:H80" xr:uid="{0D88C29D-413C-4293-BD77-75BBAD306277}"/>
    <hyperlink ref="E178" location="'AOUT 25'!H8:H80" display="'AOUT 25'!H8:H80" xr:uid="{2E994D75-0B72-4453-9B8B-69D1D6583B39}"/>
    <hyperlink ref="E184" location="'SEPTEMBRE 25'!H8:H80" display="'SEPTEMBRE 25'!H8:H80" xr:uid="{07FE82CA-FB3A-4A33-922E-87BE04CC4C83}"/>
    <hyperlink ref="E190" location="'OCTOBRE 25'!H8:H80" display="'OCTOBRE 25'!H8:H80" xr:uid="{75B9CB80-4B95-47F9-9DC4-6F454FDC9959}"/>
    <hyperlink ref="E196" location="'NOVEMBRE 25'!H8:H80" display="'NOVEMBRE 25'!H8:H80" xr:uid="{6EC9E4C0-8BB8-4D7C-B82D-FC67DAFF1AF6}"/>
    <hyperlink ref="E202" location="'DECEMBRE 25'!H8:H80" display="'DECEMBRE 25'!H8:H80" xr:uid="{CCE758A1-696D-4729-8F85-8593EFEF1E65}"/>
    <hyperlink ref="E213" location="'JANVIER 25 '!A7:O80" display="'JANVIER 25 '!A7:O80" xr:uid="{3C2458EE-07F1-40C6-ACD3-9764DDF2268C}"/>
    <hyperlink ref="E214" location="'FEVRIER 25'!A7:O80" display="'FEVRIER 25'!A7:O80" xr:uid="{543CAB67-59D5-4925-A539-5B565FBDD68A}"/>
    <hyperlink ref="E215" location="'MARS 25'!A7:O80" display="'MARS 25'!A7:O80" xr:uid="{C86F6279-D8E9-4252-A78C-FEDF85C8DD6C}"/>
    <hyperlink ref="E216" location="'AVRIL 25'!A7:O80" display="'AVRIL 25'!A7:O80" xr:uid="{3C166612-7276-472E-BA82-E35C6DA1433C}"/>
    <hyperlink ref="E217" location="'MAI 25 '!A7:O80" display="'MAI 25 '!A7:O80" xr:uid="{22A05082-EB8C-4C69-8672-CE527302996F}"/>
    <hyperlink ref="E218" location="'JUIN 25'!A7:O80" display="'JUIN 25'!A7:O80" xr:uid="{D3EB86DF-E8E2-4E8E-B3A8-FD04439B8F03}"/>
    <hyperlink ref="E219" location="'JUILLET 25'!A7:O80" display="'JUILLET 25'!A7:O80" xr:uid="{E29B2992-F665-4B69-A007-E704596A422C}"/>
    <hyperlink ref="E220" location="'AOUT 25'!A7:O80" display="'AOUT 25'!A7:O80" xr:uid="{80E3ED57-A987-4D93-BFC6-8647CE45496C}"/>
    <hyperlink ref="E221" location="'SEPTEMBRE 25'!A7:O80" display="'SEPTEMBRE 25'!A7:O80" xr:uid="{87D333CB-E9C9-48EE-AA35-970ECF90BE8A}"/>
    <hyperlink ref="E222" location="'OCTOBRE 25'!A7:O80" display="'OCTOBRE 25'!A7:O80" xr:uid="{8FE609B1-9B7E-4965-AB0F-5AAC3A58CD3A}"/>
    <hyperlink ref="E223" location="'NOVEMBRE 25'!A7:O80" display="'NOVEMBRE 25'!A7:O80" xr:uid="{E34D1F4A-EC1F-4540-A2FA-81C21C52B8D5}"/>
    <hyperlink ref="E224" location="'DECEMBRE 25'!A7:O80" display="'DECEMBRE 25'!A7:O80" xr:uid="{4D333571-D0D3-4E6E-840D-7A7DA4D3AFA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13</vt:i4>
      </vt:variant>
    </vt:vector>
  </HeadingPairs>
  <TitlesOfParts>
    <vt:vector size="13" baseType="lpstr">
      <vt:lpstr>JANVIER 25 </vt:lpstr>
      <vt:lpstr>FEVRIER 25</vt:lpstr>
      <vt:lpstr>MARS 25</vt:lpstr>
      <vt:lpstr>AVRIL 25</vt:lpstr>
      <vt:lpstr>MAI 25 </vt:lpstr>
      <vt:lpstr>JUIN 25</vt:lpstr>
      <vt:lpstr>JUILLET 25</vt:lpstr>
      <vt:lpstr>AOUT 25</vt:lpstr>
      <vt:lpstr>SEPTEMBRE 25</vt:lpstr>
      <vt:lpstr>OCTOBRE 25</vt:lpstr>
      <vt:lpstr>NOVEMBRE 25</vt:lpstr>
      <vt:lpstr>DECEMBRE 25</vt: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Stéphane Meurisse</dc:creator>
  <cp:lastModifiedBy>Stéphane Meurisse</cp:lastModifiedBy>
  <dcterms:created xsi:type="dcterms:W3CDTF">2024-11-13T16:51:06Z</dcterms:created>
  <dcterms:modified xsi:type="dcterms:W3CDTF">2024-11-20T15:26:12Z</dcterms:modified>
</cp:coreProperties>
</file>