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marion\Downloads\excel\"/>
    </mc:Choice>
  </mc:AlternateContent>
  <xr:revisionPtr revIDLastSave="0" documentId="13_ncr:1_{3BF1406D-C0B2-4687-9551-9A1658B421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(11) Novembre" sheetId="37" r:id="rId1"/>
    <sheet name="(11) Total" sheetId="38" r:id="rId2"/>
  </sheets>
  <definedNames>
    <definedName name="_xlnm._FilterDatabase" localSheetId="0" hidden="1">'(11) Novembre'!$A$1:$AC$74</definedName>
    <definedName name="_xlnm.Print_Area" localSheetId="1">'(11) Total'!$B$1:$I$24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7" i="37" l="1"/>
  <c r="H27" i="37"/>
  <c r="R46" i="37"/>
  <c r="M39" i="37"/>
  <c r="H40" i="37"/>
  <c r="H47" i="37" l="1"/>
  <c r="H39" i="37"/>
  <c r="H22" i="37" l="1"/>
  <c r="H37" i="37"/>
  <c r="C36" i="37"/>
  <c r="W35" i="37"/>
  <c r="R37" i="37"/>
  <c r="H21" i="37"/>
  <c r="R22" i="37"/>
  <c r="M45" i="37"/>
  <c r="H36" i="37"/>
  <c r="R35" i="37"/>
  <c r="H20" i="37"/>
  <c r="S12" i="37" l="1"/>
  <c r="S3" i="37"/>
  <c r="S57" i="37"/>
  <c r="S54" i="37"/>
  <c r="S44" i="37"/>
  <c r="S34" i="37"/>
  <c r="S19" i="37"/>
  <c r="S2" i="37" l="1"/>
  <c r="X19" i="37"/>
  <c r="I57" i="37" l="1"/>
  <c r="H57" i="37"/>
  <c r="N12" i="37" l="1"/>
  <c r="M12" i="37"/>
  <c r="G17" i="38" l="1"/>
  <c r="X57" i="37"/>
  <c r="W57" i="37"/>
  <c r="R57" i="37"/>
  <c r="N57" i="37"/>
  <c r="F17" i="38" s="1"/>
  <c r="M57" i="37"/>
  <c r="E17" i="38"/>
  <c r="D57" i="37"/>
  <c r="D17" i="38" s="1"/>
  <c r="C57" i="37"/>
  <c r="AB22" i="37" s="1"/>
  <c r="X54" i="37"/>
  <c r="H13" i="38" s="1"/>
  <c r="W54" i="37"/>
  <c r="G13" i="38"/>
  <c r="R54" i="37"/>
  <c r="N54" i="37"/>
  <c r="F13" i="38" s="1"/>
  <c r="M54" i="37"/>
  <c r="I54" i="37"/>
  <c r="E13" i="38" s="1"/>
  <c r="H54" i="37"/>
  <c r="D54" i="37"/>
  <c r="D13" i="38" s="1"/>
  <c r="C54" i="37"/>
  <c r="I51" i="37"/>
  <c r="I44" i="37" s="1"/>
  <c r="H51" i="37"/>
  <c r="H44" i="37" s="1"/>
  <c r="D51" i="37"/>
  <c r="D15" i="38" s="1"/>
  <c r="C51" i="37"/>
  <c r="X44" i="37"/>
  <c r="H11" i="38" s="1"/>
  <c r="W44" i="37"/>
  <c r="R44" i="37"/>
  <c r="N44" i="37"/>
  <c r="F11" i="38" s="1"/>
  <c r="M44" i="37"/>
  <c r="D44" i="37"/>
  <c r="D11" i="38" s="1"/>
  <c r="C44" i="37"/>
  <c r="X34" i="37"/>
  <c r="H9" i="38" s="1"/>
  <c r="W34" i="37"/>
  <c r="G9" i="38"/>
  <c r="R34" i="37"/>
  <c r="N34" i="37"/>
  <c r="F9" i="38" s="1"/>
  <c r="M34" i="37"/>
  <c r="I34" i="37"/>
  <c r="E9" i="38" s="1"/>
  <c r="H34" i="37"/>
  <c r="D34" i="37"/>
  <c r="D9" i="38" s="1"/>
  <c r="C34" i="37"/>
  <c r="H7" i="38"/>
  <c r="W19" i="37"/>
  <c r="G7" i="38"/>
  <c r="R19" i="37"/>
  <c r="N19" i="37"/>
  <c r="F7" i="38" s="1"/>
  <c r="M19" i="37"/>
  <c r="I19" i="37"/>
  <c r="E7" i="38" s="1"/>
  <c r="H19" i="37"/>
  <c r="D19" i="37"/>
  <c r="D7" i="38" s="1"/>
  <c r="C19" i="37"/>
  <c r="AC16" i="37"/>
  <c r="AB16" i="37"/>
  <c r="AC12" i="37"/>
  <c r="I19" i="38" s="1"/>
  <c r="J19" i="38" s="1"/>
  <c r="AB12" i="37"/>
  <c r="X12" i="37"/>
  <c r="H5" i="38" s="1"/>
  <c r="W12" i="37"/>
  <c r="G5" i="38"/>
  <c r="R12" i="37"/>
  <c r="F5" i="38"/>
  <c r="I12" i="37"/>
  <c r="E5" i="38" s="1"/>
  <c r="H12" i="37"/>
  <c r="D12" i="37"/>
  <c r="C12" i="37"/>
  <c r="AC8" i="37"/>
  <c r="I5" i="38" s="1"/>
  <c r="AB8" i="37"/>
  <c r="AC3" i="37"/>
  <c r="AB3" i="37"/>
  <c r="X3" i="37"/>
  <c r="W3" i="37"/>
  <c r="R3" i="37"/>
  <c r="N3" i="37"/>
  <c r="F3" i="38" s="1"/>
  <c r="M3" i="37"/>
  <c r="I3" i="37"/>
  <c r="E3" i="38" s="1"/>
  <c r="H3" i="37"/>
  <c r="D3" i="37"/>
  <c r="D3" i="38" s="1"/>
  <c r="C3" i="37"/>
  <c r="D2" i="37" l="1"/>
  <c r="C17" i="38"/>
  <c r="R2" i="37"/>
  <c r="N2" i="37"/>
  <c r="C11" i="38"/>
  <c r="C3" i="38"/>
  <c r="H17" i="38"/>
  <c r="J17" i="38" s="1"/>
  <c r="AC2" i="37"/>
  <c r="C19" i="38"/>
  <c r="D5" i="38"/>
  <c r="J5" i="38" s="1"/>
  <c r="AB2" i="37"/>
  <c r="C2" i="37"/>
  <c r="F20" i="38"/>
  <c r="M2" i="37"/>
  <c r="W2" i="37"/>
  <c r="X2" i="37"/>
  <c r="AC21" i="37"/>
  <c r="E11" i="38"/>
  <c r="I2" i="37"/>
  <c r="J13" i="38"/>
  <c r="H2" i="37"/>
  <c r="G11" i="38"/>
  <c r="G3" i="38"/>
  <c r="H3" i="38"/>
  <c r="I7" i="38"/>
  <c r="J7" i="38" s="1"/>
  <c r="C13" i="38"/>
  <c r="C5" i="38"/>
  <c r="C9" i="38"/>
  <c r="I9" i="38"/>
  <c r="I20" i="38" s="1"/>
  <c r="C15" i="38"/>
  <c r="C7" i="38"/>
  <c r="E15" i="38"/>
  <c r="J15" i="38" s="1"/>
  <c r="E20" i="38" l="1"/>
  <c r="D20" i="38"/>
  <c r="J9" i="38"/>
  <c r="J3" i="38"/>
  <c r="AC22" i="37"/>
  <c r="J11" i="38"/>
  <c r="H20" i="38"/>
  <c r="F22" i="38"/>
  <c r="G20" i="38"/>
</calcChain>
</file>

<file path=xl/sharedStrings.xml><?xml version="1.0" encoding="utf-8"?>
<sst xmlns="http://schemas.openxmlformats.org/spreadsheetml/2006/main" count="235" uniqueCount="40">
  <si>
    <t>Bois de classe B</t>
  </si>
  <si>
    <t>Carton, CCR triés</t>
  </si>
  <si>
    <t>Déchets verts</t>
  </si>
  <si>
    <t>Encombrants et DEA</t>
  </si>
  <si>
    <t>Gravats en mélange inertes</t>
  </si>
  <si>
    <t>Ferrailles légères</t>
  </si>
  <si>
    <t>OM</t>
  </si>
  <si>
    <t>Déchets Verts</t>
  </si>
  <si>
    <t>Plastiques Agricoles</t>
  </si>
  <si>
    <t>TOTAL PLTES</t>
  </si>
  <si>
    <t>Pneus</t>
  </si>
  <si>
    <t>Plastiques</t>
  </si>
  <si>
    <t>OM Mollègues</t>
  </si>
  <si>
    <t>Ferrailles légères/Métaux</t>
  </si>
  <si>
    <t>Barbentane</t>
  </si>
  <si>
    <t>Chateaurenard</t>
  </si>
  <si>
    <t>Molleges</t>
  </si>
  <si>
    <t>Eyragues</t>
  </si>
  <si>
    <t>Maillane</t>
  </si>
  <si>
    <t>Serv. Techni.</t>
  </si>
  <si>
    <t>-</t>
  </si>
  <si>
    <t>TOTAL GENERAL NOVEMBRE</t>
  </si>
  <si>
    <t>Nombre Tonnage</t>
  </si>
  <si>
    <t>Tonnage</t>
  </si>
  <si>
    <t>BARBENTANE</t>
  </si>
  <si>
    <t>CHATEAURENARD</t>
  </si>
  <si>
    <t>MOLLEGES</t>
  </si>
  <si>
    <t>EYRAGUES</t>
  </si>
  <si>
    <t>MAILLANE</t>
  </si>
  <si>
    <t>C.</t>
  </si>
  <si>
    <t>Gravats</t>
  </si>
  <si>
    <t>Encombrants</t>
  </si>
  <si>
    <t>SERVICES TECHNIQUES</t>
  </si>
  <si>
    <t>Mickael</t>
  </si>
  <si>
    <t>David</t>
  </si>
  <si>
    <t>Dorian</t>
  </si>
  <si>
    <t>Tarifs</t>
  </si>
  <si>
    <t>Anthony</t>
  </si>
  <si>
    <t>Jérémy</t>
  </si>
  <si>
    <t>Arnaud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</si>
</sst>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E1E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ABAB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1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1" fillId="2" borderId="1" xfId="0" applyNumberFormat="1" applyFont="1" applyFill="1" applyBorder="1"/>
    <xf numFmtId="0" fontId="1" fillId="0" borderId="2" xfId="0" applyFont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right"/>
    </xf>
    <xf numFmtId="14" fontId="3" fillId="2" borderId="2" xfId="0" applyNumberFormat="1" applyFont="1" applyFill="1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7" xfId="0" applyBorder="1" applyAlignment="1">
      <alignment horizontal="center" vertical="center"/>
    </xf>
    <xf numFmtId="14" fontId="2" fillId="0" borderId="0" xfId="0" applyNumberFormat="1" applyFont="1"/>
    <xf numFmtId="0" fontId="2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4" fontId="1" fillId="0" borderId="0" xfId="0" applyNumberFormat="1" applyFont="1" applyAlignment="1">
      <alignment horizontal="right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14" fontId="2" fillId="0" borderId="0" xfId="0" applyNumberFormat="1" applyFont="1" applyAlignment="1">
      <alignment horizontal="right"/>
    </xf>
    <xf numFmtId="0" fontId="0" fillId="6" borderId="3" xfId="0" applyFill="1" applyBorder="1" applyAlignment="1">
      <alignment horizontal="center" vertical="center" wrapText="1"/>
    </xf>
    <xf numFmtId="14" fontId="1" fillId="7" borderId="1" xfId="0" applyNumberFormat="1" applyFont="1" applyFill="1" applyBorder="1"/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14" fontId="1" fillId="5" borderId="2" xfId="0" applyNumberFormat="1" applyFont="1" applyFill="1" applyBorder="1" applyAlignment="1">
      <alignment horizontal="left" vertical="center"/>
    </xf>
    <xf numFmtId="14" fontId="1" fillId="11" borderId="2" xfId="0" applyNumberFormat="1" applyFont="1" applyFill="1" applyBorder="1"/>
    <xf numFmtId="0" fontId="0" fillId="11" borderId="2" xfId="0" applyFill="1" applyBorder="1" applyAlignment="1">
      <alignment horizontal="center" vertical="center"/>
    </xf>
    <xf numFmtId="14" fontId="1" fillId="4" borderId="2" xfId="0" applyNumberFormat="1" applyFont="1" applyFill="1" applyBorder="1"/>
    <xf numFmtId="0" fontId="0" fillId="4" borderId="2" xfId="0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/>
    </xf>
    <xf numFmtId="14" fontId="0" fillId="10" borderId="3" xfId="0" applyNumberFormat="1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 wrapText="1"/>
    </xf>
    <xf numFmtId="14" fontId="0" fillId="14" borderId="3" xfId="0" applyNumberFormat="1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 wrapText="1"/>
    </xf>
    <xf numFmtId="14" fontId="0" fillId="15" borderId="3" xfId="0" applyNumberFormat="1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/>
    </xf>
    <xf numFmtId="14" fontId="1" fillId="7" borderId="2" xfId="0" applyNumberFormat="1" applyFont="1" applyFill="1" applyBorder="1"/>
    <xf numFmtId="0" fontId="0" fillId="7" borderId="2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14" fontId="1" fillId="17" borderId="2" xfId="0" applyNumberFormat="1" applyFont="1" applyFill="1" applyBorder="1"/>
    <xf numFmtId="0" fontId="0" fillId="17" borderId="2" xfId="0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/>
    </xf>
    <xf numFmtId="14" fontId="0" fillId="19" borderId="3" xfId="0" applyNumberFormat="1" applyFill="1" applyBorder="1" applyAlignment="1">
      <alignment horizontal="center" vertical="center"/>
    </xf>
    <xf numFmtId="0" fontId="0" fillId="19" borderId="3" xfId="0" applyFill="1" applyBorder="1" applyAlignment="1">
      <alignment horizontal="center" vertical="center" wrapText="1"/>
    </xf>
    <xf numFmtId="14" fontId="5" fillId="13" borderId="1" xfId="0" applyNumberFormat="1" applyFont="1" applyFill="1" applyBorder="1"/>
    <xf numFmtId="14" fontId="5" fillId="8" borderId="1" xfId="0" applyNumberFormat="1" applyFont="1" applyFill="1" applyBorder="1"/>
    <xf numFmtId="14" fontId="5" fillId="12" borderId="1" xfId="0" applyNumberFormat="1" applyFont="1" applyFill="1" applyBorder="1"/>
    <xf numFmtId="14" fontId="5" fillId="16" borderId="1" xfId="0" applyNumberFormat="1" applyFont="1" applyFill="1" applyBorder="1"/>
    <xf numFmtId="14" fontId="5" fillId="2" borderId="1" xfId="0" applyNumberFormat="1" applyFont="1" applyFill="1" applyBorder="1"/>
    <xf numFmtId="14" fontId="1" fillId="18" borderId="2" xfId="0" applyNumberFormat="1" applyFont="1" applyFill="1" applyBorder="1"/>
    <xf numFmtId="0" fontId="0" fillId="18" borderId="2" xfId="0" applyFill="1" applyBorder="1" applyAlignment="1">
      <alignment horizontal="center" vertical="center"/>
    </xf>
    <xf numFmtId="14" fontId="3" fillId="18" borderId="2" xfId="0" applyNumberFormat="1" applyFont="1" applyFill="1" applyBorder="1"/>
    <xf numFmtId="0" fontId="2" fillId="18" borderId="2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right"/>
    </xf>
    <xf numFmtId="0" fontId="0" fillId="0" borderId="12" xfId="0" applyBorder="1" applyAlignment="1">
      <alignment horizontal="center" vertical="center"/>
    </xf>
    <xf numFmtId="44" fontId="6" fillId="0" borderId="0" xfId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2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2" xfId="0" applyBorder="1"/>
    <xf numFmtId="14" fontId="2" fillId="0" borderId="0" xfId="0" applyNumberFormat="1" applyFont="1" applyAlignment="1">
      <alignment horizontal="left"/>
    </xf>
    <xf numFmtId="14" fontId="0" fillId="6" borderId="3" xfId="0" applyNumberFormat="1" applyFill="1" applyBorder="1" applyAlignment="1">
      <alignment horizontal="left" vertical="center"/>
    </xf>
    <xf numFmtId="14" fontId="2" fillId="0" borderId="0" xfId="0" applyNumberFormat="1" applyFont="1" applyAlignment="1">
      <alignment horizontal="left" vertical="center"/>
    </xf>
    <xf numFmtId="14" fontId="1" fillId="5" borderId="2" xfId="0" applyNumberFormat="1" applyFont="1" applyFill="1" applyBorder="1" applyAlignment="1">
      <alignment horizontal="left"/>
    </xf>
    <xf numFmtId="14" fontId="0" fillId="0" borderId="0" xfId="0" applyNumberFormat="1" applyAlignment="1">
      <alignment horizontal="left"/>
    </xf>
    <xf numFmtId="14" fontId="0" fillId="15" borderId="3" xfId="0" applyNumberFormat="1" applyFill="1" applyBorder="1" applyAlignment="1">
      <alignment horizontal="left" vertical="center"/>
    </xf>
    <xf numFmtId="14" fontId="5" fillId="13" borderId="1" xfId="0" applyNumberFormat="1" applyFont="1" applyFill="1" applyBorder="1" applyAlignment="1">
      <alignment horizontal="left"/>
    </xf>
    <xf numFmtId="14" fontId="1" fillId="4" borderId="2" xfId="0" applyNumberFormat="1" applyFont="1" applyFill="1" applyBorder="1" applyAlignment="1">
      <alignment horizontal="left"/>
    </xf>
    <xf numFmtId="0" fontId="2" fillId="0" borderId="0" xfId="0" applyFont="1" applyAlignment="1">
      <alignment horizontal="left"/>
    </xf>
    <xf numFmtId="14" fontId="0" fillId="10" borderId="3" xfId="0" applyNumberFormat="1" applyFill="1" applyBorder="1" applyAlignment="1">
      <alignment horizontal="left" vertical="center"/>
    </xf>
    <xf numFmtId="14" fontId="5" fillId="8" borderId="1" xfId="0" applyNumberFormat="1" applyFont="1" applyFill="1" applyBorder="1" applyAlignment="1">
      <alignment horizontal="left"/>
    </xf>
    <xf numFmtId="14" fontId="1" fillId="7" borderId="1" xfId="0" applyNumberFormat="1" applyFont="1" applyFill="1" applyBorder="1" applyAlignment="1">
      <alignment horizontal="left"/>
    </xf>
    <xf numFmtId="14" fontId="1" fillId="7" borderId="2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14" fontId="1" fillId="5" borderId="2" xfId="0" applyNumberFormat="1" applyFont="1" applyFill="1" applyBorder="1" applyAlignment="1">
      <alignment horizontal="left" vertical="center"/>
    </xf>
    <xf numFmtId="14" fontId="1" fillId="5" borderId="1" xfId="0" applyNumberFormat="1" applyFont="1" applyFill="1" applyBorder="1" applyAlignment="1">
      <alignment horizontal="left"/>
    </xf>
    <xf numFmtId="14" fontId="5" fillId="9" borderId="1" xfId="0" applyNumberFormat="1" applyFont="1" applyFill="1" applyBorder="1" applyAlignment="1">
      <alignment horizontal="left"/>
    </xf>
    <xf numFmtId="14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/>
    <xf numFmtId="14" fontId="2" fillId="0" borderId="0" xfId="0" applyNumberFormat="1" applyFont="1" applyFill="1" applyAlignment="1">
      <alignment horizontal="right"/>
    </xf>
    <xf numFmtId="14" fontId="2" fillId="0" borderId="0" xfId="0" applyNumberFormat="1" applyFont="1" applyFill="1"/>
    <xf numFmtId="0" fontId="0" fillId="0" borderId="0" xfId="0" applyFill="1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left"/>
    </xf>
    <xf numFmtId="14" fontId="0" fillId="0" borderId="0" xfId="0" applyNumberFormat="1" applyFill="1" applyAlignment="1">
      <alignment horizontal="right"/>
    </xf>
    <xf numFmtId="14" fontId="0" fillId="0" borderId="0" xfId="0" applyNumberFormat="1" applyFill="1" applyAlignment="1">
      <alignment horizontal="left"/>
    </xf>
    <xf numFmtId="0" fontId="0" fillId="0" borderId="0" xfId="0" applyFill="1" applyAlignment="1">
      <alignment horizontal="right"/>
    </xf>
    <xf numFmtId="14" fontId="1" fillId="2" borderId="2" xfId="0" applyNumberFormat="1" applyFont="1" applyFill="1" applyBorder="1" applyAlignment="1">
      <alignment horizontal="left"/>
    </xf>
    <xf numFmtId="14" fontId="1" fillId="0" borderId="0" xfId="0" applyNumberFormat="1" applyFont="1" applyAlignment="1">
      <alignment horizontal="left"/>
    </xf>
    <xf numFmtId="14" fontId="3" fillId="2" borderId="2" xfId="0" applyNumberFormat="1" applyFont="1" applyFill="1" applyBorder="1" applyAlignment="1">
      <alignment horizontal="left"/>
    </xf>
    <xf numFmtId="44" fontId="6" fillId="20" borderId="2" xfId="1" applyFont="1" applyFill="1" applyBorder="1" applyAlignment="1">
      <alignment horizontal="center"/>
    </xf>
    <xf numFmtId="44" fontId="6" fillId="20" borderId="4" xfId="1" applyFont="1" applyFill="1" applyBorder="1" applyAlignment="1">
      <alignment horizontal="center"/>
    </xf>
    <xf numFmtId="44" fontId="2" fillId="20" borderId="4" xfId="1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3">
    <dxf>
      <font>
        <strike val="0"/>
        <color rgb="FF00B050"/>
      </font>
    </dxf>
    <dxf>
      <font>
        <strike val="0"/>
        <color rgb="FF0070C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ABAB"/>
      <color rgb="FFFFCCCC"/>
      <color rgb="FFFFE1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79998168889431442"/>
  </sheetPr>
  <dimension ref="A1:AC98"/>
  <sheetViews>
    <sheetView tabSelected="1" zoomScaleNormal="100" workbookViewId="0">
      <pane ySplit="2" topLeftCell="A3" activePane="bottomLeft" state="frozen"/>
      <selection activeCell="I16" sqref="I16"/>
      <selection pane="bottomLeft" activeCell="K17" sqref="K17"/>
    </sheetView>
  </sheetViews>
  <sheetFormatPr baseColWidth="10" defaultRowHeight="15" x14ac:dyDescent="0.25"/>
  <cols>
    <col min="1" max="1" width="18.85546875" style="85" bestFit="1" customWidth="1"/>
    <col min="2" max="2" width="2.7109375" style="85" bestFit="1" customWidth="1"/>
    <col min="3" max="4" width="8.5703125" style="2" bestFit="1" customWidth="1"/>
    <col min="5" max="5" width="2.7109375" customWidth="1"/>
    <col min="6" max="6" width="18.85546875" bestFit="1" customWidth="1"/>
    <col min="7" max="7" width="2.7109375" style="19" bestFit="1" customWidth="1"/>
    <col min="8" max="9" width="8.5703125" style="22" bestFit="1" customWidth="1"/>
    <col min="10" max="10" width="2.7109375" customWidth="1"/>
    <col min="11" max="11" width="18.85546875" bestFit="1" customWidth="1"/>
    <col min="12" max="12" width="2.7109375" style="19" bestFit="1" customWidth="1"/>
    <col min="13" max="14" width="8.5703125" style="22" bestFit="1" customWidth="1"/>
    <col min="15" max="15" width="2.7109375" customWidth="1"/>
    <col min="16" max="16" width="18.85546875" bestFit="1" customWidth="1"/>
    <col min="17" max="17" width="2.7109375" bestFit="1" customWidth="1"/>
    <col min="18" max="19" width="8.5703125" bestFit="1" customWidth="1"/>
    <col min="20" max="20" width="2.7109375" customWidth="1"/>
    <col min="21" max="21" width="18.85546875" bestFit="1" customWidth="1"/>
    <col min="22" max="22" width="2.7109375" bestFit="1" customWidth="1"/>
    <col min="23" max="24" width="8.5703125" bestFit="1" customWidth="1"/>
    <col min="25" max="25" width="2.7109375" customWidth="1"/>
    <col min="26" max="26" width="23" bestFit="1" customWidth="1"/>
    <col min="27" max="27" width="2.7109375" bestFit="1" customWidth="1"/>
    <col min="28" max="29" width="8.5703125" bestFit="1" customWidth="1"/>
    <col min="30" max="30" width="3" customWidth="1"/>
  </cols>
  <sheetData>
    <row r="1" spans="1:29" s="7" customFormat="1" ht="30" x14ac:dyDescent="0.25">
      <c r="A1" s="82"/>
      <c r="B1" s="82" t="s">
        <v>29</v>
      </c>
      <c r="C1" s="37" t="s">
        <v>23</v>
      </c>
      <c r="D1" s="37" t="s">
        <v>22</v>
      </c>
      <c r="F1" s="52"/>
      <c r="G1" s="86" t="s">
        <v>29</v>
      </c>
      <c r="H1" s="53" t="s">
        <v>23</v>
      </c>
      <c r="I1" s="53" t="s">
        <v>22</v>
      </c>
      <c r="K1" s="48"/>
      <c r="L1" s="90" t="s">
        <v>29</v>
      </c>
      <c r="M1" s="49" t="s">
        <v>23</v>
      </c>
      <c r="N1" s="49" t="s">
        <v>22</v>
      </c>
      <c r="P1" s="50"/>
      <c r="Q1" s="50" t="s">
        <v>29</v>
      </c>
      <c r="R1" s="51" t="s">
        <v>23</v>
      </c>
      <c r="S1" s="51" t="s">
        <v>22</v>
      </c>
      <c r="U1" s="61"/>
      <c r="V1" s="61" t="s">
        <v>29</v>
      </c>
      <c r="W1" s="62" t="s">
        <v>23</v>
      </c>
      <c r="X1" s="62" t="s">
        <v>22</v>
      </c>
      <c r="Z1" s="5"/>
      <c r="AA1" s="5" t="s">
        <v>29</v>
      </c>
      <c r="AB1" s="6" t="s">
        <v>23</v>
      </c>
      <c r="AC1" s="6" t="s">
        <v>22</v>
      </c>
    </row>
    <row r="2" spans="1:29" ht="15.75" x14ac:dyDescent="0.25">
      <c r="A2" s="97" t="s">
        <v>24</v>
      </c>
      <c r="B2" s="97"/>
      <c r="C2" s="40">
        <f>C3+C12+C19+C34+C44+C51+C54+C57</f>
        <v>136.00200000000001</v>
      </c>
      <c r="D2" s="40">
        <f>D3+D12+D19+D34+D44+D51+D54+D57</f>
        <v>28</v>
      </c>
      <c r="F2" s="63" t="s">
        <v>25</v>
      </c>
      <c r="G2" s="87"/>
      <c r="H2" s="47">
        <f>H3+H12+H19+H34+H44+H51+H57+H54</f>
        <v>182.91299999999998</v>
      </c>
      <c r="I2" s="47">
        <f>I3+I12+I19+I34+I44+I51+I57+I54</f>
        <v>39</v>
      </c>
      <c r="K2" s="64" t="s">
        <v>26</v>
      </c>
      <c r="L2" s="91"/>
      <c r="M2" s="39">
        <f>SUM(M3,M12,M57,M19,M34,M44,M54)</f>
        <v>170.7</v>
      </c>
      <c r="N2" s="39">
        <f>SUM(N3,N12,N57,N19,N34,N44,N54)</f>
        <v>27</v>
      </c>
      <c r="P2" s="65" t="s">
        <v>27</v>
      </c>
      <c r="Q2" s="65"/>
      <c r="R2" s="54">
        <f>SUM(R3,R12,R19,R34,R44,R54,R57)</f>
        <v>140.28</v>
      </c>
      <c r="S2" s="54">
        <f>SUM(S3,S12,S19,S34,S44,S54,S57)</f>
        <v>34</v>
      </c>
      <c r="U2" s="66" t="s">
        <v>28</v>
      </c>
      <c r="V2" s="66"/>
      <c r="W2" s="60">
        <f>SUM(W3,W12,W19,W34,W54,W44,W57)</f>
        <v>100.82000000000001</v>
      </c>
      <c r="X2" s="60">
        <f>SUM(X3,X12,X19,X34,X54,X44,X57)</f>
        <v>22</v>
      </c>
      <c r="Z2" s="67" t="s">
        <v>32</v>
      </c>
      <c r="AA2" s="67"/>
      <c r="AB2" s="33">
        <f>AB3+AB8+AB12+AB16</f>
        <v>17.762</v>
      </c>
      <c r="AC2" s="33">
        <f>AC3+AC8+AC12+AC16</f>
        <v>5</v>
      </c>
    </row>
    <row r="3" spans="1:29" x14ac:dyDescent="0.25">
      <c r="A3" s="96" t="s">
        <v>0</v>
      </c>
      <c r="B3" s="96"/>
      <c r="C3" s="41">
        <f>SUM(C4:C11)</f>
        <v>10.6</v>
      </c>
      <c r="D3" s="41">
        <f>SUM(D4:D11)</f>
        <v>2</v>
      </c>
      <c r="F3" s="45" t="s">
        <v>0</v>
      </c>
      <c r="G3" s="88"/>
      <c r="H3" s="46">
        <f>SUM(H4:H11)</f>
        <v>14.68</v>
      </c>
      <c r="I3" s="46">
        <f>SUM(I4:I11)</f>
        <v>3</v>
      </c>
      <c r="K3" s="38" t="s">
        <v>0</v>
      </c>
      <c r="L3" s="92"/>
      <c r="M3" s="57">
        <f>SUM(M4:M11)</f>
        <v>9.7199999999999989</v>
      </c>
      <c r="N3" s="57">
        <f>SUM(N4:N11)</f>
        <v>2</v>
      </c>
      <c r="P3" s="43" t="s">
        <v>0</v>
      </c>
      <c r="Q3" s="43"/>
      <c r="R3" s="44">
        <f>SUM(R4:R10)</f>
        <v>16.079999999999998</v>
      </c>
      <c r="S3" s="44">
        <f>SUM(S4:S10)</f>
        <v>4</v>
      </c>
      <c r="U3" s="58" t="s">
        <v>0</v>
      </c>
      <c r="V3" s="58"/>
      <c r="W3" s="59">
        <f>SUM(W4:W10)</f>
        <v>9.36</v>
      </c>
      <c r="X3" s="59">
        <f>SUM(X4:X10)</f>
        <v>3</v>
      </c>
      <c r="Z3" s="68" t="s">
        <v>2</v>
      </c>
      <c r="AA3" s="68"/>
      <c r="AB3" s="69">
        <f>SUM(AB4:AB7)</f>
        <v>6.9399999999999995</v>
      </c>
      <c r="AC3" s="69">
        <f>SUM(AC4:AC7)</f>
        <v>2</v>
      </c>
    </row>
    <row r="4" spans="1:29" x14ac:dyDescent="0.25">
      <c r="A4" s="98">
        <v>45602</v>
      </c>
      <c r="B4" s="98" t="s">
        <v>34</v>
      </c>
      <c r="C4" s="99">
        <v>5.92</v>
      </c>
      <c r="D4" s="99">
        <v>1</v>
      </c>
      <c r="E4" s="100"/>
      <c r="F4" s="101">
        <v>45601</v>
      </c>
      <c r="G4" s="98" t="s">
        <v>34</v>
      </c>
      <c r="H4" s="99">
        <v>5.0999999999999996</v>
      </c>
      <c r="I4" s="99">
        <v>1</v>
      </c>
      <c r="J4" s="100"/>
      <c r="K4" s="101">
        <v>45602</v>
      </c>
      <c r="L4" s="98" t="s">
        <v>33</v>
      </c>
      <c r="M4" s="99">
        <v>4.96</v>
      </c>
      <c r="N4" s="99">
        <v>1</v>
      </c>
      <c r="O4" s="100"/>
      <c r="P4" s="102">
        <v>45600</v>
      </c>
      <c r="Q4" s="102" t="s">
        <v>33</v>
      </c>
      <c r="R4" s="99">
        <v>3.26</v>
      </c>
      <c r="S4" s="99">
        <v>1</v>
      </c>
      <c r="T4" s="100"/>
      <c r="U4" s="102">
        <v>45600</v>
      </c>
      <c r="V4" s="102" t="s">
        <v>34</v>
      </c>
      <c r="W4" s="99">
        <v>3.3</v>
      </c>
      <c r="X4" s="99">
        <v>1</v>
      </c>
      <c r="Y4" s="103"/>
      <c r="Z4" s="102">
        <v>45600</v>
      </c>
      <c r="AA4" s="102" t="s">
        <v>33</v>
      </c>
      <c r="AB4" s="99">
        <v>3.6</v>
      </c>
      <c r="AC4" s="99">
        <v>1</v>
      </c>
    </row>
    <row r="5" spans="1:29" x14ac:dyDescent="0.25">
      <c r="A5" s="98">
        <v>45608</v>
      </c>
      <c r="B5" s="98" t="s">
        <v>34</v>
      </c>
      <c r="C5" s="99">
        <v>4.68</v>
      </c>
      <c r="D5" s="99">
        <v>1</v>
      </c>
      <c r="E5" s="100"/>
      <c r="F5" s="101">
        <v>45603</v>
      </c>
      <c r="G5" s="98" t="s">
        <v>34</v>
      </c>
      <c r="H5" s="99">
        <v>4.34</v>
      </c>
      <c r="I5" s="99">
        <v>1</v>
      </c>
      <c r="J5" s="100"/>
      <c r="K5" s="101">
        <v>45610</v>
      </c>
      <c r="L5" s="98" t="s">
        <v>33</v>
      </c>
      <c r="M5" s="99">
        <v>4.76</v>
      </c>
      <c r="N5" s="99">
        <v>1</v>
      </c>
      <c r="O5" s="100"/>
      <c r="P5" s="102">
        <v>45602</v>
      </c>
      <c r="Q5" s="102" t="s">
        <v>33</v>
      </c>
      <c r="R5" s="99">
        <v>4.62</v>
      </c>
      <c r="S5" s="99">
        <v>1</v>
      </c>
      <c r="T5" s="100"/>
      <c r="U5" s="102">
        <v>45601</v>
      </c>
      <c r="V5" s="102" t="s">
        <v>34</v>
      </c>
      <c r="W5" s="99">
        <v>3</v>
      </c>
      <c r="X5" s="99">
        <v>1</v>
      </c>
      <c r="Y5" s="103"/>
      <c r="Z5" s="102">
        <v>45604</v>
      </c>
      <c r="AA5" s="102" t="s">
        <v>34</v>
      </c>
      <c r="AB5" s="99">
        <v>3.34</v>
      </c>
      <c r="AC5" s="99">
        <v>1</v>
      </c>
    </row>
    <row r="6" spans="1:29" x14ac:dyDescent="0.25">
      <c r="A6" s="98"/>
      <c r="B6" s="98"/>
      <c r="C6" s="99"/>
      <c r="D6" s="99"/>
      <c r="E6" s="100"/>
      <c r="F6" s="101">
        <v>45610</v>
      </c>
      <c r="G6" s="98" t="s">
        <v>37</v>
      </c>
      <c r="H6" s="99">
        <v>5.24</v>
      </c>
      <c r="I6" s="99">
        <v>1</v>
      </c>
      <c r="J6" s="100"/>
      <c r="K6" s="101"/>
      <c r="L6" s="98"/>
      <c r="M6" s="104"/>
      <c r="N6" s="104"/>
      <c r="O6" s="100"/>
      <c r="P6" s="102">
        <v>45608</v>
      </c>
      <c r="Q6" s="102" t="s">
        <v>33</v>
      </c>
      <c r="R6" s="99">
        <v>4.66</v>
      </c>
      <c r="S6" s="99">
        <v>1</v>
      </c>
      <c r="T6" s="100"/>
      <c r="U6" s="102">
        <v>45608</v>
      </c>
      <c r="V6" s="102" t="s">
        <v>34</v>
      </c>
      <c r="W6" s="99">
        <v>3.06</v>
      </c>
      <c r="X6" s="99">
        <v>1</v>
      </c>
      <c r="Y6" s="103"/>
      <c r="Z6" s="102"/>
      <c r="AA6" s="102"/>
      <c r="AB6" s="99"/>
      <c r="AC6" s="99"/>
    </row>
    <row r="7" spans="1:29" x14ac:dyDescent="0.25">
      <c r="A7" s="98"/>
      <c r="B7" s="98"/>
      <c r="C7" s="99"/>
      <c r="D7" s="99"/>
      <c r="E7" s="100"/>
      <c r="F7" s="101"/>
      <c r="G7" s="98"/>
      <c r="H7" s="99"/>
      <c r="I7" s="99"/>
      <c r="J7" s="100"/>
      <c r="K7" s="101"/>
      <c r="L7" s="98"/>
      <c r="M7" s="104"/>
      <c r="N7" s="104"/>
      <c r="O7" s="100"/>
      <c r="P7" s="102">
        <v>45611</v>
      </c>
      <c r="Q7" s="102" t="s">
        <v>33</v>
      </c>
      <c r="R7" s="99">
        <v>3.54</v>
      </c>
      <c r="S7" s="99">
        <v>1</v>
      </c>
      <c r="T7" s="100"/>
      <c r="U7" s="102"/>
      <c r="V7" s="102"/>
      <c r="W7" s="99"/>
      <c r="X7" s="99"/>
      <c r="Y7" s="103"/>
      <c r="Z7" s="102"/>
      <c r="AA7" s="102"/>
      <c r="AB7" s="99"/>
      <c r="AC7" s="99"/>
    </row>
    <row r="8" spans="1:29" x14ac:dyDescent="0.25">
      <c r="A8" s="81"/>
      <c r="B8" s="81"/>
      <c r="C8" s="26"/>
      <c r="D8" s="26"/>
      <c r="E8" s="9"/>
      <c r="F8" s="36"/>
      <c r="G8" s="81"/>
      <c r="H8" s="34"/>
      <c r="I8" s="34"/>
      <c r="J8" s="9"/>
      <c r="K8" s="36"/>
      <c r="L8" s="81"/>
      <c r="M8" s="34"/>
      <c r="N8" s="34"/>
      <c r="O8" s="9"/>
      <c r="P8" s="25"/>
      <c r="Q8" s="25"/>
      <c r="R8" s="26"/>
      <c r="S8" s="26"/>
      <c r="T8" s="9"/>
      <c r="U8" s="25"/>
      <c r="V8" s="25"/>
      <c r="W8" s="26"/>
      <c r="X8" s="26"/>
      <c r="Z8" s="70" t="s">
        <v>1</v>
      </c>
      <c r="AA8" s="70"/>
      <c r="AB8" s="71">
        <f>SUM(AB9:AB10)</f>
        <v>2.3620000000000001</v>
      </c>
      <c r="AC8" s="71">
        <f>SUM(AC9:AC10)</f>
        <v>1</v>
      </c>
    </row>
    <row r="9" spans="1:29" x14ac:dyDescent="0.25">
      <c r="A9" s="81"/>
      <c r="B9" s="81"/>
      <c r="C9" s="26"/>
      <c r="D9" s="26"/>
      <c r="E9" s="9"/>
      <c r="F9" s="36"/>
      <c r="G9" s="81"/>
      <c r="H9" s="34"/>
      <c r="I9" s="34"/>
      <c r="J9" s="9"/>
      <c r="K9" s="36"/>
      <c r="L9" s="81"/>
      <c r="M9" s="34"/>
      <c r="N9" s="34"/>
      <c r="O9" s="9"/>
      <c r="P9" s="25"/>
      <c r="Q9" s="25"/>
      <c r="R9" s="26"/>
      <c r="S9" s="26"/>
      <c r="T9" s="9"/>
      <c r="U9" s="25"/>
      <c r="V9" s="25"/>
      <c r="W9" s="26"/>
      <c r="X9" s="26"/>
      <c r="Z9" s="102">
        <v>45609</v>
      </c>
      <c r="AA9" s="102" t="s">
        <v>33</v>
      </c>
      <c r="AB9" s="99">
        <v>2.3620000000000001</v>
      </c>
      <c r="AC9" s="99">
        <v>1</v>
      </c>
    </row>
    <row r="10" spans="1:29" x14ac:dyDescent="0.25">
      <c r="A10" s="81"/>
      <c r="B10" s="81"/>
      <c r="C10" s="26"/>
      <c r="D10" s="26"/>
      <c r="E10" s="9"/>
      <c r="F10" s="36"/>
      <c r="G10" s="81"/>
      <c r="H10" s="34"/>
      <c r="I10" s="34"/>
      <c r="J10" s="9"/>
      <c r="K10" s="36"/>
      <c r="L10" s="81"/>
      <c r="M10" s="34"/>
      <c r="N10" s="34"/>
      <c r="O10" s="9"/>
      <c r="P10" s="25"/>
      <c r="Q10" s="25"/>
      <c r="R10" s="26"/>
      <c r="S10" s="26"/>
      <c r="T10" s="9"/>
      <c r="U10" s="25"/>
      <c r="V10" s="25"/>
      <c r="W10" s="26"/>
      <c r="X10" s="26"/>
      <c r="Z10" s="102"/>
      <c r="AA10" s="102"/>
      <c r="AB10" s="99"/>
      <c r="AC10" s="99"/>
    </row>
    <row r="11" spans="1:29" x14ac:dyDescent="0.25">
      <c r="A11" s="81"/>
      <c r="B11" s="81"/>
      <c r="C11" s="26"/>
      <c r="D11" s="26"/>
      <c r="E11" s="9"/>
      <c r="F11" s="36"/>
      <c r="G11" s="81"/>
      <c r="H11" s="34"/>
      <c r="I11" s="34"/>
      <c r="J11" s="9"/>
      <c r="K11" s="36"/>
      <c r="L11" s="81"/>
      <c r="M11" s="34"/>
      <c r="N11" s="34"/>
      <c r="O11" s="9"/>
      <c r="P11" s="9"/>
      <c r="Q11" s="9"/>
      <c r="R11" s="9"/>
      <c r="S11" s="9"/>
      <c r="T11" s="9"/>
      <c r="U11" s="9"/>
      <c r="V11" s="9"/>
      <c r="W11" s="9"/>
      <c r="X11" s="9"/>
      <c r="Z11" s="9"/>
      <c r="AA11" s="9"/>
      <c r="AB11" s="9"/>
      <c r="AC11" s="9"/>
    </row>
    <row r="12" spans="1:29" x14ac:dyDescent="0.25">
      <c r="A12" s="95" t="s">
        <v>1</v>
      </c>
      <c r="B12" s="95"/>
      <c r="C12" s="41">
        <f>SUM(C13:C18)</f>
        <v>1.8319999999999999</v>
      </c>
      <c r="D12" s="41">
        <f>SUM(D13:D18)</f>
        <v>2</v>
      </c>
      <c r="F12" s="45" t="s">
        <v>1</v>
      </c>
      <c r="G12" s="88"/>
      <c r="H12" s="46">
        <f>SUM(H13:H18)</f>
        <v>3.64</v>
      </c>
      <c r="I12" s="46">
        <f>SUM(I13:I18)</f>
        <v>2</v>
      </c>
      <c r="K12" s="55" t="s">
        <v>1</v>
      </c>
      <c r="L12" s="93"/>
      <c r="M12" s="56">
        <f>SUM(M13:M18)</f>
        <v>5.18</v>
      </c>
      <c r="N12" s="56">
        <f>SUM(N13:N18)</f>
        <v>2</v>
      </c>
      <c r="P12" s="43" t="s">
        <v>1</v>
      </c>
      <c r="Q12" s="43"/>
      <c r="R12" s="44">
        <f>SUM(R13:R17)</f>
        <v>4.72</v>
      </c>
      <c r="S12" s="44">
        <f>SUM(S13:S17)</f>
        <v>2</v>
      </c>
      <c r="U12" s="58" t="s">
        <v>1</v>
      </c>
      <c r="V12" s="58"/>
      <c r="W12" s="59">
        <f>SUM(W13:W17)</f>
        <v>3.22</v>
      </c>
      <c r="X12" s="59">
        <f>SUM(X13:X17)</f>
        <v>1</v>
      </c>
      <c r="Z12" s="70" t="s">
        <v>6</v>
      </c>
      <c r="AA12" s="70"/>
      <c r="AB12" s="71">
        <f>SUM(AB13:AB15)</f>
        <v>1.64</v>
      </c>
      <c r="AC12" s="71">
        <f>SUM(AC13:AC15)</f>
        <v>1</v>
      </c>
    </row>
    <row r="13" spans="1:29" x14ac:dyDescent="0.25">
      <c r="A13" s="98">
        <v>45600</v>
      </c>
      <c r="B13" s="98" t="s">
        <v>34</v>
      </c>
      <c r="C13" s="99">
        <v>1.0669999999999999</v>
      </c>
      <c r="D13" s="99">
        <v>1</v>
      </c>
      <c r="E13" s="100"/>
      <c r="F13" s="101">
        <v>45602</v>
      </c>
      <c r="G13" s="98" t="s">
        <v>33</v>
      </c>
      <c r="H13" s="99">
        <v>1.86</v>
      </c>
      <c r="I13" s="99">
        <v>1</v>
      </c>
      <c r="J13" s="100"/>
      <c r="K13" s="101">
        <v>45602</v>
      </c>
      <c r="L13" s="98" t="s">
        <v>33</v>
      </c>
      <c r="M13" s="99">
        <v>3.08</v>
      </c>
      <c r="N13" s="99">
        <v>1</v>
      </c>
      <c r="O13" s="100"/>
      <c r="P13" s="102">
        <v>45602</v>
      </c>
      <c r="Q13" s="102" t="s">
        <v>33</v>
      </c>
      <c r="R13" s="99">
        <v>2.4</v>
      </c>
      <c r="S13" s="99">
        <v>1</v>
      </c>
      <c r="T13" s="100"/>
      <c r="U13" s="102">
        <v>45609</v>
      </c>
      <c r="V13" s="102" t="s">
        <v>33</v>
      </c>
      <c r="W13" s="99">
        <v>3.22</v>
      </c>
      <c r="X13" s="99">
        <v>1</v>
      </c>
      <c r="Y13" s="103"/>
      <c r="Z13" s="102">
        <v>45604</v>
      </c>
      <c r="AA13" s="102" t="s">
        <v>33</v>
      </c>
      <c r="AB13" s="99">
        <v>1.64</v>
      </c>
      <c r="AC13" s="99">
        <v>1</v>
      </c>
    </row>
    <row r="14" spans="1:29" x14ac:dyDescent="0.25">
      <c r="A14" s="98">
        <v>45611</v>
      </c>
      <c r="B14" s="98" t="s">
        <v>34</v>
      </c>
      <c r="C14" s="99">
        <v>0.76500000000000001</v>
      </c>
      <c r="D14" s="99">
        <v>1</v>
      </c>
      <c r="E14" s="100"/>
      <c r="F14" s="101">
        <v>45610</v>
      </c>
      <c r="G14" s="98" t="s">
        <v>37</v>
      </c>
      <c r="H14" s="99">
        <v>1.78</v>
      </c>
      <c r="I14" s="99">
        <v>1</v>
      </c>
      <c r="J14" s="100"/>
      <c r="K14" s="101">
        <v>45612</v>
      </c>
      <c r="L14" s="98" t="s">
        <v>33</v>
      </c>
      <c r="M14" s="104">
        <v>2.1</v>
      </c>
      <c r="N14" s="104">
        <v>1</v>
      </c>
      <c r="O14" s="100"/>
      <c r="P14" s="102">
        <v>45609</v>
      </c>
      <c r="Q14" s="102" t="s">
        <v>33</v>
      </c>
      <c r="R14" s="99">
        <v>2.3199999999999998</v>
      </c>
      <c r="S14" s="99">
        <v>1</v>
      </c>
      <c r="T14" s="100"/>
      <c r="U14" s="102"/>
      <c r="V14" s="102"/>
      <c r="W14" s="99"/>
      <c r="X14" s="99"/>
      <c r="Y14" s="103"/>
      <c r="Z14" s="100"/>
      <c r="AA14" s="100"/>
      <c r="AB14" s="104"/>
      <c r="AC14" s="104"/>
    </row>
    <row r="15" spans="1:29" x14ac:dyDescent="0.25">
      <c r="A15" s="98"/>
      <c r="B15" s="98"/>
      <c r="C15" s="99"/>
      <c r="D15" s="99"/>
      <c r="E15" s="100"/>
      <c r="F15" s="101"/>
      <c r="G15" s="98"/>
      <c r="H15" s="99"/>
      <c r="I15" s="99"/>
      <c r="J15" s="100"/>
      <c r="K15" s="101"/>
      <c r="L15" s="98"/>
      <c r="M15" s="99"/>
      <c r="N15" s="99"/>
      <c r="O15" s="100"/>
      <c r="P15" s="102"/>
      <c r="Q15" s="102"/>
      <c r="R15" s="99"/>
      <c r="S15" s="99"/>
      <c r="T15" s="100"/>
      <c r="U15" s="101"/>
      <c r="V15" s="101"/>
      <c r="W15" s="104"/>
      <c r="X15" s="104"/>
      <c r="Y15" s="103"/>
      <c r="Z15" s="100"/>
      <c r="AA15" s="100"/>
      <c r="AB15" s="104"/>
      <c r="AC15" s="104"/>
    </row>
    <row r="16" spans="1:29" x14ac:dyDescent="0.25">
      <c r="A16" s="81"/>
      <c r="B16" s="81"/>
      <c r="C16" s="26"/>
      <c r="D16" s="26"/>
      <c r="E16" s="9"/>
      <c r="F16" s="36"/>
      <c r="G16" s="81"/>
      <c r="H16" s="34"/>
      <c r="I16" s="34"/>
      <c r="J16" s="9"/>
      <c r="K16" s="36"/>
      <c r="L16" s="81"/>
      <c r="M16" s="34"/>
      <c r="N16" s="34"/>
      <c r="O16" s="9"/>
      <c r="P16" s="25"/>
      <c r="Q16" s="25"/>
      <c r="R16" s="26"/>
      <c r="S16" s="26"/>
      <c r="T16" s="9"/>
      <c r="U16" s="25"/>
      <c r="V16" s="25"/>
      <c r="W16" s="26"/>
      <c r="X16" s="26"/>
      <c r="Z16" s="70" t="s">
        <v>3</v>
      </c>
      <c r="AA16" s="70"/>
      <c r="AB16" s="71">
        <f>SUM(AB17:AB20)</f>
        <v>6.82</v>
      </c>
      <c r="AC16" s="71">
        <f>SUM(AC17:AC20)</f>
        <v>1</v>
      </c>
    </row>
    <row r="17" spans="1:29" x14ac:dyDescent="0.25">
      <c r="A17" s="81"/>
      <c r="B17" s="81"/>
      <c r="C17" s="26"/>
      <c r="D17" s="26"/>
      <c r="E17" s="9"/>
      <c r="F17" s="36"/>
      <c r="G17" s="81"/>
      <c r="H17" s="34"/>
      <c r="I17" s="34"/>
      <c r="J17" s="9"/>
      <c r="K17" s="36"/>
      <c r="L17" s="81"/>
      <c r="M17" s="34"/>
      <c r="N17" s="34"/>
      <c r="O17" s="9"/>
      <c r="P17" s="25"/>
      <c r="Q17" s="25"/>
      <c r="R17" s="26"/>
      <c r="S17" s="26"/>
      <c r="T17" s="9"/>
      <c r="U17" s="25"/>
      <c r="V17" s="25"/>
      <c r="W17" s="26"/>
      <c r="X17" s="99"/>
      <c r="Y17" s="103"/>
      <c r="Z17" s="102">
        <v>45603</v>
      </c>
      <c r="AA17" s="102" t="s">
        <v>33</v>
      </c>
      <c r="AB17" s="104">
        <v>6.82</v>
      </c>
      <c r="AC17" s="104">
        <v>1</v>
      </c>
    </row>
    <row r="18" spans="1:29" x14ac:dyDescent="0.25">
      <c r="A18" s="81"/>
      <c r="B18" s="81"/>
      <c r="C18" s="26"/>
      <c r="D18" s="26"/>
      <c r="E18" s="9"/>
      <c r="F18" s="36"/>
      <c r="G18" s="81"/>
      <c r="H18" s="34"/>
      <c r="I18" s="34"/>
      <c r="J18" s="9"/>
      <c r="K18" s="36"/>
      <c r="L18" s="81"/>
      <c r="M18" s="34"/>
      <c r="N18" s="34"/>
      <c r="O18" s="9"/>
      <c r="P18" s="25"/>
      <c r="Q18" s="25"/>
      <c r="R18" s="26"/>
      <c r="S18" s="9"/>
      <c r="T18" s="9"/>
      <c r="U18" s="9"/>
      <c r="V18" s="9"/>
      <c r="W18" s="9"/>
      <c r="X18" s="9"/>
      <c r="Z18" s="25"/>
      <c r="AA18" s="25"/>
      <c r="AB18" s="26"/>
      <c r="AC18" s="26"/>
    </row>
    <row r="19" spans="1:29" x14ac:dyDescent="0.25">
      <c r="A19" s="42" t="s">
        <v>2</v>
      </c>
      <c r="B19" s="42"/>
      <c r="C19" s="41">
        <f>SUM(C20:C33)</f>
        <v>53.94</v>
      </c>
      <c r="D19" s="41">
        <f>SUM(D20:D33)</f>
        <v>12</v>
      </c>
      <c r="F19" s="45" t="s">
        <v>2</v>
      </c>
      <c r="G19" s="88"/>
      <c r="H19" s="46">
        <f>SUM(H20:H33)</f>
        <v>62.719999999999985</v>
      </c>
      <c r="I19" s="46">
        <f>SUM(I20:I33)</f>
        <v>12</v>
      </c>
      <c r="K19" s="55" t="s">
        <v>7</v>
      </c>
      <c r="L19" s="93"/>
      <c r="M19" s="56">
        <f>SUM(M20:M33)</f>
        <v>88.22</v>
      </c>
      <c r="N19" s="56">
        <f>SUM(N20:N33)</f>
        <v>12</v>
      </c>
      <c r="P19" s="43" t="s">
        <v>2</v>
      </c>
      <c r="Q19" s="43"/>
      <c r="R19" s="44">
        <f>SUM(R20:R33)</f>
        <v>65.06</v>
      </c>
      <c r="S19" s="44">
        <f>SUM(S20:S33)</f>
        <v>16</v>
      </c>
      <c r="U19" s="58" t="s">
        <v>7</v>
      </c>
      <c r="V19" s="58"/>
      <c r="W19" s="59">
        <f>SUM(W20:W33)</f>
        <v>52.059999999999995</v>
      </c>
      <c r="X19" s="59">
        <f>SUM(X20:X33)</f>
        <v>11</v>
      </c>
      <c r="Z19" s="25"/>
      <c r="AA19" s="25"/>
      <c r="AB19" s="26"/>
      <c r="AC19" s="26"/>
    </row>
    <row r="20" spans="1:29" x14ac:dyDescent="0.25">
      <c r="A20" s="98">
        <v>45598</v>
      </c>
      <c r="B20" s="98" t="s">
        <v>33</v>
      </c>
      <c r="C20" s="99">
        <v>5.52</v>
      </c>
      <c r="D20" s="99">
        <v>1</v>
      </c>
      <c r="E20" s="100"/>
      <c r="F20" s="101">
        <v>45600</v>
      </c>
      <c r="G20" s="98" t="s">
        <v>34</v>
      </c>
      <c r="H20" s="99">
        <f>5.82+6.56</f>
        <v>12.379999999999999</v>
      </c>
      <c r="I20" s="104">
        <v>2</v>
      </c>
      <c r="J20" s="100"/>
      <c r="K20" s="101">
        <v>45598</v>
      </c>
      <c r="L20" s="98" t="s">
        <v>33</v>
      </c>
      <c r="M20" s="99">
        <v>6.22</v>
      </c>
      <c r="N20" s="99">
        <v>1</v>
      </c>
      <c r="O20" s="100"/>
      <c r="P20" s="102">
        <v>45598</v>
      </c>
      <c r="Q20" s="102" t="s">
        <v>33</v>
      </c>
      <c r="R20" s="99">
        <v>7.14</v>
      </c>
      <c r="S20" s="99">
        <v>2</v>
      </c>
      <c r="T20" s="100"/>
      <c r="U20" s="102">
        <v>45598</v>
      </c>
      <c r="V20" s="102" t="s">
        <v>33</v>
      </c>
      <c r="W20" s="99">
        <v>4.66</v>
      </c>
      <c r="X20" s="99">
        <v>1</v>
      </c>
      <c r="Z20" s="25"/>
      <c r="AA20" s="25"/>
      <c r="AB20" s="26"/>
      <c r="AC20" s="26"/>
    </row>
    <row r="21" spans="1:29" x14ac:dyDescent="0.25">
      <c r="A21" s="98">
        <v>45600</v>
      </c>
      <c r="B21" s="98" t="s">
        <v>34</v>
      </c>
      <c r="C21" s="99">
        <v>4.5599999999999996</v>
      </c>
      <c r="D21" s="99">
        <v>1</v>
      </c>
      <c r="E21" s="100"/>
      <c r="F21" s="101">
        <v>45602</v>
      </c>
      <c r="G21" s="98" t="s">
        <v>35</v>
      </c>
      <c r="H21" s="99">
        <f>5.9+5.66</f>
        <v>11.56</v>
      </c>
      <c r="I21" s="99">
        <v>2</v>
      </c>
      <c r="J21" s="100"/>
      <c r="K21" s="101">
        <v>45600</v>
      </c>
      <c r="L21" s="98" t="s">
        <v>33</v>
      </c>
      <c r="M21" s="99">
        <v>5.84</v>
      </c>
      <c r="N21" s="99">
        <v>1</v>
      </c>
      <c r="O21" s="100"/>
      <c r="P21" s="102">
        <v>45600</v>
      </c>
      <c r="Q21" s="102" t="s">
        <v>33</v>
      </c>
      <c r="R21" s="104">
        <v>4.1399999999999997</v>
      </c>
      <c r="S21" s="104">
        <v>1</v>
      </c>
      <c r="T21" s="100"/>
      <c r="U21" s="102">
        <v>45601</v>
      </c>
      <c r="V21" s="102" t="s">
        <v>34</v>
      </c>
      <c r="W21" s="99">
        <v>9.16</v>
      </c>
      <c r="X21" s="99">
        <v>2</v>
      </c>
      <c r="Z21" s="3" t="s">
        <v>9</v>
      </c>
      <c r="AA21" s="3"/>
      <c r="AB21" s="35"/>
      <c r="AC21" s="10">
        <f>SUM(AC16,AC8,AC3,X44,X54,X34,X19,X12,X3,S44,S34,S19,S12,S3,N44,N34,N19,N12,I44,I34,I19,I12,I3,D34,D19,D12,X57,S57,S54,N54,N57,N3,I54,I57,I51,D54,D51,D44,D3,AC12)</f>
        <v>155</v>
      </c>
    </row>
    <row r="22" spans="1:29" x14ac:dyDescent="0.25">
      <c r="A22" s="98">
        <v>45601</v>
      </c>
      <c r="B22" s="98" t="s">
        <v>34</v>
      </c>
      <c r="C22" s="99">
        <v>5.16</v>
      </c>
      <c r="D22" s="99">
        <v>1</v>
      </c>
      <c r="E22" s="100"/>
      <c r="F22" s="101">
        <v>45604</v>
      </c>
      <c r="G22" s="98" t="s">
        <v>34</v>
      </c>
      <c r="H22" s="99">
        <f>5.28+4.02</f>
        <v>9.3000000000000007</v>
      </c>
      <c r="I22" s="99">
        <v>2</v>
      </c>
      <c r="J22" s="100"/>
      <c r="K22" s="101">
        <v>45601</v>
      </c>
      <c r="L22" s="98" t="s">
        <v>33</v>
      </c>
      <c r="M22" s="99">
        <v>28.34</v>
      </c>
      <c r="N22" s="99">
        <v>2</v>
      </c>
      <c r="O22" s="100"/>
      <c r="P22" s="102">
        <v>45601</v>
      </c>
      <c r="Q22" s="102" t="s">
        <v>34</v>
      </c>
      <c r="R22" s="104">
        <f>4.22+4.58+2.7</f>
        <v>11.5</v>
      </c>
      <c r="S22" s="104">
        <v>3</v>
      </c>
      <c r="T22" s="100"/>
      <c r="U22" s="102">
        <v>45602</v>
      </c>
      <c r="V22" s="102" t="s">
        <v>35</v>
      </c>
      <c r="W22" s="104">
        <v>4.26</v>
      </c>
      <c r="X22" s="104">
        <v>1</v>
      </c>
      <c r="Z22" s="1"/>
      <c r="AA22" s="1"/>
      <c r="AB22" s="72">
        <f>SUM(AB13:AB15,AB17:AB20,W58:W62,W55:W56,W45:W53,W35:W43,W20:W33,W13:W18,W4:W11,R55:R56,R58:R61,R45:R53,R35:R43,R20:R33,R13:R18,R4:R11,M55:M56,M45:M53,M35:M43,M20:M33,M4:M11,M13:M18,M58:M64,H55:H56,H52:H53,H45:H50,H35:H43,H20:H33,H13:H18,H4:H11,C55:C64,C52:C53,C45:C50,C35:C43,C20:C33,C13:C18,C4:C11,AB9:AB11,AB4:AB7,H58:H64)</f>
        <v>743.81699999999933</v>
      </c>
      <c r="AC22" s="2">
        <f>SUM(AC2,X2,S2,N2,I2,D2)</f>
        <v>155</v>
      </c>
    </row>
    <row r="23" spans="1:29" x14ac:dyDescent="0.25">
      <c r="A23" s="98">
        <v>45602</v>
      </c>
      <c r="B23" s="98" t="s">
        <v>35</v>
      </c>
      <c r="C23" s="99">
        <v>4.22</v>
      </c>
      <c r="D23" s="99">
        <v>1</v>
      </c>
      <c r="E23" s="100"/>
      <c r="F23" s="101">
        <v>45605</v>
      </c>
      <c r="G23" s="98" t="s">
        <v>33</v>
      </c>
      <c r="H23" s="99">
        <v>4.62</v>
      </c>
      <c r="I23" s="99">
        <v>1</v>
      </c>
      <c r="J23" s="100"/>
      <c r="K23" s="101">
        <v>45603</v>
      </c>
      <c r="L23" s="98" t="s">
        <v>33</v>
      </c>
      <c r="M23" s="99">
        <v>12.64</v>
      </c>
      <c r="N23" s="99">
        <v>2</v>
      </c>
      <c r="O23" s="100"/>
      <c r="P23" s="102">
        <v>45603</v>
      </c>
      <c r="Q23" s="102" t="s">
        <v>33</v>
      </c>
      <c r="R23" s="99">
        <v>8.7799999999999994</v>
      </c>
      <c r="S23" s="99">
        <v>2</v>
      </c>
      <c r="T23" s="100"/>
      <c r="U23" s="102">
        <v>45603</v>
      </c>
      <c r="V23" s="102" t="s">
        <v>34</v>
      </c>
      <c r="W23" s="99">
        <v>4.3600000000000003</v>
      </c>
      <c r="X23" s="99">
        <v>1</v>
      </c>
      <c r="AB23" s="22"/>
      <c r="AC23" s="22"/>
    </row>
    <row r="24" spans="1:29" x14ac:dyDescent="0.25">
      <c r="A24" s="98">
        <v>45603</v>
      </c>
      <c r="B24" s="98" t="s">
        <v>34</v>
      </c>
      <c r="C24" s="99">
        <v>5.44</v>
      </c>
      <c r="D24" s="99">
        <v>1</v>
      </c>
      <c r="E24" s="100"/>
      <c r="F24" s="101">
        <v>45608</v>
      </c>
      <c r="G24" s="98" t="s">
        <v>34</v>
      </c>
      <c r="H24" s="104">
        <v>4.34</v>
      </c>
      <c r="I24" s="104">
        <v>1</v>
      </c>
      <c r="J24" s="100"/>
      <c r="K24" s="101">
        <v>45604</v>
      </c>
      <c r="L24" s="98" t="s">
        <v>33</v>
      </c>
      <c r="M24" s="99">
        <v>5.82</v>
      </c>
      <c r="N24" s="99">
        <v>1</v>
      </c>
      <c r="O24" s="100"/>
      <c r="P24" s="102">
        <v>45604</v>
      </c>
      <c r="Q24" s="102" t="s">
        <v>33</v>
      </c>
      <c r="R24" s="99">
        <v>3.56</v>
      </c>
      <c r="S24" s="99">
        <v>1</v>
      </c>
      <c r="T24" s="100"/>
      <c r="U24" s="102">
        <v>45605</v>
      </c>
      <c r="V24" s="102" t="s">
        <v>33</v>
      </c>
      <c r="W24" s="99">
        <v>5.72</v>
      </c>
      <c r="X24" s="99">
        <v>1</v>
      </c>
      <c r="AB24" s="22"/>
      <c r="AC24" s="22"/>
    </row>
    <row r="25" spans="1:29" x14ac:dyDescent="0.25">
      <c r="A25" s="98">
        <v>45604</v>
      </c>
      <c r="B25" s="98" t="s">
        <v>34</v>
      </c>
      <c r="C25" s="99">
        <v>4.8600000000000003</v>
      </c>
      <c r="D25" s="99">
        <v>1</v>
      </c>
      <c r="E25" s="100"/>
      <c r="F25" s="101">
        <v>45609</v>
      </c>
      <c r="G25" s="98" t="s">
        <v>35</v>
      </c>
      <c r="H25" s="104">
        <v>5.0599999999999996</v>
      </c>
      <c r="I25" s="104">
        <v>1</v>
      </c>
      <c r="J25" s="100"/>
      <c r="K25" s="101">
        <v>45608</v>
      </c>
      <c r="L25" s="98" t="s">
        <v>33</v>
      </c>
      <c r="M25" s="104">
        <v>11.46</v>
      </c>
      <c r="N25" s="104">
        <v>2</v>
      </c>
      <c r="O25" s="100"/>
      <c r="P25" s="102">
        <v>45605</v>
      </c>
      <c r="Q25" s="102" t="s">
        <v>33</v>
      </c>
      <c r="R25" s="99">
        <v>5.04</v>
      </c>
      <c r="S25" s="99">
        <v>1</v>
      </c>
      <c r="T25" s="100"/>
      <c r="U25" s="102">
        <v>45608</v>
      </c>
      <c r="V25" s="102" t="s">
        <v>34</v>
      </c>
      <c r="W25" s="99">
        <v>5.96</v>
      </c>
      <c r="X25" s="99">
        <v>1</v>
      </c>
      <c r="AB25" s="22"/>
      <c r="AC25" s="22"/>
    </row>
    <row r="26" spans="1:29" x14ac:dyDescent="0.25">
      <c r="A26" s="98">
        <v>45605</v>
      </c>
      <c r="B26" s="98" t="s">
        <v>33</v>
      </c>
      <c r="C26" s="99">
        <v>5.2</v>
      </c>
      <c r="D26" s="99">
        <v>1</v>
      </c>
      <c r="E26" s="100"/>
      <c r="F26" s="101">
        <v>45609</v>
      </c>
      <c r="G26" s="98" t="s">
        <v>34</v>
      </c>
      <c r="H26" s="104">
        <v>5.76</v>
      </c>
      <c r="I26" s="104">
        <v>1</v>
      </c>
      <c r="J26" s="100"/>
      <c r="K26" s="101">
        <v>45609</v>
      </c>
      <c r="L26" s="98" t="s">
        <v>33</v>
      </c>
      <c r="M26" s="104">
        <v>4.4400000000000004</v>
      </c>
      <c r="N26" s="104">
        <v>1</v>
      </c>
      <c r="O26" s="100"/>
      <c r="P26" s="102">
        <v>45608</v>
      </c>
      <c r="Q26" s="102" t="s">
        <v>33</v>
      </c>
      <c r="R26" s="99">
        <v>4.34</v>
      </c>
      <c r="S26" s="99">
        <v>1</v>
      </c>
      <c r="T26" s="100"/>
      <c r="U26" s="102">
        <v>45609</v>
      </c>
      <c r="V26" s="102" t="s">
        <v>37</v>
      </c>
      <c r="W26" s="99">
        <v>4.38</v>
      </c>
      <c r="X26" s="99">
        <v>1</v>
      </c>
    </row>
    <row r="27" spans="1:29" x14ac:dyDescent="0.25">
      <c r="A27" s="98">
        <v>45608</v>
      </c>
      <c r="B27" s="98" t="s">
        <v>34</v>
      </c>
      <c r="C27" s="99">
        <v>4.12</v>
      </c>
      <c r="D27" s="99">
        <v>1</v>
      </c>
      <c r="E27" s="100"/>
      <c r="F27" s="101">
        <v>45611</v>
      </c>
      <c r="G27" s="98" t="s">
        <v>34</v>
      </c>
      <c r="H27" s="104">
        <f>4.54+5.16</f>
        <v>9.6999999999999993</v>
      </c>
      <c r="I27" s="104">
        <v>2</v>
      </c>
      <c r="J27" s="100"/>
      <c r="K27" s="101">
        <v>45612</v>
      </c>
      <c r="L27" s="98" t="s">
        <v>34</v>
      </c>
      <c r="M27" s="104">
        <v>13.46</v>
      </c>
      <c r="N27" s="104">
        <v>2</v>
      </c>
      <c r="O27" s="100"/>
      <c r="P27" s="102">
        <v>45609</v>
      </c>
      <c r="Q27" s="102" t="s">
        <v>33</v>
      </c>
      <c r="R27" s="99">
        <f>6.04+4.82</f>
        <v>10.86</v>
      </c>
      <c r="S27" s="99">
        <v>2</v>
      </c>
      <c r="T27" s="100"/>
      <c r="U27" s="102">
        <v>45610</v>
      </c>
      <c r="V27" s="102" t="s">
        <v>34</v>
      </c>
      <c r="W27" s="99">
        <v>4.5199999999999996</v>
      </c>
      <c r="X27" s="99">
        <v>1</v>
      </c>
    </row>
    <row r="28" spans="1:29" x14ac:dyDescent="0.25">
      <c r="A28" s="98">
        <v>45609</v>
      </c>
      <c r="B28" s="98" t="s">
        <v>35</v>
      </c>
      <c r="C28" s="99">
        <v>4.58</v>
      </c>
      <c r="D28" s="99">
        <v>1</v>
      </c>
      <c r="E28" s="100"/>
      <c r="F28" s="101"/>
      <c r="G28" s="98"/>
      <c r="H28" s="104"/>
      <c r="I28" s="104"/>
      <c r="J28" s="100"/>
      <c r="K28" s="101"/>
      <c r="L28" s="98"/>
      <c r="M28" s="104"/>
      <c r="N28" s="104"/>
      <c r="O28" s="100"/>
      <c r="P28" s="102">
        <v>45611</v>
      </c>
      <c r="Q28" s="102" t="s">
        <v>33</v>
      </c>
      <c r="R28" s="99">
        <v>6.54</v>
      </c>
      <c r="S28" s="99">
        <v>2</v>
      </c>
      <c r="T28" s="100"/>
      <c r="U28" s="102">
        <v>45612</v>
      </c>
      <c r="V28" s="102" t="s">
        <v>34</v>
      </c>
      <c r="W28" s="99">
        <v>9.0399999999999991</v>
      </c>
      <c r="X28" s="99">
        <v>2</v>
      </c>
    </row>
    <row r="29" spans="1:29" x14ac:dyDescent="0.25">
      <c r="A29" s="98">
        <v>45610</v>
      </c>
      <c r="B29" s="98" t="s">
        <v>34</v>
      </c>
      <c r="C29" s="99">
        <v>3.26</v>
      </c>
      <c r="D29" s="99">
        <v>1</v>
      </c>
      <c r="E29" s="100"/>
      <c r="F29" s="101"/>
      <c r="G29" s="98"/>
      <c r="H29" s="104"/>
      <c r="I29" s="104"/>
      <c r="J29" s="100"/>
      <c r="K29" s="101"/>
      <c r="L29" s="98"/>
      <c r="M29" s="104"/>
      <c r="N29" s="104"/>
      <c r="O29" s="100"/>
      <c r="P29" s="102">
        <v>45612</v>
      </c>
      <c r="Q29" s="102" t="s">
        <v>34</v>
      </c>
      <c r="R29" s="99">
        <v>3.16</v>
      </c>
      <c r="S29" s="99">
        <v>1</v>
      </c>
      <c r="T29" s="100"/>
      <c r="U29" s="102"/>
      <c r="V29" s="102"/>
      <c r="W29" s="99"/>
      <c r="X29" s="99"/>
    </row>
    <row r="30" spans="1:29" x14ac:dyDescent="0.25">
      <c r="A30" s="98">
        <v>45611</v>
      </c>
      <c r="B30" s="98" t="s">
        <v>34</v>
      </c>
      <c r="C30" s="99">
        <v>3.66</v>
      </c>
      <c r="D30" s="99">
        <v>1</v>
      </c>
      <c r="E30" s="100"/>
      <c r="F30" s="101"/>
      <c r="G30" s="98"/>
      <c r="H30" s="104"/>
      <c r="I30" s="104"/>
      <c r="J30" s="100"/>
      <c r="K30" s="101"/>
      <c r="L30" s="98"/>
      <c r="M30" s="104"/>
      <c r="N30" s="104"/>
      <c r="O30" s="100"/>
      <c r="P30" s="103"/>
      <c r="Q30" s="103"/>
      <c r="R30" s="103"/>
      <c r="S30" s="103"/>
      <c r="T30" s="100"/>
      <c r="U30" s="102"/>
      <c r="V30" s="102"/>
      <c r="W30" s="99"/>
      <c r="X30" s="99"/>
    </row>
    <row r="31" spans="1:29" x14ac:dyDescent="0.25">
      <c r="A31" s="98">
        <v>45612</v>
      </c>
      <c r="B31" s="98" t="s">
        <v>34</v>
      </c>
      <c r="C31" s="99">
        <v>3.36</v>
      </c>
      <c r="D31" s="99">
        <v>1</v>
      </c>
      <c r="E31" s="100"/>
      <c r="F31" s="101"/>
      <c r="G31" s="98"/>
      <c r="H31" s="104"/>
      <c r="I31" s="104"/>
      <c r="J31" s="100"/>
      <c r="K31" s="101"/>
      <c r="L31" s="98"/>
      <c r="M31" s="104"/>
      <c r="N31" s="104"/>
      <c r="O31" s="100"/>
      <c r="P31" s="102"/>
      <c r="Q31" s="102"/>
      <c r="R31" s="99"/>
      <c r="S31" s="99"/>
      <c r="T31" s="100"/>
      <c r="U31" s="102"/>
      <c r="V31" s="102"/>
      <c r="W31" s="99"/>
      <c r="X31" s="99"/>
    </row>
    <row r="32" spans="1:29" x14ac:dyDescent="0.25">
      <c r="A32" s="98"/>
      <c r="B32" s="98"/>
      <c r="C32" s="99"/>
      <c r="D32" s="99"/>
      <c r="E32" s="100"/>
      <c r="F32" s="101"/>
      <c r="G32" s="98"/>
      <c r="H32" s="104"/>
      <c r="I32" s="104"/>
      <c r="J32" s="100"/>
      <c r="K32" s="101"/>
      <c r="L32" s="98"/>
      <c r="M32" s="104"/>
      <c r="N32" s="104"/>
      <c r="O32" s="100"/>
      <c r="P32" s="102"/>
      <c r="Q32" s="102"/>
      <c r="R32" s="99"/>
      <c r="S32" s="99"/>
      <c r="T32" s="100"/>
      <c r="U32" s="102"/>
      <c r="V32" s="102"/>
      <c r="W32" s="99"/>
      <c r="X32" s="99"/>
    </row>
    <row r="33" spans="1:29" x14ac:dyDescent="0.25">
      <c r="A33" s="81"/>
      <c r="B33" s="81"/>
      <c r="C33" s="26"/>
      <c r="D33" s="26"/>
      <c r="E33" s="9"/>
      <c r="F33" s="36"/>
      <c r="G33" s="81"/>
      <c r="H33" s="34"/>
      <c r="I33" s="34"/>
      <c r="J33" s="9"/>
      <c r="K33" s="36"/>
      <c r="L33" s="81"/>
      <c r="M33" s="34"/>
      <c r="N33" s="34"/>
      <c r="O33" s="9"/>
      <c r="P33" s="25"/>
      <c r="Q33" s="25"/>
      <c r="R33" s="26"/>
      <c r="S33" s="26"/>
      <c r="T33" s="9"/>
      <c r="U33" s="25"/>
      <c r="V33" s="25"/>
      <c r="W33" s="26"/>
      <c r="X33" s="26"/>
    </row>
    <row r="34" spans="1:29" x14ac:dyDescent="0.25">
      <c r="A34" s="42" t="s">
        <v>31</v>
      </c>
      <c r="B34" s="42"/>
      <c r="C34" s="41">
        <f>SUM(C35:C43)</f>
        <v>35.739999999999995</v>
      </c>
      <c r="D34" s="41">
        <f>SUM(D35:D43)</f>
        <v>7</v>
      </c>
      <c r="F34" s="45" t="s">
        <v>31</v>
      </c>
      <c r="G34" s="88"/>
      <c r="H34" s="46">
        <f>SUM(H35:H43)</f>
        <v>53.9</v>
      </c>
      <c r="I34" s="46">
        <f>SUM(I35:I43)</f>
        <v>11</v>
      </c>
      <c r="K34" s="55" t="s">
        <v>31</v>
      </c>
      <c r="L34" s="93"/>
      <c r="M34" s="56">
        <f>SUM(M35:M43)</f>
        <v>38.94</v>
      </c>
      <c r="N34" s="56">
        <f>SUM(N35:N43)</f>
        <v>7</v>
      </c>
      <c r="P34" s="43" t="s">
        <v>31</v>
      </c>
      <c r="Q34" s="43"/>
      <c r="R34" s="44">
        <f>SUM(R35:R43)</f>
        <v>31.38</v>
      </c>
      <c r="S34" s="44">
        <f>SUM(S35:S43)</f>
        <v>8</v>
      </c>
      <c r="U34" s="58" t="s">
        <v>31</v>
      </c>
      <c r="V34" s="58"/>
      <c r="W34" s="59">
        <f>SUM(W35:W43)</f>
        <v>16.98</v>
      </c>
      <c r="X34" s="59">
        <f>SUM(X35:X43)</f>
        <v>4</v>
      </c>
    </row>
    <row r="35" spans="1:29" x14ac:dyDescent="0.25">
      <c r="A35" s="105">
        <v>45600</v>
      </c>
      <c r="B35" s="105" t="s">
        <v>34</v>
      </c>
      <c r="C35" s="99">
        <v>8.2799999999999994</v>
      </c>
      <c r="D35" s="99">
        <v>1</v>
      </c>
      <c r="E35" s="100"/>
      <c r="F35" s="101">
        <v>45600</v>
      </c>
      <c r="G35" s="98" t="s">
        <v>34</v>
      </c>
      <c r="H35" s="99">
        <v>6.44</v>
      </c>
      <c r="I35" s="99">
        <v>1</v>
      </c>
      <c r="J35" s="100"/>
      <c r="K35" s="101">
        <v>45600</v>
      </c>
      <c r="L35" s="98" t="s">
        <v>33</v>
      </c>
      <c r="M35" s="99">
        <v>6.32</v>
      </c>
      <c r="N35" s="99">
        <v>1</v>
      </c>
      <c r="O35" s="100"/>
      <c r="P35" s="102">
        <v>45600</v>
      </c>
      <c r="Q35" s="102" t="s">
        <v>33</v>
      </c>
      <c r="R35" s="99">
        <f>4.46+3.04</f>
        <v>7.5</v>
      </c>
      <c r="S35" s="99">
        <v>2</v>
      </c>
      <c r="T35" s="100"/>
      <c r="U35" s="102">
        <v>45602</v>
      </c>
      <c r="V35" s="102" t="s">
        <v>34</v>
      </c>
      <c r="W35" s="99">
        <f>3.84+4.92</f>
        <v>8.76</v>
      </c>
      <c r="X35" s="99">
        <v>2</v>
      </c>
      <c r="Y35" s="100"/>
    </row>
    <row r="36" spans="1:29" x14ac:dyDescent="0.25">
      <c r="A36" s="105">
        <v>45603</v>
      </c>
      <c r="B36" s="105" t="s">
        <v>34</v>
      </c>
      <c r="C36" s="99">
        <f>3.32+4.48</f>
        <v>7.8000000000000007</v>
      </c>
      <c r="D36" s="99">
        <v>2</v>
      </c>
      <c r="E36" s="100"/>
      <c r="F36" s="101">
        <v>45601</v>
      </c>
      <c r="G36" s="98" t="s">
        <v>34</v>
      </c>
      <c r="H36" s="99">
        <f>3.58+4.94</f>
        <v>8.52</v>
      </c>
      <c r="I36" s="99">
        <v>2</v>
      </c>
      <c r="J36" s="100"/>
      <c r="K36" s="101">
        <v>45601</v>
      </c>
      <c r="L36" s="98" t="s">
        <v>33</v>
      </c>
      <c r="M36" s="99">
        <v>7.54</v>
      </c>
      <c r="N36" s="104">
        <v>1</v>
      </c>
      <c r="O36" s="100"/>
      <c r="P36" s="102">
        <v>45601</v>
      </c>
      <c r="Q36" s="102" t="s">
        <v>33</v>
      </c>
      <c r="R36" s="99">
        <v>4.5599999999999996</v>
      </c>
      <c r="S36" s="99">
        <v>1</v>
      </c>
      <c r="T36" s="100"/>
      <c r="U36" s="102">
        <v>45608</v>
      </c>
      <c r="V36" s="102" t="s">
        <v>34</v>
      </c>
      <c r="W36" s="99">
        <v>3.84</v>
      </c>
      <c r="X36" s="99">
        <v>1</v>
      </c>
      <c r="Y36" s="100"/>
    </row>
    <row r="37" spans="1:29" x14ac:dyDescent="0.25">
      <c r="A37" s="105">
        <v>45604</v>
      </c>
      <c r="B37" s="105" t="s">
        <v>34</v>
      </c>
      <c r="C37" s="99">
        <v>5.0599999999999996</v>
      </c>
      <c r="D37" s="99">
        <v>1</v>
      </c>
      <c r="E37" s="100"/>
      <c r="F37" s="101">
        <v>45602</v>
      </c>
      <c r="G37" s="98" t="s">
        <v>34</v>
      </c>
      <c r="H37" s="99">
        <f>5.52+6.84</f>
        <v>12.36</v>
      </c>
      <c r="I37" s="99">
        <v>2</v>
      </c>
      <c r="J37" s="100"/>
      <c r="K37" s="101">
        <v>45604</v>
      </c>
      <c r="L37" s="98" t="s">
        <v>33</v>
      </c>
      <c r="M37" s="99">
        <v>4.5199999999999996</v>
      </c>
      <c r="N37" s="99">
        <v>1</v>
      </c>
      <c r="O37" s="100"/>
      <c r="P37" s="102">
        <v>45602</v>
      </c>
      <c r="Q37" s="102" t="s">
        <v>33</v>
      </c>
      <c r="R37" s="99">
        <f>3.42+4.1</f>
        <v>7.52</v>
      </c>
      <c r="S37" s="99">
        <v>2</v>
      </c>
      <c r="T37" s="100"/>
      <c r="U37" s="102">
        <v>45609</v>
      </c>
      <c r="V37" s="102" t="s">
        <v>33</v>
      </c>
      <c r="W37" s="104">
        <v>4.38</v>
      </c>
      <c r="X37" s="104">
        <v>1</v>
      </c>
      <c r="Y37" s="100"/>
      <c r="AB37" s="22"/>
      <c r="AC37" s="22"/>
    </row>
    <row r="38" spans="1:29" x14ac:dyDescent="0.25">
      <c r="A38" s="98">
        <v>45608</v>
      </c>
      <c r="B38" s="98" t="s">
        <v>34</v>
      </c>
      <c r="C38" s="99">
        <v>5.0199999999999996</v>
      </c>
      <c r="D38" s="99">
        <v>1</v>
      </c>
      <c r="E38" s="100"/>
      <c r="F38" s="101">
        <v>45604</v>
      </c>
      <c r="G38" s="98" t="s">
        <v>34</v>
      </c>
      <c r="H38" s="99">
        <v>6.34</v>
      </c>
      <c r="I38" s="99">
        <v>1</v>
      </c>
      <c r="J38" s="100"/>
      <c r="K38" s="101">
        <v>45608</v>
      </c>
      <c r="L38" s="98" t="s">
        <v>33</v>
      </c>
      <c r="M38" s="104">
        <v>5.86</v>
      </c>
      <c r="N38" s="104">
        <v>1</v>
      </c>
      <c r="O38" s="100"/>
      <c r="P38" s="102">
        <v>45604</v>
      </c>
      <c r="Q38" s="102" t="s">
        <v>33</v>
      </c>
      <c r="R38" s="99">
        <v>4.34</v>
      </c>
      <c r="S38" s="99">
        <v>1</v>
      </c>
      <c r="T38" s="100"/>
      <c r="U38" s="102"/>
      <c r="V38" s="102"/>
      <c r="W38" s="104"/>
      <c r="X38" s="104"/>
      <c r="Y38" s="100"/>
      <c r="AB38" s="22"/>
      <c r="AC38" s="22"/>
    </row>
    <row r="39" spans="1:29" x14ac:dyDescent="0.25">
      <c r="A39" s="105">
        <v>45610</v>
      </c>
      <c r="B39" s="105" t="s">
        <v>34</v>
      </c>
      <c r="C39" s="99">
        <v>5.9</v>
      </c>
      <c r="D39" s="99">
        <v>1</v>
      </c>
      <c r="E39" s="100"/>
      <c r="F39" s="101">
        <v>45609</v>
      </c>
      <c r="G39" s="98" t="s">
        <v>34</v>
      </c>
      <c r="H39" s="99">
        <f>4.04+5.3</f>
        <v>9.34</v>
      </c>
      <c r="I39" s="99">
        <v>2</v>
      </c>
      <c r="J39" s="100"/>
      <c r="K39" s="101">
        <v>45610</v>
      </c>
      <c r="L39" s="98" t="s">
        <v>33</v>
      </c>
      <c r="M39" s="104">
        <f>5.62+2.8</f>
        <v>8.42</v>
      </c>
      <c r="N39" s="104">
        <v>2</v>
      </c>
      <c r="O39" s="100"/>
      <c r="P39" s="102">
        <v>45608</v>
      </c>
      <c r="Q39" s="102" t="s">
        <v>33</v>
      </c>
      <c r="R39" s="99">
        <v>4.66</v>
      </c>
      <c r="S39" s="99">
        <v>1</v>
      </c>
      <c r="T39" s="100"/>
      <c r="U39" s="102"/>
      <c r="V39" s="102"/>
      <c r="W39" s="99"/>
      <c r="X39" s="99"/>
      <c r="Y39" s="100"/>
      <c r="AB39" s="22"/>
      <c r="AC39" s="22"/>
    </row>
    <row r="40" spans="1:29" x14ac:dyDescent="0.25">
      <c r="A40" s="105">
        <v>45611</v>
      </c>
      <c r="B40" s="105" t="s">
        <v>34</v>
      </c>
      <c r="C40" s="99">
        <v>3.68</v>
      </c>
      <c r="D40" s="99">
        <v>1</v>
      </c>
      <c r="E40" s="100"/>
      <c r="F40" s="101">
        <v>45610</v>
      </c>
      <c r="G40" s="98" t="s">
        <v>37</v>
      </c>
      <c r="H40" s="104">
        <f>3.8+2.84</f>
        <v>6.64</v>
      </c>
      <c r="I40" s="104">
        <v>2</v>
      </c>
      <c r="J40" s="100"/>
      <c r="K40" s="101">
        <v>45611</v>
      </c>
      <c r="L40" s="98" t="s">
        <v>33</v>
      </c>
      <c r="M40" s="104">
        <v>6.28</v>
      </c>
      <c r="N40" s="104">
        <v>1</v>
      </c>
      <c r="O40" s="100"/>
      <c r="P40" s="102">
        <v>45611</v>
      </c>
      <c r="Q40" s="102" t="s">
        <v>33</v>
      </c>
      <c r="R40" s="99">
        <v>2.8</v>
      </c>
      <c r="S40" s="99">
        <v>1</v>
      </c>
      <c r="T40" s="100"/>
      <c r="U40" s="102"/>
      <c r="V40" s="102"/>
      <c r="W40" s="99"/>
      <c r="X40" s="99"/>
      <c r="Y40" s="100"/>
      <c r="AB40" s="22"/>
      <c r="AC40" s="22"/>
    </row>
    <row r="41" spans="1:29" x14ac:dyDescent="0.25">
      <c r="A41" s="105"/>
      <c r="B41" s="105"/>
      <c r="C41" s="99"/>
      <c r="D41" s="99"/>
      <c r="E41" s="100"/>
      <c r="F41" s="101">
        <v>45611</v>
      </c>
      <c r="G41" s="98" t="s">
        <v>34</v>
      </c>
      <c r="H41" s="104">
        <v>4.26</v>
      </c>
      <c r="I41" s="104">
        <v>1</v>
      </c>
      <c r="J41" s="100"/>
      <c r="K41" s="101"/>
      <c r="L41" s="98"/>
      <c r="M41" s="104"/>
      <c r="N41" s="104"/>
      <c r="O41" s="100"/>
      <c r="P41" s="102"/>
      <c r="Q41" s="102"/>
      <c r="R41" s="99"/>
      <c r="S41" s="99"/>
      <c r="T41" s="100"/>
      <c r="U41" s="102"/>
      <c r="V41" s="102"/>
      <c r="W41" s="99"/>
      <c r="X41" s="99"/>
      <c r="Y41" s="100"/>
      <c r="AB41" s="22"/>
      <c r="AC41" s="22"/>
    </row>
    <row r="42" spans="1:29" x14ac:dyDescent="0.25">
      <c r="A42" s="105"/>
      <c r="B42" s="105"/>
      <c r="C42" s="99"/>
      <c r="D42" s="99"/>
      <c r="E42" s="100"/>
      <c r="F42" s="101"/>
      <c r="G42" s="98"/>
      <c r="H42" s="104"/>
      <c r="I42" s="104"/>
      <c r="J42" s="100"/>
      <c r="K42" s="101"/>
      <c r="L42" s="98"/>
      <c r="M42" s="104"/>
      <c r="N42" s="104"/>
      <c r="O42" s="100"/>
      <c r="P42" s="102"/>
      <c r="Q42" s="102"/>
      <c r="R42" s="99"/>
      <c r="S42" s="99"/>
      <c r="T42" s="100"/>
      <c r="U42" s="102"/>
      <c r="V42" s="102"/>
      <c r="W42" s="99"/>
      <c r="X42" s="99"/>
      <c r="Y42" s="100"/>
    </row>
    <row r="43" spans="1:29" x14ac:dyDescent="0.25">
      <c r="A43" s="83"/>
      <c r="B43" s="83"/>
      <c r="C43" s="26"/>
      <c r="D43" s="26"/>
      <c r="E43" s="9"/>
      <c r="F43" s="36"/>
      <c r="G43" s="81"/>
      <c r="H43" s="34"/>
      <c r="I43" s="34"/>
      <c r="J43" s="9"/>
      <c r="K43" s="36"/>
      <c r="L43" s="81"/>
      <c r="M43" s="34"/>
      <c r="N43" s="34"/>
      <c r="O43" s="9"/>
      <c r="P43" s="25"/>
      <c r="Q43" s="25"/>
      <c r="R43" s="26"/>
      <c r="S43" s="26"/>
      <c r="T43" s="9"/>
      <c r="U43" s="25"/>
      <c r="V43" s="25"/>
      <c r="W43" s="26"/>
      <c r="X43" s="26"/>
      <c r="Y43" s="9"/>
    </row>
    <row r="44" spans="1:29" x14ac:dyDescent="0.25">
      <c r="A44" s="42" t="s">
        <v>30</v>
      </c>
      <c r="B44" s="42"/>
      <c r="C44" s="41">
        <f>SUM(C45:C50)</f>
        <v>27.880000000000003</v>
      </c>
      <c r="D44" s="41">
        <f>SUM(D45:D50)</f>
        <v>3</v>
      </c>
      <c r="F44" s="45" t="s">
        <v>30</v>
      </c>
      <c r="G44" s="88"/>
      <c r="H44" s="46">
        <f>SUM(H45:H53)</f>
        <v>45.64</v>
      </c>
      <c r="I44" s="46">
        <f>SUM(I45:I53)</f>
        <v>7</v>
      </c>
      <c r="K44" s="55" t="s">
        <v>30</v>
      </c>
      <c r="L44" s="93"/>
      <c r="M44" s="56">
        <f>SUM(M45:M53)</f>
        <v>28.64</v>
      </c>
      <c r="N44" s="56">
        <f>SUM(N45:N53)</f>
        <v>4</v>
      </c>
      <c r="P44" s="43" t="s">
        <v>30</v>
      </c>
      <c r="Q44" s="43"/>
      <c r="R44" s="44">
        <f>SUM(R45:R52)</f>
        <v>18.5</v>
      </c>
      <c r="S44" s="44">
        <f>SUM(S45:S52)</f>
        <v>3</v>
      </c>
      <c r="U44" s="58" t="s">
        <v>30</v>
      </c>
      <c r="V44" s="58"/>
      <c r="W44" s="59">
        <f>SUM(W45:W52)</f>
        <v>16</v>
      </c>
      <c r="X44" s="59">
        <f>SUM(X45:X52)</f>
        <v>2</v>
      </c>
    </row>
    <row r="45" spans="1:29" x14ac:dyDescent="0.25">
      <c r="A45" s="105">
        <v>45600</v>
      </c>
      <c r="B45" s="105" t="s">
        <v>34</v>
      </c>
      <c r="C45" s="99">
        <v>9.56</v>
      </c>
      <c r="D45" s="99">
        <v>1</v>
      </c>
      <c r="E45" s="100"/>
      <c r="F45" s="101">
        <v>45600</v>
      </c>
      <c r="G45" s="98" t="s">
        <v>34</v>
      </c>
      <c r="H45" s="99">
        <v>7.98</v>
      </c>
      <c r="I45" s="99">
        <v>1</v>
      </c>
      <c r="J45" s="100"/>
      <c r="K45" s="101">
        <v>45601</v>
      </c>
      <c r="L45" s="98" t="s">
        <v>33</v>
      </c>
      <c r="M45" s="99">
        <f>6.1+7.4</f>
        <v>13.5</v>
      </c>
      <c r="N45" s="99">
        <v>2</v>
      </c>
      <c r="O45" s="100"/>
      <c r="P45" s="102">
        <v>45603</v>
      </c>
      <c r="Q45" s="102" t="s">
        <v>33</v>
      </c>
      <c r="R45" s="99">
        <v>7.02</v>
      </c>
      <c r="S45" s="99">
        <v>1</v>
      </c>
      <c r="T45" s="100"/>
      <c r="U45" s="102">
        <v>45602</v>
      </c>
      <c r="V45" s="102" t="s">
        <v>34</v>
      </c>
      <c r="W45" s="104">
        <v>9</v>
      </c>
      <c r="X45" s="104">
        <v>1</v>
      </c>
      <c r="Y45" s="103"/>
      <c r="Z45" s="103"/>
    </row>
    <row r="46" spans="1:29" x14ac:dyDescent="0.25">
      <c r="A46" s="98">
        <v>45602</v>
      </c>
      <c r="B46" s="98" t="s">
        <v>34</v>
      </c>
      <c r="C46" s="99">
        <v>9.0399999999999991</v>
      </c>
      <c r="D46" s="99">
        <v>1</v>
      </c>
      <c r="E46" s="100"/>
      <c r="F46" s="101">
        <v>45603</v>
      </c>
      <c r="G46" s="98" t="s">
        <v>34</v>
      </c>
      <c r="H46" s="99">
        <v>6.06</v>
      </c>
      <c r="I46" s="99">
        <v>1</v>
      </c>
      <c r="J46" s="100"/>
      <c r="K46" s="101">
        <v>45603</v>
      </c>
      <c r="L46" s="98" t="s">
        <v>33</v>
      </c>
      <c r="M46" s="99">
        <v>8.48</v>
      </c>
      <c r="N46" s="99">
        <v>1</v>
      </c>
      <c r="O46" s="100"/>
      <c r="P46" s="101">
        <v>45610</v>
      </c>
      <c r="Q46" s="98" t="s">
        <v>33</v>
      </c>
      <c r="R46" s="99">
        <f>5.88+5.6</f>
        <v>11.48</v>
      </c>
      <c r="S46" s="99">
        <v>2</v>
      </c>
      <c r="T46" s="100"/>
      <c r="U46" s="102">
        <v>45610</v>
      </c>
      <c r="V46" s="102" t="s">
        <v>34</v>
      </c>
      <c r="W46" s="104">
        <v>7</v>
      </c>
      <c r="X46" s="104">
        <v>1</v>
      </c>
      <c r="Y46" s="103"/>
      <c r="Z46" s="103"/>
    </row>
    <row r="47" spans="1:29" x14ac:dyDescent="0.25">
      <c r="A47" s="105">
        <v>45609</v>
      </c>
      <c r="B47" s="105" t="s">
        <v>34</v>
      </c>
      <c r="C47" s="99">
        <v>9.2799999999999994</v>
      </c>
      <c r="D47" s="99">
        <v>1</v>
      </c>
      <c r="E47" s="100"/>
      <c r="F47" s="101">
        <v>45609</v>
      </c>
      <c r="G47" s="98" t="s">
        <v>34</v>
      </c>
      <c r="H47" s="99">
        <f>10.28+10.32</f>
        <v>20.6</v>
      </c>
      <c r="I47" s="99">
        <v>2</v>
      </c>
      <c r="J47" s="100"/>
      <c r="K47" s="101">
        <v>45608</v>
      </c>
      <c r="L47" s="98" t="s">
        <v>33</v>
      </c>
      <c r="M47" s="99">
        <v>6.66</v>
      </c>
      <c r="N47" s="99">
        <v>1</v>
      </c>
      <c r="O47" s="100"/>
      <c r="P47" s="102"/>
      <c r="Q47" s="102"/>
      <c r="R47" s="99"/>
      <c r="S47" s="99"/>
      <c r="T47" s="100"/>
      <c r="U47" s="102"/>
      <c r="V47" s="102"/>
      <c r="W47" s="99"/>
      <c r="X47" s="99"/>
      <c r="Y47" s="103"/>
      <c r="Z47" s="103"/>
    </row>
    <row r="48" spans="1:29" x14ac:dyDescent="0.25">
      <c r="A48" s="105"/>
      <c r="B48" s="105"/>
      <c r="C48" s="99"/>
      <c r="D48" s="99"/>
      <c r="E48" s="100"/>
      <c r="F48" s="101">
        <v>45611</v>
      </c>
      <c r="G48" s="98" t="s">
        <v>34</v>
      </c>
      <c r="H48" s="104">
        <v>6.34</v>
      </c>
      <c r="I48" s="104">
        <v>1</v>
      </c>
      <c r="J48" s="100"/>
      <c r="K48" s="103"/>
      <c r="L48" s="106"/>
      <c r="M48" s="107"/>
      <c r="N48" s="107"/>
      <c r="O48" s="100"/>
      <c r="P48" s="102"/>
      <c r="Q48" s="102"/>
      <c r="R48" s="99"/>
      <c r="S48" s="99"/>
      <c r="T48" s="100"/>
      <c r="U48" s="102"/>
      <c r="V48" s="102"/>
      <c r="W48" s="99"/>
      <c r="X48" s="99"/>
      <c r="Y48" s="103"/>
      <c r="Z48" s="103"/>
    </row>
    <row r="49" spans="1:26" x14ac:dyDescent="0.25">
      <c r="A49" s="83"/>
      <c r="B49" s="83"/>
      <c r="C49" s="26"/>
      <c r="D49" s="26"/>
      <c r="E49" s="9"/>
      <c r="F49" s="36"/>
      <c r="G49" s="81"/>
      <c r="H49" s="34"/>
      <c r="I49" s="34"/>
      <c r="J49" s="9"/>
      <c r="K49" s="36"/>
      <c r="L49" s="81"/>
      <c r="M49" s="34"/>
      <c r="N49" s="34"/>
      <c r="O49" s="9"/>
      <c r="P49" s="25"/>
      <c r="Q49" s="25"/>
      <c r="R49" s="26"/>
      <c r="S49" s="26"/>
      <c r="T49" s="9"/>
      <c r="U49" s="25"/>
      <c r="V49" s="25"/>
      <c r="W49" s="26"/>
      <c r="X49" s="26"/>
    </row>
    <row r="50" spans="1:26" x14ac:dyDescent="0.25">
      <c r="A50" s="83"/>
      <c r="B50" s="83"/>
      <c r="C50" s="26"/>
      <c r="D50" s="26"/>
      <c r="E50" s="9"/>
      <c r="F50" s="36"/>
      <c r="G50" s="81"/>
      <c r="H50" s="34"/>
      <c r="I50" s="34"/>
      <c r="J50" s="9"/>
      <c r="K50" s="36"/>
      <c r="L50" s="81"/>
      <c r="M50" s="34"/>
      <c r="N50" s="34"/>
      <c r="O50" s="9"/>
      <c r="P50" s="25"/>
      <c r="Q50" s="25"/>
      <c r="R50" s="26"/>
      <c r="S50" s="26"/>
      <c r="T50" s="9"/>
      <c r="U50" s="25"/>
      <c r="V50" s="25"/>
      <c r="W50" s="26"/>
      <c r="X50" s="26"/>
    </row>
    <row r="51" spans="1:26" x14ac:dyDescent="0.25">
      <c r="A51" s="42" t="s">
        <v>10</v>
      </c>
      <c r="B51" s="42"/>
      <c r="C51" s="41">
        <f>SUM(C52:C53)</f>
        <v>3.55</v>
      </c>
      <c r="D51" s="41">
        <f>SUM(D52:D53)</f>
        <v>1</v>
      </c>
      <c r="F51" s="45" t="s">
        <v>10</v>
      </c>
      <c r="G51" s="88"/>
      <c r="H51" s="46">
        <f>SUM(H52:H53)</f>
        <v>2.33</v>
      </c>
      <c r="I51" s="46">
        <f>SUM(I52:I53)</f>
        <v>1</v>
      </c>
      <c r="K51" s="23"/>
      <c r="L51" s="85"/>
      <c r="P51" s="1"/>
      <c r="Q51" s="1"/>
      <c r="R51" s="2"/>
      <c r="S51" s="2"/>
      <c r="U51" s="1"/>
      <c r="V51" s="1"/>
      <c r="W51" s="2"/>
      <c r="X51" s="2"/>
    </row>
    <row r="52" spans="1:26" x14ac:dyDescent="0.25">
      <c r="A52" s="83">
        <v>45606</v>
      </c>
      <c r="B52" s="83" t="s">
        <v>39</v>
      </c>
      <c r="C52" s="26">
        <v>3.55</v>
      </c>
      <c r="D52" s="26">
        <v>1</v>
      </c>
      <c r="E52" s="9"/>
      <c r="F52" s="36">
        <v>45606</v>
      </c>
      <c r="G52" s="81" t="s">
        <v>39</v>
      </c>
      <c r="H52" s="26">
        <v>2.33</v>
      </c>
      <c r="I52" s="26">
        <v>1</v>
      </c>
      <c r="K52" s="23"/>
      <c r="L52" s="85"/>
      <c r="P52" s="1"/>
      <c r="Q52" s="1"/>
      <c r="R52" s="2"/>
      <c r="S52" s="2"/>
      <c r="U52" s="1"/>
      <c r="V52" s="1"/>
      <c r="W52" s="2"/>
      <c r="X52" s="2"/>
    </row>
    <row r="53" spans="1:26" x14ac:dyDescent="0.25">
      <c r="A53" s="83"/>
      <c r="B53" s="83"/>
      <c r="C53" s="26"/>
      <c r="D53" s="26"/>
      <c r="E53" s="9"/>
      <c r="F53" s="73"/>
      <c r="G53" s="89"/>
      <c r="H53" s="34"/>
      <c r="I53" s="34"/>
      <c r="K53" s="23"/>
      <c r="L53" s="85"/>
    </row>
    <row r="54" spans="1:26" x14ac:dyDescent="0.25">
      <c r="A54" s="42" t="s">
        <v>5</v>
      </c>
      <c r="B54" s="42"/>
      <c r="C54" s="41">
        <f>SUM(C55:C56)</f>
        <v>2.46</v>
      </c>
      <c r="D54" s="41">
        <f>SUM(D55:D56)</f>
        <v>1</v>
      </c>
      <c r="F54" s="45" t="s">
        <v>5</v>
      </c>
      <c r="G54" s="88"/>
      <c r="H54" s="46">
        <f>SUM(H55:H56)</f>
        <v>0</v>
      </c>
      <c r="I54" s="46">
        <f>SUM(I55:I56)</f>
        <v>0</v>
      </c>
      <c r="K54" s="55" t="s">
        <v>5</v>
      </c>
      <c r="L54" s="93"/>
      <c r="M54" s="56">
        <f>SUM(M55:M56)</f>
        <v>0</v>
      </c>
      <c r="N54" s="56">
        <f>SUM(N55:N56)</f>
        <v>0</v>
      </c>
      <c r="P54" s="43" t="s">
        <v>5</v>
      </c>
      <c r="Q54" s="43"/>
      <c r="R54" s="44">
        <f>SUM(R55:R56)</f>
        <v>4.54</v>
      </c>
      <c r="S54" s="44">
        <f>SUM(S55:S56)</f>
        <v>1</v>
      </c>
      <c r="U54" s="58" t="s">
        <v>5</v>
      </c>
      <c r="V54" s="58"/>
      <c r="W54" s="59">
        <f>SUM(W55:W56)</f>
        <v>3.2</v>
      </c>
      <c r="X54" s="59">
        <f>SUM(X55:X56)</f>
        <v>1</v>
      </c>
    </row>
    <row r="55" spans="1:26" x14ac:dyDescent="0.25">
      <c r="A55" s="105">
        <v>45609</v>
      </c>
      <c r="B55" s="105" t="s">
        <v>34</v>
      </c>
      <c r="C55" s="99">
        <v>2.46</v>
      </c>
      <c r="D55" s="99">
        <v>1</v>
      </c>
      <c r="E55" s="100"/>
      <c r="F55" s="101"/>
      <c r="G55" s="98"/>
      <c r="H55" s="104"/>
      <c r="I55" s="104"/>
      <c r="J55" s="100"/>
      <c r="K55" s="101"/>
      <c r="L55" s="98"/>
      <c r="M55" s="99"/>
      <c r="N55" s="99"/>
      <c r="O55" s="100"/>
      <c r="P55" s="102">
        <v>45604</v>
      </c>
      <c r="Q55" s="102" t="s">
        <v>33</v>
      </c>
      <c r="R55" s="99">
        <v>4.54</v>
      </c>
      <c r="S55" s="99">
        <v>1</v>
      </c>
      <c r="T55" s="100"/>
      <c r="U55" s="102">
        <v>45602</v>
      </c>
      <c r="V55" s="102" t="s">
        <v>34</v>
      </c>
      <c r="W55" s="99">
        <v>3.2</v>
      </c>
      <c r="X55" s="99">
        <v>1</v>
      </c>
      <c r="Y55" s="103"/>
      <c r="Z55" s="103"/>
    </row>
    <row r="56" spans="1:26" x14ac:dyDescent="0.25">
      <c r="A56" s="105"/>
      <c r="B56" s="105"/>
      <c r="C56" s="99"/>
      <c r="D56" s="99"/>
      <c r="E56" s="100"/>
      <c r="F56" s="108"/>
      <c r="G56" s="109"/>
      <c r="H56" s="104"/>
      <c r="I56" s="104"/>
      <c r="J56" s="100"/>
      <c r="K56" s="101"/>
      <c r="L56" s="98"/>
      <c r="M56" s="99"/>
      <c r="N56" s="99"/>
      <c r="O56" s="100"/>
      <c r="P56" s="102"/>
      <c r="Q56" s="102"/>
      <c r="R56" s="99"/>
      <c r="S56" s="99"/>
      <c r="T56" s="100"/>
      <c r="U56" s="102"/>
      <c r="V56" s="102"/>
      <c r="W56" s="99"/>
      <c r="X56" s="99"/>
      <c r="Y56" s="103"/>
      <c r="Z56" s="103"/>
    </row>
    <row r="57" spans="1:26" x14ac:dyDescent="0.25">
      <c r="A57" s="84" t="s">
        <v>8</v>
      </c>
      <c r="B57" s="84"/>
      <c r="C57" s="41">
        <f>SUM(C58:C60)</f>
        <v>0</v>
      </c>
      <c r="D57" s="41">
        <f>SUM(D58:D60)</f>
        <v>0</v>
      </c>
      <c r="F57" s="45" t="s">
        <v>8</v>
      </c>
      <c r="G57" s="88"/>
      <c r="H57" s="46">
        <f>SUM(H58:H62)</f>
        <v>3.0000000000000001E-3</v>
      </c>
      <c r="I57" s="46">
        <f>SUM(I58:I62)</f>
        <v>3</v>
      </c>
      <c r="K57" s="55" t="s">
        <v>8</v>
      </c>
      <c r="L57" s="93"/>
      <c r="M57" s="56">
        <f>SUM(M58:M59)</f>
        <v>0</v>
      </c>
      <c r="N57" s="56">
        <f>SUM(N58:N59)</f>
        <v>0</v>
      </c>
      <c r="P57" s="43" t="s">
        <v>8</v>
      </c>
      <c r="Q57" s="43"/>
      <c r="R57" s="44">
        <f>SUM(R58:R60)</f>
        <v>0</v>
      </c>
      <c r="S57" s="44">
        <f>SUM(S58:S60)</f>
        <v>0</v>
      </c>
      <c r="U57" s="58" t="s">
        <v>8</v>
      </c>
      <c r="V57" s="58"/>
      <c r="W57" s="59">
        <f>SUM(W58:W60)</f>
        <v>0</v>
      </c>
      <c r="X57" s="59">
        <f>SUM(X58:X60)</f>
        <v>0</v>
      </c>
    </row>
    <row r="58" spans="1:26" x14ac:dyDescent="0.25">
      <c r="A58" s="83"/>
      <c r="B58" s="83"/>
      <c r="C58" s="26"/>
      <c r="D58" s="26"/>
      <c r="E58" s="9"/>
      <c r="F58" s="101">
        <v>45598</v>
      </c>
      <c r="G58" s="98" t="s">
        <v>34</v>
      </c>
      <c r="H58" s="99">
        <v>1E-3</v>
      </c>
      <c r="I58" s="99">
        <v>1</v>
      </c>
      <c r="J58" s="100"/>
      <c r="K58" s="101"/>
      <c r="L58" s="98"/>
      <c r="M58" s="99"/>
      <c r="N58" s="26"/>
      <c r="O58" s="9"/>
      <c r="P58" s="25"/>
      <c r="Q58" s="25"/>
      <c r="R58" s="26"/>
      <c r="S58" s="26"/>
      <c r="T58" s="9"/>
      <c r="U58" s="25"/>
      <c r="V58" s="25"/>
      <c r="W58" s="34"/>
      <c r="X58" s="34"/>
    </row>
    <row r="59" spans="1:26" x14ac:dyDescent="0.25">
      <c r="A59" s="83"/>
      <c r="B59" s="83"/>
      <c r="C59" s="26"/>
      <c r="D59" s="26"/>
      <c r="E59" s="9"/>
      <c r="F59" s="101">
        <v>45600</v>
      </c>
      <c r="G59" s="106"/>
      <c r="H59" s="107">
        <v>1E-3</v>
      </c>
      <c r="I59" s="107">
        <v>1</v>
      </c>
      <c r="J59" s="100"/>
      <c r="K59" s="101"/>
      <c r="L59" s="98"/>
      <c r="M59" s="99"/>
      <c r="N59" s="26"/>
      <c r="O59" s="9"/>
      <c r="P59" s="25"/>
      <c r="Q59" s="25"/>
      <c r="R59" s="26"/>
      <c r="S59" s="26"/>
      <c r="T59" s="9"/>
      <c r="U59" s="25"/>
      <c r="V59" s="25"/>
      <c r="W59" s="26"/>
      <c r="X59" s="26"/>
    </row>
    <row r="60" spans="1:26" x14ac:dyDescent="0.25">
      <c r="A60" s="83"/>
      <c r="B60" s="83"/>
      <c r="C60" s="26"/>
      <c r="D60" s="26"/>
      <c r="E60" s="9"/>
      <c r="F60" s="101">
        <v>45605</v>
      </c>
      <c r="G60" s="98" t="s">
        <v>37</v>
      </c>
      <c r="H60" s="99">
        <v>1E-3</v>
      </c>
      <c r="I60" s="99">
        <v>1</v>
      </c>
      <c r="J60" s="100"/>
      <c r="K60" s="108"/>
      <c r="L60" s="109"/>
      <c r="M60" s="104"/>
      <c r="N60" s="34"/>
      <c r="O60" s="9"/>
      <c r="P60" s="25"/>
      <c r="Q60" s="25"/>
      <c r="R60" s="26"/>
      <c r="S60" s="26"/>
      <c r="T60" s="9"/>
      <c r="U60" s="25"/>
      <c r="V60" s="25"/>
      <c r="W60" s="26"/>
      <c r="X60" s="26"/>
    </row>
    <row r="61" spans="1:26" x14ac:dyDescent="0.25">
      <c r="A61" s="83"/>
      <c r="B61" s="83"/>
      <c r="C61" s="26"/>
      <c r="D61" s="26"/>
      <c r="E61" s="9"/>
      <c r="F61" s="101"/>
      <c r="G61" s="98"/>
      <c r="H61" s="104"/>
      <c r="I61" s="104"/>
      <c r="J61" s="100"/>
      <c r="K61" s="108"/>
      <c r="L61" s="109"/>
      <c r="M61" s="104"/>
      <c r="N61" s="34"/>
      <c r="O61" s="9"/>
      <c r="P61" s="25"/>
      <c r="Q61" s="25"/>
      <c r="R61" s="26"/>
      <c r="S61" s="26"/>
      <c r="T61" s="9"/>
      <c r="U61" s="9"/>
      <c r="V61" s="9"/>
      <c r="W61" s="34"/>
      <c r="X61" s="34"/>
    </row>
    <row r="62" spans="1:26" x14ac:dyDescent="0.25">
      <c r="A62" s="81"/>
      <c r="B62" s="81"/>
      <c r="C62" s="26"/>
      <c r="D62" s="26"/>
      <c r="E62" s="9"/>
      <c r="F62" s="101"/>
      <c r="G62" s="98"/>
      <c r="H62" s="104"/>
      <c r="I62" s="104"/>
      <c r="J62" s="100"/>
      <c r="K62" s="108"/>
      <c r="L62" s="109"/>
      <c r="M62" s="104"/>
      <c r="N62" s="34"/>
      <c r="O62" s="9"/>
      <c r="P62" s="25"/>
      <c r="Q62" s="25"/>
      <c r="R62" s="26"/>
      <c r="S62" s="26"/>
      <c r="T62" s="9"/>
      <c r="U62" s="9"/>
      <c r="V62" s="9"/>
      <c r="W62" s="34"/>
      <c r="X62" s="34"/>
    </row>
    <row r="63" spans="1:26" x14ac:dyDescent="0.25">
      <c r="F63" s="110"/>
      <c r="G63" s="111"/>
      <c r="H63" s="107"/>
      <c r="I63" s="107"/>
      <c r="J63" s="103"/>
      <c r="K63" s="112"/>
      <c r="L63" s="106"/>
      <c r="M63" s="107"/>
      <c r="P63" s="1"/>
      <c r="Q63" s="1"/>
      <c r="R63" s="2"/>
      <c r="S63" s="2"/>
      <c r="W63" s="22"/>
      <c r="X63" s="22"/>
    </row>
    <row r="64" spans="1:26" x14ac:dyDescent="0.25">
      <c r="F64" s="110"/>
      <c r="G64" s="111"/>
      <c r="H64" s="107"/>
      <c r="I64" s="107"/>
      <c r="J64" s="103"/>
      <c r="K64" s="112"/>
      <c r="L64" s="106"/>
      <c r="M64" s="107"/>
      <c r="P64" s="1"/>
      <c r="Q64" s="1"/>
      <c r="R64" s="2"/>
      <c r="S64" s="2"/>
      <c r="W64" s="22"/>
      <c r="X64" s="22"/>
    </row>
    <row r="65" spans="6:24" x14ac:dyDescent="0.25">
      <c r="F65" s="103"/>
      <c r="G65" s="106"/>
      <c r="H65" s="107"/>
      <c r="I65" s="107"/>
      <c r="J65" s="103"/>
      <c r="K65" s="112"/>
      <c r="L65" s="106"/>
      <c r="M65" s="107"/>
      <c r="P65" s="1"/>
      <c r="Q65" s="1"/>
      <c r="R65" s="2"/>
      <c r="S65" s="2"/>
      <c r="W65" s="22"/>
      <c r="X65" s="22"/>
    </row>
    <row r="66" spans="6:24" x14ac:dyDescent="0.25">
      <c r="F66" s="103"/>
      <c r="G66" s="106"/>
      <c r="H66" s="107"/>
      <c r="I66" s="107"/>
      <c r="J66" s="103"/>
      <c r="K66" s="112"/>
      <c r="L66" s="106"/>
      <c r="M66" s="107"/>
      <c r="P66" s="1"/>
      <c r="Q66" s="1"/>
      <c r="R66" s="2"/>
      <c r="S66" s="2"/>
      <c r="W66" s="22"/>
      <c r="X66" s="22"/>
    </row>
    <row r="67" spans="6:24" x14ac:dyDescent="0.25">
      <c r="P67" s="1"/>
      <c r="Q67" s="1"/>
      <c r="R67" s="2"/>
      <c r="S67" s="2"/>
      <c r="W67" s="22"/>
      <c r="X67" s="22"/>
    </row>
    <row r="68" spans="6:24" x14ac:dyDescent="0.25">
      <c r="P68" s="1"/>
      <c r="Q68" s="1"/>
      <c r="R68" s="2"/>
      <c r="S68" s="2"/>
      <c r="W68" s="22"/>
      <c r="X68" s="22"/>
    </row>
    <row r="69" spans="6:24" x14ac:dyDescent="0.25">
      <c r="P69" s="1"/>
      <c r="Q69" s="1"/>
      <c r="R69" s="2"/>
      <c r="S69" s="2"/>
      <c r="W69" s="22"/>
      <c r="X69" s="22"/>
    </row>
    <row r="70" spans="6:24" x14ac:dyDescent="0.25">
      <c r="P70" s="1"/>
      <c r="Q70" s="1"/>
      <c r="R70" s="2"/>
      <c r="S70" s="2"/>
      <c r="W70" s="22"/>
      <c r="X70" s="22"/>
    </row>
    <row r="71" spans="6:24" x14ac:dyDescent="0.25">
      <c r="W71" s="22"/>
      <c r="X71" s="22"/>
    </row>
    <row r="72" spans="6:24" x14ac:dyDescent="0.25">
      <c r="W72" s="22"/>
      <c r="X72" s="22"/>
    </row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</sheetData>
  <mergeCells count="3">
    <mergeCell ref="A12:B12"/>
    <mergeCell ref="A3:B3"/>
    <mergeCell ref="A2:B2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EDA348F6-7C99-4C77-99FD-C72EFD37349E}">
            <xm:f>NOT(ISERROR(SEARCH($B$4,A1)))</xm:f>
            <xm:f>$B$4</xm:f>
            <x14:dxf>
              <font>
                <strike val="0"/>
                <color rgb="FF0070C0"/>
              </font>
            </x14:dxf>
          </x14:cfRule>
          <x14:cfRule type="containsText" priority="1" operator="containsText" id="{9C42EE7C-B7FA-42F9-A87A-52E8A51A0C7E}">
            <xm:f>NOT(ISERROR(SEARCH($B$20,A1)))</xm:f>
            <xm:f>$B$20</xm:f>
            <x14:dxf>
              <font>
                <strike val="0"/>
                <color rgb="FF00B050"/>
              </font>
            </x14:dxf>
          </x14:cfRule>
          <xm:sqref>P23:S29 A23:O30 T23:XFD30 A48:J48 O48:XFD48 A59:F59 J59:XFD59 A60:XFD1048576 A49:XFD58 A31:XFD47 A1:XFD22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79998168889431442"/>
  </sheetPr>
  <dimension ref="B1:T35"/>
  <sheetViews>
    <sheetView workbookViewId="0">
      <selection activeCell="O3" sqref="O3"/>
    </sheetView>
  </sheetViews>
  <sheetFormatPr baseColWidth="10" defaultRowHeight="15" x14ac:dyDescent="0.25"/>
  <cols>
    <col min="1" max="1" width="3.42578125" customWidth="1"/>
    <col min="2" max="2" width="25.5703125" bestFit="1" customWidth="1"/>
    <col min="3" max="3" width="9.7109375" bestFit="1" customWidth="1"/>
    <col min="4" max="4" width="13.140625" style="2" customWidth="1"/>
    <col min="5" max="5" width="15" style="2" customWidth="1"/>
    <col min="6" max="6" width="10.42578125" style="2" customWidth="1"/>
    <col min="7" max="8" width="10.28515625" style="2" customWidth="1"/>
    <col min="9" max="9" width="13.85546875" style="2" customWidth="1"/>
    <col min="13" max="13" width="26.5703125" bestFit="1" customWidth="1"/>
    <col min="14" max="14" width="9.42578125" style="22" bestFit="1" customWidth="1"/>
    <col min="15" max="15" width="8" bestFit="1" customWidth="1"/>
    <col min="16" max="16" width="6.28515625" bestFit="1" customWidth="1"/>
    <col min="17" max="17" width="6.85546875" bestFit="1" customWidth="1"/>
    <col min="18" max="18" width="8.5703125" bestFit="1" customWidth="1"/>
    <col min="19" max="19" width="8.5703125" customWidth="1"/>
    <col min="20" max="20" width="8.5703125" bestFit="1" customWidth="1"/>
    <col min="21" max="21" width="31.5703125" bestFit="1" customWidth="1"/>
  </cols>
  <sheetData>
    <row r="1" spans="2:20" ht="34.5" customHeight="1" x14ac:dyDescent="0.25"/>
    <row r="2" spans="2:20" x14ac:dyDescent="0.25">
      <c r="D2" s="12" t="s">
        <v>14</v>
      </c>
      <c r="E2" s="13" t="s">
        <v>15</v>
      </c>
      <c r="F2" s="12" t="s">
        <v>16</v>
      </c>
      <c r="G2" s="13" t="s">
        <v>17</v>
      </c>
      <c r="H2" s="12" t="s">
        <v>18</v>
      </c>
      <c r="I2" s="13" t="s">
        <v>19</v>
      </c>
      <c r="N2" s="75" t="s">
        <v>36</v>
      </c>
      <c r="O2" s="12" t="s">
        <v>33</v>
      </c>
      <c r="P2" s="12" t="s">
        <v>34</v>
      </c>
      <c r="Q2" s="12" t="s">
        <v>35</v>
      </c>
      <c r="R2" s="12" t="s">
        <v>37</v>
      </c>
      <c r="S2" s="12" t="s">
        <v>39</v>
      </c>
      <c r="T2" s="13" t="s">
        <v>38</v>
      </c>
    </row>
    <row r="3" spans="2:20" x14ac:dyDescent="0.25">
      <c r="B3" s="14" t="s">
        <v>0</v>
      </c>
      <c r="C3" s="4">
        <f>SUM('(11) Novembre'!S3,'(11) Novembre'!X3,'(11) Novembre'!N3,'(11) Novembre'!I3,'(11) Novembre'!D3)</f>
        <v>14</v>
      </c>
      <c r="D3" s="16">
        <f>'(11) Novembre'!D3</f>
        <v>2</v>
      </c>
      <c r="E3" s="8">
        <f>'(11) Novembre'!I3</f>
        <v>3</v>
      </c>
      <c r="F3" s="16">
        <f>'(11) Novembre'!N3</f>
        <v>2</v>
      </c>
      <c r="G3" s="8">
        <f>'(11) Novembre'!S3</f>
        <v>4</v>
      </c>
      <c r="H3" s="16">
        <f>'(11) Novembre'!X3</f>
        <v>3</v>
      </c>
      <c r="I3" s="8" t="s">
        <v>20</v>
      </c>
      <c r="J3" s="19">
        <f>SUM(D3:I3)</f>
        <v>14</v>
      </c>
      <c r="M3" s="113" t="s">
        <v>0</v>
      </c>
      <c r="N3" s="116">
        <v>144.94</v>
      </c>
      <c r="O3" s="16"/>
      <c r="P3" s="16"/>
      <c r="Q3" s="79"/>
      <c r="R3" s="79"/>
      <c r="S3" s="79"/>
      <c r="T3" s="80"/>
    </row>
    <row r="4" spans="2:20" x14ac:dyDescent="0.25">
      <c r="B4" s="28"/>
      <c r="C4" s="21"/>
      <c r="D4" s="29"/>
      <c r="E4" s="30"/>
      <c r="F4" s="29"/>
      <c r="G4" s="30"/>
      <c r="H4" s="29"/>
      <c r="I4" s="30"/>
      <c r="J4" s="19"/>
      <c r="M4" s="114"/>
      <c r="N4" s="76"/>
      <c r="O4" s="29"/>
      <c r="P4" s="29"/>
      <c r="Q4" s="78"/>
      <c r="R4" s="78"/>
      <c r="S4" s="78"/>
    </row>
    <row r="5" spans="2:20" x14ac:dyDescent="0.25">
      <c r="B5" s="14" t="s">
        <v>1</v>
      </c>
      <c r="C5" s="4">
        <f>SUM('(11) Novembre'!D12,'(11) Novembre'!I12,'(11) Novembre'!N12,'(11) Novembre'!S12,'(11) Novembre'!X12,'(11) Novembre'!AC8)</f>
        <v>10</v>
      </c>
      <c r="D5" s="16">
        <f>'(11) Novembre'!D12</f>
        <v>2</v>
      </c>
      <c r="E5" s="8">
        <f>'(11) Novembre'!I12</f>
        <v>2</v>
      </c>
      <c r="F5" s="16">
        <f>'(11) Novembre'!N12</f>
        <v>2</v>
      </c>
      <c r="G5" s="8">
        <f>'(11) Novembre'!S12</f>
        <v>2</v>
      </c>
      <c r="H5" s="16">
        <f>'(11) Novembre'!X12</f>
        <v>1</v>
      </c>
      <c r="I5" s="8">
        <f>'(11) Novembre'!AC8</f>
        <v>1</v>
      </c>
      <c r="J5" s="19">
        <f>SUM(D5:I5)</f>
        <v>10</v>
      </c>
      <c r="M5" s="113" t="s">
        <v>1</v>
      </c>
      <c r="N5" s="116">
        <v>147.38</v>
      </c>
      <c r="O5" s="16"/>
      <c r="P5" s="16"/>
      <c r="Q5" s="79"/>
      <c r="R5" s="79"/>
      <c r="S5" s="79"/>
      <c r="T5" s="80"/>
    </row>
    <row r="6" spans="2:20" x14ac:dyDescent="0.25">
      <c r="B6" s="28"/>
      <c r="C6" s="21"/>
      <c r="D6" s="29"/>
      <c r="E6" s="30"/>
      <c r="F6" s="29"/>
      <c r="G6" s="30"/>
      <c r="H6" s="29"/>
      <c r="I6" s="30"/>
      <c r="J6" s="19"/>
      <c r="M6" s="114"/>
      <c r="N6" s="76"/>
      <c r="O6" s="29"/>
      <c r="P6" s="29"/>
      <c r="Q6" s="78"/>
      <c r="R6" s="78"/>
      <c r="S6" s="78"/>
    </row>
    <row r="7" spans="2:20" x14ac:dyDescent="0.25">
      <c r="B7" s="14" t="s">
        <v>2</v>
      </c>
      <c r="C7" s="4">
        <f>SUM('(11) Novembre'!D19,'(11) Novembre'!I19,'(11) Novembre'!N19,'(11) Novembre'!S19,'(11) Novembre'!X19,'(11) Novembre'!AC3)</f>
        <v>65</v>
      </c>
      <c r="D7" s="16">
        <f>'(11) Novembre'!D19</f>
        <v>12</v>
      </c>
      <c r="E7" s="8">
        <f>'(11) Novembre'!I19</f>
        <v>12</v>
      </c>
      <c r="F7" s="16">
        <f>'(11) Novembre'!N19</f>
        <v>12</v>
      </c>
      <c r="G7" s="8">
        <f>'(11) Novembre'!S19</f>
        <v>16</v>
      </c>
      <c r="H7" s="16">
        <f>'(11) Novembre'!X19</f>
        <v>11</v>
      </c>
      <c r="I7" s="31">
        <f>'(11) Novembre'!AC3</f>
        <v>2</v>
      </c>
      <c r="J7" s="19">
        <f>SUM(D7:I7)</f>
        <v>65</v>
      </c>
      <c r="M7" s="113" t="s">
        <v>2</v>
      </c>
      <c r="N7" s="116">
        <v>133.97999999999999</v>
      </c>
      <c r="O7" s="16"/>
      <c r="P7" s="16"/>
      <c r="Q7" s="79"/>
      <c r="R7" s="79"/>
      <c r="S7" s="79"/>
      <c r="T7" s="80"/>
    </row>
    <row r="8" spans="2:20" x14ac:dyDescent="0.25">
      <c r="D8" s="29"/>
      <c r="E8" s="30"/>
      <c r="F8" s="29"/>
      <c r="G8" s="30"/>
      <c r="H8" s="29"/>
      <c r="I8" s="24"/>
      <c r="M8" s="19"/>
      <c r="O8" s="29"/>
      <c r="P8" s="29"/>
      <c r="Q8" s="78"/>
      <c r="R8" s="78"/>
      <c r="S8" s="78"/>
    </row>
    <row r="9" spans="2:20" x14ac:dyDescent="0.25">
      <c r="B9" s="14" t="s">
        <v>3</v>
      </c>
      <c r="C9" s="4">
        <f>SUM('(11) Novembre'!S34,'(11) Novembre'!X34,'(11) Novembre'!AC16,'(11) Novembre'!D34,'(11) Novembre'!I34,'(11) Novembre'!N34)</f>
        <v>38</v>
      </c>
      <c r="D9" s="16">
        <f>'(11) Novembre'!D34</f>
        <v>7</v>
      </c>
      <c r="E9" s="8">
        <f>'(11) Novembre'!I34</f>
        <v>11</v>
      </c>
      <c r="F9" s="16">
        <f>'(11) Novembre'!N34</f>
        <v>7</v>
      </c>
      <c r="G9" s="8">
        <f>'(11) Novembre'!S34</f>
        <v>8</v>
      </c>
      <c r="H9" s="16">
        <f>'(11) Novembre'!X34</f>
        <v>4</v>
      </c>
      <c r="I9" s="31">
        <f>'(11) Novembre'!AC16</f>
        <v>1</v>
      </c>
      <c r="J9" s="19">
        <f>SUM(D9:I9)</f>
        <v>38</v>
      </c>
      <c r="M9" s="113" t="s">
        <v>3</v>
      </c>
      <c r="N9" s="116">
        <v>133.97999999999999</v>
      </c>
      <c r="O9" s="16"/>
      <c r="P9" s="16"/>
      <c r="Q9" s="79"/>
      <c r="R9" s="79"/>
      <c r="S9" s="79"/>
      <c r="T9" s="80"/>
    </row>
    <row r="10" spans="2:20" x14ac:dyDescent="0.25">
      <c r="B10" s="11"/>
      <c r="D10" s="17"/>
      <c r="F10" s="17"/>
      <c r="H10" s="17"/>
      <c r="I10" s="32"/>
      <c r="J10" s="19"/>
      <c r="M10" s="19"/>
      <c r="O10" s="17"/>
      <c r="P10" s="17"/>
      <c r="Q10" s="78"/>
      <c r="R10" s="78"/>
      <c r="S10" s="78"/>
    </row>
    <row r="11" spans="2:20" x14ac:dyDescent="0.25">
      <c r="B11" s="14" t="s">
        <v>4</v>
      </c>
      <c r="C11" s="4">
        <f>SUM('(11) Novembre'!S44,'(11) Novembre'!X44,'(11) Novembre'!N44,'(11) Novembre'!I44,'(11) Novembre'!D44)</f>
        <v>19</v>
      </c>
      <c r="D11" s="16">
        <f>'(11) Novembre'!D44</f>
        <v>3</v>
      </c>
      <c r="E11" s="8">
        <f>'(11) Novembre'!I44</f>
        <v>7</v>
      </c>
      <c r="F11" s="16">
        <f>'(11) Novembre'!N44</f>
        <v>4</v>
      </c>
      <c r="G11" s="8">
        <f>'(11) Novembre'!S44</f>
        <v>3</v>
      </c>
      <c r="H11" s="16">
        <f>'(11) Novembre'!X44</f>
        <v>2</v>
      </c>
      <c r="I11" s="31" t="s">
        <v>20</v>
      </c>
      <c r="J11" s="19">
        <f>SUM(D11:I11)</f>
        <v>19</v>
      </c>
      <c r="M11" s="113" t="s">
        <v>4</v>
      </c>
      <c r="N11" s="116">
        <v>140.07</v>
      </c>
      <c r="O11" s="16"/>
      <c r="P11" s="16"/>
      <c r="Q11" s="79"/>
      <c r="R11" s="79"/>
      <c r="S11" s="79"/>
      <c r="T11" s="80"/>
    </row>
    <row r="12" spans="2:20" x14ac:dyDescent="0.25">
      <c r="B12" s="11"/>
      <c r="D12" s="17"/>
      <c r="F12" s="17"/>
      <c r="H12" s="17"/>
      <c r="I12" s="32"/>
      <c r="J12" s="19"/>
      <c r="M12" s="19"/>
      <c r="O12" s="17"/>
      <c r="P12" s="17"/>
      <c r="Q12" s="78"/>
      <c r="R12" s="78"/>
      <c r="S12" s="78"/>
    </row>
    <row r="13" spans="2:20" x14ac:dyDescent="0.25">
      <c r="B13" s="14" t="s">
        <v>13</v>
      </c>
      <c r="C13" s="4">
        <f>SUM('(11) Novembre'!D54,'(11) Novembre'!I54,'(11) Novembre'!N54,'(11) Novembre'!S54,'(11) Novembre'!X54)</f>
        <v>3</v>
      </c>
      <c r="D13" s="16">
        <f>'(11) Novembre'!D54</f>
        <v>1</v>
      </c>
      <c r="E13" s="8">
        <f>'(11) Novembre'!I54</f>
        <v>0</v>
      </c>
      <c r="F13" s="16">
        <f>'(11) Novembre'!N54</f>
        <v>0</v>
      </c>
      <c r="G13" s="8">
        <f>'(11) Novembre'!S54</f>
        <v>1</v>
      </c>
      <c r="H13" s="16">
        <f>'(11) Novembre'!X54</f>
        <v>1</v>
      </c>
      <c r="I13" s="31" t="s">
        <v>20</v>
      </c>
      <c r="J13" s="19">
        <f t="shared" ref="J13:J19" si="0">SUM(D13:I13)</f>
        <v>3</v>
      </c>
      <c r="M13" s="113" t="s">
        <v>13</v>
      </c>
      <c r="N13" s="116">
        <v>149.81</v>
      </c>
      <c r="O13" s="16"/>
      <c r="P13" s="16"/>
      <c r="Q13" s="79"/>
      <c r="R13" s="79"/>
      <c r="S13" s="79"/>
      <c r="T13" s="80"/>
    </row>
    <row r="14" spans="2:20" x14ac:dyDescent="0.25">
      <c r="B14" s="11"/>
      <c r="D14" s="17"/>
      <c r="F14" s="17"/>
      <c r="H14" s="17"/>
      <c r="I14" s="32"/>
      <c r="J14" s="19"/>
      <c r="M14" s="19"/>
      <c r="O14" s="17"/>
      <c r="P14" s="17"/>
      <c r="Q14" s="78"/>
      <c r="R14" s="78"/>
      <c r="S14" s="78"/>
    </row>
    <row r="15" spans="2:20" x14ac:dyDescent="0.25">
      <c r="B15" s="14" t="s">
        <v>10</v>
      </c>
      <c r="C15" s="4">
        <f>SUM('(11) Novembre'!D51,'(11) Novembre'!I51)</f>
        <v>2</v>
      </c>
      <c r="D15" s="16">
        <f>'(11) Novembre'!D51</f>
        <v>1</v>
      </c>
      <c r="E15" s="18">
        <f>'(11) Novembre'!I51</f>
        <v>1</v>
      </c>
      <c r="F15" s="18" t="s">
        <v>20</v>
      </c>
      <c r="G15" s="18" t="s">
        <v>20</v>
      </c>
      <c r="H15" s="18" t="s">
        <v>20</v>
      </c>
      <c r="I15" s="31" t="s">
        <v>20</v>
      </c>
      <c r="J15" s="19">
        <f t="shared" si="0"/>
        <v>2</v>
      </c>
      <c r="M15" s="113" t="s">
        <v>10</v>
      </c>
      <c r="N15" s="116">
        <v>144.94</v>
      </c>
      <c r="O15" s="16"/>
      <c r="P15" s="16"/>
      <c r="Q15" s="79"/>
      <c r="R15" s="79"/>
      <c r="S15" s="79"/>
      <c r="T15" s="80"/>
    </row>
    <row r="16" spans="2:20" x14ac:dyDescent="0.25">
      <c r="B16" s="11"/>
      <c r="D16" s="17"/>
      <c r="F16" s="17"/>
      <c r="H16" s="17"/>
      <c r="I16" s="32"/>
      <c r="J16" s="19"/>
      <c r="M16" s="19"/>
      <c r="N16" s="75"/>
      <c r="O16" s="17"/>
      <c r="P16" s="17"/>
      <c r="Q16" s="78"/>
      <c r="R16" s="78"/>
      <c r="S16" s="78"/>
    </row>
    <row r="17" spans="2:20" x14ac:dyDescent="0.25">
      <c r="B17" s="14" t="s">
        <v>11</v>
      </c>
      <c r="C17" s="20">
        <f>SUM('(11) Novembre'!X57,'(11) Novembre'!S57,'(11) Novembre'!D57,'(11) Novembre'!I57,'(11) Novembre'!N57)</f>
        <v>3</v>
      </c>
      <c r="D17" s="18">
        <f>'(11) Novembre'!D57</f>
        <v>0</v>
      </c>
      <c r="E17" s="8">
        <f>'(11) Novembre'!I57</f>
        <v>3</v>
      </c>
      <c r="F17" s="16">
        <f>'(11) Novembre'!N57</f>
        <v>0</v>
      </c>
      <c r="G17" s="8">
        <f>'(11) Novembre'!S57</f>
        <v>0</v>
      </c>
      <c r="H17" s="16">
        <f>'(11) Novembre'!X57</f>
        <v>0</v>
      </c>
      <c r="I17" s="31" t="s">
        <v>20</v>
      </c>
      <c r="J17" s="19">
        <f t="shared" si="0"/>
        <v>3</v>
      </c>
      <c r="M17" s="113" t="s">
        <v>11</v>
      </c>
      <c r="N17" s="117">
        <v>133.97999999999999</v>
      </c>
      <c r="O17" s="18"/>
      <c r="P17" s="16"/>
      <c r="Q17" s="79"/>
      <c r="R17" s="79"/>
      <c r="S17" s="79"/>
      <c r="T17" s="80"/>
    </row>
    <row r="18" spans="2:20" x14ac:dyDescent="0.25">
      <c r="B18" s="11"/>
      <c r="D18" s="17"/>
      <c r="F18" s="17"/>
      <c r="H18" s="17"/>
      <c r="I18" s="32"/>
      <c r="J18" s="19"/>
      <c r="M18" s="19"/>
      <c r="N18" s="77"/>
      <c r="O18" s="74"/>
      <c r="P18" s="17"/>
      <c r="Q18" s="78"/>
      <c r="R18" s="78"/>
      <c r="S18" s="78"/>
    </row>
    <row r="19" spans="2:20" x14ac:dyDescent="0.25">
      <c r="B19" s="15" t="s">
        <v>12</v>
      </c>
      <c r="C19" s="20">
        <f>'(11) Novembre'!AC12</f>
        <v>1</v>
      </c>
      <c r="D19" s="18" t="s">
        <v>20</v>
      </c>
      <c r="E19" s="18" t="s">
        <v>20</v>
      </c>
      <c r="F19" s="18" t="s">
        <v>20</v>
      </c>
      <c r="G19" s="18" t="s">
        <v>20</v>
      </c>
      <c r="H19" s="18" t="s">
        <v>20</v>
      </c>
      <c r="I19" s="31">
        <f>'(11) Novembre'!AC12</f>
        <v>1</v>
      </c>
      <c r="J19" s="19">
        <f t="shared" si="0"/>
        <v>1</v>
      </c>
      <c r="M19" s="115" t="s">
        <v>12</v>
      </c>
      <c r="N19" s="118">
        <v>132.15</v>
      </c>
      <c r="O19" s="18"/>
      <c r="P19" s="16"/>
      <c r="Q19" s="79"/>
      <c r="R19" s="79"/>
      <c r="S19" s="79"/>
      <c r="T19" s="80"/>
    </row>
    <row r="20" spans="2:20" x14ac:dyDescent="0.25">
      <c r="D20" s="17">
        <f>SUM(D3:D19)</f>
        <v>28</v>
      </c>
      <c r="E20" s="17">
        <f t="shared" ref="E20:I20" si="1">SUM(E3:E19)</f>
        <v>39</v>
      </c>
      <c r="F20" s="17">
        <f t="shared" si="1"/>
        <v>27</v>
      </c>
      <c r="G20" s="17">
        <f t="shared" si="1"/>
        <v>34</v>
      </c>
      <c r="H20" s="17">
        <f t="shared" si="1"/>
        <v>22</v>
      </c>
      <c r="I20" s="32">
        <f t="shared" si="1"/>
        <v>5</v>
      </c>
      <c r="J20" s="19"/>
      <c r="M20" s="19"/>
      <c r="O20" s="17"/>
      <c r="P20" s="17"/>
      <c r="Q20" s="78"/>
      <c r="R20" s="78"/>
      <c r="S20" s="78"/>
    </row>
    <row r="22" spans="2:20" x14ac:dyDescent="0.25">
      <c r="D22" s="94" t="s">
        <v>21</v>
      </c>
      <c r="E22" s="94"/>
      <c r="F22" s="27">
        <f>SUM(C3:C19)</f>
        <v>155</v>
      </c>
    </row>
    <row r="25" spans="2:20" x14ac:dyDescent="0.25">
      <c r="N25"/>
    </row>
    <row r="26" spans="2:20" x14ac:dyDescent="0.25">
      <c r="N26"/>
    </row>
    <row r="27" spans="2:20" x14ac:dyDescent="0.25">
      <c r="N27"/>
    </row>
    <row r="28" spans="2:20" x14ac:dyDescent="0.25">
      <c r="N28"/>
    </row>
    <row r="29" spans="2:20" x14ac:dyDescent="0.25">
      <c r="N29"/>
    </row>
    <row r="30" spans="2:20" x14ac:dyDescent="0.25">
      <c r="N30"/>
    </row>
    <row r="31" spans="2:20" x14ac:dyDescent="0.25">
      <c r="N31"/>
    </row>
    <row r="32" spans="2:20" x14ac:dyDescent="0.25">
      <c r="N32"/>
    </row>
    <row r="33" spans="14:14" x14ac:dyDescent="0.25">
      <c r="N33"/>
    </row>
    <row r="34" spans="14:14" x14ac:dyDescent="0.25">
      <c r="N34"/>
    </row>
    <row r="35" spans="14:14" x14ac:dyDescent="0.25">
      <c r="N35"/>
    </row>
  </sheetData>
  <mergeCells count="1">
    <mergeCell ref="D22:E22"/>
  </mergeCells>
  <pageMargins left="0.7" right="0.7" top="0.75" bottom="0.75" header="0.3" footer="0.3"/>
  <pageSetup paperSize="9" orientation="landscape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56EE6B9A-50D0-4B2D-8D6D-7741C0F1C693}">
            <xm:f>NOT(ISERROR(SEARCH($P$11,O3)))</xm:f>
            <xm:f>$P$11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O3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(11) Novembre</vt:lpstr>
      <vt:lpstr>(11) Total</vt:lpstr>
      <vt:lpstr>'(11) Total'!Zone_d_impression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Marion Nicolas</cp:lastModifiedBy>
  <cp:lastPrinted>2023-10-03T07:45:16Z</cp:lastPrinted>
  <dcterms:created xsi:type="dcterms:W3CDTF">2021-09-13T08:36:04Z</dcterms:created>
  <dcterms:modified xsi:type="dcterms:W3CDTF">2024-11-19T15:51:28Z</dcterms:modified>
</cp:coreProperties>
</file>