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D 08-12-2023\Comptabilité Pratique\SHILI APPLICATIONS\declaration pour public\"/>
    </mc:Choice>
  </mc:AlternateContent>
  <xr:revisionPtr revIDLastSave="0" documentId="13_ncr:1_{E75E0F05-C074-41E5-B0D2-3C5BEC8C70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nexion" sheetId="3" r:id="rId1"/>
    <sheet name="Utilisateurs" sheetId="4" state="hidden" r:id="rId2"/>
    <sheet name="Source" sheetId="2" state="hidden" r:id="rId3"/>
    <sheet name="DECL MENS" sheetId="1" state="hidden" r:id="rId4"/>
  </sheets>
  <definedNames>
    <definedName name="Cathégorie">Source!$D$2:$D$201</definedName>
    <definedName name="CODETVA">Source!$C$2:$C$201</definedName>
    <definedName name="entete">OFFSET(Utilisateurs!$A$2,0,2,COUNTA(Utilisateurs!$A$2:$A$2),COUNTA(Utilisateurs!$2:$2)-2)</definedName>
    <definedName name="Loyerbrute">Source!$F$2:$F$201</definedName>
    <definedName name="MF">Source!$B$2:$B$201</definedName>
    <definedName name="motdepasse">OFFSET(Utilisateurs!$B$3,0,0,COUNTA(Utilisateurs!$B$3:$B$32),1)</definedName>
    <definedName name="plage">OFFSET(Utilisateurs!$A$3,0,2,COUNTA(Utilisateurs!$A$3:$A$32),COUNTA(Utilisateurs!$2:$2)-2)</definedName>
    <definedName name="Raisonsocial">Source!$A$2:$A$201</definedName>
    <definedName name="Salairebrute">Source!$G$2:$G$201</definedName>
    <definedName name="Siegesocial">Source!$E$2:$E$201</definedName>
    <definedName name="utilisateur">OFFSET(Utilisateurs!$A$3,0,,COUNTA( Utilisateurs!$A$3:$A$32),1)</definedName>
    <definedName name="_xlnm.Print_Area" localSheetId="3">'DECL MENS'!$A$1:$L$106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4" i="1" l="1"/>
  <c r="H18" i="1"/>
  <c r="A18" i="1"/>
  <c r="B18" i="1"/>
  <c r="C18" i="1"/>
  <c r="D18" i="1"/>
  <c r="F18" i="1"/>
  <c r="G18" i="1"/>
  <c r="I18" i="1"/>
  <c r="F31" i="1"/>
  <c r="H36" i="1"/>
  <c r="A36" i="1" s="1"/>
  <c r="J18" i="1"/>
  <c r="K18" i="1"/>
  <c r="B6" i="1"/>
  <c r="D6" i="1"/>
  <c r="E24" i="1"/>
  <c r="A24" i="1" s="1"/>
  <c r="A77" i="1"/>
  <c r="A76" i="1"/>
  <c r="A9" i="1"/>
  <c r="F22" i="1" l="1"/>
  <c r="F32" i="1"/>
  <c r="A60" i="1" l="1"/>
  <c r="B39" i="1"/>
  <c r="B40" i="1"/>
  <c r="B41" i="1"/>
  <c r="B44" i="1" s="1"/>
  <c r="A46" i="1" l="1"/>
  <c r="A75" i="1"/>
  <c r="A79" i="1" s="1"/>
  <c r="H88" i="1" s="1"/>
  <c r="A62" i="1"/>
  <c r="A61" i="1"/>
  <c r="A66" i="1"/>
  <c r="A32" i="1"/>
  <c r="H84" i="1"/>
  <c r="A71" i="1"/>
  <c r="H87" i="1" s="1"/>
  <c r="A67" i="1" l="1"/>
  <c r="H86" i="1" s="1"/>
  <c r="G46" i="1" l="1"/>
  <c r="A49" i="1" s="1"/>
  <c r="A25" i="1"/>
  <c r="A27" i="1"/>
  <c r="A26" i="1"/>
  <c r="A6" i="1"/>
  <c r="G49" i="1" l="1"/>
  <c r="A28" i="1"/>
  <c r="H82" i="1" s="1"/>
  <c r="E49" i="1"/>
  <c r="H85" i="1" l="1"/>
  <c r="A31" i="1"/>
  <c r="A33" i="1" s="1"/>
  <c r="H83" i="1" s="1"/>
  <c r="H92" i="1" l="1"/>
</calcChain>
</file>

<file path=xl/sharedStrings.xml><?xml version="1.0" encoding="utf-8"?>
<sst xmlns="http://schemas.openxmlformats.org/spreadsheetml/2006/main" count="206" uniqueCount="164">
  <si>
    <t xml:space="preserve">التصريح الشهري بالاداءات </t>
  </si>
  <si>
    <t>السنة</t>
  </si>
  <si>
    <t xml:space="preserve">الشهر </t>
  </si>
  <si>
    <t xml:space="preserve">رمز الصنف </t>
  </si>
  <si>
    <t xml:space="preserve">المعرف الجبائي </t>
  </si>
  <si>
    <t xml:space="preserve">رقم السجل التجاري </t>
  </si>
  <si>
    <t xml:space="preserve">الاسم واللقب أوالاسم الاجتماعي : </t>
  </si>
  <si>
    <t>العنوان أو المقر الاجتمــــــــــاعي :</t>
  </si>
  <si>
    <t>الترقيم البريدي:</t>
  </si>
  <si>
    <t>تاريخ توقيف النشاط :</t>
  </si>
  <si>
    <t xml:space="preserve"> النشـــــاط : </t>
  </si>
  <si>
    <t xml:space="preserve"> السنــــة </t>
  </si>
  <si>
    <t>الشهر</t>
  </si>
  <si>
    <t xml:space="preserve">اليوم </t>
  </si>
  <si>
    <t xml:space="preserve"> نوع الأداء أو المعلوم المدفوع على أساس هذا التصريح : (ضع علامة (x) في الخانة المناسبة)</t>
  </si>
  <si>
    <t xml:space="preserve">المعاليم الراجعة للجماعات المحلية </t>
  </si>
  <si>
    <t xml:space="preserve">معلوم الطابع الجبائي </t>
  </si>
  <si>
    <t xml:space="preserve">معاليم أخرى على رقم المعاملات </t>
  </si>
  <si>
    <t xml:space="preserve">الأداء على القيمة المضافة </t>
  </si>
  <si>
    <t xml:space="preserve">المعلوم على الاستهلاك </t>
  </si>
  <si>
    <t xml:space="preserve">المساهمة في صندوق النهوض بالمسكن لفائدة الأجراء </t>
  </si>
  <si>
    <t xml:space="preserve">الخصم من المورد </t>
  </si>
  <si>
    <t xml:space="preserve">المعلوم على المؤسسات </t>
  </si>
  <si>
    <t xml:space="preserve">مبلغ الخصم (د) </t>
  </si>
  <si>
    <t xml:space="preserve"> النسبة</t>
  </si>
  <si>
    <t>أساس الخصم (د)</t>
  </si>
  <si>
    <t xml:space="preserve">البيــــــــــانـــــــــــــــات  </t>
  </si>
  <si>
    <t>المرتبات والأجور والجرايات والإيرادات العمرية التي تحملت خصما من المورد طبقا للقانون العام</t>
  </si>
  <si>
    <t>المساهمة الاجتماعية التضامنية المستوجبة على المرتبات والأجور</t>
  </si>
  <si>
    <t>المتأتية من عمليات التصدير ومن بيوعات المؤسسات الخاضعة للضريبة على الشركات بنسبة 10%</t>
  </si>
  <si>
    <t xml:space="preserve">المتأتية من عمليات أخرى </t>
  </si>
  <si>
    <t>المجمـــــــــــــــــــــوع</t>
  </si>
  <si>
    <t xml:space="preserve">الأداء على التكوين المهني </t>
  </si>
  <si>
    <t>الأداء المستوجب (I)</t>
  </si>
  <si>
    <t>النسبة</t>
  </si>
  <si>
    <t xml:space="preserve">أساس الأداء </t>
  </si>
  <si>
    <t xml:space="preserve">الصناعات المعملية </t>
  </si>
  <si>
    <t xml:space="preserve">الأنشطة الأخرى </t>
  </si>
  <si>
    <t>الباقي : (ب) مستوجب أو (ف) فائض (I) - (II)</t>
  </si>
  <si>
    <t xml:space="preserve">المساهمة المستوجبة </t>
  </si>
  <si>
    <t xml:space="preserve">أساس المساهمة </t>
  </si>
  <si>
    <t xml:space="preserve">النسبة </t>
  </si>
  <si>
    <t xml:space="preserve">المبلغ </t>
  </si>
  <si>
    <t>الأداء على القيمة المضافة (أ.ق.م)</t>
  </si>
  <si>
    <t>أ.ق. م. القابل للطــرح</t>
  </si>
  <si>
    <t>أ.ق.م. المستوجب</t>
  </si>
  <si>
    <t xml:space="preserve">رقم المعاملات الخاضع للأداء على القيمة المضافة دون اعتبـار أ. ق . م </t>
  </si>
  <si>
    <t xml:space="preserve">  أ. ق. م. المستوجب على المبالغ التي تساوي أو تفوق 1000 دينار بما في ذلك أ. ق. م. ومبلغ الخصم من المورد</t>
  </si>
  <si>
    <t>المجمـــــــــــــــــــــــــــــــــوع</t>
  </si>
  <si>
    <t>الفائض من الشهر السابق :</t>
  </si>
  <si>
    <t>المبلغ المسترجع :</t>
  </si>
  <si>
    <t>الباقي : (ب) مستوجب أو (ف) فائض</t>
  </si>
  <si>
    <t xml:space="preserve">نسبة الطرح المائوية بعنوان النشاط الخاضع بصفة جزئية </t>
  </si>
  <si>
    <t>الفــــــــــــارق</t>
  </si>
  <si>
    <t xml:space="preserve">السنة المالية الفارطة </t>
  </si>
  <si>
    <t xml:space="preserve">السنة المالية الجارية </t>
  </si>
  <si>
    <t>معاليم أخرى على رقم المعاملات</t>
  </si>
  <si>
    <t xml:space="preserve">المعلوم المستوجب (د) </t>
  </si>
  <si>
    <t xml:space="preserve">الأســـــاس (د) </t>
  </si>
  <si>
    <t>المعلــــــــــــــــوم</t>
  </si>
  <si>
    <t xml:space="preserve">0,150 د/ كغ </t>
  </si>
  <si>
    <t xml:space="preserve">2 د / طن </t>
  </si>
  <si>
    <t xml:space="preserve">    المعلوم التعويضي على الإسمنت</t>
  </si>
  <si>
    <t xml:space="preserve">1 د / طن </t>
  </si>
  <si>
    <t xml:space="preserve">    المعلوم على بيع الإسمنت </t>
  </si>
  <si>
    <t>معلوم لفائدة صندوق تمويل الراحة البيولوجية في قطاع الصيد البحري</t>
  </si>
  <si>
    <t xml:space="preserve">عدد الوثائق </t>
  </si>
  <si>
    <t xml:space="preserve">نوع الوثيقة الخاضعة للمعلوم </t>
  </si>
  <si>
    <t xml:space="preserve">Factures De Vente </t>
  </si>
  <si>
    <t xml:space="preserve">أساس المعلوم (د) </t>
  </si>
  <si>
    <t>رقم المعاملات المحلي الخام المحقق</t>
  </si>
  <si>
    <t>المعلوم على المؤسسات ذات الصبغة الصناعية أو التجارية أو المهنية (I)</t>
  </si>
  <si>
    <t xml:space="preserve">خلاصة الأداءات والمعاليم الواجب دفعها (خاص بالإدارة) </t>
  </si>
  <si>
    <t>المجمـــــــــوع</t>
  </si>
  <si>
    <t>الأداء المستوجب (III) = (II-I)</t>
  </si>
  <si>
    <t>الطرح (الأداء المدفوع) (II)</t>
  </si>
  <si>
    <t>مبلغ أصل الأداء (I)</t>
  </si>
  <si>
    <t xml:space="preserve">الضريبة أو المعلوم </t>
  </si>
  <si>
    <t>المساهمة في صندوق النهوض بالمسكن لفائدة الأجراء</t>
  </si>
  <si>
    <t xml:space="preserve">معاليم الطابع الجبائي </t>
  </si>
  <si>
    <t xml:space="preserve">    المعلوم على المؤسسات ذات الصبغة الصناعية أو التجارية أو المهنية</t>
  </si>
  <si>
    <t xml:space="preserve">المجمـــــــــــــــــــــــــــــــوع </t>
  </si>
  <si>
    <t xml:space="preserve">  إني الممضي أسفله أشهد بصحة البيانات التي تضمنها هذا التصريح</t>
  </si>
  <si>
    <t xml:space="preserve">القباضة المالية بـــ </t>
  </si>
  <si>
    <t xml:space="preserve">رقم الوصل </t>
  </si>
  <si>
    <t>تاريخ :</t>
  </si>
  <si>
    <t xml:space="preserve">تاريخ الوصل </t>
  </si>
  <si>
    <t>طابع القبــاضة</t>
  </si>
  <si>
    <t>الأتعاب والعمولات وأجور الوساطة والأكرية ومكافآت الأنشطة غير التجارية المدفوعة للمقيمين والمستقرين :</t>
  </si>
  <si>
    <t>معلوم لفائدة صندوق دعم الصحة العمومية</t>
  </si>
  <si>
    <t>Fodec</t>
  </si>
  <si>
    <t>المعلوم على البيوعات المحلية للشاي والقهوة</t>
  </si>
  <si>
    <t xml:space="preserve">رقم المعاملات المتأتي من التصدير أو   من النظام الجبائي للتصدير </t>
  </si>
  <si>
    <t>الشراءات المحلية الخاضعـــــة لــ أ. ق. م. دون اعتبار أ. ق. م. والتي تخول حق الطرح</t>
  </si>
  <si>
    <t>الأتاوة الموظفة على والمطاعم والمقاهي من الصنف 2
 و 3 وقاعات الشاي ومحلات صنع المرطبات</t>
  </si>
  <si>
    <t>الخصم من المورد  على المبالغ التي تساوي أو تفوق 1000 بما في ذلك الأداء على القيمة المضافة المتأتية من بيوعات المؤسسات الخاضعة للضريبة على الشركات بنسبة 15%</t>
  </si>
  <si>
    <t xml:space="preserve">                        الاسم واللقب أوالاسم الاجتماعي : </t>
  </si>
  <si>
    <t>CODE DECL</t>
  </si>
  <si>
    <t>mois</t>
  </si>
  <si>
    <t>année</t>
  </si>
  <si>
    <t>SALAIRE BRUTE</t>
  </si>
  <si>
    <t>LOYER BRUTE</t>
  </si>
  <si>
    <t>MF</t>
  </si>
  <si>
    <t>CODE TVA</t>
  </si>
  <si>
    <t>Cathégorie</t>
  </si>
  <si>
    <t>C TVA</t>
  </si>
  <si>
    <t>A</t>
  </si>
  <si>
    <t>N</t>
  </si>
  <si>
    <t>F</t>
  </si>
  <si>
    <t>Catég</t>
  </si>
  <si>
    <t>C</t>
  </si>
  <si>
    <t>M</t>
  </si>
  <si>
    <t>E</t>
  </si>
  <si>
    <t xml:space="preserve"> </t>
  </si>
  <si>
    <t>رمز الأداء على القيمة المضافة</t>
  </si>
  <si>
    <t>المعلوم على النزل</t>
  </si>
  <si>
    <t>الإمضــــــــــــــــاء</t>
  </si>
  <si>
    <t>اليوم</t>
  </si>
  <si>
    <t>رمز القباضة</t>
  </si>
  <si>
    <t>CA éxonorés :</t>
  </si>
  <si>
    <t>RAS</t>
  </si>
  <si>
    <t>TFP</t>
  </si>
  <si>
    <t>FOPROLOS</t>
  </si>
  <si>
    <t>TVA</t>
  </si>
  <si>
    <t>FODEC</t>
  </si>
  <si>
    <t>1% CAFE</t>
  </si>
  <si>
    <t>0,150dt/kg CAFE</t>
  </si>
  <si>
    <t>1%SANTE</t>
  </si>
  <si>
    <t>TCL</t>
  </si>
  <si>
    <t>TIMBRE</t>
  </si>
  <si>
    <t>DC</t>
  </si>
  <si>
    <t>Autres TAXE</t>
  </si>
  <si>
    <t>P</t>
  </si>
  <si>
    <t xml:space="preserve">معلوم الإجازة </t>
  </si>
  <si>
    <t>الأداء على التكوين المهني</t>
  </si>
  <si>
    <t>SALAIRE BRUTE INDUSTRIE</t>
  </si>
  <si>
    <t>رقم المعملات المحلي الخام للمؤسسات الخاضعة لنظام المصادقة الإدارية للأسعار</t>
  </si>
  <si>
    <t>B</t>
  </si>
  <si>
    <t>D</t>
  </si>
  <si>
    <t>&lt;&lt;</t>
  </si>
  <si>
    <t>Login</t>
  </si>
  <si>
    <t xml:space="preserve">Mot de passe </t>
  </si>
  <si>
    <t>Feuilles</t>
  </si>
  <si>
    <t xml:space="preserve">Connexion </t>
  </si>
  <si>
    <t>Utilisateurs</t>
  </si>
  <si>
    <t>Source</t>
  </si>
  <si>
    <t>admin</t>
  </si>
  <si>
    <t>OUI</t>
  </si>
  <si>
    <t>NON</t>
  </si>
  <si>
    <t>ut1</t>
  </si>
  <si>
    <t>DECL MENS</t>
  </si>
  <si>
    <t>Application Déclaration Mensuelle</t>
  </si>
  <si>
    <t>E-mail: shilimohamed1010@outlook.fr</t>
  </si>
  <si>
    <t xml:space="preserve">  n'hésitez pas à nous contacter :</t>
  </si>
  <si>
    <t xml:space="preserve">        SHILI MOHAMED</t>
  </si>
  <si>
    <t>azerty12345678899</t>
  </si>
  <si>
    <r>
      <t>رمز التصريح</t>
    </r>
    <r>
      <rPr>
        <vertAlign val="superscript"/>
        <sz val="10"/>
        <color theme="1"/>
        <rFont val="Times New Roman"/>
        <family val="1"/>
      </rPr>
      <t>(1)</t>
    </r>
    <r>
      <rPr>
        <sz val="10"/>
        <color theme="1"/>
        <rFont val="Times New Roman"/>
        <family val="1"/>
      </rPr>
      <t xml:space="preserve"> </t>
    </r>
  </si>
  <si>
    <t xml:space="preserve">     Pour obtenir votre accès                                                   </t>
  </si>
  <si>
    <t xml:space="preserve">                      Lien Facebook</t>
  </si>
  <si>
    <t xml:space="preserve">    معلوم الإجازة</t>
  </si>
  <si>
    <t>X</t>
  </si>
  <si>
    <t>ABC DISTRIBUTION</t>
  </si>
  <si>
    <t>1234567Q</t>
  </si>
  <si>
    <t>RUE DE LA LIBERTE TUNIS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</si>
</sst>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#,##0.000"/>
    <numFmt numFmtId="165" formatCode="0.0%"/>
    <numFmt numFmtId="166" formatCode="[$-40C]d\ mmmm\ yyyy;@"/>
    <numFmt numFmtId="167" formatCode="0000000&quot;A&quot;"/>
    <numFmt numFmtId="168" formatCode="0.000"/>
    <numFmt numFmtId="169" formatCode="\ "/>
    <numFmt numFmtId="170" formatCode="#,##0.000\ _€"/>
    <numFmt numFmtId="171" formatCode="_-* #,##0.000\ _D_T_-;\-* #,##0.000\ _D_T_-;_-* &quot;-&quot;???\ _D_T_-;_-@_-"/>
    <numFmt numFmtId="172" formatCode="_-* #,##0.000\ _€_-;\-* #,##0.000\ _€_-;_-* &quot;-&quot;???\ _€_-;_-@_-"/>
  </numFmts>
  <fonts count="4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Estrangelo Edessa"/>
      <family val="4"/>
    </font>
    <font>
      <sz val="10"/>
      <color rgb="FF000000"/>
      <name val="Times New Roman"/>
      <family val="1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22"/>
      <color theme="1"/>
      <name val="Times New Roman"/>
      <family val="1"/>
    </font>
    <font>
      <b/>
      <sz val="12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rgb="FF000000"/>
      <name val="Calibri"/>
      <family val="2"/>
    </font>
    <font>
      <b/>
      <sz val="26"/>
      <color theme="0"/>
      <name val="Times New Roman"/>
      <family val="1"/>
    </font>
    <font>
      <u/>
      <sz val="11"/>
      <color theme="10"/>
      <name val="Calibri"/>
      <family val="2"/>
      <scheme val="minor"/>
    </font>
    <font>
      <b/>
      <sz val="22"/>
      <color theme="0"/>
      <name val="Times New Roman"/>
      <family val="1"/>
    </font>
    <font>
      <vertAlign val="superscript"/>
      <sz val="10"/>
      <color theme="1"/>
      <name val="Times New Roman"/>
      <family val="1"/>
    </font>
    <font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0"/>
      <name val="Times New Roman"/>
      <family val="1"/>
    </font>
    <font>
      <b/>
      <sz val="10"/>
      <color rgb="FFFF0000"/>
      <name val="Times New Roman"/>
      <family val="1"/>
    </font>
    <font>
      <b/>
      <sz val="36"/>
      <color rgb="FF000000"/>
      <name val="Times New Roman"/>
      <family val="1"/>
    </font>
    <font>
      <sz val="26"/>
      <color theme="1"/>
      <name val="Calibri"/>
      <family val="2"/>
      <scheme val="minor"/>
    </font>
    <font>
      <b/>
      <sz val="36"/>
      <color theme="0"/>
      <name val="Times New Roman"/>
      <family val="1"/>
    </font>
    <font>
      <b/>
      <sz val="10"/>
      <color theme="1"/>
      <name val="Calibri Light"/>
      <family val="2"/>
      <scheme val="major"/>
    </font>
    <font>
      <sz val="22"/>
      <color theme="1"/>
      <name val="Times New Roman"/>
      <family val="1"/>
    </font>
    <font>
      <b/>
      <sz val="14"/>
      <color theme="1"/>
      <name val="Calibri"/>
      <family val="1"/>
      <scheme val="minor"/>
    </font>
    <font>
      <sz val="14"/>
      <color theme="1"/>
      <name val="Times New Roman"/>
      <family val="1"/>
    </font>
    <font>
      <b/>
      <sz val="24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4DB6AC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6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377">
    <xf numFmtId="0" fontId="0" fillId="0" borderId="0" xfId="0"/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5" borderId="0" xfId="0" applyFont="1" applyFill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2" fillId="5" borderId="0" xfId="0" applyFont="1" applyFill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right" vertical="center"/>
      <protection locked="0"/>
    </xf>
    <xf numFmtId="0" fontId="2" fillId="5" borderId="0" xfId="0" applyFont="1" applyFill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0" borderId="8" xfId="0" applyFont="1" applyBorder="1" applyAlignment="1" applyProtection="1">
      <alignment horizontal="right" vertical="center"/>
      <protection locked="0"/>
    </xf>
    <xf numFmtId="0" fontId="2" fillId="0" borderId="9" xfId="0" applyFont="1" applyBorder="1" applyAlignment="1" applyProtection="1">
      <alignment horizontal="right" vertical="center"/>
      <protection locked="0"/>
    </xf>
    <xf numFmtId="169" fontId="17" fillId="0" borderId="1" xfId="0" applyNumberFormat="1" applyFont="1" applyBorder="1" applyAlignment="1">
      <alignment horizontal="center" vertical="center"/>
    </xf>
    <xf numFmtId="169" fontId="17" fillId="0" borderId="3" xfId="0" applyNumberFormat="1" applyFont="1" applyBorder="1" applyAlignment="1">
      <alignment horizontal="center" vertical="center"/>
    </xf>
    <xf numFmtId="169" fontId="17" fillId="0" borderId="1" xfId="1" applyNumberFormat="1" applyFont="1" applyBorder="1" applyAlignment="1" applyProtection="1">
      <alignment horizontal="center" vertical="center"/>
    </xf>
    <xf numFmtId="168" fontId="8" fillId="0" borderId="3" xfId="0" applyNumberFormat="1" applyFont="1" applyBorder="1" applyAlignment="1">
      <alignment horizontal="right" vertical="center" wrapText="1" indent="2"/>
    </xf>
    <xf numFmtId="164" fontId="3" fillId="5" borderId="1" xfId="0" applyNumberFormat="1" applyFont="1" applyFill="1" applyBorder="1" applyAlignment="1">
      <alignment horizontal="center" vertical="center"/>
    </xf>
    <xf numFmtId="170" fontId="0" fillId="0" borderId="0" xfId="0" applyNumberFormat="1" applyProtection="1">
      <protection locked="0"/>
    </xf>
    <xf numFmtId="172" fontId="0" fillId="0" borderId="0" xfId="0" applyNumberFormat="1" applyProtection="1">
      <protection locked="0"/>
    </xf>
    <xf numFmtId="172" fontId="0" fillId="0" borderId="0" xfId="0" applyNumberForma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20" fillId="0" borderId="0" xfId="0" applyFont="1" applyProtection="1">
      <protection hidden="1"/>
    </xf>
    <xf numFmtId="0" fontId="22" fillId="0" borderId="0" xfId="0" applyFont="1" applyAlignment="1" applyProtection="1">
      <alignment horizontal="center" vertical="center"/>
      <protection hidden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8" fillId="7" borderId="3" xfId="0" applyNumberFormat="1" applyFont="1" applyFill="1" applyBorder="1" applyAlignment="1" applyProtection="1">
      <alignment horizontal="right" vertical="center" wrapText="1" indent="2"/>
      <protection locked="0"/>
    </xf>
    <xf numFmtId="0" fontId="1" fillId="0" borderId="1" xfId="0" applyFont="1" applyBorder="1"/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8" borderId="0" xfId="0" applyFill="1"/>
    <xf numFmtId="0" fontId="24" fillId="8" borderId="0" xfId="0" applyFont="1" applyFill="1" applyAlignment="1" applyProtection="1">
      <alignment horizontal="center" vertical="center"/>
      <protection hidden="1"/>
    </xf>
    <xf numFmtId="0" fontId="0" fillId="8" borderId="0" xfId="0" applyFill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165" fontId="10" fillId="0" borderId="3" xfId="0" applyNumberFormat="1" applyFont="1" applyBorder="1" applyAlignment="1" applyProtection="1">
      <alignment horizontal="center" vertical="center" wrapText="1"/>
      <protection locked="0"/>
    </xf>
    <xf numFmtId="165" fontId="10" fillId="0" borderId="5" xfId="0" applyNumberFormat="1" applyFont="1" applyBorder="1" applyAlignment="1" applyProtection="1">
      <alignment horizontal="center" vertical="center" wrapText="1"/>
      <protection locked="0"/>
    </xf>
    <xf numFmtId="164" fontId="9" fillId="0" borderId="3" xfId="0" applyNumberFormat="1" applyFont="1" applyBorder="1" applyAlignment="1" applyProtection="1">
      <alignment vertical="center" wrapText="1"/>
      <protection locked="0"/>
    </xf>
    <xf numFmtId="165" fontId="10" fillId="0" borderId="4" xfId="0" applyNumberFormat="1" applyFont="1" applyBorder="1" applyAlignment="1" applyProtection="1">
      <alignment vertical="center" wrapText="1"/>
      <protection locked="0"/>
    </xf>
    <xf numFmtId="165" fontId="10" fillId="0" borderId="4" xfId="0" applyNumberFormat="1" applyFont="1" applyBorder="1" applyAlignment="1" applyProtection="1">
      <alignment horizontal="right" vertical="center" wrapText="1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8" fillId="5" borderId="3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164" fontId="8" fillId="5" borderId="3" xfId="0" applyNumberFormat="1" applyFont="1" applyFill="1" applyBorder="1" applyAlignment="1">
      <alignment vertical="center"/>
    </xf>
    <xf numFmtId="164" fontId="8" fillId="5" borderId="4" xfId="0" applyNumberFormat="1" applyFont="1" applyFill="1" applyBorder="1" applyAlignment="1" applyProtection="1">
      <alignment vertical="center"/>
      <protection locked="0"/>
    </xf>
    <xf numFmtId="164" fontId="8" fillId="5" borderId="5" xfId="0" applyNumberFormat="1" applyFont="1" applyFill="1" applyBorder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164" fontId="9" fillId="4" borderId="2" xfId="0" applyNumberFormat="1" applyFont="1" applyFill="1" applyBorder="1" applyAlignment="1" applyProtection="1">
      <alignment horizontal="right" vertical="center" indent="2"/>
      <protection locked="0"/>
    </xf>
    <xf numFmtId="164" fontId="8" fillId="7" borderId="1" xfId="0" applyNumberFormat="1" applyFont="1" applyFill="1" applyBorder="1" applyAlignment="1" applyProtection="1">
      <alignment horizontal="right" vertical="center" indent="2"/>
      <protection locked="0"/>
    </xf>
    <xf numFmtId="164" fontId="9" fillId="7" borderId="15" xfId="0" applyNumberFormat="1" applyFont="1" applyFill="1" applyBorder="1" applyAlignment="1">
      <alignment horizontal="right" vertical="center" indent="2"/>
    </xf>
    <xf numFmtId="164" fontId="8" fillId="5" borderId="1" xfId="0" applyNumberFormat="1" applyFont="1" applyFill="1" applyBorder="1" applyAlignment="1">
      <alignment horizontal="right" vertical="center" indent="2"/>
    </xf>
    <xf numFmtId="0" fontId="8" fillId="5" borderId="1" xfId="0" applyFont="1" applyFill="1" applyBorder="1" applyAlignment="1" applyProtection="1">
      <alignment vertical="center"/>
      <protection locked="0"/>
    </xf>
    <xf numFmtId="0" fontId="8" fillId="5" borderId="1" xfId="0" applyFont="1" applyFill="1" applyBorder="1" applyAlignment="1">
      <alignment vertical="center"/>
    </xf>
    <xf numFmtId="0" fontId="15" fillId="0" borderId="14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right"/>
      <protection locked="0"/>
    </xf>
    <xf numFmtId="0" fontId="15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 applyProtection="1">
      <alignment horizontal="right" vertical="center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164" fontId="9" fillId="0" borderId="0" xfId="0" applyNumberFormat="1" applyFont="1" applyAlignment="1" applyProtection="1">
      <alignment vertical="center"/>
      <protection locked="0"/>
    </xf>
    <xf numFmtId="0" fontId="3" fillId="0" borderId="1" xfId="0" applyFont="1" applyBorder="1" applyAlignment="1">
      <alignment horizontal="center" vertical="center"/>
    </xf>
    <xf numFmtId="0" fontId="30" fillId="0" borderId="0" xfId="0" applyFont="1" applyAlignment="1" applyProtection="1">
      <alignment vertical="center"/>
      <protection hidden="1"/>
    </xf>
    <xf numFmtId="0" fontId="31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171" fontId="8" fillId="0" borderId="3" xfId="0" applyNumberFormat="1" applyFont="1" applyBorder="1" applyAlignment="1" applyProtection="1">
      <alignment vertical="top"/>
      <protection locked="0"/>
    </xf>
    <xf numFmtId="0" fontId="31" fillId="0" borderId="0" xfId="0" applyFont="1" applyAlignment="1">
      <alignment vertical="center"/>
    </xf>
    <xf numFmtId="164" fontId="9" fillId="0" borderId="3" xfId="0" applyNumberFormat="1" applyFont="1" applyBorder="1" applyAlignment="1">
      <alignment horizontal="right" vertical="center" indent="2"/>
    </xf>
    <xf numFmtId="164" fontId="9" fillId="0" borderId="3" xfId="0" applyNumberFormat="1" applyFont="1" applyBorder="1" applyAlignment="1">
      <alignment horizontal="center" vertical="center"/>
    </xf>
    <xf numFmtId="164" fontId="9" fillId="0" borderId="2" xfId="0" applyNumberFormat="1" applyFont="1" applyBorder="1" applyAlignment="1" applyProtection="1">
      <alignment horizontal="center" vertical="center"/>
      <protection locked="0"/>
    </xf>
    <xf numFmtId="164" fontId="9" fillId="0" borderId="2" xfId="0" applyNumberFormat="1" applyFont="1" applyBorder="1" applyAlignment="1">
      <alignment horizontal="center" vertical="center"/>
    </xf>
    <xf numFmtId="164" fontId="8" fillId="5" borderId="3" xfId="0" applyNumberFormat="1" applyFont="1" applyFill="1" applyBorder="1" applyAlignment="1" applyProtection="1">
      <alignment horizontal="right" vertical="center" indent="2"/>
      <protection locked="0"/>
    </xf>
    <xf numFmtId="0" fontId="9" fillId="0" borderId="5" xfId="0" applyFont="1" applyBorder="1" applyAlignment="1">
      <alignment horizontal="center" vertical="center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5" fontId="10" fillId="0" borderId="13" xfId="0" applyNumberFormat="1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9" fillId="3" borderId="1" xfId="0" applyFont="1" applyFill="1" applyBorder="1" applyAlignment="1" applyProtection="1">
      <alignment vertical="center"/>
      <protection locked="0"/>
    </xf>
    <xf numFmtId="0" fontId="20" fillId="0" borderId="0" xfId="0" applyFont="1"/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9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4" xfId="0" applyFont="1" applyBorder="1" applyAlignment="1" applyProtection="1">
      <alignment vertical="center"/>
      <protection locked="0"/>
    </xf>
    <xf numFmtId="0" fontId="9" fillId="0" borderId="5" xfId="0" applyFont="1" applyBorder="1" applyAlignment="1" applyProtection="1">
      <alignment vertical="center"/>
      <protection locked="0"/>
    </xf>
    <xf numFmtId="0" fontId="9" fillId="0" borderId="6" xfId="0" applyFont="1" applyBorder="1" applyAlignment="1" applyProtection="1">
      <alignment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164" fontId="8" fillId="3" borderId="1" xfId="0" applyNumberFormat="1" applyFont="1" applyFill="1" applyBorder="1" applyAlignment="1" applyProtection="1">
      <alignment horizontal="right" vertical="center" indent="2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vertical="center"/>
      <protection locked="0"/>
    </xf>
    <xf numFmtId="0" fontId="9" fillId="0" borderId="17" xfId="0" applyFont="1" applyBorder="1" applyAlignment="1">
      <alignment vertical="center"/>
    </xf>
    <xf numFmtId="0" fontId="20" fillId="0" borderId="18" xfId="0" applyFont="1" applyBorder="1"/>
    <xf numFmtId="0" fontId="20" fillId="0" borderId="18" xfId="0" applyFont="1" applyBorder="1" applyAlignment="1">
      <alignment horizontal="right"/>
    </xf>
    <xf numFmtId="0" fontId="20" fillId="0" borderId="19" xfId="0" applyFont="1" applyBorder="1"/>
    <xf numFmtId="0" fontId="15" fillId="0" borderId="1" xfId="0" applyFont="1" applyBorder="1" applyAlignment="1" applyProtection="1">
      <alignment horizontal="left" vertical="center"/>
      <protection hidden="1"/>
    </xf>
    <xf numFmtId="0" fontId="15" fillId="0" borderId="1" xfId="0" applyFont="1" applyBorder="1" applyAlignment="1" applyProtection="1">
      <alignment horizontal="center" vertical="center"/>
      <protection hidden="1"/>
    </xf>
    <xf numFmtId="172" fontId="15" fillId="0" borderId="1" xfId="0" applyNumberFormat="1" applyFont="1" applyBorder="1" applyAlignment="1" applyProtection="1">
      <alignment horizontal="center" vertical="center"/>
      <protection locked="0"/>
    </xf>
    <xf numFmtId="170" fontId="15" fillId="0" borderId="1" xfId="0" applyNumberFormat="1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vertical="center"/>
      <protection hidden="1"/>
    </xf>
    <xf numFmtId="0" fontId="15" fillId="4" borderId="1" xfId="0" applyFont="1" applyFill="1" applyBorder="1" applyAlignment="1" applyProtection="1">
      <alignment horizontal="center" vertical="center" wrapText="1"/>
      <protection hidden="1"/>
    </xf>
    <xf numFmtId="0" fontId="15" fillId="4" borderId="1" xfId="0" applyFont="1" applyFill="1" applyBorder="1" applyAlignment="1" applyProtection="1">
      <alignment vertical="center" wrapText="1"/>
      <protection hidden="1"/>
    </xf>
    <xf numFmtId="172" fontId="1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7" fillId="4" borderId="0" xfId="0" applyFont="1" applyFill="1" applyAlignment="1">
      <alignment vertical="center" wrapText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39" fillId="0" borderId="0" xfId="0" applyFont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/>
      <protection locked="0" hidden="1"/>
    </xf>
    <xf numFmtId="172" fontId="13" fillId="0" borderId="1" xfId="0" applyNumberFormat="1" applyFont="1" applyBorder="1" applyAlignment="1" applyProtection="1">
      <alignment horizontal="center" vertical="center"/>
      <protection locked="0"/>
    </xf>
    <xf numFmtId="0" fontId="36" fillId="0" borderId="1" xfId="0" applyFont="1" applyBorder="1" applyProtection="1">
      <protection locked="0" hidden="1"/>
    </xf>
    <xf numFmtId="172" fontId="36" fillId="0" borderId="1" xfId="0" applyNumberFormat="1" applyFont="1" applyBorder="1" applyAlignment="1" applyProtection="1">
      <alignment horizontal="center" vertical="center"/>
      <protection locked="0"/>
    </xf>
    <xf numFmtId="49" fontId="15" fillId="0" borderId="1" xfId="0" applyNumberFormat="1" applyFont="1" applyBorder="1" applyAlignment="1" applyProtection="1">
      <alignment horizontal="center" vertical="center"/>
      <protection locked="0" hidden="1"/>
    </xf>
    <xf numFmtId="0" fontId="15" fillId="0" borderId="1" xfId="0" applyFont="1" applyBorder="1" applyAlignment="1" applyProtection="1">
      <alignment horizontal="center" vertical="center"/>
      <protection locked="0" hidden="1"/>
    </xf>
    <xf numFmtId="0" fontId="15" fillId="0" borderId="1" xfId="0" applyFont="1" applyBorder="1" applyAlignment="1" applyProtection="1">
      <alignment horizontal="center"/>
      <protection locked="0" hidden="1"/>
    </xf>
    <xf numFmtId="167" fontId="15" fillId="0" borderId="1" xfId="0" applyNumberFormat="1" applyFont="1" applyBorder="1" applyAlignment="1" applyProtection="1">
      <alignment horizontal="center" vertical="center"/>
      <protection locked="0" hidden="1"/>
    </xf>
    <xf numFmtId="0" fontId="38" fillId="0" borderId="1" xfId="0" applyFont="1" applyBorder="1" applyProtection="1">
      <protection locked="0" hidden="1"/>
    </xf>
    <xf numFmtId="167" fontId="38" fillId="0" borderId="1" xfId="0" applyNumberFormat="1" applyFont="1" applyBorder="1" applyAlignment="1" applyProtection="1">
      <alignment horizontal="left" vertical="top"/>
      <protection locked="0" hidden="1"/>
    </xf>
    <xf numFmtId="172" fontId="38" fillId="0" borderId="1" xfId="0" applyNumberFormat="1" applyFont="1" applyBorder="1" applyProtection="1">
      <protection locked="0"/>
    </xf>
    <xf numFmtId="170" fontId="38" fillId="0" borderId="1" xfId="0" applyNumberFormat="1" applyFont="1" applyBorder="1" applyProtection="1">
      <protection locked="0"/>
    </xf>
    <xf numFmtId="0" fontId="38" fillId="0" borderId="1" xfId="0" applyFont="1" applyBorder="1" applyProtection="1">
      <protection locked="0"/>
    </xf>
    <xf numFmtId="0" fontId="38" fillId="0" borderId="0" xfId="0" applyFont="1" applyProtection="1">
      <protection locked="0"/>
    </xf>
    <xf numFmtId="0" fontId="34" fillId="8" borderId="0" xfId="0" applyFont="1" applyFill="1" applyAlignment="1" applyProtection="1">
      <alignment horizontal="center" vertical="center"/>
      <protection hidden="1"/>
    </xf>
    <xf numFmtId="0" fontId="26" fillId="8" borderId="0" xfId="2" applyFont="1" applyFill="1" applyAlignment="1">
      <alignment horizontal="center"/>
    </xf>
    <xf numFmtId="0" fontId="24" fillId="8" borderId="0" xfId="0" applyFont="1" applyFill="1" applyAlignment="1">
      <alignment horizontal="center"/>
    </xf>
    <xf numFmtId="0" fontId="24" fillId="8" borderId="0" xfId="2" applyFont="1" applyFill="1" applyAlignment="1" applyProtection="1">
      <alignment horizontal="left"/>
    </xf>
    <xf numFmtId="0" fontId="26" fillId="8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33" fillId="8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8" fillId="5" borderId="3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5" borderId="5" xfId="0" applyFont="1" applyFill="1" applyBorder="1" applyAlignment="1" applyProtection="1">
      <alignment horizontal="center" vertical="center"/>
      <protection locked="0"/>
    </xf>
    <xf numFmtId="165" fontId="10" fillId="0" borderId="3" xfId="0" applyNumberFormat="1" applyFont="1" applyBorder="1" applyAlignment="1" applyProtection="1">
      <alignment horizontal="center" vertical="center" wrapText="1"/>
      <protection locked="0"/>
    </xf>
    <xf numFmtId="165" fontId="10" fillId="0" borderId="4" xfId="0" applyNumberFormat="1" applyFont="1" applyBorder="1" applyAlignment="1" applyProtection="1">
      <alignment horizontal="center" vertical="center" wrapText="1"/>
      <protection locked="0"/>
    </xf>
    <xf numFmtId="165" fontId="10" fillId="0" borderId="5" xfId="0" applyNumberFormat="1" applyFont="1" applyBorder="1" applyAlignment="1" applyProtection="1">
      <alignment horizontal="center" vertical="center" wrapText="1"/>
      <protection locked="0"/>
    </xf>
    <xf numFmtId="164" fontId="3" fillId="7" borderId="3" xfId="0" applyNumberFormat="1" applyFont="1" applyFill="1" applyBorder="1" applyAlignment="1">
      <alignment horizontal="center" vertical="center" wrapText="1"/>
    </xf>
    <xf numFmtId="164" fontId="3" fillId="7" borderId="4" xfId="0" applyNumberFormat="1" applyFont="1" applyFill="1" applyBorder="1" applyAlignment="1">
      <alignment horizontal="center" vertical="center" wrapText="1"/>
    </xf>
    <xf numFmtId="164" fontId="3" fillId="7" borderId="5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 applyProtection="1">
      <alignment horizontal="right" vertical="center" wrapText="1"/>
      <protection locked="0"/>
    </xf>
    <xf numFmtId="0" fontId="20" fillId="0" borderId="4" xfId="0" applyFont="1" applyBorder="1" applyProtection="1">
      <protection locked="0"/>
    </xf>
    <xf numFmtId="0" fontId="20" fillId="0" borderId="5" xfId="0" applyFont="1" applyBorder="1" applyProtection="1">
      <protection locked="0"/>
    </xf>
    <xf numFmtId="169" fontId="17" fillId="0" borderId="1" xfId="0" applyNumberFormat="1" applyFont="1" applyBorder="1" applyAlignment="1">
      <alignment horizontal="center" vertical="center"/>
    </xf>
    <xf numFmtId="0" fontId="21" fillId="5" borderId="15" xfId="0" applyFont="1" applyFill="1" applyBorder="1" applyAlignment="1">
      <alignment horizontal="center" vertical="center" wrapText="1"/>
    </xf>
    <xf numFmtId="0" fontId="21" fillId="5" borderId="1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0" borderId="4" xfId="0" applyFont="1" applyBorder="1" applyAlignment="1" applyProtection="1">
      <alignment horizontal="right" vertical="center" wrapText="1"/>
      <protection locked="0"/>
    </xf>
    <xf numFmtId="0" fontId="10" fillId="0" borderId="5" xfId="0" applyFont="1" applyBorder="1" applyAlignment="1" applyProtection="1">
      <alignment horizontal="right" vertical="center" wrapText="1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4" fillId="0" borderId="7" xfId="0" applyFont="1" applyBorder="1" applyAlignment="1">
      <alignment horizontal="center" vertical="center"/>
    </xf>
    <xf numFmtId="172" fontId="8" fillId="0" borderId="4" xfId="0" applyNumberFormat="1" applyFont="1" applyBorder="1" applyAlignment="1">
      <alignment horizontal="center" vertical="center" wrapText="1"/>
    </xf>
    <xf numFmtId="172" fontId="8" fillId="0" borderId="5" xfId="0" applyNumberFormat="1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64" fontId="8" fillId="5" borderId="3" xfId="0" applyNumberFormat="1" applyFont="1" applyFill="1" applyBorder="1" applyAlignment="1">
      <alignment horizontal="center" vertical="center"/>
    </xf>
    <xf numFmtId="164" fontId="8" fillId="5" borderId="4" xfId="0" applyNumberFormat="1" applyFont="1" applyFill="1" applyBorder="1" applyAlignment="1">
      <alignment horizontal="center" vertical="center"/>
    </xf>
    <xf numFmtId="164" fontId="8" fillId="5" borderId="5" xfId="0" applyNumberFormat="1" applyFont="1" applyFill="1" applyBorder="1" applyAlignment="1">
      <alignment horizontal="center" vertical="center"/>
    </xf>
    <xf numFmtId="165" fontId="9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 applyProtection="1">
      <alignment horizontal="right" vertical="center" wrapText="1" indent="2"/>
      <protection locked="0"/>
    </xf>
    <xf numFmtId="0" fontId="8" fillId="5" borderId="1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14" fillId="0" borderId="4" xfId="0" applyFont="1" applyBorder="1" applyAlignment="1" applyProtection="1">
      <alignment horizontal="right" vertical="center"/>
      <protection locked="0"/>
    </xf>
    <xf numFmtId="0" fontId="9" fillId="5" borderId="1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164" fontId="3" fillId="7" borderId="3" xfId="0" applyNumberFormat="1" applyFont="1" applyFill="1" applyBorder="1" applyAlignment="1" applyProtection="1">
      <alignment horizontal="center" vertical="center" wrapText="1"/>
      <protection locked="0"/>
    </xf>
    <xf numFmtId="164" fontId="3" fillId="7" borderId="4" xfId="0" applyNumberFormat="1" applyFont="1" applyFill="1" applyBorder="1" applyAlignment="1" applyProtection="1">
      <alignment horizontal="center" vertical="center" wrapText="1"/>
      <protection locked="0"/>
    </xf>
    <xf numFmtId="164" fontId="3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right" vertical="center" wrapText="1"/>
      <protection locked="0"/>
    </xf>
    <xf numFmtId="9" fontId="10" fillId="0" borderId="3" xfId="0" applyNumberFormat="1" applyFont="1" applyBorder="1" applyAlignment="1" applyProtection="1">
      <alignment horizontal="center" vertical="center"/>
      <protection locked="0"/>
    </xf>
    <xf numFmtId="9" fontId="10" fillId="0" borderId="5" xfId="0" applyNumberFormat="1" applyFont="1" applyBorder="1" applyAlignment="1" applyProtection="1">
      <alignment horizontal="center" vertical="center"/>
      <protection locked="0"/>
    </xf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5" borderId="3" xfId="0" applyFont="1" applyFill="1" applyBorder="1" applyAlignment="1" applyProtection="1">
      <alignment horizontal="center" vertical="center" wrapText="1"/>
      <protection locked="0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28" fillId="0" borderId="3" xfId="0" applyFont="1" applyBorder="1" applyAlignment="1" applyProtection="1">
      <alignment vertical="center"/>
      <protection locked="0"/>
    </xf>
    <xf numFmtId="0" fontId="28" fillId="0" borderId="4" xfId="0" applyFont="1" applyBorder="1" applyAlignment="1" applyProtection="1">
      <alignment vertical="center"/>
      <protection locked="0"/>
    </xf>
    <xf numFmtId="0" fontId="28" fillId="0" borderId="5" xfId="0" applyFont="1" applyBorder="1" applyAlignment="1" applyProtection="1">
      <alignment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>
      <alignment horizontal="right" vertical="center"/>
    </xf>
    <xf numFmtId="164" fontId="8" fillId="0" borderId="1" xfId="0" applyNumberFormat="1" applyFont="1" applyBorder="1" applyAlignment="1">
      <alignment horizontal="right" vertical="center" indent="2"/>
    </xf>
    <xf numFmtId="164" fontId="8" fillId="7" borderId="3" xfId="0" applyNumberFormat="1" applyFont="1" applyFill="1" applyBorder="1" applyAlignment="1" applyProtection="1">
      <alignment horizontal="right" vertical="center" indent="2"/>
      <protection locked="0"/>
    </xf>
    <xf numFmtId="164" fontId="8" fillId="7" borderId="5" xfId="0" applyNumberFormat="1" applyFont="1" applyFill="1" applyBorder="1" applyAlignment="1" applyProtection="1">
      <alignment horizontal="right" vertical="center" indent="2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8" fillId="5" borderId="1" xfId="0" applyFont="1" applyFill="1" applyBorder="1" applyAlignment="1">
      <alignment horizontal="center" vertical="center" wrapText="1"/>
    </xf>
    <xf numFmtId="164" fontId="19" fillId="0" borderId="3" xfId="0" applyNumberFormat="1" applyFont="1" applyBorder="1" applyAlignment="1">
      <alignment horizontal="right" vertical="center" indent="2"/>
    </xf>
    <xf numFmtId="164" fontId="19" fillId="0" borderId="4" xfId="0" applyNumberFormat="1" applyFont="1" applyBorder="1" applyAlignment="1">
      <alignment horizontal="right" vertical="center" indent="2"/>
    </xf>
    <xf numFmtId="164" fontId="19" fillId="0" borderId="5" xfId="0" applyNumberFormat="1" applyFont="1" applyBorder="1" applyAlignment="1">
      <alignment horizontal="right" vertical="center" indent="2"/>
    </xf>
    <xf numFmtId="0" fontId="9" fillId="0" borderId="3" xfId="0" applyFont="1" applyBorder="1" applyAlignment="1" applyProtection="1">
      <alignment horizontal="right" vertical="center"/>
      <protection locked="0"/>
    </xf>
    <xf numFmtId="0" fontId="9" fillId="0" borderId="4" xfId="0" applyFont="1" applyBorder="1" applyAlignment="1" applyProtection="1">
      <alignment horizontal="right" vertical="center"/>
      <protection locked="0"/>
    </xf>
    <xf numFmtId="0" fontId="9" fillId="0" borderId="5" xfId="0" applyFont="1" applyBorder="1" applyAlignment="1" applyProtection="1">
      <alignment horizontal="right" vertical="center"/>
      <protection locked="0"/>
    </xf>
    <xf numFmtId="0" fontId="14" fillId="0" borderId="4" xfId="0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164" fontId="19" fillId="0" borderId="3" xfId="0" applyNumberFormat="1" applyFont="1" applyBorder="1" applyAlignment="1" applyProtection="1">
      <alignment horizontal="right" vertical="center" indent="2"/>
      <protection locked="0"/>
    </xf>
    <xf numFmtId="164" fontId="19" fillId="0" borderId="4" xfId="0" applyNumberFormat="1" applyFont="1" applyBorder="1" applyAlignment="1" applyProtection="1">
      <alignment horizontal="right" vertical="center" indent="2"/>
      <protection locked="0"/>
    </xf>
    <xf numFmtId="164" fontId="19" fillId="0" borderId="5" xfId="0" applyNumberFormat="1" applyFont="1" applyBorder="1" applyAlignment="1" applyProtection="1">
      <alignment horizontal="right" vertical="center" indent="2"/>
      <protection locked="0"/>
    </xf>
    <xf numFmtId="164" fontId="8" fillId="0" borderId="3" xfId="0" applyNumberFormat="1" applyFont="1" applyBorder="1" applyAlignment="1">
      <alignment horizontal="right" vertical="center" indent="2"/>
    </xf>
    <xf numFmtId="164" fontId="8" fillId="0" borderId="4" xfId="0" applyNumberFormat="1" applyFont="1" applyBorder="1" applyAlignment="1">
      <alignment horizontal="right" vertical="center" indent="2"/>
    </xf>
    <xf numFmtId="164" fontId="8" fillId="0" borderId="5" xfId="0" applyNumberFormat="1" applyFont="1" applyBorder="1" applyAlignment="1">
      <alignment horizontal="right" vertical="center" indent="2"/>
    </xf>
    <xf numFmtId="0" fontId="9" fillId="0" borderId="6" xfId="0" applyFont="1" applyBorder="1" applyAlignment="1" applyProtection="1">
      <alignment horizontal="right" vertical="center" wrapText="1"/>
      <protection locked="0"/>
    </xf>
    <xf numFmtId="0" fontId="9" fillId="0" borderId="7" xfId="0" applyFont="1" applyBorder="1" applyAlignment="1" applyProtection="1">
      <alignment horizontal="right" vertical="center" wrapText="1"/>
      <protection locked="0"/>
    </xf>
    <xf numFmtId="0" fontId="9" fillId="0" borderId="8" xfId="0" applyFont="1" applyBorder="1" applyAlignment="1" applyProtection="1">
      <alignment horizontal="right" vertical="center" wrapText="1"/>
      <protection locked="0"/>
    </xf>
    <xf numFmtId="0" fontId="9" fillId="0" borderId="2" xfId="0" applyFont="1" applyBorder="1" applyAlignment="1" applyProtection="1">
      <alignment horizontal="right" vertical="center" wrapText="1"/>
      <protection locked="0"/>
    </xf>
    <xf numFmtId="0" fontId="9" fillId="0" borderId="0" xfId="0" applyFont="1" applyAlignment="1" applyProtection="1">
      <alignment horizontal="right" vertical="center" wrapText="1"/>
      <protection locked="0"/>
    </xf>
    <xf numFmtId="0" fontId="9" fillId="0" borderId="9" xfId="0" applyFont="1" applyBorder="1" applyAlignment="1" applyProtection="1">
      <alignment horizontal="right" vertical="center" wrapText="1"/>
      <protection locked="0"/>
    </xf>
    <xf numFmtId="0" fontId="9" fillId="0" borderId="10" xfId="0" applyFont="1" applyBorder="1" applyAlignment="1" applyProtection="1">
      <alignment horizontal="right" vertical="center" wrapText="1"/>
      <protection locked="0"/>
    </xf>
    <xf numFmtId="0" fontId="9" fillId="0" borderId="11" xfId="0" applyFont="1" applyBorder="1" applyAlignment="1" applyProtection="1">
      <alignment horizontal="right" vertical="center" wrapText="1"/>
      <protection locked="0"/>
    </xf>
    <xf numFmtId="0" fontId="9" fillId="0" borderId="12" xfId="0" applyFont="1" applyBorder="1" applyAlignment="1" applyProtection="1">
      <alignment horizontal="right" vertical="center" wrapText="1"/>
      <protection locked="0"/>
    </xf>
    <xf numFmtId="171" fontId="8" fillId="5" borderId="3" xfId="0" applyNumberFormat="1" applyFont="1" applyFill="1" applyBorder="1" applyAlignment="1" applyProtection="1">
      <alignment horizontal="center" vertical="center"/>
      <protection locked="0"/>
    </xf>
    <xf numFmtId="171" fontId="8" fillId="5" borderId="5" xfId="0" applyNumberFormat="1" applyFont="1" applyFill="1" applyBorder="1" applyAlignment="1" applyProtection="1">
      <alignment horizontal="center" vertical="center"/>
      <protection locked="0"/>
    </xf>
    <xf numFmtId="0" fontId="9" fillId="5" borderId="3" xfId="0" applyFont="1" applyFill="1" applyBorder="1" applyAlignment="1" applyProtection="1">
      <alignment horizontal="center" vertical="center"/>
      <protection locked="0"/>
    </xf>
    <xf numFmtId="0" fontId="9" fillId="5" borderId="5" xfId="0" applyFont="1" applyFill="1" applyBorder="1" applyAlignment="1" applyProtection="1">
      <alignment horizontal="center" vertical="center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170" fontId="8" fillId="5" borderId="3" xfId="0" applyNumberFormat="1" applyFont="1" applyFill="1" applyBorder="1" applyAlignment="1">
      <alignment horizontal="center" vertical="center"/>
    </xf>
    <xf numFmtId="170" fontId="8" fillId="5" borderId="5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 applyProtection="1">
      <alignment horizontal="right" vertical="center" wrapText="1"/>
      <protection locked="0"/>
    </xf>
    <xf numFmtId="0" fontId="10" fillId="0" borderId="0" xfId="0" applyFont="1" applyAlignment="1" applyProtection="1">
      <alignment horizontal="right" vertical="center" wrapText="1"/>
      <protection locked="0"/>
    </xf>
    <xf numFmtId="0" fontId="10" fillId="0" borderId="9" xfId="0" applyFont="1" applyBorder="1" applyAlignment="1" applyProtection="1">
      <alignment horizontal="right" vertical="center" wrapText="1"/>
      <protection locked="0"/>
    </xf>
    <xf numFmtId="0" fontId="18" fillId="0" borderId="3" xfId="0" applyFont="1" applyBorder="1" applyAlignment="1" applyProtection="1">
      <alignment horizontal="right" vertical="center" wrapText="1"/>
      <protection locked="0"/>
    </xf>
    <xf numFmtId="0" fontId="18" fillId="0" borderId="4" xfId="0" applyFont="1" applyBorder="1" applyAlignment="1" applyProtection="1">
      <alignment horizontal="right" vertical="center" wrapText="1"/>
      <protection locked="0"/>
    </xf>
    <xf numFmtId="0" fontId="18" fillId="0" borderId="5" xfId="0" applyFont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9" xfId="0" applyFont="1" applyBorder="1" applyAlignment="1" applyProtection="1">
      <alignment horizontal="center" vertical="center"/>
      <protection locked="0"/>
    </xf>
    <xf numFmtId="171" fontId="3" fillId="0" borderId="4" xfId="0" applyNumberFormat="1" applyFont="1" applyBorder="1" applyAlignment="1" applyProtection="1">
      <alignment horizontal="center" vertical="center"/>
      <protection locked="0"/>
    </xf>
    <xf numFmtId="171" fontId="3" fillId="0" borderId="5" xfId="0" applyNumberFormat="1" applyFont="1" applyBorder="1" applyAlignment="1" applyProtection="1">
      <alignment horizontal="center" vertical="center"/>
      <protection locked="0"/>
    </xf>
    <xf numFmtId="164" fontId="9" fillId="9" borderId="3" xfId="0" applyNumberFormat="1" applyFont="1" applyFill="1" applyBorder="1" applyAlignment="1" applyProtection="1">
      <alignment horizontal="center" vertical="center"/>
      <protection locked="0"/>
    </xf>
    <xf numFmtId="164" fontId="9" fillId="9" borderId="4" xfId="0" applyNumberFormat="1" applyFont="1" applyFill="1" applyBorder="1" applyAlignment="1" applyProtection="1">
      <alignment horizontal="center" vertical="center"/>
      <protection locked="0"/>
    </xf>
    <xf numFmtId="164" fontId="9" fillId="9" borderId="5" xfId="0" applyNumberFormat="1" applyFont="1" applyFill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right" vertical="center"/>
      <protection locked="0"/>
    </xf>
    <xf numFmtId="0" fontId="8" fillId="0" borderId="5" xfId="0" applyFont="1" applyBorder="1" applyAlignment="1" applyProtection="1">
      <alignment horizontal="right" vertical="center"/>
      <protection locked="0"/>
    </xf>
    <xf numFmtId="164" fontId="9" fillId="9" borderId="3" xfId="0" applyNumberFormat="1" applyFont="1" applyFill="1" applyBorder="1" applyAlignment="1" applyProtection="1">
      <alignment horizontal="right" vertical="center" indent="2"/>
      <protection locked="0"/>
    </xf>
    <xf numFmtId="164" fontId="9" fillId="9" borderId="4" xfId="0" applyNumberFormat="1" applyFont="1" applyFill="1" applyBorder="1" applyAlignment="1" applyProtection="1">
      <alignment horizontal="right" vertical="center" indent="2"/>
      <protection locked="0"/>
    </xf>
    <xf numFmtId="164" fontId="9" fillId="9" borderId="5" xfId="0" applyNumberFormat="1" applyFont="1" applyFill="1" applyBorder="1" applyAlignment="1" applyProtection="1">
      <alignment horizontal="right" vertical="center" indent="2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9" fontId="10" fillId="0" borderId="10" xfId="0" applyNumberFormat="1" applyFont="1" applyBorder="1" applyAlignment="1" applyProtection="1">
      <alignment horizontal="center" vertical="center"/>
      <protection locked="0"/>
    </xf>
    <xf numFmtId="9" fontId="10" fillId="0" borderId="12" xfId="0" applyNumberFormat="1" applyFont="1" applyBorder="1" applyAlignment="1" applyProtection="1">
      <alignment horizontal="center" vertical="center"/>
      <protection locked="0"/>
    </xf>
    <xf numFmtId="164" fontId="9" fillId="9" borderId="2" xfId="0" applyNumberFormat="1" applyFont="1" applyFill="1" applyBorder="1" applyAlignment="1" applyProtection="1">
      <alignment horizontal="center" vertical="center"/>
      <protection locked="0"/>
    </xf>
    <xf numFmtId="164" fontId="9" fillId="9" borderId="0" xfId="0" applyNumberFormat="1" applyFont="1" applyFill="1" applyAlignment="1" applyProtection="1">
      <alignment horizontal="center" vertical="center"/>
      <protection locked="0"/>
    </xf>
    <xf numFmtId="164" fontId="9" fillId="9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8" fillId="0" borderId="9" xfId="0" applyFont="1" applyBorder="1" applyAlignment="1" applyProtection="1">
      <alignment horizontal="right" vertical="center"/>
      <protection locked="0"/>
    </xf>
    <xf numFmtId="0" fontId="11" fillId="0" borderId="7" xfId="0" applyFont="1" applyBorder="1" applyAlignment="1">
      <alignment horizontal="center"/>
    </xf>
    <xf numFmtId="9" fontId="10" fillId="0" borderId="2" xfId="0" applyNumberFormat="1" applyFont="1" applyBorder="1" applyAlignment="1" applyProtection="1">
      <alignment horizontal="center" vertical="center"/>
      <protection locked="0"/>
    </xf>
    <xf numFmtId="9" fontId="10" fillId="0" borderId="9" xfId="0" applyNumberFormat="1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164" fontId="9" fillId="0" borderId="3" xfId="0" applyNumberFormat="1" applyFont="1" applyBorder="1" applyAlignment="1">
      <alignment horizontal="right" vertical="center" indent="2"/>
    </xf>
    <xf numFmtId="164" fontId="9" fillId="0" borderId="4" xfId="0" applyNumberFormat="1" applyFont="1" applyBorder="1" applyAlignment="1">
      <alignment horizontal="right" vertical="center" indent="2"/>
    </xf>
    <xf numFmtId="164" fontId="9" fillId="0" borderId="5" xfId="0" applyNumberFormat="1" applyFont="1" applyBorder="1" applyAlignment="1">
      <alignment horizontal="right" vertical="center" indent="2"/>
    </xf>
    <xf numFmtId="2" fontId="9" fillId="7" borderId="3" xfId="0" applyNumberFormat="1" applyFont="1" applyFill="1" applyBorder="1" applyAlignment="1" applyProtection="1">
      <alignment horizontal="right" vertical="center" indent="2"/>
      <protection locked="0"/>
    </xf>
    <xf numFmtId="2" fontId="9" fillId="7" borderId="4" xfId="0" applyNumberFormat="1" applyFont="1" applyFill="1" applyBorder="1" applyAlignment="1" applyProtection="1">
      <alignment horizontal="right" vertical="center" indent="2"/>
      <protection locked="0"/>
    </xf>
    <xf numFmtId="2" fontId="9" fillId="7" borderId="5" xfId="0" applyNumberFormat="1" applyFont="1" applyFill="1" applyBorder="1" applyAlignment="1" applyProtection="1">
      <alignment horizontal="right" vertical="center" indent="2"/>
      <protection locked="0"/>
    </xf>
    <xf numFmtId="0" fontId="9" fillId="0" borderId="3" xfId="0" applyFont="1" applyBorder="1" applyAlignment="1">
      <alignment horizontal="left" vertical="center" indent="2"/>
    </xf>
    <xf numFmtId="0" fontId="9" fillId="0" borderId="4" xfId="0" applyFont="1" applyBorder="1" applyAlignment="1">
      <alignment horizontal="left" vertical="center" indent="2"/>
    </xf>
    <xf numFmtId="0" fontId="9" fillId="0" borderId="5" xfId="0" applyFont="1" applyBorder="1" applyAlignment="1">
      <alignment horizontal="left" vertical="center" indent="2"/>
    </xf>
    <xf numFmtId="166" fontId="20" fillId="0" borderId="2" xfId="0" applyNumberFormat="1" applyFont="1" applyBorder="1" applyAlignment="1">
      <alignment horizontal="center" vertical="center"/>
    </xf>
    <xf numFmtId="166" fontId="2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8" fillId="0" borderId="3" xfId="0" applyNumberFormat="1" applyFont="1" applyBorder="1" applyAlignment="1" applyProtection="1">
      <alignment horizontal="center" vertical="center"/>
      <protection locked="0"/>
    </xf>
    <xf numFmtId="164" fontId="8" fillId="0" borderId="5" xfId="0" applyNumberFormat="1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right" vertical="center" wrapText="1"/>
      <protection locked="0"/>
    </xf>
    <xf numFmtId="0" fontId="8" fillId="0" borderId="9" xfId="0" applyFont="1" applyBorder="1" applyAlignment="1" applyProtection="1">
      <alignment horizontal="right" vertical="center" wrapText="1"/>
      <protection locked="0"/>
    </xf>
    <xf numFmtId="164" fontId="8" fillId="0" borderId="3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0" fontId="8" fillId="6" borderId="3" xfId="0" applyFont="1" applyFill="1" applyBorder="1" applyAlignment="1" applyProtection="1">
      <alignment horizontal="center" vertical="center"/>
      <protection locked="0"/>
    </xf>
    <xf numFmtId="0" fontId="19" fillId="6" borderId="5" xfId="0" applyFont="1" applyFill="1" applyBorder="1" applyAlignment="1" applyProtection="1">
      <alignment horizontal="center" vertical="center"/>
      <protection locked="0"/>
    </xf>
    <xf numFmtId="164" fontId="19" fillId="0" borderId="3" xfId="0" applyNumberFormat="1" applyFont="1" applyBorder="1" applyAlignment="1">
      <alignment horizontal="center" vertical="center"/>
    </xf>
    <xf numFmtId="164" fontId="19" fillId="0" borderId="5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horizontal="center" vertical="top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164" fontId="8" fillId="3" borderId="1" xfId="0" applyNumberFormat="1" applyFont="1" applyFill="1" applyBorder="1" applyAlignment="1" applyProtection="1">
      <alignment horizontal="right" vertical="center" indent="2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164" fontId="8" fillId="0" borderId="1" xfId="0" applyNumberFormat="1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right" vertical="center" wrapText="1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164" fontId="8" fillId="0" borderId="6" xfId="0" applyNumberFormat="1" applyFont="1" applyBorder="1" applyAlignment="1" applyProtection="1">
      <alignment horizontal="center" vertical="center"/>
      <protection locked="0"/>
    </xf>
    <xf numFmtId="164" fontId="8" fillId="0" borderId="8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right" vertical="center" wrapText="1"/>
      <protection locked="0"/>
    </xf>
    <xf numFmtId="0" fontId="19" fillId="0" borderId="9" xfId="0" applyFont="1" applyBorder="1" applyAlignment="1" applyProtection="1">
      <alignment horizontal="right" vertical="center" wrapText="1"/>
      <protection locked="0"/>
    </xf>
    <xf numFmtId="164" fontId="8" fillId="3" borderId="3" xfId="0" applyNumberFormat="1" applyFont="1" applyFill="1" applyBorder="1" applyAlignment="1">
      <alignment horizontal="center" vertical="center"/>
    </xf>
    <xf numFmtId="164" fontId="8" fillId="3" borderId="4" xfId="0" applyNumberFormat="1" applyFont="1" applyFill="1" applyBorder="1" applyAlignment="1">
      <alignment horizontal="center" vertical="center"/>
    </xf>
    <xf numFmtId="164" fontId="8" fillId="3" borderId="5" xfId="0" applyNumberFormat="1" applyFont="1" applyFill="1" applyBorder="1" applyAlignment="1">
      <alignment horizontal="center" vertical="center"/>
    </xf>
    <xf numFmtId="171" fontId="9" fillId="7" borderId="3" xfId="0" applyNumberFormat="1" applyFont="1" applyFill="1" applyBorder="1" applyAlignment="1" applyProtection="1">
      <alignment horizontal="right" vertical="center" indent="2"/>
      <protection locked="0"/>
    </xf>
    <xf numFmtId="171" fontId="9" fillId="7" borderId="4" xfId="0" applyNumberFormat="1" applyFont="1" applyFill="1" applyBorder="1" applyAlignment="1" applyProtection="1">
      <alignment horizontal="right" vertical="center" indent="2"/>
      <protection locked="0"/>
    </xf>
    <xf numFmtId="171" fontId="9" fillId="7" borderId="5" xfId="0" applyNumberFormat="1" applyFont="1" applyFill="1" applyBorder="1" applyAlignment="1" applyProtection="1">
      <alignment horizontal="right" vertical="center" indent="2"/>
      <protection locked="0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8" fillId="0" borderId="5" xfId="0" applyFont="1" applyBorder="1" applyAlignment="1">
      <alignment horizontal="right" vertical="center" wrapText="1"/>
    </xf>
    <xf numFmtId="0" fontId="35" fillId="0" borderId="0" xfId="0" applyFont="1" applyAlignment="1">
      <alignment horizontal="right" vertical="center" wrapText="1"/>
    </xf>
    <xf numFmtId="0" fontId="8" fillId="0" borderId="1" xfId="0" applyFont="1" applyBorder="1" applyAlignment="1" applyProtection="1">
      <alignment horizontal="right"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4" xfId="0" applyFont="1" applyBorder="1" applyAlignment="1" applyProtection="1">
      <alignment horizontal="right" vertical="center" indent="2"/>
      <protection locked="0"/>
    </xf>
    <xf numFmtId="164" fontId="8" fillId="5" borderId="3" xfId="0" applyNumberFormat="1" applyFont="1" applyFill="1" applyBorder="1" applyAlignment="1" applyProtection="1">
      <alignment horizontal="right" vertical="center" indent="2"/>
      <protection locked="0"/>
    </xf>
    <xf numFmtId="164" fontId="8" fillId="5" borderId="5" xfId="0" applyNumberFormat="1" applyFont="1" applyFill="1" applyBorder="1" applyAlignment="1" applyProtection="1">
      <alignment horizontal="right" vertical="center" indent="2"/>
      <protection locked="0"/>
    </xf>
    <xf numFmtId="164" fontId="9" fillId="0" borderId="3" xfId="0" applyNumberFormat="1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4DB6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Check List'!A1"/><Relationship Id="rId2" Type="http://schemas.openxmlformats.org/officeDocument/2006/relationships/image" Target="../media/image1.png"/><Relationship Id="rId1" Type="http://schemas.openxmlformats.org/officeDocument/2006/relationships/hyperlink" Target="#Hypot&#232;se!A1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365760</xdr:colOff>
          <xdr:row>8</xdr:row>
          <xdr:rowOff>38100</xdr:rowOff>
        </xdr:from>
        <xdr:to>
          <xdr:col>4</xdr:col>
          <xdr:colOff>3192780</xdr:colOff>
          <xdr:row>10</xdr:row>
          <xdr:rowOff>7620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73152" rIns="82296" bIns="73152" anchor="ctr" upright="1"/>
            <a:lstStyle/>
            <a:p>
              <a:pPr algn="ctr" rtl="0">
                <a:defRPr sz="1000"/>
              </a:pPr>
              <a:r>
                <a:rPr lang="fr-TN" sz="36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Se connecter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83820</xdr:colOff>
      <xdr:row>7</xdr:row>
      <xdr:rowOff>22860</xdr:rowOff>
    </xdr:from>
    <xdr:to>
      <xdr:col>18</xdr:col>
      <xdr:colOff>426720</xdr:colOff>
      <xdr:row>27</xdr:row>
      <xdr:rowOff>144780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344400" y="1508760"/>
          <a:ext cx="4305300" cy="42900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TN" sz="1100"/>
        </a:p>
      </xdr:txBody>
    </xdr:sp>
    <xdr:clientData/>
  </xdr:twoCellAnchor>
  <xdr:twoCellAnchor>
    <xdr:from>
      <xdr:col>5</xdr:col>
      <xdr:colOff>228600</xdr:colOff>
      <xdr:row>4</xdr:row>
      <xdr:rowOff>83820</xdr:rowOff>
    </xdr:from>
    <xdr:to>
      <xdr:col>10</xdr:col>
      <xdr:colOff>259080</xdr:colOff>
      <xdr:row>20</xdr:row>
      <xdr:rowOff>83820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917180" y="1325880"/>
          <a:ext cx="5882640" cy="4351020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TN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18175</xdr:colOff>
      <xdr:row>0</xdr:row>
      <xdr:rowOff>2</xdr:rowOff>
    </xdr:from>
    <xdr:to>
      <xdr:col>0</xdr:col>
      <xdr:colOff>561975</xdr:colOff>
      <xdr:row>2</xdr:row>
      <xdr:rowOff>71573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75" y="2"/>
          <a:ext cx="543800" cy="322396"/>
        </a:xfrm>
        <a:prstGeom prst="rect">
          <a:avLst/>
        </a:prstGeom>
      </xdr:spPr>
    </xdr:pic>
    <xdr:clientData/>
  </xdr:twoCellAnchor>
  <xdr:twoCellAnchor editAs="oneCell">
    <xdr:from>
      <xdr:col>9</xdr:col>
      <xdr:colOff>479425</xdr:colOff>
      <xdr:row>0</xdr:row>
      <xdr:rowOff>22862</xdr:rowOff>
    </xdr:from>
    <xdr:to>
      <xdr:col>10</xdr:col>
      <xdr:colOff>600791</xdr:colOff>
      <xdr:row>4</xdr:row>
      <xdr:rowOff>27248</xdr:rowOff>
    </xdr:to>
    <xdr:pic>
      <xdr:nvPicPr>
        <xdr:cNvPr id="3" name="Imag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9025" y="22862"/>
          <a:ext cx="751286" cy="5631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106680</xdr:colOff>
          <xdr:row>4</xdr:row>
          <xdr:rowOff>243840</xdr:rowOff>
        </xdr:from>
        <xdr:to>
          <xdr:col>15</xdr:col>
          <xdr:colOff>22860</xdr:colOff>
          <xdr:row>7</xdr:row>
          <xdr:rowOff>106680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T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EXPORT TO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38100</xdr:colOff>
          <xdr:row>4</xdr:row>
          <xdr:rowOff>236220</xdr:rowOff>
        </xdr:from>
        <xdr:to>
          <xdr:col>19</xdr:col>
          <xdr:colOff>190500</xdr:colOff>
          <xdr:row>7</xdr:row>
          <xdr:rowOff>121920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3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T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 déconnecter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hilimohamed1010@outlook.fr" TargetMode="External"/><Relationship Id="rId1" Type="http://schemas.openxmlformats.org/officeDocument/2006/relationships/hyperlink" Target="https://www.facebook.com/mohamed.shili.79025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26D16-6B51-4DDE-BC37-1FE61EBF87C6}">
  <sheetPr codeName="Feuil3"/>
  <dimension ref="C3:K21"/>
  <sheetViews>
    <sheetView tabSelected="1" topLeftCell="B1" workbookViewId="0">
      <selection activeCell="E17" sqref="E17"/>
    </sheetView>
  </sheetViews>
  <sheetFormatPr baseColWidth="10" defaultRowHeight="14.4"/>
  <cols>
    <col min="1" max="3" width="11.5546875" style="48"/>
    <col min="4" max="4" width="4.33203125" style="48" customWidth="1"/>
    <col min="5" max="5" width="73.109375" style="48" customWidth="1"/>
    <col min="6" max="6" width="7.5546875" style="48" customWidth="1"/>
    <col min="7" max="7" width="43.109375" style="48" customWidth="1"/>
    <col min="8" max="12" width="11.5546875" style="48"/>
    <col min="13" max="13" width="16.109375" style="48" customWidth="1"/>
    <col min="14" max="16384" width="11.5546875" style="48"/>
  </cols>
  <sheetData>
    <row r="3" spans="3:11" ht="14.4" customHeight="1"/>
    <row r="4" spans="3:11" ht="54.6" customHeight="1">
      <c r="C4" s="153" t="s">
        <v>151</v>
      </c>
      <c r="D4" s="153"/>
      <c r="E4" s="153"/>
      <c r="F4" s="153"/>
      <c r="G4" s="153"/>
      <c r="H4" s="49"/>
      <c r="I4" s="49"/>
      <c r="J4" s="49"/>
    </row>
    <row r="5" spans="3:11" ht="31.8">
      <c r="E5" s="49"/>
      <c r="F5" s="49"/>
      <c r="G5" s="49"/>
      <c r="H5" s="49"/>
      <c r="I5" s="49"/>
      <c r="J5" s="49"/>
    </row>
    <row r="6" spans="3:11" ht="32.4" customHeight="1">
      <c r="G6" s="157" t="s">
        <v>157</v>
      </c>
      <c r="H6" s="158"/>
      <c r="I6" s="158"/>
      <c r="J6" s="158"/>
    </row>
    <row r="7" spans="3:11" ht="33.6">
      <c r="G7" s="159" t="s">
        <v>153</v>
      </c>
      <c r="H7" s="160"/>
      <c r="I7" s="160"/>
      <c r="J7" s="160"/>
    </row>
    <row r="9" spans="3:11" ht="54.6" customHeight="1">
      <c r="G9" s="155" t="s">
        <v>154</v>
      </c>
      <c r="H9" s="155"/>
      <c r="I9" s="155"/>
      <c r="J9" s="155"/>
      <c r="K9" s="50"/>
    </row>
    <row r="10" spans="3:11">
      <c r="K10" s="50"/>
    </row>
    <row r="11" spans="3:11">
      <c r="G11" s="50"/>
      <c r="H11" s="50"/>
      <c r="I11" s="50"/>
      <c r="J11" s="50"/>
      <c r="K11" s="50"/>
    </row>
    <row r="12" spans="3:11" ht="31.8">
      <c r="G12" s="156" t="s">
        <v>158</v>
      </c>
      <c r="H12" s="156"/>
      <c r="I12" s="156"/>
      <c r="J12" s="156"/>
      <c r="K12" s="156"/>
    </row>
    <row r="13" spans="3:11">
      <c r="K13" s="50"/>
    </row>
    <row r="14" spans="3:11">
      <c r="K14" s="50"/>
    </row>
    <row r="15" spans="3:11">
      <c r="G15" s="154" t="s">
        <v>152</v>
      </c>
      <c r="H15" s="154"/>
      <c r="I15" s="154"/>
      <c r="J15" s="154"/>
      <c r="K15" s="50"/>
    </row>
    <row r="16" spans="3:11">
      <c r="G16" s="154"/>
      <c r="H16" s="154"/>
      <c r="I16" s="154"/>
      <c r="J16" s="154"/>
    </row>
    <row r="17" spans="7:11">
      <c r="G17" s="50"/>
      <c r="H17" s="50"/>
      <c r="I17" s="50"/>
      <c r="J17" s="50"/>
      <c r="K17" s="50"/>
    </row>
    <row r="18" spans="7:11">
      <c r="G18" s="50"/>
      <c r="H18" s="50"/>
      <c r="I18" s="50"/>
      <c r="J18" s="50"/>
      <c r="K18" s="50"/>
    </row>
    <row r="19" spans="7:11">
      <c r="K19" s="50"/>
    </row>
    <row r="20" spans="7:11">
      <c r="K20" s="50"/>
    </row>
    <row r="21" spans="7:11">
      <c r="G21" s="50"/>
      <c r="H21" s="50"/>
      <c r="I21" s="50"/>
      <c r="J21" s="50"/>
      <c r="K21" s="50"/>
    </row>
  </sheetData>
  <sheetProtection algorithmName="SHA-512" hashValue="quqc13RFqVaKdHujoCd24/+aMeWQw7Y32PJoaUqQPnILblSDaDh5+o5RvfHLuIst17npwpG4KAHOcYj2F10MtQ==" saltValue="KkOMsFayPKISUAmJD7p11g==" spinCount="100000" sheet="1" objects="1" scenarios="1"/>
  <mergeCells count="6">
    <mergeCell ref="C4:G4"/>
    <mergeCell ref="G15:J16"/>
    <mergeCell ref="G9:J9"/>
    <mergeCell ref="G12:K12"/>
    <mergeCell ref="G6:J6"/>
    <mergeCell ref="G7:J7"/>
  </mergeCells>
  <hyperlinks>
    <hyperlink ref="G12:K12" r:id="rId1" display="Lien Facebook" xr:uid="{BCA179CF-CB30-48E1-8C1B-D53EA67BA0B8}"/>
    <hyperlink ref="G15:J16" r:id="rId2" display="E-mail: shilimohamed1010@outlook.fr" xr:uid="{F660B142-5FA2-4C08-BEB5-8D423B55F1E0}"/>
  </hyperlinks>
  <pageMargins left="0.7" right="0.7" top="0.75" bottom="0.75" header="0.3" footer="0.3"/>
  <pageSetup paperSize="9" orientation="portrait" horizontalDpi="300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affiche">
                <anchor moveWithCells="1" sizeWithCells="1">
                  <from>
                    <xdr:col>2</xdr:col>
                    <xdr:colOff>365760</xdr:colOff>
                    <xdr:row>8</xdr:row>
                    <xdr:rowOff>38100</xdr:rowOff>
                  </from>
                  <to>
                    <xdr:col>4</xdr:col>
                    <xdr:colOff>3192780</xdr:colOff>
                    <xdr:row>10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D8D51-91B8-420F-AA2E-015B27282542}">
  <sheetPr codeName="Feuil4"/>
  <dimension ref="A1:N32"/>
  <sheetViews>
    <sheetView workbookViewId="0">
      <selection activeCell="B7" sqref="B7"/>
    </sheetView>
  </sheetViews>
  <sheetFormatPr baseColWidth="10" defaultRowHeight="14.4"/>
  <cols>
    <col min="1" max="1" width="19.77734375" style="46" customWidth="1"/>
    <col min="2" max="2" width="22.21875" style="46" customWidth="1"/>
    <col min="5" max="5" width="19.33203125" bestFit="1" customWidth="1"/>
  </cols>
  <sheetData>
    <row r="1" spans="1:14">
      <c r="C1" s="161" t="s">
        <v>142</v>
      </c>
      <c r="D1" s="161"/>
      <c r="E1" s="161"/>
      <c r="F1" s="161"/>
      <c r="G1" s="161"/>
      <c r="H1" s="161"/>
      <c r="I1" s="161"/>
      <c r="M1" s="45" t="s">
        <v>147</v>
      </c>
      <c r="N1" s="45" t="s">
        <v>148</v>
      </c>
    </row>
    <row r="2" spans="1:14">
      <c r="A2" s="47" t="s">
        <v>140</v>
      </c>
      <c r="B2" s="47" t="s">
        <v>141</v>
      </c>
      <c r="C2" t="s">
        <v>143</v>
      </c>
      <c r="D2" t="s">
        <v>144</v>
      </c>
      <c r="E2" t="s">
        <v>150</v>
      </c>
      <c r="F2" t="s">
        <v>145</v>
      </c>
    </row>
    <row r="3" spans="1:14">
      <c r="A3" s="47" t="s">
        <v>146</v>
      </c>
      <c r="B3" s="47" t="s">
        <v>155</v>
      </c>
      <c r="C3" t="s">
        <v>147</v>
      </c>
      <c r="D3" t="s">
        <v>147</v>
      </c>
      <c r="E3" t="s">
        <v>147</v>
      </c>
      <c r="F3" t="s">
        <v>147</v>
      </c>
    </row>
    <row r="4" spans="1:14">
      <c r="A4" s="47" t="s">
        <v>149</v>
      </c>
      <c r="B4" s="47" t="s">
        <v>155</v>
      </c>
      <c r="C4" t="s">
        <v>147</v>
      </c>
      <c r="D4" t="s">
        <v>148</v>
      </c>
      <c r="E4" t="s">
        <v>147</v>
      </c>
      <c r="F4" t="s">
        <v>147</v>
      </c>
    </row>
    <row r="5" spans="1:14">
      <c r="A5" s="47"/>
      <c r="B5" s="47"/>
    </row>
    <row r="6" spans="1:14">
      <c r="A6" s="47"/>
      <c r="B6" s="47"/>
    </row>
    <row r="7" spans="1:14">
      <c r="A7" s="47"/>
      <c r="B7" s="47"/>
    </row>
    <row r="8" spans="1:14">
      <c r="A8" s="47"/>
      <c r="B8" s="47"/>
    </row>
    <row r="9" spans="1:14">
      <c r="A9" s="47"/>
      <c r="B9" s="47"/>
    </row>
    <row r="10" spans="1:14">
      <c r="A10" s="47"/>
      <c r="B10" s="47"/>
    </row>
    <row r="11" spans="1:14">
      <c r="A11" s="47"/>
      <c r="B11" s="47"/>
    </row>
    <row r="12" spans="1:14">
      <c r="A12" s="47"/>
      <c r="B12" s="47"/>
    </row>
    <row r="13" spans="1:14">
      <c r="A13" s="47"/>
      <c r="B13" s="47"/>
    </row>
    <row r="14" spans="1:14">
      <c r="A14" s="47"/>
      <c r="B14" s="47"/>
    </row>
    <row r="15" spans="1:14">
      <c r="A15" s="47"/>
      <c r="B15" s="47"/>
    </row>
    <row r="16" spans="1:14">
      <c r="A16" s="47"/>
      <c r="B16" s="47"/>
    </row>
    <row r="17" spans="1:2">
      <c r="A17" s="47"/>
      <c r="B17" s="47"/>
    </row>
    <row r="18" spans="1:2">
      <c r="A18" s="47"/>
      <c r="B18" s="47"/>
    </row>
    <row r="19" spans="1:2">
      <c r="A19" s="47"/>
      <c r="B19" s="47"/>
    </row>
    <row r="20" spans="1:2">
      <c r="A20" s="47"/>
      <c r="B20" s="47"/>
    </row>
    <row r="21" spans="1:2">
      <c r="A21" s="47"/>
      <c r="B21" s="47"/>
    </row>
    <row r="22" spans="1:2">
      <c r="A22" s="47"/>
      <c r="B22" s="47"/>
    </row>
    <row r="23" spans="1:2">
      <c r="A23" s="47"/>
      <c r="B23" s="47"/>
    </row>
    <row r="24" spans="1:2">
      <c r="A24" s="47"/>
      <c r="B24" s="47"/>
    </row>
    <row r="25" spans="1:2">
      <c r="A25" s="47"/>
      <c r="B25" s="47"/>
    </row>
    <row r="26" spans="1:2">
      <c r="A26" s="47"/>
      <c r="B26" s="47"/>
    </row>
    <row r="27" spans="1:2">
      <c r="A27" s="47"/>
      <c r="B27" s="47"/>
    </row>
    <row r="28" spans="1:2">
      <c r="A28" s="47"/>
      <c r="B28" s="47"/>
    </row>
    <row r="29" spans="1:2">
      <c r="A29" s="47"/>
      <c r="B29" s="47"/>
    </row>
    <row r="30" spans="1:2">
      <c r="A30" s="47"/>
      <c r="B30" s="47"/>
    </row>
    <row r="31" spans="1:2">
      <c r="A31" s="47"/>
      <c r="B31" s="47"/>
    </row>
    <row r="32" spans="1:2">
      <c r="A32" s="47"/>
      <c r="B32" s="47"/>
    </row>
  </sheetData>
  <sheetProtection algorithmName="SHA-512" hashValue="5KmE7uh4iO+hBZ4jIwHnD94V+y9fNzouS/UDr+0Bj6pfxpJo/6aaTMxYB7zddrhZkhBHAP3BSzrjJPKQACwUCA==" saltValue="h2n0nrnM4rgrjDRT49bymA==" spinCount="100000" sheet="1" objects="1" scenarios="1"/>
  <mergeCells count="1">
    <mergeCell ref="C1:I1"/>
  </mergeCells>
  <dataValidations count="1">
    <dataValidation type="list" showInputMessage="1" showErrorMessage="1" sqref="C3:U121" xr:uid="{D274CFBC-9690-471C-A13F-290166AED1CC}">
      <formula1>$M$1:$N$1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L201"/>
  <sheetViews>
    <sheetView zoomScale="50" zoomScaleNormal="50" workbookViewId="0">
      <pane xSplit="1" topLeftCell="C1" activePane="topRight" state="frozen"/>
      <selection activeCell="A24" sqref="A24"/>
      <selection pane="topRight" activeCell="U4" sqref="U4"/>
    </sheetView>
  </sheetViews>
  <sheetFormatPr baseColWidth="10" defaultRowHeight="14.4"/>
  <cols>
    <col min="1" max="1" width="48.33203125" style="31" bestFit="1" customWidth="1"/>
    <col min="2" max="2" width="21.44140625" style="32" customWidth="1"/>
    <col min="3" max="3" width="15.21875" style="31" bestFit="1" customWidth="1"/>
    <col min="4" max="4" width="14.5546875" style="31" bestFit="1" customWidth="1"/>
    <col min="5" max="5" width="51.21875" customWidth="1"/>
    <col min="6" max="6" width="21.6640625" style="28" bestFit="1" customWidth="1"/>
    <col min="7" max="7" width="22.109375" style="27" bestFit="1" customWidth="1"/>
    <col min="8" max="8" width="37.88671875" style="27" bestFit="1" customWidth="1"/>
    <col min="9" max="9" width="11.21875" style="31" customWidth="1"/>
    <col min="10" max="10" width="16.77734375" style="31" customWidth="1"/>
    <col min="11" max="11" width="16.33203125" style="31" bestFit="1" customWidth="1"/>
    <col min="12" max="12" width="9" style="31" customWidth="1"/>
    <col min="13" max="13" width="11" style="31" customWidth="1"/>
    <col min="14" max="14" width="16.77734375" style="31" bestFit="1" customWidth="1"/>
    <col min="15" max="15" width="10.77734375" style="31" bestFit="1" customWidth="1"/>
    <col min="16" max="16" width="12.77734375" style="31" bestFit="1" customWidth="1"/>
    <col min="17" max="17" width="21" style="31" bestFit="1" customWidth="1"/>
    <col min="18" max="18" width="14.109375" style="31" bestFit="1" customWidth="1"/>
    <col min="19" max="19" width="11.6640625" style="31" bestFit="1" customWidth="1"/>
    <col min="20" max="20" width="6.77734375" style="31" bestFit="1" customWidth="1"/>
    <col min="21" max="21" width="28.109375" style="31" bestFit="1" customWidth="1"/>
    <col min="22" max="22" width="21.88671875" style="31" customWidth="1"/>
    <col min="23" max="23" width="16.77734375" style="31" bestFit="1" customWidth="1"/>
    <col min="24" max="24" width="12.77734375" style="31" bestFit="1" customWidth="1"/>
    <col min="25" max="25" width="12.77734375" style="29" bestFit="1" customWidth="1"/>
    <col min="26" max="26" width="26.5546875" customWidth="1"/>
    <col min="28" max="28" width="7.88671875" bestFit="1" customWidth="1"/>
    <col min="29" max="29" width="13.88671875" bestFit="1" customWidth="1"/>
    <col min="30" max="30" width="7.44140625" bestFit="1" customWidth="1"/>
    <col min="31" max="31" width="9.21875" bestFit="1" customWidth="1"/>
    <col min="32" max="32" width="8.109375" bestFit="1" customWidth="1"/>
    <col min="33" max="33" width="3.44140625" bestFit="1" customWidth="1"/>
  </cols>
  <sheetData>
    <row r="1" spans="1:64" s="137" customFormat="1" ht="30">
      <c r="A1" s="125" t="s">
        <v>96</v>
      </c>
      <c r="B1" s="126" t="s">
        <v>102</v>
      </c>
      <c r="C1" s="126" t="s">
        <v>103</v>
      </c>
      <c r="D1" s="126" t="s">
        <v>104</v>
      </c>
      <c r="E1" s="78" t="s">
        <v>7</v>
      </c>
      <c r="F1" s="127" t="s">
        <v>101</v>
      </c>
      <c r="G1" s="128" t="s">
        <v>100</v>
      </c>
      <c r="H1" s="128" t="s">
        <v>135</v>
      </c>
      <c r="I1" s="126" t="s">
        <v>120</v>
      </c>
      <c r="J1" s="126" t="s">
        <v>121</v>
      </c>
      <c r="K1" s="126" t="s">
        <v>122</v>
      </c>
      <c r="L1" s="126" t="s">
        <v>130</v>
      </c>
      <c r="M1" s="126" t="s">
        <v>123</v>
      </c>
      <c r="N1" s="126" t="s">
        <v>131</v>
      </c>
      <c r="O1" s="129" t="s">
        <v>124</v>
      </c>
      <c r="P1" s="129" t="s">
        <v>125</v>
      </c>
      <c r="Q1" s="129" t="s">
        <v>126</v>
      </c>
      <c r="R1" s="129" t="s">
        <v>127</v>
      </c>
      <c r="S1" s="129" t="s">
        <v>129</v>
      </c>
      <c r="T1" s="129" t="s">
        <v>128</v>
      </c>
      <c r="U1" s="129"/>
      <c r="V1" s="129"/>
      <c r="W1" s="130" t="s">
        <v>115</v>
      </c>
      <c r="X1" s="131" t="s">
        <v>133</v>
      </c>
      <c r="Y1" s="132"/>
      <c r="Z1" s="133"/>
      <c r="AA1" s="133"/>
      <c r="AB1" s="134" t="s">
        <v>105</v>
      </c>
      <c r="AC1" s="135" t="s">
        <v>97</v>
      </c>
      <c r="AD1" s="134" t="s">
        <v>98</v>
      </c>
      <c r="AE1" s="134" t="s">
        <v>99</v>
      </c>
      <c r="AF1" s="134" t="s">
        <v>109</v>
      </c>
      <c r="AG1" s="138" t="s">
        <v>160</v>
      </c>
      <c r="AH1" s="136"/>
    </row>
    <row r="2" spans="1:64" ht="27.6">
      <c r="A2" s="152" t="s">
        <v>161</v>
      </c>
      <c r="B2" s="152" t="s">
        <v>162</v>
      </c>
      <c r="C2" s="143" t="s">
        <v>106</v>
      </c>
      <c r="D2" s="144" t="s">
        <v>111</v>
      </c>
      <c r="E2" s="152" t="s">
        <v>163</v>
      </c>
      <c r="F2" s="127">
        <v>1500</v>
      </c>
      <c r="G2" s="128">
        <v>1200</v>
      </c>
      <c r="H2" s="128"/>
      <c r="I2" s="139" t="s">
        <v>160</v>
      </c>
      <c r="J2" s="139" t="s">
        <v>160</v>
      </c>
      <c r="K2" s="139" t="s">
        <v>160</v>
      </c>
      <c r="L2" s="139"/>
      <c r="M2" s="139" t="s">
        <v>160</v>
      </c>
      <c r="N2" s="139"/>
      <c r="O2" s="139"/>
      <c r="P2" s="139"/>
      <c r="Q2" s="139"/>
      <c r="R2" s="139"/>
      <c r="S2" s="139" t="s">
        <v>160</v>
      </c>
      <c r="T2" s="139" t="s">
        <v>160</v>
      </c>
      <c r="U2" s="139"/>
      <c r="V2" s="139"/>
      <c r="W2" s="139"/>
      <c r="X2" s="139"/>
      <c r="Y2" s="140"/>
      <c r="Z2" s="2"/>
      <c r="AA2" s="2"/>
      <c r="AB2" s="30" t="s">
        <v>106</v>
      </c>
      <c r="AC2" s="33">
        <v>0</v>
      </c>
      <c r="AD2" s="33">
        <v>1</v>
      </c>
      <c r="AE2" s="30">
        <v>2018</v>
      </c>
      <c r="AF2" s="30" t="s">
        <v>110</v>
      </c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27.6">
      <c r="A3" s="144"/>
      <c r="B3" s="144"/>
      <c r="C3" s="144"/>
      <c r="D3" s="144"/>
      <c r="E3" s="76"/>
      <c r="F3" s="127"/>
      <c r="G3" s="128"/>
      <c r="H3" s="128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40"/>
      <c r="Z3" s="2"/>
      <c r="AA3" s="2"/>
      <c r="AB3" s="30" t="s">
        <v>132</v>
      </c>
      <c r="AC3" s="33">
        <v>1</v>
      </c>
      <c r="AD3" s="33">
        <v>2</v>
      </c>
      <c r="AE3" s="30">
        <v>2020</v>
      </c>
      <c r="AF3" s="30" t="s">
        <v>132</v>
      </c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27.6">
      <c r="A4" s="144"/>
      <c r="B4" s="144"/>
      <c r="C4" s="143"/>
      <c r="D4" s="144"/>
      <c r="E4" s="76"/>
      <c r="F4" s="127"/>
      <c r="G4" s="128"/>
      <c r="H4" s="128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40"/>
      <c r="Z4" s="2"/>
      <c r="AA4" s="2"/>
      <c r="AB4" s="30" t="s">
        <v>107</v>
      </c>
      <c r="AC4" s="33">
        <v>2</v>
      </c>
      <c r="AD4" s="33">
        <v>3</v>
      </c>
      <c r="AE4" s="30">
        <v>2021</v>
      </c>
      <c r="AF4" s="30" t="s">
        <v>111</v>
      </c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64" ht="27.6">
      <c r="A5" s="144"/>
      <c r="B5" s="144"/>
      <c r="C5" s="143"/>
      <c r="D5" s="144"/>
      <c r="E5" s="76"/>
      <c r="F5" s="127"/>
      <c r="G5" s="128"/>
      <c r="H5" s="128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40"/>
      <c r="Z5" s="2"/>
      <c r="AA5" s="2"/>
      <c r="AB5" s="30" t="s">
        <v>137</v>
      </c>
      <c r="AC5" s="33">
        <v>3</v>
      </c>
      <c r="AD5" s="33">
        <v>4</v>
      </c>
      <c r="AE5" s="30">
        <v>2022</v>
      </c>
      <c r="AF5" s="30" t="s">
        <v>112</v>
      </c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64" ht="27.6">
      <c r="A6" s="144"/>
      <c r="B6" s="144"/>
      <c r="C6" s="143"/>
      <c r="D6" s="144"/>
      <c r="E6" s="76"/>
      <c r="F6" s="127"/>
      <c r="G6" s="128"/>
      <c r="H6" s="128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40"/>
      <c r="Z6" s="2"/>
      <c r="AA6" s="2"/>
      <c r="AB6" s="30" t="s">
        <v>138</v>
      </c>
      <c r="AC6" s="33">
        <v>4</v>
      </c>
      <c r="AD6" s="33">
        <v>5</v>
      </c>
      <c r="AE6" s="30">
        <v>2023</v>
      </c>
      <c r="AF6" s="30" t="s">
        <v>107</v>
      </c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64" ht="27.6">
      <c r="A7" s="144"/>
      <c r="B7" s="144"/>
      <c r="C7" s="143"/>
      <c r="D7" s="144"/>
      <c r="E7" s="76"/>
      <c r="F7" s="127"/>
      <c r="G7" s="128"/>
      <c r="H7" s="128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40"/>
      <c r="Z7" s="2"/>
      <c r="AA7" s="2"/>
      <c r="AB7" s="30" t="s">
        <v>108</v>
      </c>
      <c r="AC7" s="33"/>
      <c r="AD7" s="33">
        <v>6</v>
      </c>
      <c r="AE7" s="30">
        <v>2024</v>
      </c>
      <c r="AF7" s="30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</row>
    <row r="8" spans="1:64" ht="27.6">
      <c r="A8" s="144"/>
      <c r="B8" s="144"/>
      <c r="C8" s="143"/>
      <c r="D8" s="144"/>
      <c r="E8" s="76"/>
      <c r="F8" s="127"/>
      <c r="G8" s="128"/>
      <c r="H8" s="128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40"/>
      <c r="Z8" s="2"/>
      <c r="AA8" s="2"/>
      <c r="AB8" s="30"/>
      <c r="AC8" s="33"/>
      <c r="AD8" s="33">
        <v>7</v>
      </c>
      <c r="AE8" s="30">
        <v>2025</v>
      </c>
      <c r="AF8" s="30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</row>
    <row r="9" spans="1:64" ht="27.6">
      <c r="A9" s="144"/>
      <c r="B9" s="144"/>
      <c r="C9" s="143"/>
      <c r="D9" s="144"/>
      <c r="E9" s="76"/>
      <c r="F9" s="127"/>
      <c r="G9" s="128"/>
      <c r="H9" s="128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40"/>
      <c r="Z9" s="2"/>
      <c r="AA9" s="2"/>
      <c r="AB9" s="30"/>
      <c r="AC9" s="33"/>
      <c r="AD9" s="33">
        <v>8</v>
      </c>
      <c r="AE9" s="30"/>
      <c r="AF9" s="30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</row>
    <row r="10" spans="1:64" ht="27.6">
      <c r="A10" s="144"/>
      <c r="B10" s="144"/>
      <c r="C10" s="143"/>
      <c r="D10" s="144"/>
      <c r="E10" s="76"/>
      <c r="F10" s="127"/>
      <c r="G10" s="128"/>
      <c r="H10" s="128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40"/>
      <c r="Z10" s="2"/>
      <c r="AA10" s="2"/>
      <c r="AB10" s="30"/>
      <c r="AC10" s="33"/>
      <c r="AD10" s="33">
        <v>9</v>
      </c>
      <c r="AE10" s="30"/>
      <c r="AF10" s="30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</row>
    <row r="11" spans="1:64" ht="27.6">
      <c r="A11" s="144"/>
      <c r="B11" s="144"/>
      <c r="C11" s="143"/>
      <c r="D11" s="144"/>
      <c r="E11" s="76"/>
      <c r="F11" s="127"/>
      <c r="G11" s="128"/>
      <c r="H11" s="128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40"/>
      <c r="Z11" s="2"/>
      <c r="AA11" s="2"/>
      <c r="AB11" s="30"/>
      <c r="AC11" s="33"/>
      <c r="AD11" s="33">
        <v>10</v>
      </c>
      <c r="AE11" s="30"/>
      <c r="AF11" s="30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</row>
    <row r="12" spans="1:64" ht="27.6">
      <c r="A12" s="144"/>
      <c r="B12" s="144"/>
      <c r="C12" s="143"/>
      <c r="D12" s="144"/>
      <c r="E12" s="76"/>
      <c r="F12" s="127"/>
      <c r="G12" s="128"/>
      <c r="H12" s="128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40"/>
      <c r="Z12" s="2"/>
      <c r="AA12" s="2"/>
      <c r="AB12" s="30"/>
      <c r="AC12" s="33"/>
      <c r="AD12" s="33">
        <v>11</v>
      </c>
      <c r="AE12" s="30"/>
      <c r="AF12" s="30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</row>
    <row r="13" spans="1:64" ht="27.6">
      <c r="A13" s="144"/>
      <c r="B13" s="144"/>
      <c r="C13" s="143"/>
      <c r="D13" s="144"/>
      <c r="E13" s="76"/>
      <c r="F13" s="127"/>
      <c r="G13" s="128"/>
      <c r="H13" s="128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40"/>
      <c r="Z13" s="2"/>
      <c r="AA13" s="2"/>
      <c r="AB13" s="30"/>
      <c r="AC13" s="33"/>
      <c r="AD13" s="33">
        <v>12</v>
      </c>
      <c r="AE13" s="30"/>
      <c r="AF13" s="30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</row>
    <row r="14" spans="1:64" ht="27.6">
      <c r="A14" s="144"/>
      <c r="B14" s="144"/>
      <c r="C14" s="143"/>
      <c r="D14" s="144"/>
      <c r="E14" s="76"/>
      <c r="F14" s="127"/>
      <c r="G14" s="128"/>
      <c r="H14" s="128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40"/>
      <c r="Z14" s="2"/>
      <c r="AA14" s="2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spans="1:64" ht="27.6">
      <c r="A15" s="144"/>
      <c r="B15" s="144"/>
      <c r="C15" s="143"/>
      <c r="D15" s="144"/>
      <c r="E15" s="76"/>
      <c r="F15" s="127"/>
      <c r="G15" s="128"/>
      <c r="H15" s="128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40"/>
      <c r="Z15" s="2"/>
      <c r="AA15" s="2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spans="1:64" ht="27.6">
      <c r="A16" s="144"/>
      <c r="B16" s="144"/>
      <c r="C16" s="143"/>
      <c r="D16" s="144"/>
      <c r="E16" s="76"/>
      <c r="F16" s="127"/>
      <c r="G16" s="128"/>
      <c r="H16" s="128"/>
      <c r="I16" s="139"/>
      <c r="J16" s="139"/>
      <c r="K16" s="139"/>
      <c r="L16" s="139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40"/>
      <c r="Z16" s="2"/>
      <c r="AA16" s="2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spans="1:64" ht="27.6">
      <c r="A17" s="144"/>
      <c r="B17" s="144"/>
      <c r="C17" s="143"/>
      <c r="D17" s="144"/>
      <c r="E17" s="76"/>
      <c r="F17" s="127"/>
      <c r="G17" s="128"/>
      <c r="H17" s="128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40"/>
      <c r="Z17" s="2"/>
      <c r="AA17" s="2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spans="1:64" ht="27.6">
      <c r="A18" s="144"/>
      <c r="B18" s="144"/>
      <c r="C18" s="143"/>
      <c r="D18" s="144"/>
      <c r="E18" s="76"/>
      <c r="F18" s="127"/>
      <c r="G18" s="128"/>
      <c r="H18" s="128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40"/>
      <c r="Z18" s="2"/>
      <c r="AA18" s="2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spans="1:64" ht="27.6">
      <c r="A19" s="144"/>
      <c r="B19" s="144"/>
      <c r="C19" s="143"/>
      <c r="D19" s="144"/>
      <c r="E19" s="76"/>
      <c r="F19" s="127"/>
      <c r="G19" s="128"/>
      <c r="H19" s="128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40"/>
      <c r="Z19" s="2"/>
      <c r="AA19" s="2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</row>
    <row r="20" spans="1:64" ht="27.6">
      <c r="A20" s="144"/>
      <c r="B20" s="144"/>
      <c r="C20" s="144"/>
      <c r="D20" s="144"/>
      <c r="E20" s="76"/>
      <c r="F20" s="127"/>
      <c r="G20" s="128"/>
      <c r="H20" s="128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40"/>
      <c r="Z20" s="2"/>
      <c r="AA20" s="2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</row>
    <row r="21" spans="1:64" ht="27.6">
      <c r="A21" s="144"/>
      <c r="B21" s="144"/>
      <c r="C21" s="144"/>
      <c r="D21" s="144"/>
      <c r="E21" s="76"/>
      <c r="F21" s="127"/>
      <c r="G21" s="128"/>
      <c r="H21" s="128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40"/>
      <c r="Z21" s="2"/>
      <c r="AA21" s="2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</row>
    <row r="22" spans="1:64" ht="27.6">
      <c r="A22" s="144"/>
      <c r="B22" s="144"/>
      <c r="C22" s="144"/>
      <c r="D22" s="144"/>
      <c r="E22" s="76"/>
      <c r="F22" s="127"/>
      <c r="G22" s="128"/>
      <c r="H22" s="128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40"/>
      <c r="Z22" s="2"/>
      <c r="AA22" s="2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</row>
    <row r="23" spans="1:64" ht="27.6">
      <c r="A23" s="144"/>
      <c r="B23" s="144"/>
      <c r="C23" s="144"/>
      <c r="D23" s="144"/>
      <c r="E23" s="76"/>
      <c r="F23" s="127"/>
      <c r="G23" s="128"/>
      <c r="H23" s="128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40"/>
      <c r="Z23" s="2"/>
      <c r="AA23" s="2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</row>
    <row r="24" spans="1:64" ht="27.6">
      <c r="A24" s="144"/>
      <c r="B24" s="144"/>
      <c r="C24" s="144"/>
      <c r="D24" s="144"/>
      <c r="E24" s="76"/>
      <c r="F24" s="127"/>
      <c r="G24" s="128"/>
      <c r="H24" s="128"/>
      <c r="I24" s="139"/>
      <c r="J24" s="139"/>
      <c r="K24" s="139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40"/>
      <c r="Z24" s="2"/>
      <c r="AA24" s="2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spans="1:64" ht="27.6">
      <c r="A25" s="144"/>
      <c r="B25" s="144"/>
      <c r="C25" s="144"/>
      <c r="D25" s="144"/>
      <c r="E25" s="76"/>
      <c r="F25" s="127"/>
      <c r="G25" s="128"/>
      <c r="H25" s="128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40"/>
      <c r="Z25" s="2"/>
      <c r="AA25" s="2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spans="1:64" ht="27.6">
      <c r="A26" s="144"/>
      <c r="B26" s="144"/>
      <c r="C26" s="144"/>
      <c r="D26" s="144"/>
      <c r="E26" s="76"/>
      <c r="F26" s="127"/>
      <c r="G26" s="128"/>
      <c r="H26" s="128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40"/>
      <c r="Z26" s="2"/>
      <c r="AA26" s="2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spans="1:64" ht="27.6">
      <c r="A27" s="144"/>
      <c r="B27" s="144"/>
      <c r="C27" s="144"/>
      <c r="D27" s="144"/>
      <c r="E27" s="76"/>
      <c r="F27" s="127"/>
      <c r="G27" s="128"/>
      <c r="H27" s="128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40"/>
      <c r="Z27" s="2"/>
      <c r="AA27" s="2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spans="1:64" ht="27.6">
      <c r="A28" s="144"/>
      <c r="B28" s="144"/>
      <c r="C28" s="144"/>
      <c r="D28" s="144"/>
      <c r="E28" s="76"/>
      <c r="F28" s="127"/>
      <c r="G28" s="128"/>
      <c r="H28" s="128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40"/>
      <c r="Z28" s="2"/>
      <c r="AA28" s="2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spans="1:64" ht="27.6">
      <c r="A29" s="144"/>
      <c r="B29" s="144"/>
      <c r="C29" s="144"/>
      <c r="D29" s="144"/>
      <c r="E29" s="76"/>
      <c r="F29" s="127"/>
      <c r="G29" s="128"/>
      <c r="H29" s="128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40"/>
      <c r="Z29" s="2"/>
      <c r="AA29" s="2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1:64" ht="27.6">
      <c r="A30" s="144"/>
      <c r="B30" s="144"/>
      <c r="C30" s="144"/>
      <c r="D30" s="144"/>
      <c r="E30" s="76"/>
      <c r="F30" s="127"/>
      <c r="G30" s="128"/>
      <c r="H30" s="128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40"/>
      <c r="Z30" s="2"/>
      <c r="AA30" s="2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spans="1:64" ht="27.6">
      <c r="A31" s="144"/>
      <c r="B31" s="144"/>
      <c r="C31" s="144"/>
      <c r="D31" s="144"/>
      <c r="E31" s="76"/>
      <c r="F31" s="127"/>
      <c r="G31" s="128"/>
      <c r="H31" s="128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40"/>
      <c r="Z31" s="2"/>
      <c r="AA31" s="2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spans="1:64" ht="27.6">
      <c r="A32" s="144"/>
      <c r="B32" s="144"/>
      <c r="C32" s="144"/>
      <c r="D32" s="144"/>
      <c r="E32" s="76"/>
      <c r="F32" s="127"/>
      <c r="G32" s="128"/>
      <c r="H32" s="128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40"/>
      <c r="Z32" s="2"/>
      <c r="AA32" s="2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</row>
    <row r="33" spans="1:64" ht="27.6">
      <c r="A33" s="144"/>
      <c r="B33" s="144"/>
      <c r="C33" s="144"/>
      <c r="D33" s="144"/>
      <c r="E33" s="76"/>
      <c r="F33" s="127"/>
      <c r="G33" s="128"/>
      <c r="H33" s="128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40"/>
      <c r="Z33" s="2"/>
      <c r="AA33" s="2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</row>
    <row r="34" spans="1:64" ht="27.6">
      <c r="A34" s="144"/>
      <c r="B34" s="144"/>
      <c r="C34" s="144"/>
      <c r="D34" s="144"/>
      <c r="E34" s="76"/>
      <c r="F34" s="127"/>
      <c r="G34" s="128"/>
      <c r="H34" s="128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40"/>
      <c r="Z34" s="2"/>
      <c r="AA34" s="2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</row>
    <row r="35" spans="1:64" ht="27.6">
      <c r="A35" s="144"/>
      <c r="B35" s="144"/>
      <c r="C35" s="144"/>
      <c r="D35" s="144"/>
      <c r="E35" s="76"/>
      <c r="F35" s="127"/>
      <c r="G35" s="128"/>
      <c r="H35" s="128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40"/>
      <c r="Z35" s="2"/>
      <c r="AA35" s="2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</row>
    <row r="36" spans="1:64" ht="27.6">
      <c r="A36" s="144"/>
      <c r="B36" s="144"/>
      <c r="C36" s="144"/>
      <c r="D36" s="144"/>
      <c r="E36" s="76"/>
      <c r="F36" s="127"/>
      <c r="G36" s="128"/>
      <c r="H36" s="128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40"/>
      <c r="Z36" s="2"/>
      <c r="AA36" s="2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spans="1:64" ht="27.6">
      <c r="A37" s="144"/>
      <c r="B37" s="144"/>
      <c r="C37" s="144"/>
      <c r="D37" s="144"/>
      <c r="E37" s="76"/>
      <c r="F37" s="127"/>
      <c r="G37" s="128"/>
      <c r="H37" s="128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40"/>
      <c r="Z37" s="2"/>
      <c r="AA37" s="2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</row>
    <row r="38" spans="1:64" ht="27.6">
      <c r="A38" s="144"/>
      <c r="B38" s="144"/>
      <c r="C38" s="144"/>
      <c r="D38" s="144"/>
      <c r="E38" s="76"/>
      <c r="F38" s="127"/>
      <c r="G38" s="128"/>
      <c r="H38" s="128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40"/>
      <c r="Z38" s="2"/>
      <c r="AA38" s="2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</row>
    <row r="39" spans="1:64" ht="27.6">
      <c r="A39" s="144"/>
      <c r="B39" s="144"/>
      <c r="C39" s="144"/>
      <c r="D39" s="144"/>
      <c r="E39" s="76"/>
      <c r="F39" s="127"/>
      <c r="G39" s="128"/>
      <c r="H39" s="128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40"/>
      <c r="Z39" s="2"/>
      <c r="AA39" s="2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spans="1:64" ht="27.6">
      <c r="A40" s="144"/>
      <c r="B40" s="144"/>
      <c r="C40" s="144"/>
      <c r="D40" s="144"/>
      <c r="E40" s="76"/>
      <c r="F40" s="127"/>
      <c r="G40" s="128"/>
      <c r="H40" s="128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40"/>
      <c r="Z40" s="2"/>
      <c r="AA40" s="2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spans="1:64" ht="27.6">
      <c r="A41" s="144"/>
      <c r="B41" s="144"/>
      <c r="C41" s="144"/>
      <c r="D41" s="144"/>
      <c r="E41" s="76"/>
      <c r="F41" s="127"/>
      <c r="G41" s="128"/>
      <c r="H41" s="128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40"/>
      <c r="Z41" s="2"/>
      <c r="AA41" s="2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spans="1:64" ht="27.6">
      <c r="A42" s="144"/>
      <c r="B42" s="144"/>
      <c r="C42" s="144"/>
      <c r="D42" s="144"/>
      <c r="E42" s="76"/>
      <c r="F42" s="127"/>
      <c r="G42" s="128"/>
      <c r="H42" s="128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40"/>
      <c r="Z42" s="2"/>
      <c r="AA42" s="2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</row>
    <row r="43" spans="1:64" ht="27.6">
      <c r="A43" s="144"/>
      <c r="B43" s="144"/>
      <c r="C43" s="144"/>
      <c r="D43" s="144"/>
      <c r="E43" s="76"/>
      <c r="F43" s="127"/>
      <c r="G43" s="128"/>
      <c r="H43" s="128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40"/>
      <c r="Z43" s="2"/>
      <c r="AA43" s="2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spans="1:64" ht="27.6">
      <c r="A44" s="144"/>
      <c r="B44" s="144"/>
      <c r="C44" s="144"/>
      <c r="D44" s="144"/>
      <c r="E44" s="76"/>
      <c r="F44" s="127"/>
      <c r="G44" s="128"/>
      <c r="H44" s="128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40"/>
      <c r="Z44" s="2"/>
      <c r="AA44" s="2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</row>
    <row r="45" spans="1:64" ht="27.6">
      <c r="A45" s="144"/>
      <c r="B45" s="144"/>
      <c r="C45" s="144"/>
      <c r="D45" s="144"/>
      <c r="E45" s="76"/>
      <c r="F45" s="127"/>
      <c r="G45" s="128"/>
      <c r="H45" s="128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40"/>
      <c r="Z45" s="2"/>
      <c r="AA45" s="2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64" ht="27.6">
      <c r="A46" s="144"/>
      <c r="B46" s="144"/>
      <c r="C46" s="144"/>
      <c r="D46" s="144"/>
      <c r="E46" s="76"/>
      <c r="F46" s="127"/>
      <c r="G46" s="128"/>
      <c r="H46" s="128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40"/>
      <c r="Z46" s="2"/>
      <c r="AA46" s="2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ht="27.6">
      <c r="A47" s="144"/>
      <c r="B47" s="144"/>
      <c r="C47" s="144"/>
      <c r="D47" s="144"/>
      <c r="E47" s="76"/>
      <c r="F47" s="127"/>
      <c r="G47" s="128"/>
      <c r="H47" s="128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40"/>
      <c r="Z47" s="2"/>
      <c r="AA47" s="2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4" ht="27.6">
      <c r="A48" s="144"/>
      <c r="B48" s="144"/>
      <c r="C48" s="144"/>
      <c r="D48" s="144"/>
      <c r="E48" s="76"/>
      <c r="F48" s="127"/>
      <c r="G48" s="128"/>
      <c r="H48" s="128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40"/>
      <c r="Z48" s="2"/>
      <c r="AA48" s="2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1:64" ht="27.6">
      <c r="A49" s="144"/>
      <c r="B49" s="144"/>
      <c r="C49" s="144"/>
      <c r="D49" s="144"/>
      <c r="E49" s="76"/>
      <c r="F49" s="127"/>
      <c r="G49" s="128"/>
      <c r="H49" s="128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40"/>
      <c r="Z49" s="2"/>
      <c r="AA49" s="2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1:64" ht="27.6">
      <c r="A50" s="144"/>
      <c r="B50" s="144"/>
      <c r="C50" s="144"/>
      <c r="D50" s="144"/>
      <c r="E50" s="76"/>
      <c r="F50" s="127"/>
      <c r="G50" s="128"/>
      <c r="H50" s="128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40"/>
      <c r="Z50" s="2"/>
      <c r="AA50" s="2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1:64" ht="27.6">
      <c r="A51" s="144"/>
      <c r="B51" s="144"/>
      <c r="C51" s="144"/>
      <c r="D51" s="144"/>
      <c r="E51" s="76"/>
      <c r="F51" s="127"/>
      <c r="G51" s="128"/>
      <c r="H51" s="128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40"/>
      <c r="Z51" s="2"/>
      <c r="AA51" s="2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1:64" ht="27.6">
      <c r="A52" s="144"/>
      <c r="B52" s="144"/>
      <c r="C52" s="144"/>
      <c r="D52" s="144"/>
      <c r="E52" s="76"/>
      <c r="F52" s="127"/>
      <c r="G52" s="128"/>
      <c r="H52" s="128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40"/>
      <c r="Z52" s="2"/>
      <c r="AA52" s="2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1:64" ht="27.6">
      <c r="A53" s="144"/>
      <c r="B53" s="144"/>
      <c r="C53" s="144"/>
      <c r="D53" s="144"/>
      <c r="E53" s="76"/>
      <c r="F53" s="127"/>
      <c r="G53" s="128"/>
      <c r="H53" s="128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40"/>
      <c r="Z53" s="2"/>
      <c r="AA53" s="2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1:64" ht="27.6">
      <c r="A54" s="144"/>
      <c r="B54" s="144"/>
      <c r="C54" s="144"/>
      <c r="D54" s="144"/>
      <c r="E54" s="76"/>
      <c r="F54" s="127"/>
      <c r="G54" s="128"/>
      <c r="H54" s="128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40"/>
      <c r="Z54" s="2"/>
      <c r="AA54" s="2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1:64" ht="27.6">
      <c r="A55" s="144"/>
      <c r="B55" s="144"/>
      <c r="C55" s="144"/>
      <c r="D55" s="144"/>
      <c r="E55" s="76"/>
      <c r="F55" s="127"/>
      <c r="G55" s="128"/>
      <c r="H55" s="128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40"/>
      <c r="Z55" s="2"/>
      <c r="AA55" s="2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1:64" ht="27.6">
      <c r="A56" s="144"/>
      <c r="B56" s="144"/>
      <c r="C56" s="144"/>
      <c r="D56" s="144"/>
      <c r="E56" s="76"/>
      <c r="F56" s="127"/>
      <c r="G56" s="128"/>
      <c r="H56" s="128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40"/>
      <c r="Z56" s="2"/>
      <c r="AA56" s="2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1:64" ht="27.6">
      <c r="A57" s="144"/>
      <c r="B57" s="144"/>
      <c r="C57" s="144"/>
      <c r="D57" s="144"/>
      <c r="E57" s="76"/>
      <c r="F57" s="127"/>
      <c r="G57" s="128"/>
      <c r="H57" s="128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40"/>
      <c r="Z57" s="2"/>
      <c r="AA57" s="2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1:64" ht="27.6">
      <c r="A58" s="144"/>
      <c r="B58" s="144"/>
      <c r="C58" s="144"/>
      <c r="D58" s="144"/>
      <c r="E58" s="76"/>
      <c r="F58" s="127"/>
      <c r="G58" s="128"/>
      <c r="H58" s="128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40"/>
      <c r="Z58" s="2"/>
      <c r="AA58" s="2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</row>
    <row r="59" spans="1:64" ht="27.6">
      <c r="A59" s="144"/>
      <c r="B59" s="144"/>
      <c r="C59" s="144"/>
      <c r="D59" s="144"/>
      <c r="E59" s="76"/>
      <c r="F59" s="127"/>
      <c r="G59" s="128"/>
      <c r="H59" s="128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40"/>
      <c r="Z59" s="2"/>
      <c r="AA59" s="2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1:64" ht="27.6">
      <c r="A60" s="144"/>
      <c r="B60" s="144"/>
      <c r="C60" s="144"/>
      <c r="D60" s="144"/>
      <c r="E60" s="76"/>
      <c r="F60" s="127"/>
      <c r="G60" s="128"/>
      <c r="H60" s="128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40"/>
      <c r="Z60" s="2"/>
      <c r="AA60" s="2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</row>
    <row r="61" spans="1:64" ht="27.6">
      <c r="A61" s="144"/>
      <c r="B61" s="144"/>
      <c r="C61" s="144"/>
      <c r="D61" s="144"/>
      <c r="E61" s="76"/>
      <c r="F61" s="127"/>
      <c r="G61" s="128"/>
      <c r="H61" s="128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40"/>
      <c r="Z61" s="2"/>
      <c r="AA61" s="2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</row>
    <row r="62" spans="1:64" ht="27.6">
      <c r="A62" s="144"/>
      <c r="B62" s="144"/>
      <c r="C62" s="144"/>
      <c r="D62" s="144"/>
      <c r="E62" s="76"/>
      <c r="F62" s="127"/>
      <c r="G62" s="128"/>
      <c r="H62" s="128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40"/>
      <c r="Z62" s="2"/>
      <c r="AA62" s="2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</row>
    <row r="63" spans="1:64" ht="27.6">
      <c r="A63" s="144"/>
      <c r="B63" s="144"/>
      <c r="C63" s="144"/>
      <c r="D63" s="144"/>
      <c r="E63" s="76"/>
      <c r="F63" s="127"/>
      <c r="G63" s="128"/>
      <c r="H63" s="128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9"/>
      <c r="Y63" s="140"/>
      <c r="Z63" s="2"/>
      <c r="AA63" s="2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</row>
    <row r="64" spans="1:64" ht="27.6">
      <c r="A64" s="144"/>
      <c r="B64" s="144"/>
      <c r="C64" s="144"/>
      <c r="D64" s="144"/>
      <c r="E64" s="76"/>
      <c r="F64" s="127"/>
      <c r="G64" s="128"/>
      <c r="H64" s="128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39"/>
      <c r="U64" s="139"/>
      <c r="V64" s="139"/>
      <c r="W64" s="139"/>
      <c r="X64" s="139"/>
      <c r="Y64" s="140"/>
      <c r="Z64" s="2"/>
      <c r="AA64" s="2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</row>
    <row r="65" spans="1:64" ht="27.6">
      <c r="A65" s="144"/>
      <c r="B65" s="144"/>
      <c r="C65" s="144"/>
      <c r="D65" s="144"/>
      <c r="E65" s="76"/>
      <c r="F65" s="127"/>
      <c r="G65" s="128"/>
      <c r="H65" s="128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40"/>
      <c r="Z65" s="2"/>
      <c r="AA65" s="2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</row>
    <row r="66" spans="1:64" ht="27.6">
      <c r="A66" s="144"/>
      <c r="B66" s="144"/>
      <c r="C66" s="144"/>
      <c r="D66" s="144"/>
      <c r="E66" s="76"/>
      <c r="F66" s="127"/>
      <c r="G66" s="128"/>
      <c r="H66" s="128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40"/>
      <c r="Z66" s="2"/>
      <c r="AA66" s="2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</row>
    <row r="67" spans="1:64" ht="27.6">
      <c r="A67" s="144"/>
      <c r="B67" s="144"/>
      <c r="C67" s="144"/>
      <c r="D67" s="144"/>
      <c r="E67" s="76"/>
      <c r="F67" s="127"/>
      <c r="G67" s="128"/>
      <c r="H67" s="128"/>
      <c r="I67" s="139"/>
      <c r="J67" s="139"/>
      <c r="K67" s="139"/>
      <c r="L67" s="139"/>
      <c r="M67" s="139"/>
      <c r="N67" s="139"/>
      <c r="O67" s="139"/>
      <c r="P67" s="139"/>
      <c r="Q67" s="139"/>
      <c r="R67" s="139"/>
      <c r="S67" s="139"/>
      <c r="T67" s="139"/>
      <c r="U67" s="139"/>
      <c r="V67" s="139"/>
      <c r="W67" s="139"/>
      <c r="X67" s="139"/>
      <c r="Y67" s="140"/>
      <c r="Z67" s="2"/>
      <c r="AA67" s="2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</row>
    <row r="68" spans="1:64" ht="27.6">
      <c r="A68" s="144"/>
      <c r="B68" s="144"/>
      <c r="C68" s="144"/>
      <c r="D68" s="144"/>
      <c r="E68" s="76"/>
      <c r="F68" s="127"/>
      <c r="G68" s="128"/>
      <c r="H68" s="128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40"/>
      <c r="Z68" s="2"/>
      <c r="AA68" s="2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</row>
    <row r="69" spans="1:64" ht="27.6">
      <c r="A69" s="144"/>
      <c r="B69" s="144"/>
      <c r="C69" s="144"/>
      <c r="D69" s="144"/>
      <c r="E69" s="76"/>
      <c r="F69" s="127"/>
      <c r="G69" s="128"/>
      <c r="H69" s="128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40"/>
      <c r="Z69" s="2"/>
      <c r="AA69" s="2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</row>
    <row r="70" spans="1:64" ht="27.6">
      <c r="A70" s="144"/>
      <c r="B70" s="144"/>
      <c r="C70" s="144"/>
      <c r="D70" s="144"/>
      <c r="E70" s="76"/>
      <c r="F70" s="127"/>
      <c r="G70" s="128"/>
      <c r="H70" s="128"/>
      <c r="I70" s="139"/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40"/>
      <c r="Z70" s="2"/>
      <c r="AA70" s="2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</row>
    <row r="71" spans="1:64" ht="27.6">
      <c r="A71" s="144"/>
      <c r="B71" s="144"/>
      <c r="C71" s="144"/>
      <c r="D71" s="144"/>
      <c r="E71" s="76"/>
      <c r="F71" s="127"/>
      <c r="G71" s="128"/>
      <c r="H71" s="128"/>
      <c r="I71" s="139"/>
      <c r="J71" s="139"/>
      <c r="K71" s="139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40"/>
      <c r="Z71" s="2"/>
      <c r="AA71" s="2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</row>
    <row r="72" spans="1:64" ht="27.6">
      <c r="A72" s="144"/>
      <c r="B72" s="144"/>
      <c r="C72" s="144"/>
      <c r="D72" s="144"/>
      <c r="E72" s="76"/>
      <c r="F72" s="127"/>
      <c r="G72" s="128"/>
      <c r="H72" s="128"/>
      <c r="I72" s="139"/>
      <c r="J72" s="139"/>
      <c r="K72" s="139"/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40"/>
      <c r="Z72" s="2"/>
      <c r="AA72" s="2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</row>
    <row r="73" spans="1:64" ht="27.6">
      <c r="A73" s="144"/>
      <c r="B73" s="144"/>
      <c r="C73" s="144"/>
      <c r="D73" s="144"/>
      <c r="E73" s="76"/>
      <c r="F73" s="127"/>
      <c r="G73" s="128"/>
      <c r="H73" s="128"/>
      <c r="I73" s="139"/>
      <c r="J73" s="139"/>
      <c r="K73" s="139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40"/>
      <c r="Z73" s="2"/>
      <c r="AA73" s="2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</row>
    <row r="74" spans="1:64" ht="27.6">
      <c r="A74" s="144"/>
      <c r="B74" s="144"/>
      <c r="C74" s="144"/>
      <c r="D74" s="144"/>
      <c r="E74" s="76"/>
      <c r="F74" s="127"/>
      <c r="G74" s="128"/>
      <c r="H74" s="128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40"/>
      <c r="Z74" s="2"/>
      <c r="AA74" s="2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</row>
    <row r="75" spans="1:64" ht="27.6">
      <c r="A75" s="144"/>
      <c r="B75" s="144"/>
      <c r="C75" s="144"/>
      <c r="D75" s="144"/>
      <c r="E75" s="76"/>
      <c r="F75" s="127"/>
      <c r="G75" s="128"/>
      <c r="H75" s="128"/>
      <c r="I75" s="139"/>
      <c r="J75" s="139"/>
      <c r="K75" s="139"/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40"/>
      <c r="Z75" s="2"/>
      <c r="AA75" s="2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</row>
    <row r="76" spans="1:64" ht="27.6">
      <c r="A76" s="144"/>
      <c r="B76" s="144"/>
      <c r="C76" s="144"/>
      <c r="D76" s="144"/>
      <c r="E76" s="76"/>
      <c r="F76" s="127"/>
      <c r="G76" s="128"/>
      <c r="H76" s="128"/>
      <c r="I76" s="139"/>
      <c r="J76" s="139"/>
      <c r="K76" s="139"/>
      <c r="L76" s="139"/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/>
      <c r="Y76" s="140"/>
      <c r="Z76" s="2"/>
      <c r="AA76" s="2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</row>
    <row r="77" spans="1:64" ht="27.6">
      <c r="A77" s="144"/>
      <c r="B77" s="144"/>
      <c r="C77" s="144"/>
      <c r="D77" s="144"/>
      <c r="E77" s="76"/>
      <c r="F77" s="127"/>
      <c r="G77" s="128"/>
      <c r="H77" s="128"/>
      <c r="I77" s="139"/>
      <c r="J77" s="139"/>
      <c r="K77" s="139"/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40"/>
      <c r="Z77" s="2"/>
      <c r="AA77" s="2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</row>
    <row r="78" spans="1:64" ht="27.6">
      <c r="A78" s="144"/>
      <c r="B78" s="144"/>
      <c r="C78" s="144"/>
      <c r="D78" s="144"/>
      <c r="E78" s="76"/>
      <c r="F78" s="127"/>
      <c r="G78" s="128"/>
      <c r="H78" s="128"/>
      <c r="I78" s="139"/>
      <c r="J78" s="139"/>
      <c r="K78" s="139"/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40"/>
      <c r="Z78" s="2"/>
      <c r="AA78" s="2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</row>
    <row r="79" spans="1:64" ht="27.6">
      <c r="A79" s="144"/>
      <c r="B79" s="144"/>
      <c r="C79" s="144"/>
      <c r="D79" s="144"/>
      <c r="E79" s="76"/>
      <c r="F79" s="127"/>
      <c r="G79" s="128"/>
      <c r="H79" s="128"/>
      <c r="I79" s="139"/>
      <c r="J79" s="139"/>
      <c r="K79" s="139"/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40"/>
      <c r="Z79" s="2"/>
      <c r="AA79" s="2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</row>
    <row r="80" spans="1:64" ht="27.6">
      <c r="A80" s="144"/>
      <c r="B80" s="144"/>
      <c r="C80" s="144"/>
      <c r="D80" s="144"/>
      <c r="E80" s="76"/>
      <c r="F80" s="127"/>
      <c r="G80" s="128"/>
      <c r="H80" s="128"/>
      <c r="I80" s="139"/>
      <c r="J80" s="139"/>
      <c r="K80" s="139"/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40"/>
      <c r="Z80" s="2"/>
      <c r="AA80" s="2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</row>
    <row r="81" spans="1:64" ht="27.6">
      <c r="A81" s="144"/>
      <c r="B81" s="144"/>
      <c r="C81" s="144"/>
      <c r="D81" s="144"/>
      <c r="E81" s="76"/>
      <c r="F81" s="127"/>
      <c r="G81" s="128"/>
      <c r="H81" s="128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40"/>
      <c r="Z81" s="2"/>
      <c r="AA81" s="2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</row>
    <row r="82" spans="1:64" ht="27.6">
      <c r="A82" s="144"/>
      <c r="B82" s="144"/>
      <c r="C82" s="144"/>
      <c r="D82" s="144"/>
      <c r="E82" s="76"/>
      <c r="F82" s="127"/>
      <c r="G82" s="128"/>
      <c r="H82" s="128"/>
      <c r="I82" s="139"/>
      <c r="J82" s="139"/>
      <c r="K82" s="139"/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40"/>
      <c r="Z82" s="2"/>
      <c r="AA82" s="2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</row>
    <row r="83" spans="1:64" ht="27.6">
      <c r="A83" s="144"/>
      <c r="B83" s="144"/>
      <c r="C83" s="144"/>
      <c r="D83" s="144"/>
      <c r="E83" s="76"/>
      <c r="F83" s="127"/>
      <c r="G83" s="128"/>
      <c r="H83" s="128"/>
      <c r="I83" s="139"/>
      <c r="J83" s="139"/>
      <c r="K83" s="139"/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40"/>
      <c r="Z83" s="2"/>
      <c r="AA83" s="2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</row>
    <row r="84" spans="1:64" ht="27.6">
      <c r="A84" s="144"/>
      <c r="B84" s="144"/>
      <c r="C84" s="144"/>
      <c r="D84" s="144"/>
      <c r="E84" s="76"/>
      <c r="F84" s="127"/>
      <c r="G84" s="128"/>
      <c r="H84" s="128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40"/>
      <c r="Z84" s="2"/>
      <c r="AA84" s="2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</row>
    <row r="85" spans="1:64" ht="27.6">
      <c r="A85" s="144"/>
      <c r="B85" s="144"/>
      <c r="C85" s="144"/>
      <c r="D85" s="144"/>
      <c r="E85" s="76"/>
      <c r="F85" s="127"/>
      <c r="G85" s="128"/>
      <c r="H85" s="128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40"/>
      <c r="Z85" s="2"/>
      <c r="AA85" s="2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</row>
    <row r="86" spans="1:64" ht="27.6">
      <c r="A86" s="144"/>
      <c r="B86" s="144"/>
      <c r="C86" s="144"/>
      <c r="D86" s="144"/>
      <c r="E86" s="76"/>
      <c r="F86" s="127"/>
      <c r="G86" s="128"/>
      <c r="H86" s="128"/>
      <c r="I86" s="139"/>
      <c r="J86" s="139"/>
      <c r="K86" s="139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40"/>
      <c r="Z86" s="2"/>
      <c r="AA86" s="2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</row>
    <row r="87" spans="1:64" ht="27.6">
      <c r="A87" s="144"/>
      <c r="B87" s="144"/>
      <c r="C87" s="144"/>
      <c r="D87" s="144"/>
      <c r="E87" s="76"/>
      <c r="F87" s="127"/>
      <c r="G87" s="128"/>
      <c r="H87" s="128"/>
      <c r="I87" s="139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40"/>
      <c r="Z87" s="2"/>
      <c r="AA87" s="2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</row>
    <row r="88" spans="1:64" ht="27.6">
      <c r="A88" s="144"/>
      <c r="B88" s="144"/>
      <c r="C88" s="144"/>
      <c r="D88" s="144"/>
      <c r="E88" s="76"/>
      <c r="F88" s="127"/>
      <c r="G88" s="128"/>
      <c r="H88" s="128"/>
      <c r="I88" s="139"/>
      <c r="J88" s="139"/>
      <c r="K88" s="139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40"/>
      <c r="Z88" s="2"/>
      <c r="AA88" s="2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</row>
    <row r="89" spans="1:64" ht="27.6">
      <c r="A89" s="144"/>
      <c r="B89" s="144"/>
      <c r="C89" s="144"/>
      <c r="D89" s="144"/>
      <c r="E89" s="76"/>
      <c r="F89" s="127"/>
      <c r="G89" s="128"/>
      <c r="H89" s="128"/>
      <c r="I89" s="139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40"/>
      <c r="Z89" s="2"/>
      <c r="AA89" s="2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</row>
    <row r="90" spans="1:64" ht="27.6">
      <c r="A90" s="144"/>
      <c r="B90" s="144"/>
      <c r="C90" s="144"/>
      <c r="D90" s="144"/>
      <c r="E90" s="76"/>
      <c r="F90" s="127"/>
      <c r="G90" s="128"/>
      <c r="H90" s="128"/>
      <c r="I90" s="139"/>
      <c r="J90" s="139"/>
      <c r="K90" s="139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40"/>
      <c r="Z90" s="2"/>
      <c r="AA90" s="2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</row>
    <row r="91" spans="1:64" ht="27.6">
      <c r="A91" s="144"/>
      <c r="B91" s="144"/>
      <c r="C91" s="144"/>
      <c r="D91" s="144"/>
      <c r="E91" s="76"/>
      <c r="F91" s="127"/>
      <c r="G91" s="128"/>
      <c r="H91" s="128"/>
      <c r="I91" s="139"/>
      <c r="J91" s="139"/>
      <c r="K91" s="139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40"/>
      <c r="Z91" s="2"/>
      <c r="AA91" s="2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</row>
    <row r="92" spans="1:64" ht="27.6">
      <c r="A92" s="144"/>
      <c r="B92" s="145"/>
      <c r="C92" s="144"/>
      <c r="D92" s="144"/>
      <c r="E92" s="76"/>
      <c r="F92" s="127"/>
      <c r="G92" s="128"/>
      <c r="H92" s="128"/>
      <c r="I92" s="139"/>
      <c r="J92" s="139"/>
      <c r="K92" s="139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40"/>
      <c r="Z92" s="2"/>
      <c r="AA92" s="2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</row>
    <row r="93" spans="1:64" ht="27.6">
      <c r="A93" s="144"/>
      <c r="B93" s="144"/>
      <c r="C93" s="144"/>
      <c r="D93" s="144"/>
      <c r="E93" s="76"/>
      <c r="F93" s="127"/>
      <c r="G93" s="128"/>
      <c r="H93" s="128"/>
      <c r="I93" s="139"/>
      <c r="J93" s="139"/>
      <c r="K93" s="139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40"/>
      <c r="Z93" s="2"/>
      <c r="AA93" s="2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</row>
    <row r="94" spans="1:64" ht="27.6">
      <c r="A94" s="144"/>
      <c r="B94" s="144"/>
      <c r="C94" s="144"/>
      <c r="D94" s="144"/>
      <c r="E94" s="76"/>
      <c r="F94" s="127"/>
      <c r="G94" s="128"/>
      <c r="H94" s="128"/>
      <c r="I94" s="139"/>
      <c r="J94" s="139"/>
      <c r="K94" s="139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40"/>
      <c r="Z94" s="2"/>
      <c r="AA94" s="2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</row>
    <row r="95" spans="1:64" ht="27.6">
      <c r="A95" s="144"/>
      <c r="B95" s="146"/>
      <c r="C95" s="144"/>
      <c r="D95" s="144"/>
      <c r="E95" s="76"/>
      <c r="F95" s="127"/>
      <c r="G95" s="128"/>
      <c r="H95" s="128"/>
      <c r="I95" s="139"/>
      <c r="J95" s="139"/>
      <c r="K95" s="139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40"/>
      <c r="Z95" s="2"/>
      <c r="AA95" s="2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</row>
    <row r="96" spans="1:64" ht="27.6">
      <c r="A96" s="144"/>
      <c r="B96" s="146"/>
      <c r="C96" s="144"/>
      <c r="D96" s="144"/>
      <c r="E96" s="76"/>
      <c r="F96" s="127"/>
      <c r="G96" s="128"/>
      <c r="H96" s="128"/>
      <c r="I96" s="139"/>
      <c r="J96" s="139"/>
      <c r="K96" s="139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40"/>
      <c r="Z96" s="2"/>
      <c r="AA96" s="2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</row>
    <row r="97" spans="1:64" ht="27.6">
      <c r="A97" s="144"/>
      <c r="B97" s="146"/>
      <c r="C97" s="144"/>
      <c r="D97" s="144"/>
      <c r="E97" s="76"/>
      <c r="F97" s="127"/>
      <c r="G97" s="128"/>
      <c r="H97" s="128"/>
      <c r="I97" s="139"/>
      <c r="J97" s="139"/>
      <c r="K97" s="139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40"/>
      <c r="Z97" s="2"/>
      <c r="AA97" s="2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</row>
    <row r="98" spans="1:64" ht="27.6">
      <c r="A98" s="144"/>
      <c r="B98" s="146"/>
      <c r="C98" s="144"/>
      <c r="D98" s="144"/>
      <c r="E98" s="76"/>
      <c r="F98" s="127"/>
      <c r="G98" s="128"/>
      <c r="H98" s="128"/>
      <c r="I98" s="139"/>
      <c r="J98" s="139"/>
      <c r="K98" s="139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40"/>
      <c r="Z98" s="2"/>
      <c r="AA98" s="2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</row>
    <row r="99" spans="1:64" ht="27.6">
      <c r="A99" s="144"/>
      <c r="B99" s="146"/>
      <c r="C99" s="144"/>
      <c r="D99" s="144"/>
      <c r="E99" s="76"/>
      <c r="F99" s="127"/>
      <c r="G99" s="128"/>
      <c r="H99" s="128"/>
      <c r="I99" s="139"/>
      <c r="J99" s="139"/>
      <c r="K99" s="139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40"/>
      <c r="Z99" s="2"/>
      <c r="AA99" s="2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</row>
    <row r="100" spans="1:64" ht="27.6">
      <c r="A100" s="144"/>
      <c r="B100" s="146"/>
      <c r="C100" s="144"/>
      <c r="D100" s="144"/>
      <c r="E100" s="76"/>
      <c r="F100" s="127"/>
      <c r="G100" s="128"/>
      <c r="H100" s="128"/>
      <c r="I100" s="139"/>
      <c r="J100" s="139"/>
      <c r="K100" s="139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40"/>
      <c r="Z100" s="2"/>
      <c r="AA100" s="2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</row>
    <row r="101" spans="1:64" ht="27.6">
      <c r="A101" s="144"/>
      <c r="B101" s="146"/>
      <c r="C101" s="144"/>
      <c r="D101" s="144"/>
      <c r="E101" s="76"/>
      <c r="F101" s="127"/>
      <c r="G101" s="128"/>
      <c r="H101" s="128"/>
      <c r="I101" s="139"/>
      <c r="J101" s="139"/>
      <c r="K101" s="139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40"/>
      <c r="Z101" s="2"/>
      <c r="AA101" s="2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</row>
    <row r="102" spans="1:64" ht="27.6">
      <c r="A102" s="144"/>
      <c r="B102" s="146"/>
      <c r="C102" s="144"/>
      <c r="D102" s="144"/>
      <c r="E102" s="76"/>
      <c r="F102" s="127"/>
      <c r="G102" s="128"/>
      <c r="H102" s="128"/>
      <c r="I102" s="139"/>
      <c r="J102" s="139"/>
      <c r="K102" s="139"/>
      <c r="L102" s="139"/>
      <c r="M102" s="139"/>
      <c r="N102" s="139"/>
      <c r="O102" s="139"/>
      <c r="P102" s="139"/>
      <c r="Q102" s="139"/>
      <c r="R102" s="139"/>
      <c r="S102" s="139"/>
      <c r="T102" s="139"/>
      <c r="U102" s="139"/>
      <c r="V102" s="139"/>
      <c r="W102" s="139"/>
      <c r="X102" s="139"/>
      <c r="Y102" s="140"/>
      <c r="Z102" s="2"/>
      <c r="AA102" s="2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</row>
    <row r="103" spans="1:64" ht="27.6">
      <c r="A103" s="144"/>
      <c r="B103" s="146"/>
      <c r="C103" s="144"/>
      <c r="D103" s="144"/>
      <c r="E103" s="76"/>
      <c r="F103" s="127"/>
      <c r="G103" s="128"/>
      <c r="H103" s="128"/>
      <c r="I103" s="139"/>
      <c r="J103" s="139"/>
      <c r="K103" s="139"/>
      <c r="L103" s="139"/>
      <c r="M103" s="139"/>
      <c r="N103" s="139"/>
      <c r="O103" s="139"/>
      <c r="P103" s="139"/>
      <c r="Q103" s="139"/>
      <c r="R103" s="139"/>
      <c r="S103" s="139"/>
      <c r="T103" s="139"/>
      <c r="U103" s="139"/>
      <c r="V103" s="139"/>
      <c r="W103" s="139"/>
      <c r="X103" s="139"/>
      <c r="Y103" s="140"/>
      <c r="Z103" s="2"/>
      <c r="AA103" s="2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</row>
    <row r="104" spans="1:64" ht="27.6">
      <c r="A104" s="144"/>
      <c r="B104" s="146"/>
      <c r="C104" s="144"/>
      <c r="D104" s="144"/>
      <c r="E104" s="76"/>
      <c r="F104" s="127"/>
      <c r="G104" s="128"/>
      <c r="H104" s="128"/>
      <c r="I104" s="139"/>
      <c r="J104" s="139"/>
      <c r="K104" s="139"/>
      <c r="L104" s="139"/>
      <c r="M104" s="139"/>
      <c r="N104" s="139"/>
      <c r="O104" s="139"/>
      <c r="P104" s="139"/>
      <c r="Q104" s="139"/>
      <c r="R104" s="139"/>
      <c r="S104" s="139"/>
      <c r="T104" s="139"/>
      <c r="U104" s="139"/>
      <c r="V104" s="139"/>
      <c r="W104" s="139"/>
      <c r="X104" s="139"/>
      <c r="Y104" s="140"/>
      <c r="Z104" s="2"/>
      <c r="AA104" s="2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</row>
    <row r="105" spans="1:64" ht="27.6">
      <c r="A105" s="144"/>
      <c r="B105" s="146"/>
      <c r="C105" s="144"/>
      <c r="D105" s="144"/>
      <c r="E105" s="76"/>
      <c r="F105" s="127"/>
      <c r="G105" s="128"/>
      <c r="H105" s="128"/>
      <c r="I105" s="139"/>
      <c r="J105" s="139"/>
      <c r="K105" s="139"/>
      <c r="L105" s="139"/>
      <c r="M105" s="139"/>
      <c r="N105" s="139"/>
      <c r="O105" s="139"/>
      <c r="P105" s="139"/>
      <c r="Q105" s="139"/>
      <c r="R105" s="139"/>
      <c r="S105" s="139"/>
      <c r="T105" s="139"/>
      <c r="U105" s="139"/>
      <c r="V105" s="139"/>
      <c r="W105" s="139"/>
      <c r="X105" s="139"/>
      <c r="Y105" s="140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</row>
    <row r="106" spans="1:64" ht="27.6">
      <c r="A106" s="144"/>
      <c r="B106" s="146"/>
      <c r="C106" s="144"/>
      <c r="D106" s="144"/>
      <c r="E106" s="76"/>
      <c r="F106" s="127"/>
      <c r="G106" s="128"/>
      <c r="H106" s="128"/>
      <c r="I106" s="139"/>
      <c r="J106" s="139"/>
      <c r="K106" s="139"/>
      <c r="L106" s="139"/>
      <c r="M106" s="139"/>
      <c r="N106" s="139"/>
      <c r="O106" s="139"/>
      <c r="P106" s="139"/>
      <c r="Q106" s="139"/>
      <c r="R106" s="139"/>
      <c r="S106" s="139"/>
      <c r="T106" s="139"/>
      <c r="U106" s="139"/>
      <c r="V106" s="139"/>
      <c r="W106" s="139"/>
      <c r="X106" s="139"/>
      <c r="Y106" s="140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</row>
    <row r="107" spans="1:64" ht="27.6">
      <c r="A107" s="144"/>
      <c r="B107" s="146"/>
      <c r="C107" s="144"/>
      <c r="D107" s="144"/>
      <c r="E107" s="76"/>
      <c r="F107" s="127"/>
      <c r="G107" s="128"/>
      <c r="H107" s="128"/>
      <c r="I107" s="139"/>
      <c r="J107" s="139"/>
      <c r="K107" s="139"/>
      <c r="L107" s="139"/>
      <c r="M107" s="139"/>
      <c r="N107" s="139"/>
      <c r="O107" s="139"/>
      <c r="P107" s="139"/>
      <c r="Q107" s="139"/>
      <c r="R107" s="139"/>
      <c r="S107" s="139"/>
      <c r="T107" s="139"/>
      <c r="U107" s="139"/>
      <c r="V107" s="139"/>
      <c r="W107" s="139"/>
      <c r="X107" s="139"/>
      <c r="Y107" s="140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</row>
    <row r="108" spans="1:64" ht="27.6">
      <c r="A108" s="144"/>
      <c r="B108" s="146"/>
      <c r="C108" s="144"/>
      <c r="D108" s="144"/>
      <c r="E108" s="76"/>
      <c r="F108" s="127"/>
      <c r="G108" s="128"/>
      <c r="H108" s="128"/>
      <c r="I108" s="139"/>
      <c r="J108" s="139"/>
      <c r="K108" s="139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40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</row>
    <row r="109" spans="1:64" ht="27.6">
      <c r="A109" s="144"/>
      <c r="B109" s="146"/>
      <c r="C109" s="144"/>
      <c r="D109" s="144"/>
      <c r="E109" s="76"/>
      <c r="F109" s="127"/>
      <c r="G109" s="128"/>
      <c r="H109" s="128"/>
      <c r="I109" s="139"/>
      <c r="J109" s="139"/>
      <c r="K109" s="139"/>
      <c r="L109" s="139"/>
      <c r="M109" s="139"/>
      <c r="N109" s="139"/>
      <c r="O109" s="139"/>
      <c r="P109" s="139"/>
      <c r="Q109" s="139"/>
      <c r="R109" s="139"/>
      <c r="S109" s="139"/>
      <c r="T109" s="139"/>
      <c r="U109" s="139"/>
      <c r="V109" s="139"/>
      <c r="W109" s="139"/>
      <c r="X109" s="139"/>
      <c r="Y109" s="140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</row>
    <row r="110" spans="1:64" ht="27.6">
      <c r="A110" s="144"/>
      <c r="B110" s="146"/>
      <c r="C110" s="144"/>
      <c r="D110" s="144"/>
      <c r="E110" s="76"/>
      <c r="F110" s="127"/>
      <c r="G110" s="128"/>
      <c r="H110" s="128"/>
      <c r="I110" s="139"/>
      <c r="J110" s="139"/>
      <c r="K110" s="139"/>
      <c r="L110" s="139"/>
      <c r="M110" s="139"/>
      <c r="N110" s="139"/>
      <c r="O110" s="139"/>
      <c r="P110" s="139"/>
      <c r="Q110" s="139"/>
      <c r="R110" s="139"/>
      <c r="S110" s="139"/>
      <c r="T110" s="139"/>
      <c r="U110" s="139"/>
      <c r="V110" s="139"/>
      <c r="W110" s="139"/>
      <c r="X110" s="139"/>
      <c r="Y110" s="140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</row>
    <row r="111" spans="1:64" ht="27.6">
      <c r="A111" s="144"/>
      <c r="B111" s="146"/>
      <c r="C111" s="144"/>
      <c r="D111" s="144"/>
      <c r="E111" s="76"/>
      <c r="F111" s="127"/>
      <c r="G111" s="128"/>
      <c r="H111" s="128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40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</row>
    <row r="112" spans="1:64" ht="27.6">
      <c r="A112" s="144"/>
      <c r="B112" s="146"/>
      <c r="C112" s="144"/>
      <c r="D112" s="144"/>
      <c r="E112" s="76"/>
      <c r="F112" s="127"/>
      <c r="G112" s="128"/>
      <c r="H112" s="128"/>
      <c r="I112" s="139"/>
      <c r="J112" s="139"/>
      <c r="K112" s="139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40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</row>
    <row r="113" spans="1:64" ht="27.6">
      <c r="A113" s="144"/>
      <c r="B113" s="146"/>
      <c r="C113" s="144"/>
      <c r="D113" s="144"/>
      <c r="E113" s="76"/>
      <c r="F113" s="127"/>
      <c r="G113" s="128"/>
      <c r="H113" s="128"/>
      <c r="I113" s="139"/>
      <c r="J113" s="139"/>
      <c r="K113" s="139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40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</row>
    <row r="114" spans="1:64" ht="27.6">
      <c r="A114" s="144"/>
      <c r="B114" s="146"/>
      <c r="C114" s="144"/>
      <c r="D114" s="144"/>
      <c r="E114" s="76"/>
      <c r="F114" s="127"/>
      <c r="G114" s="128"/>
      <c r="H114" s="128"/>
      <c r="I114" s="139"/>
      <c r="J114" s="139"/>
      <c r="K114" s="139"/>
      <c r="L114" s="139"/>
      <c r="M114" s="139"/>
      <c r="N114" s="139"/>
      <c r="O114" s="139"/>
      <c r="P114" s="139"/>
      <c r="Q114" s="139"/>
      <c r="R114" s="139"/>
      <c r="S114" s="139"/>
      <c r="T114" s="139"/>
      <c r="U114" s="139"/>
      <c r="V114" s="139"/>
      <c r="W114" s="139"/>
      <c r="X114" s="139"/>
      <c r="Y114" s="140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</row>
    <row r="115" spans="1:64" ht="27.6">
      <c r="A115" s="144"/>
      <c r="B115" s="146"/>
      <c r="C115" s="144"/>
      <c r="D115" s="144"/>
      <c r="E115" s="76"/>
      <c r="F115" s="127"/>
      <c r="G115" s="128"/>
      <c r="H115" s="128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40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</row>
    <row r="116" spans="1:64" ht="27.6">
      <c r="A116" s="144"/>
      <c r="B116" s="146"/>
      <c r="C116" s="144"/>
      <c r="D116" s="144"/>
      <c r="E116" s="76"/>
      <c r="F116" s="127"/>
      <c r="G116" s="128"/>
      <c r="H116" s="128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40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</row>
    <row r="117" spans="1:64" ht="27.6">
      <c r="A117" s="144"/>
      <c r="B117" s="146"/>
      <c r="C117" s="144"/>
      <c r="D117" s="144"/>
      <c r="E117" s="76"/>
      <c r="F117" s="127"/>
      <c r="G117" s="128"/>
      <c r="H117" s="128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40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</row>
    <row r="118" spans="1:64" ht="27.6">
      <c r="A118" s="144"/>
      <c r="B118" s="146"/>
      <c r="C118" s="144"/>
      <c r="D118" s="144"/>
      <c r="E118" s="76"/>
      <c r="F118" s="127"/>
      <c r="G118" s="128"/>
      <c r="H118" s="128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40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</row>
    <row r="119" spans="1:64" ht="27.6">
      <c r="A119" s="144"/>
      <c r="B119" s="146"/>
      <c r="C119" s="144"/>
      <c r="D119" s="144"/>
      <c r="E119" s="76"/>
      <c r="F119" s="127"/>
      <c r="G119" s="128"/>
      <c r="H119" s="128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40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</row>
    <row r="120" spans="1:64" ht="27.6">
      <c r="A120" s="144"/>
      <c r="B120" s="146"/>
      <c r="C120" s="144"/>
      <c r="D120" s="144"/>
      <c r="E120" s="76"/>
      <c r="F120" s="127"/>
      <c r="G120" s="128"/>
      <c r="H120" s="128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40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</row>
    <row r="121" spans="1:64" ht="27.6">
      <c r="A121" s="144"/>
      <c r="B121" s="146"/>
      <c r="C121" s="144"/>
      <c r="D121" s="144"/>
      <c r="E121" s="76"/>
      <c r="F121" s="127"/>
      <c r="G121" s="128"/>
      <c r="H121" s="128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40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</row>
    <row r="122" spans="1:64" ht="27.6">
      <c r="A122" s="144"/>
      <c r="B122" s="146"/>
      <c r="C122" s="144"/>
      <c r="D122" s="144"/>
      <c r="E122" s="76"/>
      <c r="F122" s="127"/>
      <c r="G122" s="128"/>
      <c r="H122" s="128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40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</row>
    <row r="123" spans="1:64" ht="27.6">
      <c r="A123" s="144"/>
      <c r="B123" s="146"/>
      <c r="C123" s="144"/>
      <c r="D123" s="144"/>
      <c r="E123" s="76"/>
      <c r="F123" s="127"/>
      <c r="G123" s="128"/>
      <c r="H123" s="128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40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</row>
    <row r="124" spans="1:64" ht="27.6">
      <c r="A124" s="144"/>
      <c r="B124" s="146"/>
      <c r="C124" s="144"/>
      <c r="D124" s="144"/>
      <c r="E124" s="76"/>
      <c r="F124" s="127"/>
      <c r="G124" s="128"/>
      <c r="H124" s="128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40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</row>
    <row r="125" spans="1:64" ht="27.6">
      <c r="A125" s="144"/>
      <c r="B125" s="146"/>
      <c r="C125" s="144"/>
      <c r="D125" s="144"/>
      <c r="E125" s="76"/>
      <c r="F125" s="127"/>
      <c r="G125" s="128"/>
      <c r="H125" s="128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40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</row>
    <row r="126" spans="1:64" ht="27.6">
      <c r="A126" s="144"/>
      <c r="B126" s="146"/>
      <c r="C126" s="144"/>
      <c r="D126" s="144"/>
      <c r="E126" s="76"/>
      <c r="F126" s="127"/>
      <c r="G126" s="128"/>
      <c r="H126" s="128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40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</row>
    <row r="127" spans="1:64" ht="27.6">
      <c r="A127" s="144"/>
      <c r="B127" s="146"/>
      <c r="C127" s="144"/>
      <c r="D127" s="144"/>
      <c r="E127" s="76"/>
      <c r="F127" s="127"/>
      <c r="G127" s="128"/>
      <c r="H127" s="128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40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</row>
    <row r="128" spans="1:64" ht="27.6">
      <c r="A128" s="144"/>
      <c r="B128" s="146"/>
      <c r="C128" s="144"/>
      <c r="D128" s="144"/>
      <c r="E128" s="76"/>
      <c r="F128" s="127"/>
      <c r="G128" s="128"/>
      <c r="H128" s="128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40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</row>
    <row r="129" spans="1:64" ht="27.6">
      <c r="A129" s="144"/>
      <c r="B129" s="146"/>
      <c r="C129" s="144"/>
      <c r="D129" s="144"/>
      <c r="E129" s="76"/>
      <c r="F129" s="127"/>
      <c r="G129" s="128"/>
      <c r="H129" s="128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40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</row>
    <row r="130" spans="1:64" ht="27.6">
      <c r="A130" s="144"/>
      <c r="B130" s="146"/>
      <c r="C130" s="144"/>
      <c r="D130" s="144"/>
      <c r="E130" s="76"/>
      <c r="F130" s="127"/>
      <c r="G130" s="128"/>
      <c r="H130" s="128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40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</row>
    <row r="131" spans="1:64" ht="27.6">
      <c r="A131" s="144"/>
      <c r="B131" s="146"/>
      <c r="C131" s="144"/>
      <c r="D131" s="144"/>
      <c r="E131" s="76"/>
      <c r="F131" s="127"/>
      <c r="G131" s="128"/>
      <c r="H131" s="128"/>
      <c r="I131" s="139"/>
      <c r="J131" s="139"/>
      <c r="K131" s="139"/>
      <c r="L131" s="139"/>
      <c r="M131" s="139"/>
      <c r="N131" s="139"/>
      <c r="O131" s="139"/>
      <c r="P131" s="139"/>
      <c r="Q131" s="139"/>
      <c r="R131" s="139"/>
      <c r="S131" s="139"/>
      <c r="T131" s="139"/>
      <c r="U131" s="139"/>
      <c r="V131" s="139"/>
      <c r="W131" s="139"/>
      <c r="X131" s="139"/>
      <c r="Y131" s="140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</row>
    <row r="132" spans="1:64" ht="27.6">
      <c r="A132" s="144"/>
      <c r="B132" s="146"/>
      <c r="C132" s="144"/>
      <c r="D132" s="144"/>
      <c r="E132" s="76"/>
      <c r="F132" s="127"/>
      <c r="G132" s="128"/>
      <c r="H132" s="128"/>
      <c r="I132" s="139"/>
      <c r="J132" s="139"/>
      <c r="K132" s="139"/>
      <c r="L132" s="139"/>
      <c r="M132" s="139"/>
      <c r="N132" s="139"/>
      <c r="O132" s="139"/>
      <c r="P132" s="139"/>
      <c r="Q132" s="139"/>
      <c r="R132" s="139"/>
      <c r="S132" s="139"/>
      <c r="T132" s="139"/>
      <c r="U132" s="139"/>
      <c r="V132" s="139"/>
      <c r="W132" s="139"/>
      <c r="X132" s="139"/>
      <c r="Y132" s="140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</row>
    <row r="133" spans="1:64" ht="27.6">
      <c r="A133" s="144"/>
      <c r="B133" s="146"/>
      <c r="C133" s="144"/>
      <c r="D133" s="144"/>
      <c r="E133" s="76"/>
      <c r="F133" s="127"/>
      <c r="G133" s="128"/>
      <c r="H133" s="128"/>
      <c r="I133" s="139"/>
      <c r="J133" s="139"/>
      <c r="K133" s="139"/>
      <c r="L133" s="139"/>
      <c r="M133" s="139"/>
      <c r="N133" s="139"/>
      <c r="O133" s="139"/>
      <c r="P133" s="139"/>
      <c r="Q133" s="139"/>
      <c r="R133" s="139"/>
      <c r="S133" s="139"/>
      <c r="T133" s="139"/>
      <c r="U133" s="139"/>
      <c r="V133" s="139"/>
      <c r="W133" s="139"/>
      <c r="X133" s="139"/>
      <c r="Y133" s="140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</row>
    <row r="134" spans="1:64" ht="27.6">
      <c r="A134" s="144"/>
      <c r="B134" s="146"/>
      <c r="C134" s="144"/>
      <c r="D134" s="144"/>
      <c r="E134" s="76"/>
      <c r="F134" s="127"/>
      <c r="G134" s="128"/>
      <c r="H134" s="128"/>
      <c r="I134" s="139"/>
      <c r="J134" s="139"/>
      <c r="K134" s="139"/>
      <c r="L134" s="139"/>
      <c r="M134" s="139"/>
      <c r="N134" s="139"/>
      <c r="O134" s="139"/>
      <c r="P134" s="139"/>
      <c r="Q134" s="139"/>
      <c r="R134" s="139"/>
      <c r="S134" s="139"/>
      <c r="T134" s="139"/>
      <c r="U134" s="139"/>
      <c r="V134" s="139"/>
      <c r="W134" s="139"/>
      <c r="X134" s="139"/>
      <c r="Y134" s="140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</row>
    <row r="135" spans="1:64" ht="27.6">
      <c r="A135" s="144"/>
      <c r="B135" s="146"/>
      <c r="C135" s="144"/>
      <c r="D135" s="144"/>
      <c r="E135" s="76"/>
      <c r="F135" s="127"/>
      <c r="G135" s="128"/>
      <c r="H135" s="128"/>
      <c r="I135" s="139"/>
      <c r="J135" s="139"/>
      <c r="K135" s="139"/>
      <c r="L135" s="139"/>
      <c r="M135" s="139"/>
      <c r="N135" s="139"/>
      <c r="O135" s="139"/>
      <c r="P135" s="139"/>
      <c r="Q135" s="139"/>
      <c r="R135" s="139"/>
      <c r="S135" s="139"/>
      <c r="T135" s="139"/>
      <c r="U135" s="139"/>
      <c r="V135" s="139"/>
      <c r="W135" s="139"/>
      <c r="X135" s="139"/>
      <c r="Y135" s="140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</row>
    <row r="136" spans="1:64" ht="27.6">
      <c r="A136" s="144"/>
      <c r="B136" s="146"/>
      <c r="C136" s="144"/>
      <c r="D136" s="144"/>
      <c r="E136" s="76"/>
      <c r="F136" s="127"/>
      <c r="G136" s="128"/>
      <c r="H136" s="128"/>
      <c r="I136" s="139"/>
      <c r="J136" s="139"/>
      <c r="K136" s="139"/>
      <c r="L136" s="139"/>
      <c r="M136" s="139"/>
      <c r="N136" s="139"/>
      <c r="O136" s="139"/>
      <c r="P136" s="139"/>
      <c r="Q136" s="139"/>
      <c r="R136" s="139"/>
      <c r="S136" s="139"/>
      <c r="T136" s="139"/>
      <c r="U136" s="139"/>
      <c r="V136" s="139"/>
      <c r="W136" s="139"/>
      <c r="X136" s="139"/>
      <c r="Y136" s="140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</row>
    <row r="137" spans="1:64" ht="27.6">
      <c r="A137" s="144"/>
      <c r="B137" s="146"/>
      <c r="C137" s="144"/>
      <c r="D137" s="144"/>
      <c r="E137" s="76"/>
      <c r="F137" s="127"/>
      <c r="G137" s="128"/>
      <c r="H137" s="128"/>
      <c r="I137" s="139"/>
      <c r="J137" s="139"/>
      <c r="K137" s="139"/>
      <c r="L137" s="139"/>
      <c r="M137" s="139"/>
      <c r="N137" s="139"/>
      <c r="O137" s="139"/>
      <c r="P137" s="139"/>
      <c r="Q137" s="139"/>
      <c r="R137" s="139"/>
      <c r="S137" s="139"/>
      <c r="T137" s="139"/>
      <c r="U137" s="139"/>
      <c r="V137" s="139"/>
      <c r="W137" s="139"/>
      <c r="X137" s="139"/>
      <c r="Y137" s="140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</row>
    <row r="138" spans="1:64" ht="27.6">
      <c r="A138" s="144"/>
      <c r="B138" s="146"/>
      <c r="C138" s="144"/>
      <c r="D138" s="144"/>
      <c r="E138" s="76"/>
      <c r="F138" s="127"/>
      <c r="G138" s="128"/>
      <c r="H138" s="128"/>
      <c r="I138" s="139"/>
      <c r="J138" s="139"/>
      <c r="K138" s="139"/>
      <c r="L138" s="139"/>
      <c r="M138" s="139"/>
      <c r="N138" s="139"/>
      <c r="O138" s="139"/>
      <c r="P138" s="139"/>
      <c r="Q138" s="139"/>
      <c r="R138" s="139"/>
      <c r="S138" s="139"/>
      <c r="T138" s="139"/>
      <c r="U138" s="139"/>
      <c r="V138" s="139"/>
      <c r="W138" s="139"/>
      <c r="X138" s="139"/>
      <c r="Y138" s="140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</row>
    <row r="139" spans="1:64" ht="27.6">
      <c r="A139" s="144"/>
      <c r="B139" s="146"/>
      <c r="C139" s="144"/>
      <c r="D139" s="144"/>
      <c r="E139" s="76"/>
      <c r="F139" s="127"/>
      <c r="G139" s="128"/>
      <c r="H139" s="128"/>
      <c r="I139" s="139"/>
      <c r="J139" s="139"/>
      <c r="K139" s="139"/>
      <c r="L139" s="139"/>
      <c r="M139" s="139"/>
      <c r="N139" s="139"/>
      <c r="O139" s="139"/>
      <c r="P139" s="139"/>
      <c r="Q139" s="139"/>
      <c r="R139" s="139"/>
      <c r="S139" s="139"/>
      <c r="T139" s="139"/>
      <c r="U139" s="139"/>
      <c r="V139" s="139"/>
      <c r="W139" s="139"/>
      <c r="X139" s="139"/>
      <c r="Y139" s="140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</row>
    <row r="140" spans="1:64" ht="27.6">
      <c r="A140" s="144"/>
      <c r="B140" s="146"/>
      <c r="C140" s="144"/>
      <c r="D140" s="144"/>
      <c r="E140" s="76"/>
      <c r="F140" s="127"/>
      <c r="G140" s="128"/>
      <c r="H140" s="128"/>
      <c r="I140" s="139"/>
      <c r="J140" s="139"/>
      <c r="K140" s="139"/>
      <c r="L140" s="139"/>
      <c r="M140" s="139"/>
      <c r="N140" s="139"/>
      <c r="O140" s="139"/>
      <c r="P140" s="139"/>
      <c r="Q140" s="139"/>
      <c r="R140" s="139"/>
      <c r="S140" s="139"/>
      <c r="T140" s="139"/>
      <c r="U140" s="139"/>
      <c r="V140" s="139"/>
      <c r="W140" s="139"/>
      <c r="X140" s="139"/>
      <c r="Y140" s="140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</row>
    <row r="141" spans="1:64" ht="27.6">
      <c r="A141" s="144"/>
      <c r="B141" s="146"/>
      <c r="C141" s="144"/>
      <c r="D141" s="144"/>
      <c r="E141" s="76"/>
      <c r="F141" s="127"/>
      <c r="G141" s="128"/>
      <c r="H141" s="128"/>
      <c r="I141" s="139"/>
      <c r="J141" s="139"/>
      <c r="K141" s="139"/>
      <c r="L141" s="139"/>
      <c r="M141" s="139"/>
      <c r="N141" s="139"/>
      <c r="O141" s="139"/>
      <c r="P141" s="139"/>
      <c r="Q141" s="139"/>
      <c r="R141" s="139"/>
      <c r="S141" s="139"/>
      <c r="T141" s="139"/>
      <c r="U141" s="139"/>
      <c r="V141" s="139"/>
      <c r="W141" s="139"/>
      <c r="X141" s="139"/>
      <c r="Y141" s="140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</row>
    <row r="142" spans="1:64" ht="27.6">
      <c r="A142" s="144"/>
      <c r="B142" s="146"/>
      <c r="C142" s="144"/>
      <c r="D142" s="144"/>
      <c r="E142" s="76"/>
      <c r="F142" s="127"/>
      <c r="G142" s="128"/>
      <c r="H142" s="128"/>
      <c r="I142" s="139"/>
      <c r="J142" s="139"/>
      <c r="K142" s="139"/>
      <c r="L142" s="139"/>
      <c r="M142" s="139"/>
      <c r="N142" s="139"/>
      <c r="O142" s="139"/>
      <c r="P142" s="139"/>
      <c r="Q142" s="139"/>
      <c r="R142" s="139"/>
      <c r="S142" s="139"/>
      <c r="T142" s="139"/>
      <c r="U142" s="139"/>
      <c r="V142" s="139"/>
      <c r="W142" s="139"/>
      <c r="X142" s="139"/>
      <c r="Y142" s="140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</row>
    <row r="143" spans="1:64" ht="27.6">
      <c r="A143" s="144"/>
      <c r="B143" s="146"/>
      <c r="C143" s="144"/>
      <c r="D143" s="144"/>
      <c r="E143" s="76"/>
      <c r="F143" s="127"/>
      <c r="G143" s="128"/>
      <c r="H143" s="128"/>
      <c r="I143" s="139"/>
      <c r="J143" s="139"/>
      <c r="K143" s="139"/>
      <c r="L143" s="139"/>
      <c r="M143" s="139"/>
      <c r="N143" s="139"/>
      <c r="O143" s="139"/>
      <c r="P143" s="139"/>
      <c r="Q143" s="139"/>
      <c r="R143" s="139"/>
      <c r="S143" s="139"/>
      <c r="T143" s="139"/>
      <c r="U143" s="139"/>
      <c r="V143" s="139"/>
      <c r="W143" s="139"/>
      <c r="X143" s="139"/>
      <c r="Y143" s="140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</row>
    <row r="144" spans="1:64" ht="27.6">
      <c r="A144" s="144"/>
      <c r="B144" s="146"/>
      <c r="C144" s="144"/>
      <c r="D144" s="144"/>
      <c r="E144" s="76"/>
      <c r="F144" s="127"/>
      <c r="G144" s="128"/>
      <c r="H144" s="128"/>
      <c r="I144" s="139"/>
      <c r="J144" s="139"/>
      <c r="K144" s="139"/>
      <c r="L144" s="139"/>
      <c r="M144" s="139"/>
      <c r="N144" s="139"/>
      <c r="O144" s="139"/>
      <c r="P144" s="139"/>
      <c r="Q144" s="139"/>
      <c r="R144" s="139"/>
      <c r="S144" s="139"/>
      <c r="T144" s="139"/>
      <c r="U144" s="139"/>
      <c r="V144" s="139"/>
      <c r="W144" s="139"/>
      <c r="X144" s="139"/>
      <c r="Y144" s="140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</row>
    <row r="145" spans="1:64" ht="27.6">
      <c r="A145" s="144"/>
      <c r="B145" s="146"/>
      <c r="C145" s="144"/>
      <c r="D145" s="144"/>
      <c r="E145" s="76"/>
      <c r="F145" s="127"/>
      <c r="G145" s="128"/>
      <c r="H145" s="128"/>
      <c r="I145" s="139"/>
      <c r="J145" s="139"/>
      <c r="K145" s="139"/>
      <c r="L145" s="139"/>
      <c r="M145" s="139"/>
      <c r="N145" s="139"/>
      <c r="O145" s="139"/>
      <c r="P145" s="139"/>
      <c r="Q145" s="139"/>
      <c r="R145" s="139"/>
      <c r="S145" s="139"/>
      <c r="T145" s="139"/>
      <c r="U145" s="139"/>
      <c r="V145" s="139"/>
      <c r="W145" s="139"/>
      <c r="X145" s="139"/>
      <c r="Y145" s="140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</row>
    <row r="146" spans="1:64" ht="27.6">
      <c r="A146" s="144"/>
      <c r="B146" s="146"/>
      <c r="C146" s="144"/>
      <c r="D146" s="144"/>
      <c r="E146" s="76"/>
      <c r="F146" s="127"/>
      <c r="G146" s="128"/>
      <c r="H146" s="128"/>
      <c r="I146" s="139"/>
      <c r="J146" s="139"/>
      <c r="K146" s="139"/>
      <c r="L146" s="139"/>
      <c r="M146" s="139"/>
      <c r="N146" s="139"/>
      <c r="O146" s="139"/>
      <c r="P146" s="139"/>
      <c r="Q146" s="139"/>
      <c r="R146" s="139"/>
      <c r="S146" s="139"/>
      <c r="T146" s="139"/>
      <c r="U146" s="139"/>
      <c r="V146" s="139"/>
      <c r="W146" s="139"/>
      <c r="X146" s="139"/>
      <c r="Y146" s="140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</row>
    <row r="147" spans="1:64" ht="27.6">
      <c r="A147" s="144"/>
      <c r="B147" s="146"/>
      <c r="C147" s="144"/>
      <c r="D147" s="144"/>
      <c r="E147" s="76"/>
      <c r="F147" s="127"/>
      <c r="G147" s="128"/>
      <c r="H147" s="128"/>
      <c r="I147" s="139"/>
      <c r="J147" s="139"/>
      <c r="K147" s="139"/>
      <c r="L147" s="139"/>
      <c r="M147" s="139"/>
      <c r="N147" s="139"/>
      <c r="O147" s="139"/>
      <c r="P147" s="139"/>
      <c r="Q147" s="139"/>
      <c r="R147" s="139"/>
      <c r="S147" s="139"/>
      <c r="T147" s="139"/>
      <c r="U147" s="139"/>
      <c r="V147" s="139"/>
      <c r="W147" s="139"/>
      <c r="X147" s="139"/>
      <c r="Y147" s="140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</row>
    <row r="148" spans="1:64" ht="27.6">
      <c r="A148" s="144"/>
      <c r="B148" s="146"/>
      <c r="C148" s="144"/>
      <c r="D148" s="144"/>
      <c r="E148" s="76"/>
      <c r="F148" s="127"/>
      <c r="G148" s="128"/>
      <c r="H148" s="128"/>
      <c r="I148" s="139"/>
      <c r="J148" s="139"/>
      <c r="K148" s="139"/>
      <c r="L148" s="139"/>
      <c r="M148" s="139"/>
      <c r="N148" s="139"/>
      <c r="O148" s="139"/>
      <c r="P148" s="139"/>
      <c r="Q148" s="139"/>
      <c r="R148" s="139"/>
      <c r="S148" s="139"/>
      <c r="T148" s="139"/>
      <c r="U148" s="139"/>
      <c r="V148" s="139"/>
      <c r="W148" s="139"/>
      <c r="X148" s="139"/>
      <c r="Y148" s="140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</row>
    <row r="149" spans="1:64" ht="27.6">
      <c r="A149" s="144"/>
      <c r="B149" s="146"/>
      <c r="C149" s="144"/>
      <c r="D149" s="144"/>
      <c r="E149" s="76"/>
      <c r="F149" s="127"/>
      <c r="G149" s="128"/>
      <c r="H149" s="128"/>
      <c r="I149" s="139"/>
      <c r="J149" s="139"/>
      <c r="K149" s="139"/>
      <c r="L149" s="139"/>
      <c r="M149" s="139"/>
      <c r="N149" s="139"/>
      <c r="O149" s="139"/>
      <c r="P149" s="139"/>
      <c r="Q149" s="139"/>
      <c r="R149" s="139"/>
      <c r="S149" s="139"/>
      <c r="T149" s="139"/>
      <c r="U149" s="139"/>
      <c r="V149" s="139"/>
      <c r="W149" s="139"/>
      <c r="X149" s="139"/>
      <c r="Y149" s="140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</row>
    <row r="150" spans="1:64" ht="27.6">
      <c r="A150" s="144"/>
      <c r="B150" s="146"/>
      <c r="C150" s="144"/>
      <c r="D150" s="144"/>
      <c r="E150" s="76"/>
      <c r="F150" s="127"/>
      <c r="G150" s="128"/>
      <c r="H150" s="128"/>
      <c r="I150" s="139"/>
      <c r="J150" s="139"/>
      <c r="K150" s="139"/>
      <c r="L150" s="139"/>
      <c r="M150" s="139"/>
      <c r="N150" s="139"/>
      <c r="O150" s="139"/>
      <c r="P150" s="139"/>
      <c r="Q150" s="139"/>
      <c r="R150" s="139"/>
      <c r="S150" s="139"/>
      <c r="T150" s="139"/>
      <c r="U150" s="139"/>
      <c r="V150" s="139"/>
      <c r="W150" s="139"/>
      <c r="X150" s="139"/>
      <c r="Y150" s="140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</row>
    <row r="151" spans="1:64" ht="27.6">
      <c r="A151" s="144"/>
      <c r="B151" s="146"/>
      <c r="C151" s="144"/>
      <c r="D151" s="144"/>
      <c r="E151" s="76"/>
      <c r="F151" s="127"/>
      <c r="G151" s="128"/>
      <c r="H151" s="128"/>
      <c r="I151" s="139"/>
      <c r="J151" s="139"/>
      <c r="K151" s="139"/>
      <c r="L151" s="139"/>
      <c r="M151" s="139"/>
      <c r="N151" s="139"/>
      <c r="O151" s="139"/>
      <c r="P151" s="139"/>
      <c r="Q151" s="139"/>
      <c r="R151" s="139"/>
      <c r="S151" s="139"/>
      <c r="T151" s="139"/>
      <c r="U151" s="139"/>
      <c r="V151" s="139"/>
      <c r="W151" s="139"/>
      <c r="X151" s="139"/>
      <c r="Y151" s="140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</row>
    <row r="152" spans="1:64" ht="27.6">
      <c r="A152" s="144"/>
      <c r="B152" s="146"/>
      <c r="C152" s="144"/>
      <c r="D152" s="144"/>
      <c r="E152" s="76"/>
      <c r="F152" s="127"/>
      <c r="G152" s="128"/>
      <c r="H152" s="128"/>
      <c r="I152" s="139"/>
      <c r="J152" s="139"/>
      <c r="K152" s="139"/>
      <c r="L152" s="139"/>
      <c r="M152" s="139"/>
      <c r="N152" s="139"/>
      <c r="O152" s="139"/>
      <c r="P152" s="139"/>
      <c r="Q152" s="139"/>
      <c r="R152" s="139"/>
      <c r="S152" s="139"/>
      <c r="T152" s="139"/>
      <c r="U152" s="139"/>
      <c r="V152" s="139"/>
      <c r="W152" s="139"/>
      <c r="X152" s="139"/>
      <c r="Y152" s="140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</row>
    <row r="153" spans="1:64" ht="27.6">
      <c r="A153" s="144"/>
      <c r="B153" s="146"/>
      <c r="C153" s="144"/>
      <c r="D153" s="144"/>
      <c r="E153" s="76"/>
      <c r="F153" s="127"/>
      <c r="G153" s="128"/>
      <c r="H153" s="128"/>
      <c r="I153" s="139"/>
      <c r="J153" s="139"/>
      <c r="K153" s="139"/>
      <c r="L153" s="139"/>
      <c r="M153" s="139"/>
      <c r="N153" s="139"/>
      <c r="O153" s="139"/>
      <c r="P153" s="139"/>
      <c r="Q153" s="139"/>
      <c r="R153" s="139"/>
      <c r="S153" s="139"/>
      <c r="T153" s="139"/>
      <c r="U153" s="139"/>
      <c r="V153" s="139"/>
      <c r="W153" s="139"/>
      <c r="X153" s="139"/>
      <c r="Y153" s="140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</row>
    <row r="154" spans="1:64" ht="27.6">
      <c r="A154" s="144"/>
      <c r="B154" s="146"/>
      <c r="C154" s="144"/>
      <c r="D154" s="144"/>
      <c r="E154" s="76"/>
      <c r="F154" s="127"/>
      <c r="G154" s="128"/>
      <c r="H154" s="128"/>
      <c r="I154" s="139"/>
      <c r="J154" s="139"/>
      <c r="K154" s="139"/>
      <c r="L154" s="139"/>
      <c r="M154" s="139"/>
      <c r="N154" s="139"/>
      <c r="O154" s="139"/>
      <c r="P154" s="139"/>
      <c r="Q154" s="139"/>
      <c r="R154" s="139"/>
      <c r="S154" s="139"/>
      <c r="T154" s="139"/>
      <c r="U154" s="139"/>
      <c r="V154" s="139"/>
      <c r="W154" s="139"/>
      <c r="X154" s="139"/>
      <c r="Y154" s="140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</row>
    <row r="155" spans="1:64" ht="27.6">
      <c r="A155" s="144"/>
      <c r="B155" s="146"/>
      <c r="C155" s="144"/>
      <c r="D155" s="144"/>
      <c r="E155" s="76"/>
      <c r="F155" s="127"/>
      <c r="G155" s="128"/>
      <c r="H155" s="128"/>
      <c r="I155" s="139"/>
      <c r="J155" s="139"/>
      <c r="K155" s="139"/>
      <c r="L155" s="139"/>
      <c r="M155" s="139"/>
      <c r="N155" s="139"/>
      <c r="O155" s="139"/>
      <c r="P155" s="139"/>
      <c r="Q155" s="139"/>
      <c r="R155" s="139"/>
      <c r="S155" s="139"/>
      <c r="T155" s="139"/>
      <c r="U155" s="139"/>
      <c r="V155" s="139"/>
      <c r="W155" s="139"/>
      <c r="X155" s="139"/>
      <c r="Y155" s="140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</row>
    <row r="156" spans="1:64" ht="27.6">
      <c r="A156" s="144"/>
      <c r="B156" s="146"/>
      <c r="C156" s="144"/>
      <c r="D156" s="144"/>
      <c r="E156" s="76"/>
      <c r="F156" s="127"/>
      <c r="G156" s="128"/>
      <c r="H156" s="128"/>
      <c r="I156" s="139"/>
      <c r="J156" s="139"/>
      <c r="K156" s="139"/>
      <c r="L156" s="139"/>
      <c r="M156" s="139"/>
      <c r="N156" s="139"/>
      <c r="O156" s="139"/>
      <c r="P156" s="139"/>
      <c r="Q156" s="139"/>
      <c r="R156" s="139"/>
      <c r="S156" s="139"/>
      <c r="T156" s="139"/>
      <c r="U156" s="139"/>
      <c r="V156" s="139"/>
      <c r="W156" s="139"/>
      <c r="X156" s="139"/>
      <c r="Y156" s="140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</row>
    <row r="157" spans="1:64" ht="27.6">
      <c r="A157" s="144"/>
      <c r="B157" s="146"/>
      <c r="C157" s="144"/>
      <c r="D157" s="144"/>
      <c r="E157" s="76"/>
      <c r="F157" s="127"/>
      <c r="G157" s="128"/>
      <c r="H157" s="128"/>
      <c r="I157" s="139"/>
      <c r="J157" s="139"/>
      <c r="K157" s="139"/>
      <c r="L157" s="139"/>
      <c r="M157" s="139"/>
      <c r="N157" s="139"/>
      <c r="O157" s="139"/>
      <c r="P157" s="139"/>
      <c r="Q157" s="139"/>
      <c r="R157" s="139"/>
      <c r="S157" s="139"/>
      <c r="T157" s="139"/>
      <c r="U157" s="139"/>
      <c r="V157" s="139"/>
      <c r="W157" s="139"/>
      <c r="X157" s="139"/>
      <c r="Y157" s="140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</row>
    <row r="158" spans="1:64" ht="27.6">
      <c r="A158" s="144"/>
      <c r="B158" s="146"/>
      <c r="C158" s="144"/>
      <c r="D158" s="144"/>
      <c r="E158" s="76"/>
      <c r="F158" s="127"/>
      <c r="G158" s="128"/>
      <c r="H158" s="128"/>
      <c r="I158" s="139"/>
      <c r="J158" s="139"/>
      <c r="K158" s="139"/>
      <c r="L158" s="139"/>
      <c r="M158" s="139"/>
      <c r="N158" s="139"/>
      <c r="O158" s="139"/>
      <c r="P158" s="139"/>
      <c r="Q158" s="139"/>
      <c r="R158" s="139"/>
      <c r="S158" s="139"/>
      <c r="T158" s="139"/>
      <c r="U158" s="139"/>
      <c r="V158" s="139"/>
      <c r="W158" s="139"/>
      <c r="X158" s="139"/>
      <c r="Y158" s="140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</row>
    <row r="159" spans="1:64" ht="27.6">
      <c r="A159" s="144"/>
      <c r="B159" s="146"/>
      <c r="C159" s="144"/>
      <c r="D159" s="144"/>
      <c r="E159" s="76"/>
      <c r="F159" s="127"/>
      <c r="G159" s="128"/>
      <c r="H159" s="128"/>
      <c r="I159" s="139"/>
      <c r="J159" s="139"/>
      <c r="K159" s="139"/>
      <c r="L159" s="139"/>
      <c r="M159" s="139"/>
      <c r="N159" s="139"/>
      <c r="O159" s="139"/>
      <c r="P159" s="139"/>
      <c r="Q159" s="139"/>
      <c r="R159" s="139"/>
      <c r="S159" s="139"/>
      <c r="T159" s="139"/>
      <c r="U159" s="139"/>
      <c r="V159" s="139"/>
      <c r="W159" s="139"/>
      <c r="X159" s="139"/>
      <c r="Y159" s="140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</row>
    <row r="160" spans="1:64" ht="27.6">
      <c r="A160" s="144"/>
      <c r="B160" s="146"/>
      <c r="C160" s="144"/>
      <c r="D160" s="144"/>
      <c r="E160" s="76"/>
      <c r="F160" s="127"/>
      <c r="G160" s="128"/>
      <c r="H160" s="128"/>
      <c r="I160" s="139"/>
      <c r="J160" s="139"/>
      <c r="K160" s="139"/>
      <c r="L160" s="139"/>
      <c r="M160" s="139"/>
      <c r="N160" s="139"/>
      <c r="O160" s="139"/>
      <c r="P160" s="139"/>
      <c r="Q160" s="139"/>
      <c r="R160" s="139"/>
      <c r="S160" s="139"/>
      <c r="T160" s="139"/>
      <c r="U160" s="139"/>
      <c r="V160" s="139"/>
      <c r="W160" s="139"/>
      <c r="X160" s="139"/>
      <c r="Y160" s="140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</row>
    <row r="161" spans="1:64" ht="27.6">
      <c r="A161" s="144"/>
      <c r="B161" s="146"/>
      <c r="C161" s="144"/>
      <c r="D161" s="144"/>
      <c r="E161" s="76"/>
      <c r="F161" s="127"/>
      <c r="G161" s="128"/>
      <c r="H161" s="128"/>
      <c r="I161" s="139"/>
      <c r="J161" s="139"/>
      <c r="K161" s="139"/>
      <c r="L161" s="139"/>
      <c r="M161" s="139"/>
      <c r="N161" s="139"/>
      <c r="O161" s="139"/>
      <c r="P161" s="139"/>
      <c r="Q161" s="139"/>
      <c r="R161" s="139"/>
      <c r="S161" s="139"/>
      <c r="T161" s="139"/>
      <c r="U161" s="139"/>
      <c r="V161" s="139"/>
      <c r="W161" s="139"/>
      <c r="X161" s="139"/>
      <c r="Y161" s="140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</row>
    <row r="162" spans="1:64" ht="27.6">
      <c r="A162" s="144"/>
      <c r="B162" s="146"/>
      <c r="C162" s="144"/>
      <c r="D162" s="144"/>
      <c r="E162" s="76"/>
      <c r="F162" s="127"/>
      <c r="G162" s="128"/>
      <c r="H162" s="128"/>
      <c r="I162" s="139"/>
      <c r="J162" s="139"/>
      <c r="K162" s="139"/>
      <c r="L162" s="139"/>
      <c r="M162" s="139"/>
      <c r="N162" s="139"/>
      <c r="O162" s="139"/>
      <c r="P162" s="139"/>
      <c r="Q162" s="139"/>
      <c r="R162" s="139"/>
      <c r="S162" s="139"/>
      <c r="T162" s="139"/>
      <c r="U162" s="139"/>
      <c r="V162" s="139"/>
      <c r="W162" s="139"/>
      <c r="X162" s="139"/>
      <c r="Y162" s="140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</row>
    <row r="163" spans="1:64" ht="27.6">
      <c r="A163" s="144"/>
      <c r="B163" s="146"/>
      <c r="C163" s="144"/>
      <c r="D163" s="144"/>
      <c r="E163" s="76"/>
      <c r="F163" s="127"/>
      <c r="G163" s="128"/>
      <c r="H163" s="128"/>
      <c r="I163" s="139"/>
      <c r="J163" s="139"/>
      <c r="K163" s="139"/>
      <c r="L163" s="139"/>
      <c r="M163" s="139"/>
      <c r="N163" s="139"/>
      <c r="O163" s="139"/>
      <c r="P163" s="139"/>
      <c r="Q163" s="139"/>
      <c r="R163" s="139"/>
      <c r="S163" s="139"/>
      <c r="T163" s="139"/>
      <c r="U163" s="139"/>
      <c r="V163" s="139"/>
      <c r="W163" s="139"/>
      <c r="X163" s="139"/>
      <c r="Y163" s="140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</row>
    <row r="164" spans="1:64" ht="27.6">
      <c r="A164" s="144"/>
      <c r="B164" s="146"/>
      <c r="C164" s="144"/>
      <c r="D164" s="144"/>
      <c r="E164" s="76"/>
      <c r="F164" s="127"/>
      <c r="G164" s="128"/>
      <c r="H164" s="128"/>
      <c r="I164" s="139"/>
      <c r="J164" s="139"/>
      <c r="K164" s="139"/>
      <c r="L164" s="139"/>
      <c r="M164" s="139"/>
      <c r="N164" s="139"/>
      <c r="O164" s="139"/>
      <c r="P164" s="139"/>
      <c r="Q164" s="139"/>
      <c r="R164" s="139"/>
      <c r="S164" s="139"/>
      <c r="T164" s="139"/>
      <c r="U164" s="139"/>
      <c r="V164" s="139"/>
      <c r="W164" s="139"/>
      <c r="X164" s="139"/>
      <c r="Y164" s="140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</row>
    <row r="165" spans="1:64" ht="27.6">
      <c r="A165" s="144"/>
      <c r="B165" s="146"/>
      <c r="C165" s="144"/>
      <c r="D165" s="144"/>
      <c r="E165" s="76"/>
      <c r="F165" s="127"/>
      <c r="G165" s="128"/>
      <c r="H165" s="128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  <c r="S165" s="139"/>
      <c r="T165" s="139"/>
      <c r="U165" s="139"/>
      <c r="V165" s="139"/>
      <c r="W165" s="139"/>
      <c r="X165" s="139"/>
      <c r="Y165" s="140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</row>
    <row r="166" spans="1:64" ht="27.6">
      <c r="A166" s="144"/>
      <c r="B166" s="146"/>
      <c r="C166" s="144"/>
      <c r="D166" s="144"/>
      <c r="E166" s="76"/>
      <c r="F166" s="127"/>
      <c r="G166" s="128"/>
      <c r="H166" s="128"/>
      <c r="I166" s="139"/>
      <c r="J166" s="139"/>
      <c r="K166" s="139"/>
      <c r="L166" s="139"/>
      <c r="M166" s="139"/>
      <c r="N166" s="139"/>
      <c r="O166" s="139"/>
      <c r="P166" s="139"/>
      <c r="Q166" s="139"/>
      <c r="R166" s="139"/>
      <c r="S166" s="139"/>
      <c r="T166" s="139"/>
      <c r="U166" s="139"/>
      <c r="V166" s="139"/>
      <c r="W166" s="139"/>
      <c r="X166" s="139"/>
      <c r="Y166" s="140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</row>
    <row r="167" spans="1:64" ht="27.6">
      <c r="A167" s="144"/>
      <c r="B167" s="146"/>
      <c r="C167" s="144"/>
      <c r="D167" s="144"/>
      <c r="E167" s="76"/>
      <c r="F167" s="127"/>
      <c r="G167" s="128"/>
      <c r="H167" s="128"/>
      <c r="I167" s="139"/>
      <c r="J167" s="139"/>
      <c r="K167" s="139"/>
      <c r="L167" s="139"/>
      <c r="M167" s="139"/>
      <c r="N167" s="139"/>
      <c r="O167" s="139"/>
      <c r="P167" s="139"/>
      <c r="Q167" s="139"/>
      <c r="R167" s="139"/>
      <c r="S167" s="139"/>
      <c r="T167" s="139"/>
      <c r="U167" s="139"/>
      <c r="V167" s="139"/>
      <c r="W167" s="139"/>
      <c r="X167" s="139"/>
      <c r="Y167" s="140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</row>
    <row r="168" spans="1:64" ht="27.6">
      <c r="A168" s="144"/>
      <c r="B168" s="146"/>
      <c r="C168" s="144"/>
      <c r="D168" s="144"/>
      <c r="E168" s="76"/>
      <c r="F168" s="127"/>
      <c r="G168" s="128"/>
      <c r="H168" s="128"/>
      <c r="I168" s="139"/>
      <c r="J168" s="139"/>
      <c r="K168" s="139"/>
      <c r="L168" s="139"/>
      <c r="M168" s="139"/>
      <c r="N168" s="139"/>
      <c r="O168" s="139"/>
      <c r="P168" s="139"/>
      <c r="Q168" s="139"/>
      <c r="R168" s="139"/>
      <c r="S168" s="139"/>
      <c r="T168" s="139"/>
      <c r="U168" s="139"/>
      <c r="V168" s="139"/>
      <c r="W168" s="139"/>
      <c r="X168" s="139"/>
      <c r="Y168" s="140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</row>
    <row r="169" spans="1:64" ht="27.6">
      <c r="A169" s="144"/>
      <c r="B169" s="146"/>
      <c r="C169" s="144"/>
      <c r="D169" s="144"/>
      <c r="E169" s="76"/>
      <c r="F169" s="127"/>
      <c r="G169" s="128"/>
      <c r="H169" s="128"/>
      <c r="I169" s="139"/>
      <c r="J169" s="139"/>
      <c r="K169" s="139"/>
      <c r="L169" s="139"/>
      <c r="M169" s="139"/>
      <c r="N169" s="139"/>
      <c r="O169" s="139"/>
      <c r="P169" s="139"/>
      <c r="Q169" s="139"/>
      <c r="R169" s="139"/>
      <c r="S169" s="139"/>
      <c r="T169" s="139"/>
      <c r="U169" s="139"/>
      <c r="V169" s="139"/>
      <c r="W169" s="139"/>
      <c r="X169" s="139"/>
      <c r="Y169" s="140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</row>
    <row r="170" spans="1:64" ht="27.6">
      <c r="A170" s="144"/>
      <c r="B170" s="146"/>
      <c r="C170" s="144"/>
      <c r="D170" s="144"/>
      <c r="E170" s="76"/>
      <c r="F170" s="127"/>
      <c r="G170" s="128"/>
      <c r="H170" s="128"/>
      <c r="I170" s="139"/>
      <c r="J170" s="139"/>
      <c r="K170" s="139"/>
      <c r="L170" s="139"/>
      <c r="M170" s="139"/>
      <c r="N170" s="139"/>
      <c r="O170" s="139"/>
      <c r="P170" s="139"/>
      <c r="Q170" s="139"/>
      <c r="R170" s="139"/>
      <c r="S170" s="139"/>
      <c r="T170" s="139"/>
      <c r="U170" s="139"/>
      <c r="V170" s="139"/>
      <c r="W170" s="139"/>
      <c r="X170" s="139"/>
      <c r="Y170" s="140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</row>
    <row r="171" spans="1:64" ht="27.6">
      <c r="A171" s="144"/>
      <c r="B171" s="146"/>
      <c r="C171" s="144"/>
      <c r="D171" s="144"/>
      <c r="E171" s="76"/>
      <c r="F171" s="127"/>
      <c r="G171" s="128"/>
      <c r="H171" s="128"/>
      <c r="I171" s="139"/>
      <c r="J171" s="139"/>
      <c r="K171" s="139"/>
      <c r="L171" s="139"/>
      <c r="M171" s="139"/>
      <c r="N171" s="139"/>
      <c r="O171" s="139"/>
      <c r="P171" s="139"/>
      <c r="Q171" s="139"/>
      <c r="R171" s="139"/>
      <c r="S171" s="139"/>
      <c r="T171" s="139"/>
      <c r="U171" s="139"/>
      <c r="V171" s="139"/>
      <c r="W171" s="139"/>
      <c r="X171" s="139"/>
      <c r="Y171" s="140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</row>
    <row r="172" spans="1:64" ht="28.2">
      <c r="A172" s="147"/>
      <c r="B172" s="148"/>
      <c r="C172" s="147"/>
      <c r="D172" s="147"/>
      <c r="E172" s="76"/>
      <c r="F172" s="149"/>
      <c r="G172" s="150"/>
      <c r="H172" s="150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2"/>
    </row>
    <row r="173" spans="1:64" ht="28.2">
      <c r="A173" s="147"/>
      <c r="B173" s="148"/>
      <c r="C173" s="147"/>
      <c r="D173" s="147"/>
      <c r="E173" s="76"/>
      <c r="F173" s="149"/>
      <c r="G173" s="150"/>
      <c r="H173" s="150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2"/>
    </row>
    <row r="174" spans="1:64" ht="28.2">
      <c r="A174" s="147"/>
      <c r="B174" s="148"/>
      <c r="C174" s="147"/>
      <c r="D174" s="147"/>
      <c r="E174" s="76"/>
      <c r="F174" s="149"/>
      <c r="G174" s="150"/>
      <c r="H174" s="150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2"/>
    </row>
    <row r="175" spans="1:64" ht="28.2">
      <c r="A175" s="147"/>
      <c r="B175" s="148"/>
      <c r="C175" s="147"/>
      <c r="D175" s="147"/>
      <c r="E175" s="76"/>
      <c r="F175" s="149"/>
      <c r="G175" s="150"/>
      <c r="H175" s="150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2"/>
    </row>
    <row r="176" spans="1:64" ht="28.2">
      <c r="A176" s="147"/>
      <c r="B176" s="148"/>
      <c r="C176" s="147"/>
      <c r="D176" s="147"/>
      <c r="E176" s="76"/>
      <c r="F176" s="149"/>
      <c r="G176" s="150"/>
      <c r="H176" s="150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2"/>
    </row>
    <row r="177" spans="1:25" ht="28.2">
      <c r="A177" s="147"/>
      <c r="B177" s="148"/>
      <c r="C177" s="147"/>
      <c r="D177" s="147"/>
      <c r="E177" s="76"/>
      <c r="F177" s="149"/>
      <c r="G177" s="150"/>
      <c r="H177" s="150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2"/>
    </row>
    <row r="178" spans="1:25" ht="28.2">
      <c r="A178" s="147"/>
      <c r="B178" s="148"/>
      <c r="C178" s="147"/>
      <c r="D178" s="147"/>
      <c r="E178" s="76"/>
      <c r="F178" s="149"/>
      <c r="G178" s="150"/>
      <c r="H178" s="150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2"/>
    </row>
    <row r="179" spans="1:25" ht="28.2">
      <c r="A179" s="147"/>
      <c r="B179" s="148"/>
      <c r="C179" s="147"/>
      <c r="D179" s="147"/>
      <c r="E179" s="76"/>
      <c r="F179" s="149"/>
      <c r="G179" s="150"/>
      <c r="H179" s="150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2"/>
    </row>
    <row r="180" spans="1:25" ht="28.2">
      <c r="A180" s="147"/>
      <c r="B180" s="148"/>
      <c r="C180" s="147"/>
      <c r="D180" s="147"/>
      <c r="E180" s="76"/>
      <c r="F180" s="149"/>
      <c r="G180" s="150"/>
      <c r="H180" s="150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2"/>
    </row>
    <row r="181" spans="1:25" ht="28.2">
      <c r="A181" s="147"/>
      <c r="B181" s="148"/>
      <c r="C181" s="147"/>
      <c r="D181" s="147"/>
      <c r="E181" s="76"/>
      <c r="F181" s="149"/>
      <c r="G181" s="150"/>
      <c r="H181" s="150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2"/>
    </row>
    <row r="182" spans="1:25" ht="28.2">
      <c r="A182" s="147"/>
      <c r="B182" s="148"/>
      <c r="C182" s="147"/>
      <c r="D182" s="147"/>
      <c r="E182" s="76"/>
      <c r="F182" s="149"/>
      <c r="G182" s="150"/>
      <c r="H182" s="150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2"/>
    </row>
    <row r="183" spans="1:25" ht="28.2">
      <c r="A183" s="147"/>
      <c r="B183" s="148"/>
      <c r="C183" s="147"/>
      <c r="D183" s="147"/>
      <c r="E183" s="76"/>
      <c r="F183" s="149"/>
      <c r="G183" s="150"/>
      <c r="H183" s="150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2"/>
    </row>
    <row r="184" spans="1:25" ht="28.2">
      <c r="A184" s="147"/>
      <c r="B184" s="148"/>
      <c r="C184" s="147"/>
      <c r="D184" s="147"/>
      <c r="E184" s="76"/>
      <c r="F184" s="149"/>
      <c r="G184" s="150"/>
      <c r="H184" s="150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2"/>
    </row>
    <row r="185" spans="1:25" ht="28.2">
      <c r="A185" s="147"/>
      <c r="B185" s="148"/>
      <c r="C185" s="147"/>
      <c r="D185" s="147"/>
      <c r="E185" s="76"/>
      <c r="F185" s="149"/>
      <c r="G185" s="150"/>
      <c r="H185" s="150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2"/>
    </row>
    <row r="186" spans="1:25" ht="28.2">
      <c r="A186" s="147"/>
      <c r="B186" s="148"/>
      <c r="C186" s="147"/>
      <c r="D186" s="147"/>
      <c r="E186" s="76"/>
      <c r="F186" s="149"/>
      <c r="G186" s="150"/>
      <c r="H186" s="150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2"/>
    </row>
    <row r="187" spans="1:25" ht="28.2">
      <c r="A187" s="147"/>
      <c r="B187" s="148"/>
      <c r="C187" s="147"/>
      <c r="D187" s="147"/>
      <c r="E187" s="76"/>
      <c r="F187" s="149"/>
      <c r="G187" s="150"/>
      <c r="H187" s="150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2"/>
    </row>
    <row r="188" spans="1:25" ht="28.2">
      <c r="A188" s="147"/>
      <c r="B188" s="148"/>
      <c r="C188" s="147"/>
      <c r="D188" s="147"/>
      <c r="E188" s="76"/>
      <c r="F188" s="149"/>
      <c r="G188" s="150"/>
      <c r="H188" s="150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2"/>
    </row>
    <row r="189" spans="1:25" ht="28.2">
      <c r="A189" s="147"/>
      <c r="B189" s="148"/>
      <c r="C189" s="147"/>
      <c r="D189" s="147"/>
      <c r="E189" s="76"/>
      <c r="F189" s="149"/>
      <c r="G189" s="150"/>
      <c r="H189" s="150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2"/>
    </row>
    <row r="190" spans="1:25" ht="28.2">
      <c r="A190" s="147"/>
      <c r="B190" s="148"/>
      <c r="C190" s="147"/>
      <c r="D190" s="147"/>
      <c r="E190" s="76"/>
      <c r="F190" s="149"/>
      <c r="G190" s="150"/>
      <c r="H190" s="150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2"/>
    </row>
    <row r="191" spans="1:25" ht="28.2">
      <c r="A191" s="147"/>
      <c r="B191" s="148"/>
      <c r="C191" s="147"/>
      <c r="D191" s="147"/>
      <c r="E191" s="76"/>
      <c r="F191" s="149"/>
      <c r="G191" s="150"/>
      <c r="H191" s="150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2"/>
    </row>
    <row r="192" spans="1:25" ht="28.2">
      <c r="A192" s="147"/>
      <c r="B192" s="148"/>
      <c r="C192" s="147"/>
      <c r="D192" s="147"/>
      <c r="E192" s="76"/>
      <c r="F192" s="149"/>
      <c r="G192" s="150"/>
      <c r="H192" s="150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2"/>
    </row>
    <row r="193" spans="1:25" ht="28.2">
      <c r="A193" s="147"/>
      <c r="B193" s="148"/>
      <c r="C193" s="147"/>
      <c r="D193" s="147"/>
      <c r="E193" s="76"/>
      <c r="F193" s="149"/>
      <c r="G193" s="150"/>
      <c r="H193" s="150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2"/>
    </row>
    <row r="194" spans="1:25" ht="28.2">
      <c r="A194" s="147"/>
      <c r="B194" s="148"/>
      <c r="C194" s="147"/>
      <c r="D194" s="147"/>
      <c r="E194" s="76"/>
      <c r="F194" s="149"/>
      <c r="G194" s="150"/>
      <c r="H194" s="150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2"/>
    </row>
    <row r="195" spans="1:25" ht="28.2">
      <c r="A195" s="147"/>
      <c r="B195" s="148"/>
      <c r="C195" s="147"/>
      <c r="D195" s="147"/>
      <c r="E195" s="76"/>
      <c r="F195" s="149"/>
      <c r="G195" s="150"/>
      <c r="H195" s="150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2"/>
    </row>
    <row r="196" spans="1:25" ht="28.2">
      <c r="A196" s="147"/>
      <c r="B196" s="148"/>
      <c r="C196" s="147"/>
      <c r="D196" s="147"/>
      <c r="E196" s="76"/>
      <c r="F196" s="149"/>
      <c r="G196" s="150"/>
      <c r="H196" s="150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2"/>
    </row>
    <row r="197" spans="1:25" ht="28.2">
      <c r="A197" s="147"/>
      <c r="B197" s="148"/>
      <c r="C197" s="147"/>
      <c r="D197" s="147"/>
      <c r="E197" s="76"/>
      <c r="F197" s="149"/>
      <c r="G197" s="150"/>
      <c r="H197" s="150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2"/>
    </row>
    <row r="198" spans="1:25" ht="28.2">
      <c r="A198" s="147"/>
      <c r="B198" s="148"/>
      <c r="C198" s="147"/>
      <c r="D198" s="147"/>
      <c r="E198" s="151"/>
      <c r="F198" s="149"/>
      <c r="G198" s="150"/>
      <c r="H198" s="150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2"/>
    </row>
    <row r="199" spans="1:25" ht="28.2">
      <c r="A199" s="147"/>
      <c r="B199" s="148"/>
      <c r="C199" s="147"/>
      <c r="D199" s="147"/>
      <c r="E199" s="151"/>
      <c r="F199" s="149"/>
      <c r="G199" s="150"/>
      <c r="H199" s="150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2"/>
    </row>
    <row r="200" spans="1:25" ht="28.2">
      <c r="A200" s="147"/>
      <c r="B200" s="148"/>
      <c r="C200" s="147"/>
      <c r="D200" s="147"/>
      <c r="E200" s="151"/>
      <c r="F200" s="149"/>
      <c r="G200" s="150"/>
      <c r="H200" s="150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2"/>
    </row>
    <row r="201" spans="1:25" ht="28.2">
      <c r="A201" s="147"/>
      <c r="B201" s="148"/>
      <c r="C201" s="147"/>
      <c r="D201" s="147"/>
      <c r="E201" s="151"/>
      <c r="F201" s="149"/>
      <c r="G201" s="150"/>
      <c r="H201" s="150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2"/>
    </row>
  </sheetData>
  <sheetProtection algorithmName="SHA-512" hashValue="sKPYD/M7df5Mn9gm4spTs+Y68Ya6Bpuh8m3QXeNdXrLSupPHkeUEYUbGjKQkMQSYJpqpcENAniHjSllda4Seyg==" saltValue="yzunzFsuBQFcrS72itUpmw==" spinCount="100000" sheet="1" objects="1" scenarios="1"/>
  <dataValidations count="4">
    <dataValidation type="list" errorStyle="warning" allowBlank="1" showDropDown="1" showInputMessage="1" showErrorMessage="1" error="Code Cathégorie Invalide " sqref="D1:D1048576" xr:uid="{00000000-0002-0000-0100-000002000000}">
      <formula1>$AF$2:$AF$6</formula1>
    </dataValidation>
    <dataValidation type="list" showInputMessage="1" showErrorMessage="1" sqref="Z2:AB1048576 J202:Y1048576 I2:Y201" xr:uid="{45003AD9-69EA-4420-AE43-E61785EFA70D}">
      <formula1>$AG$1:$AG$2</formula1>
    </dataValidation>
    <dataValidation type="textLength" operator="equal" allowBlank="1" showInputMessage="1" showErrorMessage="1" sqref="B1:B1048576" xr:uid="{6B2DA6EF-A725-4C8D-93D3-B983FD2C1281}">
      <formula1>8</formula1>
    </dataValidation>
    <dataValidation type="list" allowBlank="1" showInputMessage="1" showErrorMessage="1" sqref="C2:C1048576" xr:uid="{CE520B24-AFB6-4C07-9BDB-367E46786F86}">
      <formula1>$AB$2:$AB$6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CommandButton2"/>
  <dimension ref="A1:S103"/>
  <sheetViews>
    <sheetView showGridLines="0" showRowColHeaders="0" workbookViewId="0">
      <selection activeCell="R8" sqref="R8"/>
    </sheetView>
  </sheetViews>
  <sheetFormatPr baseColWidth="10" defaultColWidth="9.21875" defaultRowHeight="13.8"/>
  <cols>
    <col min="1" max="1" width="11.77734375" style="13" customWidth="1"/>
    <col min="2" max="2" width="4.77734375" style="13" customWidth="1"/>
    <col min="3" max="3" width="7.5546875" style="13" customWidth="1"/>
    <col min="4" max="4" width="5.77734375" style="13" customWidth="1"/>
    <col min="5" max="5" width="0.44140625" style="13" hidden="1" customWidth="1"/>
    <col min="6" max="6" width="5.77734375" style="13" customWidth="1"/>
    <col min="7" max="7" width="9.88671875" style="13" customWidth="1"/>
    <col min="8" max="8" width="9" style="13" customWidth="1"/>
    <col min="9" max="9" width="10.33203125" style="13" customWidth="1"/>
    <col min="10" max="10" width="9" style="13" customWidth="1"/>
    <col min="11" max="11" width="10.88671875" style="57" customWidth="1"/>
    <col min="12" max="12" width="0.21875" style="3" hidden="1" customWidth="1"/>
    <col min="13" max="16384" width="9.21875" style="3"/>
  </cols>
  <sheetData>
    <row r="1" spans="1:12" ht="18" customHeight="1">
      <c r="D1" s="340" t="s">
        <v>0</v>
      </c>
      <c r="E1" s="340"/>
      <c r="F1" s="340"/>
      <c r="G1" s="340"/>
      <c r="H1" s="340"/>
    </row>
    <row r="2" spans="1:12" ht="1.5" customHeight="1" thickBot="1"/>
    <row r="3" spans="1:12" ht="20.25" customHeight="1" thickBot="1">
      <c r="A3" s="74">
        <v>2024</v>
      </c>
      <c r="B3" s="75"/>
      <c r="C3" s="76">
        <v>4</v>
      </c>
      <c r="D3" s="222" t="s">
        <v>2</v>
      </c>
      <c r="E3" s="223"/>
      <c r="F3" s="341">
        <v>0</v>
      </c>
      <c r="G3" s="341"/>
      <c r="H3" s="211" t="s">
        <v>156</v>
      </c>
      <c r="I3" s="212"/>
      <c r="K3" s="77"/>
    </row>
    <row r="4" spans="1:12" ht="4.5" customHeight="1"/>
    <row r="5" spans="1:12" s="5" customFormat="1" ht="20.55" customHeight="1">
      <c r="A5" s="36" t="s">
        <v>3</v>
      </c>
      <c r="B5" s="213" t="s">
        <v>114</v>
      </c>
      <c r="C5" s="215"/>
      <c r="D5" s="213" t="s">
        <v>4</v>
      </c>
      <c r="E5" s="214"/>
      <c r="F5" s="214"/>
      <c r="G5" s="214"/>
      <c r="H5" s="215"/>
      <c r="I5" s="213" t="s">
        <v>5</v>
      </c>
      <c r="J5" s="214"/>
      <c r="K5" s="215"/>
      <c r="L5" s="5" t="s">
        <v>139</v>
      </c>
    </row>
    <row r="6" spans="1:12" s="6" customFormat="1" ht="16.5" customHeight="1">
      <c r="A6" s="78" t="str">
        <f>IF(A8="","",(VLOOKUP(A8,Source!$A$1:$P$201,4,)))</f>
        <v>M</v>
      </c>
      <c r="B6" s="216" t="str">
        <f>IF(A8&lt;&gt;"",VLOOKUP(A8,Source!$A$1:$P$201,3, ),"")</f>
        <v>A</v>
      </c>
      <c r="C6" s="218"/>
      <c r="D6" s="216" t="str">
        <f>IF(A8&lt;&gt;"",VLOOKUP(A8,Source!$A$1:$P$201,2, )," ")</f>
        <v>1234567Q</v>
      </c>
      <c r="E6" s="217"/>
      <c r="F6" s="217"/>
      <c r="G6" s="217"/>
      <c r="H6" s="218"/>
      <c r="I6" s="219"/>
      <c r="J6" s="220"/>
      <c r="K6" s="221"/>
    </row>
    <row r="7" spans="1:12" ht="2.25" customHeight="1"/>
    <row r="8" spans="1:12" ht="12" customHeight="1">
      <c r="A8" s="224" t="s">
        <v>161</v>
      </c>
      <c r="B8" s="224"/>
      <c r="C8" s="224"/>
      <c r="D8" s="224"/>
      <c r="E8" s="224"/>
      <c r="F8" s="224"/>
      <c r="G8" s="224"/>
      <c r="H8" s="224"/>
      <c r="I8" s="224"/>
      <c r="J8" s="227" t="s">
        <v>6</v>
      </c>
      <c r="K8" s="227"/>
    </row>
    <row r="9" spans="1:12" ht="13.5" customHeight="1">
      <c r="A9" s="225" t="str">
        <f>IF(A8="","",(VLOOKUP(A8,Source!$A$1:$P$201,5,)))</f>
        <v>RUE DE LA LIBERTE TUNIS</v>
      </c>
      <c r="B9" s="225"/>
      <c r="C9" s="225"/>
      <c r="D9" s="225"/>
      <c r="E9" s="225"/>
      <c r="F9" s="225"/>
      <c r="G9" s="225"/>
      <c r="H9" s="225"/>
      <c r="I9" s="225"/>
      <c r="J9" s="227" t="s">
        <v>7</v>
      </c>
      <c r="K9" s="227"/>
    </row>
    <row r="10" spans="1:12" ht="13.5" customHeight="1">
      <c r="A10" s="79"/>
      <c r="B10" s="63"/>
      <c r="C10" s="63" t="s">
        <v>8</v>
      </c>
      <c r="D10" s="226"/>
      <c r="E10" s="226"/>
      <c r="F10" s="226"/>
      <c r="G10" s="226"/>
      <c r="H10" s="226"/>
      <c r="I10" s="226"/>
      <c r="J10" s="226"/>
      <c r="K10" s="226"/>
    </row>
    <row r="11" spans="1:12" ht="5.25" customHeight="1">
      <c r="A11" s="80"/>
      <c r="B11" s="63"/>
      <c r="C11" s="63"/>
      <c r="E11" s="75"/>
      <c r="F11" s="75"/>
      <c r="G11" s="75"/>
      <c r="H11" s="75"/>
      <c r="I11" s="75"/>
      <c r="J11" s="75"/>
    </row>
    <row r="12" spans="1:12" ht="12.75" customHeight="1">
      <c r="A12" s="81"/>
      <c r="B12" s="81"/>
      <c r="C12" s="63"/>
      <c r="E12" s="7" t="s">
        <v>9</v>
      </c>
      <c r="F12" s="231"/>
      <c r="G12" s="231"/>
      <c r="H12" s="231"/>
      <c r="I12" s="231"/>
      <c r="J12" s="231"/>
      <c r="K12" s="65" t="s">
        <v>10</v>
      </c>
    </row>
    <row r="13" spans="1:12" ht="9.4499999999999993" customHeight="1">
      <c r="A13" s="80" t="s">
        <v>11</v>
      </c>
      <c r="B13" s="80" t="s">
        <v>13</v>
      </c>
      <c r="C13" s="63"/>
    </row>
    <row r="14" spans="1:12" ht="12.6" customHeight="1">
      <c r="K14" s="82" t="s">
        <v>14</v>
      </c>
    </row>
    <row r="15" spans="1:12" ht="4.5" customHeight="1"/>
    <row r="16" spans="1:12" ht="14.25" customHeight="1">
      <c r="A16" s="232" t="s">
        <v>15</v>
      </c>
      <c r="B16" s="232"/>
      <c r="C16" s="232"/>
      <c r="D16" s="177" t="s">
        <v>16</v>
      </c>
      <c r="E16" s="177"/>
      <c r="F16" s="175" t="s">
        <v>17</v>
      </c>
      <c r="G16" s="177" t="s">
        <v>18</v>
      </c>
      <c r="H16" s="177" t="s">
        <v>19</v>
      </c>
      <c r="I16" s="177" t="s">
        <v>20</v>
      </c>
      <c r="J16" s="178" t="s">
        <v>134</v>
      </c>
      <c r="K16" s="177" t="s">
        <v>21</v>
      </c>
    </row>
    <row r="17" spans="1:12" s="8" customFormat="1" ht="33" customHeight="1">
      <c r="A17" s="35" t="s">
        <v>133</v>
      </c>
      <c r="B17" s="34" t="s">
        <v>115</v>
      </c>
      <c r="C17" s="34" t="s">
        <v>22</v>
      </c>
      <c r="D17" s="177"/>
      <c r="E17" s="177"/>
      <c r="F17" s="176"/>
      <c r="G17" s="177"/>
      <c r="H17" s="177"/>
      <c r="I17" s="177"/>
      <c r="J17" s="178"/>
      <c r="K17" s="177"/>
    </row>
    <row r="18" spans="1:12" s="9" customFormat="1" ht="15" customHeight="1">
      <c r="A18" s="22">
        <f>IF(A8="","",VLOOKUP(A8,Source!$A$1:$AJ$201,24, ))</f>
        <v>0</v>
      </c>
      <c r="B18" s="22">
        <f>IF(A8="","",VLOOKUP(A8,Source!$A$1:$AJ$201,23, ))</f>
        <v>0</v>
      </c>
      <c r="C18" s="22" t="str">
        <f>IF(A8="","",VLOOKUP(A8,Source!$A$1:$AJ$201,20, ))</f>
        <v>X</v>
      </c>
      <c r="D18" s="174" t="str">
        <f>IF(A8&lt;&gt;"",IF(A8=" ","",VLOOKUP(A8,Source!$A$1:$AJ$201,19, )),"")</f>
        <v>X</v>
      </c>
      <c r="E18" s="174"/>
      <c r="F18" s="23">
        <f>IF(A8&lt;&gt;"",IF(A8=" ","",VLOOKUP(A8,Source!$A$1:$AI$201,14, )),"")</f>
        <v>0</v>
      </c>
      <c r="G18" s="22" t="str">
        <f>IF(A8="","",VLOOKUP(A8,Source!$A$1:$AI$201,13, ))</f>
        <v>X</v>
      </c>
      <c r="H18" s="24">
        <f>IF(A8&lt;&gt;"",IF(A8=" "," ",VLOOKUP(A8,Source!$A$1:$AJ$201,12, )),"")</f>
        <v>0</v>
      </c>
      <c r="I18" s="22" t="str">
        <f>IF(A8="","",VLOOKUP(A8,Source!$A$1:$AI$201,11, ))</f>
        <v>X</v>
      </c>
      <c r="J18" s="22" t="str">
        <f>IF(A8&lt;&gt;"",VLOOKUP(A8,Source!$A$1:$AJ$201,10, ),"")</f>
        <v>X</v>
      </c>
      <c r="K18" s="22" t="str">
        <f>IF(A8&lt;&gt;"",VLOOKUP(A8,Source!$A$1:$AJ$201,9, ),"")</f>
        <v>X</v>
      </c>
    </row>
    <row r="19" spans="1:12" ht="14.55" customHeight="1">
      <c r="H19" s="184" t="s">
        <v>21</v>
      </c>
      <c r="I19" s="184"/>
      <c r="K19" s="13"/>
    </row>
    <row r="20" spans="1:12" ht="0.45" customHeight="1"/>
    <row r="21" spans="1:12" s="11" customFormat="1" ht="18" customHeight="1">
      <c r="A21" s="51" t="s">
        <v>23</v>
      </c>
      <c r="B21" s="193" t="s">
        <v>24</v>
      </c>
      <c r="C21" s="193"/>
      <c r="D21" s="193"/>
      <c r="E21" s="193" t="s">
        <v>25</v>
      </c>
      <c r="F21" s="193"/>
      <c r="G21" s="193"/>
      <c r="H21" s="193" t="s">
        <v>26</v>
      </c>
      <c r="I21" s="193"/>
      <c r="J21" s="193"/>
      <c r="K21" s="193"/>
      <c r="L21" s="10"/>
    </row>
    <row r="22" spans="1:12" s="8" customFormat="1" ht="24.6" customHeight="1">
      <c r="A22" s="44">
        <v>146.68899999999999</v>
      </c>
      <c r="B22" s="165"/>
      <c r="C22" s="166"/>
      <c r="D22" s="167"/>
      <c r="E22" s="54"/>
      <c r="F22" s="185">
        <f>IF(H36&lt;&gt;"",H36*(1-9.18%),"")</f>
        <v>1089.8399999999999</v>
      </c>
      <c r="G22" s="186"/>
      <c r="H22" s="179" t="s">
        <v>27</v>
      </c>
      <c r="I22" s="179"/>
      <c r="J22" s="179"/>
      <c r="K22" s="180"/>
    </row>
    <row r="23" spans="1:12" s="8" customFormat="1" ht="15" customHeight="1">
      <c r="A23" s="44">
        <v>4.9039999999999999</v>
      </c>
      <c r="B23" s="165"/>
      <c r="C23" s="166"/>
      <c r="D23" s="166"/>
      <c r="E23" s="55"/>
      <c r="F23" s="166"/>
      <c r="G23" s="167"/>
      <c r="H23" s="181" t="s">
        <v>28</v>
      </c>
      <c r="I23" s="182"/>
      <c r="J23" s="182"/>
      <c r="K23" s="183"/>
    </row>
    <row r="24" spans="1:12" s="8" customFormat="1" ht="25.5" customHeight="1">
      <c r="A24" s="25">
        <f>IF(E24&lt;&gt;"",IF(E24=" ","",E24*B24),"")</f>
        <v>150</v>
      </c>
      <c r="B24" s="165">
        <v>0.1</v>
      </c>
      <c r="C24" s="166"/>
      <c r="D24" s="167"/>
      <c r="E24" s="168">
        <f>IF(A8="","",(VLOOKUP(A8,Source!$A$1:$P$201,6,)))</f>
        <v>1500</v>
      </c>
      <c r="F24" s="169"/>
      <c r="G24" s="170"/>
      <c r="H24" s="171" t="s">
        <v>88</v>
      </c>
      <c r="I24" s="172"/>
      <c r="J24" s="172"/>
      <c r="K24" s="173"/>
    </row>
    <row r="25" spans="1:12" s="8" customFormat="1" ht="36" customHeight="1">
      <c r="A25" s="25" t="str">
        <f>IF(E25="","", E25*C25)</f>
        <v/>
      </c>
      <c r="B25" s="52"/>
      <c r="C25" s="56">
        <v>0.01</v>
      </c>
      <c r="D25" s="53"/>
      <c r="E25" s="201"/>
      <c r="F25" s="202"/>
      <c r="G25" s="203"/>
      <c r="H25" s="179" t="s">
        <v>95</v>
      </c>
      <c r="I25" s="179"/>
      <c r="J25" s="179"/>
      <c r="K25" s="180"/>
    </row>
    <row r="26" spans="1:12" s="8" customFormat="1" ht="27.6" customHeight="1">
      <c r="A26" s="25" t="str">
        <f>IF(E26=""," ",E26*C26)</f>
        <v xml:space="preserve"> </v>
      </c>
      <c r="B26" s="52"/>
      <c r="C26" s="56">
        <v>5.0000000000000001E-3</v>
      </c>
      <c r="D26" s="53"/>
      <c r="E26" s="201"/>
      <c r="F26" s="202"/>
      <c r="G26" s="203"/>
      <c r="H26" s="171" t="s">
        <v>29</v>
      </c>
      <c r="I26" s="171"/>
      <c r="J26" s="171"/>
      <c r="K26" s="204"/>
    </row>
    <row r="27" spans="1:12" s="8" customFormat="1" ht="14.7" customHeight="1">
      <c r="A27" s="25" t="str">
        <f>IF(E27=""," ",E27*C27)</f>
        <v xml:space="preserve"> </v>
      </c>
      <c r="B27" s="52"/>
      <c r="C27" s="56">
        <v>1.4999999999999999E-2</v>
      </c>
      <c r="D27" s="53"/>
      <c r="E27" s="201"/>
      <c r="F27" s="202"/>
      <c r="G27" s="203"/>
      <c r="H27" s="171" t="s">
        <v>30</v>
      </c>
      <c r="I27" s="171"/>
      <c r="J27" s="171"/>
      <c r="K27" s="204"/>
    </row>
    <row r="28" spans="1:12" s="8" customFormat="1" ht="12.75" customHeight="1">
      <c r="A28" s="26">
        <f>IF(SUM(A22:A27)&lt;&gt;0,SUM(A22:A27)," ")</f>
        <v>301.59299999999996</v>
      </c>
      <c r="B28" s="191"/>
      <c r="C28" s="191"/>
      <c r="D28" s="191"/>
      <c r="E28" s="192"/>
      <c r="F28" s="192"/>
      <c r="G28" s="192"/>
      <c r="H28" s="187" t="s">
        <v>31</v>
      </c>
      <c r="I28" s="187"/>
      <c r="J28" s="187"/>
      <c r="K28" s="187"/>
      <c r="L28" s="12"/>
    </row>
    <row r="29" spans="1:12" ht="14.25" customHeight="1">
      <c r="G29" s="239" t="s">
        <v>32</v>
      </c>
      <c r="H29" s="239"/>
      <c r="I29" s="239"/>
    </row>
    <row r="30" spans="1:12" s="14" customFormat="1" ht="14.25" customHeight="1">
      <c r="A30" s="243" t="s">
        <v>33</v>
      </c>
      <c r="B30" s="245"/>
      <c r="C30" s="244"/>
      <c r="D30" s="243" t="s">
        <v>34</v>
      </c>
      <c r="E30" s="244"/>
      <c r="F30" s="243" t="s">
        <v>35</v>
      </c>
      <c r="G30" s="245"/>
      <c r="H30" s="244"/>
      <c r="I30" s="243" t="s">
        <v>26</v>
      </c>
      <c r="J30" s="245"/>
      <c r="K30" s="244"/>
    </row>
    <row r="31" spans="1:12" ht="14.7" customHeight="1">
      <c r="A31" s="240">
        <f>IF(F31&lt;&gt;"",D31*F31," ")</f>
        <v>0</v>
      </c>
      <c r="B31" s="241"/>
      <c r="C31" s="242"/>
      <c r="D31" s="205">
        <v>0.01</v>
      </c>
      <c r="E31" s="183"/>
      <c r="F31" s="246">
        <f>IF(A8&lt;&gt;"",IF(A8=" ","",(VLOOKUP(A8,Source!$A$1:$P$201,8,))),"")</f>
        <v>0</v>
      </c>
      <c r="G31" s="247"/>
      <c r="H31" s="248"/>
      <c r="I31" s="236" t="s">
        <v>36</v>
      </c>
      <c r="J31" s="237"/>
      <c r="K31" s="238"/>
    </row>
    <row r="32" spans="1:12" ht="12.75" customHeight="1">
      <c r="A32" s="240">
        <f>IF(F32&lt;&gt;"",D32*F32," ")</f>
        <v>24</v>
      </c>
      <c r="B32" s="241"/>
      <c r="C32" s="242"/>
      <c r="D32" s="205">
        <v>0.02</v>
      </c>
      <c r="E32" s="183"/>
      <c r="F32" s="233">
        <f>IF((F31=0),(VLOOKUP(A8,Source!$A$1:$P$201,7,)),"")</f>
        <v>1200</v>
      </c>
      <c r="G32" s="234"/>
      <c r="H32" s="235"/>
      <c r="I32" s="236" t="s">
        <v>37</v>
      </c>
      <c r="J32" s="237"/>
      <c r="K32" s="238"/>
    </row>
    <row r="33" spans="1:15" ht="13.05" customHeight="1">
      <c r="A33" s="60">
        <f>IF(SUM(A31:A32)&lt;&gt;0,SUM(A31:A32),"")</f>
        <v>24</v>
      </c>
      <c r="B33" s="61"/>
      <c r="C33" s="62"/>
      <c r="D33" s="198"/>
      <c r="E33" s="198"/>
      <c r="F33" s="199"/>
      <c r="G33" s="199"/>
      <c r="H33" s="200"/>
      <c r="I33" s="193" t="s">
        <v>31</v>
      </c>
      <c r="J33" s="193"/>
      <c r="K33" s="193"/>
    </row>
    <row r="34" spans="1:15" ht="15" customHeight="1">
      <c r="C34" s="197" t="s">
        <v>20</v>
      </c>
      <c r="D34" s="197"/>
      <c r="E34" s="197"/>
      <c r="F34" s="197"/>
      <c r="G34" s="197"/>
      <c r="H34" s="197"/>
      <c r="I34" s="197"/>
    </row>
    <row r="35" spans="1:15" s="4" customFormat="1" ht="11.25" customHeight="1">
      <c r="A35" s="162" t="s">
        <v>39</v>
      </c>
      <c r="B35" s="163"/>
      <c r="C35" s="163"/>
      <c r="D35" s="163"/>
      <c r="E35" s="164"/>
      <c r="F35" s="209" t="s">
        <v>34</v>
      </c>
      <c r="G35" s="210"/>
      <c r="H35" s="162" t="s">
        <v>40</v>
      </c>
      <c r="I35" s="163"/>
      <c r="J35" s="163"/>
      <c r="K35" s="164"/>
      <c r="L35" s="16"/>
    </row>
    <row r="36" spans="1:15" ht="10.95" customHeight="1">
      <c r="A36" s="355">
        <f>IF(H36&lt;&gt;"",IF(H36*F36&lt;&gt;0,H36*F36," "),"")</f>
        <v>12</v>
      </c>
      <c r="B36" s="356"/>
      <c r="C36" s="356"/>
      <c r="D36" s="356"/>
      <c r="E36" s="357"/>
      <c r="F36" s="205">
        <v>0.01</v>
      </c>
      <c r="G36" s="206"/>
      <c r="H36" s="207">
        <f>IF(A8&lt;&gt;"",IF(A8=" ","",(VLOOKUP(A8,Source!$A$1:$P$201,7,))),"")</f>
        <v>1200</v>
      </c>
      <c r="I36" s="208"/>
      <c r="J36" s="208"/>
      <c r="K36" s="208"/>
    </row>
    <row r="37" spans="1:15" ht="15.6">
      <c r="A37" s="63"/>
      <c r="B37" s="63"/>
      <c r="C37" s="63"/>
      <c r="D37" s="63"/>
      <c r="E37" s="64"/>
      <c r="F37" s="64"/>
      <c r="G37" s="64"/>
      <c r="H37" s="38" t="s">
        <v>43</v>
      </c>
      <c r="I37" s="64"/>
      <c r="J37" s="63"/>
      <c r="K37" s="65"/>
      <c r="O37" s="18"/>
    </row>
    <row r="38" spans="1:15" s="11" customFormat="1" ht="12.75" customHeight="1">
      <c r="A38" s="66" t="s">
        <v>44</v>
      </c>
      <c r="B38" s="194" t="s">
        <v>45</v>
      </c>
      <c r="C38" s="195"/>
      <c r="D38" s="196"/>
      <c r="E38" s="194" t="s">
        <v>41</v>
      </c>
      <c r="F38" s="196"/>
      <c r="G38" s="194" t="s">
        <v>42</v>
      </c>
      <c r="H38" s="196"/>
      <c r="I38" s="194" t="s">
        <v>26</v>
      </c>
      <c r="J38" s="195"/>
      <c r="K38" s="196"/>
    </row>
    <row r="39" spans="1:15" ht="13.95" customHeight="1">
      <c r="A39" s="68"/>
      <c r="B39" s="249" t="str">
        <f>IF(G39&lt;&gt;"",G39*E39,"")</f>
        <v/>
      </c>
      <c r="C39" s="250"/>
      <c r="D39" s="251"/>
      <c r="E39" s="205">
        <v>7.0000000000000007E-2</v>
      </c>
      <c r="F39" s="206"/>
      <c r="G39" s="229"/>
      <c r="H39" s="230"/>
      <c r="I39" s="252" t="s">
        <v>46</v>
      </c>
      <c r="J39" s="253"/>
      <c r="K39" s="254"/>
    </row>
    <row r="40" spans="1:15" ht="13.95" customHeight="1">
      <c r="A40" s="68"/>
      <c r="B40" s="249" t="str">
        <f>IF(G40&lt;&gt;" ",G40*E40,"")</f>
        <v/>
      </c>
      <c r="C40" s="250"/>
      <c r="D40" s="251"/>
      <c r="E40" s="205">
        <v>0.13</v>
      </c>
      <c r="F40" s="206"/>
      <c r="G40" s="229" t="s">
        <v>113</v>
      </c>
      <c r="H40" s="230"/>
      <c r="I40" s="255"/>
      <c r="J40" s="256"/>
      <c r="K40" s="257"/>
      <c r="N40" s="18"/>
    </row>
    <row r="41" spans="1:15" ht="12.75" customHeight="1">
      <c r="A41" s="68"/>
      <c r="B41" s="228">
        <f>IF(G41&lt;&gt;"",(G41*E41)," ")</f>
        <v>950</v>
      </c>
      <c r="C41" s="228"/>
      <c r="D41" s="228"/>
      <c r="E41" s="205">
        <v>0.19</v>
      </c>
      <c r="F41" s="206"/>
      <c r="G41" s="229">
        <v>5000</v>
      </c>
      <c r="H41" s="230"/>
      <c r="I41" s="258"/>
      <c r="J41" s="259"/>
      <c r="K41" s="260"/>
    </row>
    <row r="42" spans="1:15" ht="24" customHeight="1">
      <c r="A42" s="69">
        <v>521</v>
      </c>
      <c r="B42" s="369"/>
      <c r="C42" s="369"/>
      <c r="D42" s="369"/>
      <c r="E42" s="181"/>
      <c r="F42" s="183"/>
      <c r="G42" s="229">
        <v>4210</v>
      </c>
      <c r="H42" s="230"/>
      <c r="I42" s="272" t="s">
        <v>93</v>
      </c>
      <c r="J42" s="273"/>
      <c r="K42" s="274"/>
    </row>
    <row r="43" spans="1:15" ht="24" customHeight="1">
      <c r="A43" s="70"/>
      <c r="B43" s="369"/>
      <c r="C43" s="369"/>
      <c r="D43" s="369"/>
      <c r="E43" s="205">
        <v>0.25</v>
      </c>
      <c r="F43" s="206"/>
      <c r="G43" s="229"/>
      <c r="H43" s="230"/>
      <c r="I43" s="269" t="s">
        <v>47</v>
      </c>
      <c r="J43" s="270"/>
      <c r="K43" s="271"/>
    </row>
    <row r="44" spans="1:15" ht="16.2" customHeight="1">
      <c r="A44" s="71">
        <f>IF(SUM(A42:A43)&gt;0,SUM(A42:A43),0)</f>
        <v>521</v>
      </c>
      <c r="B44" s="188">
        <f>IF(SUM(G39:H41)&gt;0,SUM(B39:D41),0)</f>
        <v>950</v>
      </c>
      <c r="C44" s="189"/>
      <c r="D44" s="190"/>
      <c r="E44" s="72" t="s">
        <v>48</v>
      </c>
      <c r="F44" s="73"/>
      <c r="G44" s="188" t="s">
        <v>31</v>
      </c>
      <c r="H44" s="189"/>
      <c r="I44" s="189"/>
      <c r="J44" s="189"/>
      <c r="K44" s="190"/>
      <c r="L44" s="17"/>
    </row>
    <row r="45" spans="1:15" ht="7.95" customHeight="1">
      <c r="A45" s="83"/>
      <c r="B45" s="265"/>
      <c r="C45" s="265"/>
      <c r="D45" s="265"/>
      <c r="E45" s="223"/>
      <c r="F45" s="223"/>
      <c r="G45" s="223"/>
      <c r="H45" s="223"/>
      <c r="I45" s="223"/>
      <c r="J45" s="223"/>
      <c r="K45" s="223"/>
    </row>
    <row r="46" spans="1:15" ht="16.2" customHeight="1">
      <c r="A46" s="266">
        <f>ABS(B44-A44)</f>
        <v>429</v>
      </c>
      <c r="B46" s="267"/>
      <c r="C46" s="84"/>
      <c r="D46" s="84"/>
      <c r="G46" s="85" t="str">
        <f>IF(B44=A44,"",IF(B44&gt;A44,"P","R"))</f>
        <v>P</v>
      </c>
      <c r="H46" s="268" t="s">
        <v>38</v>
      </c>
      <c r="I46" s="227"/>
      <c r="J46" s="227"/>
      <c r="K46" s="227"/>
    </row>
    <row r="47" spans="1:15" ht="16.2" customHeight="1">
      <c r="A47" s="261">
        <v>0</v>
      </c>
      <c r="B47" s="262"/>
      <c r="C47" s="84"/>
      <c r="D47" s="84"/>
      <c r="H47" s="227" t="s">
        <v>49</v>
      </c>
      <c r="I47" s="227"/>
      <c r="J47" s="227"/>
      <c r="K47" s="227"/>
    </row>
    <row r="48" spans="1:15" ht="15.6" customHeight="1">
      <c r="A48" s="263"/>
      <c r="B48" s="264"/>
      <c r="H48" s="227" t="s">
        <v>50</v>
      </c>
      <c r="I48" s="227"/>
      <c r="J48" s="227"/>
      <c r="K48" s="227"/>
    </row>
    <row r="49" spans="1:11" ht="16.2" customHeight="1">
      <c r="A49" s="188">
        <f>IF((SUM(A46:B47))&lt;&gt;0,ABS(IF(G46="p",(A47-A46),(A47+A46))),"")</f>
        <v>429</v>
      </c>
      <c r="B49" s="190"/>
      <c r="D49" s="86"/>
      <c r="E49" s="86" t="str">
        <f>IF(G46="R","B","A")</f>
        <v>A</v>
      </c>
      <c r="G49" s="85" t="str">
        <f>IF(G46&lt;&gt;"",IF(G46="P",IF(A46&gt;A47,"P","R"),"R"),"")</f>
        <v>P</v>
      </c>
      <c r="H49" s="63"/>
      <c r="I49" s="63"/>
      <c r="J49" s="63"/>
      <c r="K49" s="65" t="s">
        <v>51</v>
      </c>
    </row>
    <row r="50" spans="1:11" ht="1.5" customHeight="1"/>
    <row r="51" spans="1:11" hidden="1">
      <c r="H51" s="87" t="s">
        <v>52</v>
      </c>
    </row>
    <row r="52" spans="1:11" ht="7.95" hidden="1" customHeight="1"/>
    <row r="53" spans="1:11" s="11" customFormat="1" ht="15" hidden="1" customHeight="1">
      <c r="A53" s="281" t="s">
        <v>53</v>
      </c>
      <c r="B53" s="282"/>
      <c r="C53" s="282"/>
      <c r="D53" s="283"/>
      <c r="E53" s="281" t="s">
        <v>54</v>
      </c>
      <c r="F53" s="282"/>
      <c r="G53" s="282"/>
      <c r="H53" s="282"/>
      <c r="I53" s="283"/>
      <c r="J53" s="281" t="s">
        <v>55</v>
      </c>
      <c r="K53" s="283"/>
    </row>
    <row r="54" spans="1:11" ht="15" hidden="1" customHeight="1">
      <c r="A54" s="275"/>
      <c r="B54" s="276"/>
      <c r="C54" s="276"/>
      <c r="D54" s="277"/>
      <c r="E54" s="278"/>
      <c r="F54" s="279"/>
      <c r="G54" s="279"/>
      <c r="H54" s="279"/>
      <c r="I54" s="280"/>
      <c r="J54" s="278"/>
      <c r="K54" s="280"/>
    </row>
    <row r="55" spans="1:11" ht="3" customHeight="1"/>
    <row r="56" spans="1:11" ht="18.45" customHeight="1">
      <c r="A56" s="284" t="s">
        <v>119</v>
      </c>
      <c r="B56" s="284"/>
      <c r="C56" s="284"/>
      <c r="D56" s="285"/>
      <c r="E56" s="89">
        <v>300</v>
      </c>
      <c r="F56" s="286">
        <v>0</v>
      </c>
      <c r="G56" s="286"/>
      <c r="H56" s="287"/>
    </row>
    <row r="57" spans="1:11">
      <c r="A57" s="63"/>
      <c r="B57" s="63"/>
      <c r="C57" s="63"/>
      <c r="D57" s="63"/>
      <c r="E57" s="63"/>
      <c r="F57" s="63"/>
      <c r="G57" s="63"/>
      <c r="H57" s="90" t="s">
        <v>56</v>
      </c>
      <c r="I57" s="63"/>
      <c r="J57" s="63"/>
      <c r="K57" s="65"/>
    </row>
    <row r="58" spans="1:11" ht="3.75" customHeight="1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5"/>
    </row>
    <row r="59" spans="1:11" s="11" customFormat="1" ht="25.5" customHeight="1">
      <c r="A59" s="58" t="s">
        <v>57</v>
      </c>
      <c r="B59" s="194" t="s">
        <v>41</v>
      </c>
      <c r="C59" s="196"/>
      <c r="D59" s="194" t="s">
        <v>58</v>
      </c>
      <c r="E59" s="195"/>
      <c r="F59" s="195"/>
      <c r="G59" s="196"/>
      <c r="H59" s="194" t="s">
        <v>59</v>
      </c>
      <c r="I59" s="195"/>
      <c r="J59" s="195"/>
      <c r="K59" s="196"/>
    </row>
    <row r="60" spans="1:11" ht="13.95" customHeight="1">
      <c r="A60" s="91" t="str">
        <f>IF(D60&lt;&gt;"",D60*B60,"")</f>
        <v/>
      </c>
      <c r="B60" s="205">
        <v>0.01</v>
      </c>
      <c r="C60" s="206"/>
      <c r="D60" s="288"/>
      <c r="E60" s="289"/>
      <c r="F60" s="289"/>
      <c r="G60" s="290"/>
      <c r="H60" s="296" t="s">
        <v>90</v>
      </c>
      <c r="I60" s="296"/>
      <c r="J60" s="296"/>
      <c r="K60" s="297"/>
    </row>
    <row r="61" spans="1:11" ht="25.05" customHeight="1">
      <c r="A61" s="91" t="str">
        <f>IF(D61&lt;&gt;"",D61*B61," ")</f>
        <v xml:space="preserve"> </v>
      </c>
      <c r="B61" s="205">
        <v>0.01</v>
      </c>
      <c r="C61" s="206"/>
      <c r="D61" s="293"/>
      <c r="E61" s="294"/>
      <c r="F61" s="294"/>
      <c r="G61" s="295"/>
      <c r="H61" s="273" t="s">
        <v>94</v>
      </c>
      <c r="I61" s="273"/>
      <c r="J61" s="273"/>
      <c r="K61" s="274"/>
    </row>
    <row r="62" spans="1:11" ht="13.95" customHeight="1">
      <c r="A62" s="92" t="str">
        <f>IF(D62&lt;&gt;"",D62*0.15," ")</f>
        <v xml:space="preserve"> </v>
      </c>
      <c r="B62" s="181" t="s">
        <v>60</v>
      </c>
      <c r="C62" s="183"/>
      <c r="D62" s="288"/>
      <c r="E62" s="289"/>
      <c r="F62" s="289"/>
      <c r="G62" s="290"/>
      <c r="H62" s="291" t="s">
        <v>91</v>
      </c>
      <c r="I62" s="291"/>
      <c r="J62" s="291"/>
      <c r="K62" s="292"/>
    </row>
    <row r="63" spans="1:11" ht="13.95" hidden="1" customHeight="1">
      <c r="A63" s="93"/>
      <c r="B63" s="308" t="s">
        <v>61</v>
      </c>
      <c r="C63" s="309"/>
      <c r="D63" s="300"/>
      <c r="E63" s="301"/>
      <c r="F63" s="301"/>
      <c r="G63" s="302"/>
      <c r="H63" s="303" t="s">
        <v>62</v>
      </c>
      <c r="I63" s="303"/>
      <c r="J63" s="303"/>
      <c r="K63" s="304"/>
    </row>
    <row r="64" spans="1:11" ht="13.95" hidden="1" customHeight="1">
      <c r="A64" s="93"/>
      <c r="B64" s="310" t="s">
        <v>63</v>
      </c>
      <c r="C64" s="311"/>
      <c r="D64" s="300"/>
      <c r="E64" s="301"/>
      <c r="F64" s="301"/>
      <c r="G64" s="302"/>
      <c r="H64" s="303" t="s">
        <v>64</v>
      </c>
      <c r="I64" s="303"/>
      <c r="J64" s="303"/>
      <c r="K64" s="304"/>
    </row>
    <row r="65" spans="1:12" ht="13.95" hidden="1" customHeight="1">
      <c r="A65" s="93"/>
      <c r="B65" s="306">
        <v>0.01</v>
      </c>
      <c r="C65" s="307"/>
      <c r="D65" s="300"/>
      <c r="E65" s="301"/>
      <c r="F65" s="301"/>
      <c r="G65" s="302"/>
      <c r="H65" s="303" t="s">
        <v>65</v>
      </c>
      <c r="I65" s="303"/>
      <c r="J65" s="303"/>
      <c r="K65" s="304"/>
    </row>
    <row r="66" spans="1:12" ht="14.25" customHeight="1">
      <c r="A66" s="94" t="str">
        <f>IF(D66&lt;&gt;"",D66*B66," ")</f>
        <v xml:space="preserve"> </v>
      </c>
      <c r="B66" s="298">
        <v>0.01</v>
      </c>
      <c r="C66" s="299"/>
      <c r="D66" s="300"/>
      <c r="E66" s="301"/>
      <c r="F66" s="301"/>
      <c r="G66" s="302"/>
      <c r="H66" s="303" t="s">
        <v>89</v>
      </c>
      <c r="I66" s="303"/>
      <c r="J66" s="303"/>
      <c r="K66" s="304"/>
    </row>
    <row r="67" spans="1:12" ht="14.25" customHeight="1">
      <c r="A67" s="95" t="str">
        <f>IF(SUM(A60:A66)=0," ",SUM(A60:A66))</f>
        <v xml:space="preserve"> </v>
      </c>
      <c r="B67" s="194" t="s">
        <v>48</v>
      </c>
      <c r="C67" s="195"/>
      <c r="D67" s="195"/>
      <c r="E67" s="195"/>
      <c r="F67" s="195"/>
      <c r="G67" s="195"/>
      <c r="H67" s="195"/>
      <c r="I67" s="195"/>
      <c r="J67" s="195"/>
      <c r="K67" s="196"/>
      <c r="L67" s="37"/>
    </row>
    <row r="68" spans="1:12" ht="13.95" customHeight="1">
      <c r="G68" s="63"/>
      <c r="H68" s="63"/>
      <c r="I68" s="305" t="s">
        <v>16</v>
      </c>
      <c r="J68" s="305"/>
      <c r="K68" s="305"/>
      <c r="L68" s="305"/>
    </row>
    <row r="69" spans="1:12" ht="3.45" hidden="1" customHeight="1">
      <c r="G69" s="63"/>
      <c r="H69" s="65"/>
      <c r="I69" s="65"/>
      <c r="J69" s="65"/>
      <c r="K69" s="65"/>
      <c r="L69" s="37"/>
    </row>
    <row r="70" spans="1:12" s="11" customFormat="1" ht="18" customHeight="1">
      <c r="A70" s="162" t="s">
        <v>57</v>
      </c>
      <c r="B70" s="163"/>
      <c r="C70" s="164"/>
      <c r="D70" s="162" t="s">
        <v>66</v>
      </c>
      <c r="E70" s="163"/>
      <c r="F70" s="164"/>
      <c r="G70" s="194" t="s">
        <v>67</v>
      </c>
      <c r="H70" s="195"/>
      <c r="I70" s="195"/>
      <c r="J70" s="196"/>
      <c r="K70" s="67"/>
      <c r="L70" s="39"/>
    </row>
    <row r="71" spans="1:12" ht="13.5" customHeight="1">
      <c r="A71" s="312">
        <f>IF(D71&lt;&gt;0,D71,"")</f>
        <v>3</v>
      </c>
      <c r="B71" s="313"/>
      <c r="C71" s="314"/>
      <c r="D71" s="315">
        <v>3</v>
      </c>
      <c r="E71" s="316"/>
      <c r="F71" s="317"/>
      <c r="G71" s="318" t="s">
        <v>68</v>
      </c>
      <c r="H71" s="319"/>
      <c r="I71" s="319"/>
      <c r="J71" s="320"/>
      <c r="K71" s="96"/>
      <c r="L71" s="37"/>
    </row>
    <row r="72" spans="1:12" ht="11.25" customHeight="1">
      <c r="A72" s="194" t="s">
        <v>71</v>
      </c>
      <c r="B72" s="195"/>
      <c r="C72" s="195"/>
      <c r="D72" s="195"/>
      <c r="E72" s="195"/>
      <c r="F72" s="195"/>
      <c r="G72" s="195"/>
      <c r="H72" s="195"/>
      <c r="I72" s="195"/>
      <c r="J72" s="195"/>
      <c r="K72" s="196"/>
    </row>
    <row r="73" spans="1:12" ht="6" customHeight="1">
      <c r="A73" s="63"/>
      <c r="B73" s="63"/>
      <c r="C73" s="63"/>
      <c r="D73" s="63"/>
      <c r="E73" s="63"/>
      <c r="F73" s="63"/>
      <c r="G73" s="63"/>
      <c r="H73" s="63"/>
      <c r="I73" s="63"/>
      <c r="J73" s="63"/>
      <c r="K73" s="40"/>
    </row>
    <row r="74" spans="1:12" ht="15" customHeight="1">
      <c r="A74" s="194" t="s">
        <v>57</v>
      </c>
      <c r="B74" s="196"/>
      <c r="C74" s="73" t="s">
        <v>34</v>
      </c>
      <c r="D74" s="194" t="s">
        <v>69</v>
      </c>
      <c r="E74" s="195"/>
      <c r="F74" s="195"/>
      <c r="G74" s="196"/>
      <c r="H74" s="370"/>
      <c r="I74" s="371"/>
      <c r="J74" s="371"/>
      <c r="K74" s="371"/>
    </row>
    <row r="75" spans="1:12" ht="15" customHeight="1">
      <c r="A75" s="312">
        <f>IF(D75&lt;&gt;"",D75*C75," ")</f>
        <v>11.894</v>
      </c>
      <c r="B75" s="314"/>
      <c r="C75" s="97">
        <v>2E-3</v>
      </c>
      <c r="D75" s="358">
        <v>5947</v>
      </c>
      <c r="E75" s="359"/>
      <c r="F75" s="359"/>
      <c r="G75" s="360"/>
      <c r="H75" s="361" t="s">
        <v>70</v>
      </c>
      <c r="I75" s="362"/>
      <c r="J75" s="362"/>
      <c r="K75" s="363"/>
    </row>
    <row r="76" spans="1:12" ht="22.5" customHeight="1">
      <c r="A76" s="312" t="str">
        <f>IF(D76&lt;&gt;"",D76*C76," ")</f>
        <v xml:space="preserve"> </v>
      </c>
      <c r="B76" s="314"/>
      <c r="C76" s="98">
        <v>1E-3</v>
      </c>
      <c r="D76" s="358"/>
      <c r="E76" s="359"/>
      <c r="F76" s="359"/>
      <c r="G76" s="360"/>
      <c r="H76" s="364" t="s">
        <v>92</v>
      </c>
      <c r="I76" s="365"/>
      <c r="J76" s="365"/>
      <c r="K76" s="366"/>
    </row>
    <row r="77" spans="1:12" ht="24.45" customHeight="1">
      <c r="A77" s="375" t="str">
        <f>IF(D77&lt;&gt;"",D77*C77," ")</f>
        <v xml:space="preserve"> </v>
      </c>
      <c r="B77" s="376"/>
      <c r="C77" s="97">
        <v>1E-3</v>
      </c>
      <c r="D77" s="358"/>
      <c r="E77" s="359"/>
      <c r="F77" s="359"/>
      <c r="G77" s="360"/>
      <c r="H77" s="364" t="s">
        <v>136</v>
      </c>
      <c r="I77" s="365"/>
      <c r="J77" s="365"/>
      <c r="K77" s="366"/>
    </row>
    <row r="78" spans="1:12" ht="1.5" customHeight="1">
      <c r="A78" s="372"/>
      <c r="B78" s="372"/>
      <c r="C78" s="279"/>
      <c r="D78" s="279"/>
      <c r="E78" s="279"/>
      <c r="F78" s="279"/>
      <c r="G78" s="279"/>
      <c r="H78" s="279"/>
      <c r="I78" s="279"/>
      <c r="J78" s="279"/>
      <c r="K78" s="279"/>
    </row>
    <row r="79" spans="1:12" ht="11.25" customHeight="1">
      <c r="A79" s="373">
        <f>IF(SUM(A75:A77)=0," ",SUM(A75:A77))</f>
        <v>11.894</v>
      </c>
      <c r="B79" s="374"/>
      <c r="C79" s="162" t="s">
        <v>71</v>
      </c>
      <c r="D79" s="163"/>
      <c r="E79" s="163"/>
      <c r="F79" s="163"/>
      <c r="G79" s="163"/>
      <c r="H79" s="163"/>
      <c r="I79" s="163"/>
      <c r="J79" s="163"/>
      <c r="K79" s="164"/>
    </row>
    <row r="80" spans="1:12" ht="15.75" customHeight="1">
      <c r="A80" s="63"/>
      <c r="B80" s="63"/>
      <c r="C80" s="41"/>
      <c r="D80" s="41"/>
      <c r="E80" s="42"/>
      <c r="F80" s="42"/>
      <c r="G80" s="42"/>
      <c r="H80" s="42" t="s">
        <v>72</v>
      </c>
      <c r="I80" s="43"/>
      <c r="J80" s="43"/>
      <c r="K80" s="65"/>
    </row>
    <row r="81" spans="1:19" ht="21.75" customHeight="1">
      <c r="A81" s="73" t="s">
        <v>73</v>
      </c>
      <c r="B81" s="59"/>
      <c r="C81" s="243" t="s">
        <v>74</v>
      </c>
      <c r="D81" s="244"/>
      <c r="E81" s="243" t="s">
        <v>75</v>
      </c>
      <c r="F81" s="245"/>
      <c r="G81" s="244"/>
      <c r="H81" s="194" t="s">
        <v>76</v>
      </c>
      <c r="I81" s="196"/>
      <c r="J81" s="194" t="s">
        <v>77</v>
      </c>
      <c r="K81" s="196"/>
    </row>
    <row r="82" spans="1:19" ht="15" customHeight="1">
      <c r="A82" s="99"/>
      <c r="B82" s="88"/>
      <c r="C82" s="278"/>
      <c r="D82" s="280"/>
      <c r="E82" s="278"/>
      <c r="F82" s="279"/>
      <c r="G82" s="280"/>
      <c r="H82" s="240">
        <f>A28</f>
        <v>301.59299999999996</v>
      </c>
      <c r="I82" s="242"/>
      <c r="J82" s="329" t="s">
        <v>21</v>
      </c>
      <c r="K82" s="330"/>
    </row>
    <row r="83" spans="1:19" ht="23.25" customHeight="1">
      <c r="A83" s="99"/>
      <c r="B83" s="88"/>
      <c r="C83" s="278"/>
      <c r="D83" s="280"/>
      <c r="E83" s="278"/>
      <c r="F83" s="279"/>
      <c r="G83" s="280"/>
      <c r="H83" s="331">
        <f>IF(A33&lt;&gt;"",A33,"")</f>
        <v>24</v>
      </c>
      <c r="I83" s="332"/>
      <c r="J83" s="329" t="s">
        <v>32</v>
      </c>
      <c r="K83" s="330"/>
    </row>
    <row r="84" spans="1:19" ht="30.75" customHeight="1">
      <c r="A84" s="99"/>
      <c r="B84" s="88"/>
      <c r="C84" s="278"/>
      <c r="D84" s="280"/>
      <c r="E84" s="278"/>
      <c r="F84" s="279"/>
      <c r="G84" s="280"/>
      <c r="H84" s="331">
        <f>IF(A36&lt;&gt;"",A36,"")</f>
        <v>12</v>
      </c>
      <c r="I84" s="332"/>
      <c r="J84" s="329" t="s">
        <v>78</v>
      </c>
      <c r="K84" s="330"/>
      <c r="Q84" s="367"/>
      <c r="R84" s="367"/>
      <c r="S84" s="367"/>
    </row>
    <row r="85" spans="1:19" ht="15" customHeight="1">
      <c r="A85" s="99"/>
      <c r="B85" s="88"/>
      <c r="C85" s="278"/>
      <c r="D85" s="280"/>
      <c r="E85" s="278"/>
      <c r="F85" s="279"/>
      <c r="G85" s="280"/>
      <c r="H85" s="336">
        <f>IF(AND(A49&gt;0,G49="R"),"Report",A49)</f>
        <v>429</v>
      </c>
      <c r="I85" s="337"/>
      <c r="J85" s="329" t="s">
        <v>18</v>
      </c>
      <c r="K85" s="330"/>
    </row>
    <row r="86" spans="1:19" ht="18" customHeight="1">
      <c r="A86" s="99"/>
      <c r="B86" s="88"/>
      <c r="C86" s="278"/>
      <c r="D86" s="280"/>
      <c r="E86" s="278"/>
      <c r="F86" s="279"/>
      <c r="G86" s="280"/>
      <c r="H86" s="327" t="str">
        <f>IF(A67&lt;&gt;"",A67,"")</f>
        <v xml:space="preserve"> </v>
      </c>
      <c r="I86" s="328"/>
      <c r="J86" s="329" t="s">
        <v>17</v>
      </c>
      <c r="K86" s="330"/>
    </row>
    <row r="87" spans="1:19" ht="16.5" customHeight="1">
      <c r="A87" s="114"/>
      <c r="B87" s="115"/>
      <c r="C87" s="348"/>
      <c r="D87" s="349"/>
      <c r="E87" s="348"/>
      <c r="F87" s="350"/>
      <c r="G87" s="349"/>
      <c r="H87" s="351">
        <f>IF(A71&lt;&gt;"",A71,"")</f>
        <v>3</v>
      </c>
      <c r="I87" s="352"/>
      <c r="J87" s="353" t="s">
        <v>79</v>
      </c>
      <c r="K87" s="354"/>
    </row>
    <row r="88" spans="1:19" ht="34.5" customHeight="1">
      <c r="A88" s="345"/>
      <c r="B88" s="345"/>
      <c r="C88" s="345"/>
      <c r="D88" s="345"/>
      <c r="E88" s="345"/>
      <c r="F88" s="345"/>
      <c r="G88" s="345"/>
      <c r="H88" s="346">
        <f>A79</f>
        <v>11.894</v>
      </c>
      <c r="I88" s="346"/>
      <c r="J88" s="347" t="s">
        <v>80</v>
      </c>
      <c r="K88" s="347"/>
    </row>
    <row r="89" spans="1:19" ht="0.75" customHeight="1">
      <c r="A89" s="100"/>
      <c r="B89" s="117"/>
      <c r="C89" s="342"/>
      <c r="D89" s="342"/>
      <c r="E89" s="342"/>
      <c r="F89" s="342"/>
      <c r="G89" s="342"/>
      <c r="H89" s="343"/>
      <c r="I89" s="343"/>
      <c r="J89" s="344" t="s">
        <v>81</v>
      </c>
      <c r="K89" s="344"/>
    </row>
    <row r="90" spans="1:19" ht="0.75" customHeight="1">
      <c r="A90" s="100"/>
      <c r="B90" s="117"/>
      <c r="C90" s="117"/>
      <c r="D90" s="117"/>
      <c r="E90" s="117"/>
      <c r="F90" s="117"/>
      <c r="G90" s="117"/>
      <c r="H90" s="118"/>
      <c r="I90" s="118"/>
      <c r="J90" s="119"/>
      <c r="K90" s="119"/>
    </row>
    <row r="91" spans="1:19" ht="26.4" customHeight="1">
      <c r="A91" s="345"/>
      <c r="B91" s="345"/>
      <c r="C91" s="345"/>
      <c r="D91" s="345"/>
      <c r="E91" s="116"/>
      <c r="F91" s="345"/>
      <c r="G91" s="345"/>
      <c r="H91" s="346"/>
      <c r="I91" s="346"/>
      <c r="J91" s="368" t="s">
        <v>159</v>
      </c>
      <c r="K91" s="368"/>
    </row>
    <row r="92" spans="1:19" ht="22.5" customHeight="1">
      <c r="A92" s="278"/>
      <c r="B92" s="280"/>
      <c r="C92" s="278"/>
      <c r="D92" s="280"/>
      <c r="E92" s="278"/>
      <c r="F92" s="279"/>
      <c r="G92" s="280"/>
      <c r="H92" s="333">
        <f>IF(SUM(H82:I88)=0,"",SUM(H82:I88))</f>
        <v>781.48699999999997</v>
      </c>
      <c r="I92" s="218"/>
      <c r="J92" s="334" t="s">
        <v>48</v>
      </c>
      <c r="K92" s="335"/>
    </row>
    <row r="93" spans="1:19" ht="16.05" customHeight="1" thickBot="1">
      <c r="A93" s="101"/>
      <c r="B93" s="101"/>
      <c r="C93" s="101"/>
      <c r="D93" s="101"/>
      <c r="E93" s="101"/>
      <c r="F93" s="101"/>
      <c r="G93" s="101"/>
      <c r="H93" s="101"/>
      <c r="I93" s="101"/>
      <c r="J93" s="101"/>
      <c r="K93" s="101"/>
      <c r="L93" s="19"/>
    </row>
    <row r="94" spans="1:19">
      <c r="A94" s="102"/>
      <c r="B94" s="103"/>
      <c r="C94" s="103"/>
      <c r="D94" s="103"/>
      <c r="E94" s="104"/>
      <c r="F94" s="103"/>
      <c r="G94" s="103"/>
      <c r="H94" s="103"/>
      <c r="I94" s="103"/>
      <c r="J94" s="103"/>
      <c r="K94" s="121"/>
      <c r="L94" s="20"/>
    </row>
    <row r="95" spans="1:19" ht="15" customHeight="1">
      <c r="A95" s="338" t="s">
        <v>82</v>
      </c>
      <c r="B95" s="339"/>
      <c r="C95" s="339"/>
      <c r="D95" s="339"/>
      <c r="E95" s="105"/>
      <c r="F95" s="106"/>
      <c r="G95" s="101"/>
      <c r="H95" s="106"/>
      <c r="I95" s="63" t="s">
        <v>118</v>
      </c>
      <c r="J95" s="63"/>
      <c r="K95" s="122"/>
      <c r="L95" s="21" t="s">
        <v>83</v>
      </c>
    </row>
    <row r="96" spans="1:19">
      <c r="A96" s="338"/>
      <c r="B96" s="339"/>
      <c r="C96" s="339"/>
      <c r="D96" s="339"/>
      <c r="E96" s="107"/>
      <c r="F96" s="101"/>
      <c r="G96" s="101"/>
      <c r="H96" s="101"/>
      <c r="I96" s="101"/>
      <c r="J96" s="101"/>
      <c r="K96" s="122"/>
      <c r="L96" s="21"/>
    </row>
    <row r="97" spans="1:12">
      <c r="A97" s="108"/>
      <c r="B97" s="101"/>
      <c r="C97" s="101"/>
      <c r="D97" s="101"/>
      <c r="E97" s="109"/>
      <c r="F97" s="101"/>
      <c r="G97" s="101"/>
      <c r="H97" s="110"/>
      <c r="I97" s="111"/>
      <c r="J97" s="111"/>
      <c r="K97" s="122"/>
      <c r="L97" s="21" t="s">
        <v>84</v>
      </c>
    </row>
    <row r="98" spans="1:12">
      <c r="A98" s="108"/>
      <c r="B98" s="101"/>
      <c r="C98" s="101"/>
      <c r="D98" s="101"/>
      <c r="E98" s="109"/>
      <c r="F98" s="101"/>
      <c r="G98" s="101"/>
      <c r="H98" s="101"/>
      <c r="I98" s="101"/>
      <c r="J98" s="101"/>
      <c r="K98" s="122"/>
      <c r="L98" s="21"/>
    </row>
    <row r="99" spans="1:12">
      <c r="A99" s="321"/>
      <c r="B99" s="322"/>
      <c r="C99" s="322"/>
      <c r="D99" s="63" t="s">
        <v>85</v>
      </c>
      <c r="E99" s="109"/>
      <c r="F99" s="101"/>
      <c r="G99" s="101"/>
      <c r="H99" s="325"/>
      <c r="I99" s="326"/>
      <c r="J99" s="326"/>
      <c r="K99" s="122"/>
      <c r="L99" s="21" t="s">
        <v>86</v>
      </c>
    </row>
    <row r="100" spans="1:12">
      <c r="A100" s="108"/>
      <c r="B100" s="101"/>
      <c r="C100" s="101"/>
      <c r="D100" s="101"/>
      <c r="E100" s="109"/>
      <c r="F100" s="101"/>
      <c r="G100" s="101"/>
      <c r="H100" s="323" t="s">
        <v>1</v>
      </c>
      <c r="I100" s="323"/>
      <c r="J100" s="80" t="s">
        <v>12</v>
      </c>
      <c r="K100" s="123" t="s">
        <v>117</v>
      </c>
      <c r="L100" s="21"/>
    </row>
    <row r="101" spans="1:12" ht="12" customHeight="1">
      <c r="A101" s="108"/>
      <c r="B101" s="101"/>
      <c r="C101" s="101"/>
      <c r="D101" s="101"/>
      <c r="E101" s="109"/>
      <c r="F101" s="101"/>
      <c r="G101" s="63"/>
      <c r="H101" s="101"/>
      <c r="I101" s="101"/>
      <c r="J101" s="101"/>
      <c r="K101" s="122"/>
      <c r="L101" s="21"/>
    </row>
    <row r="102" spans="1:12" ht="18.75" customHeight="1">
      <c r="A102" s="108"/>
      <c r="B102" s="324" t="s">
        <v>116</v>
      </c>
      <c r="C102" s="324"/>
      <c r="D102" s="324"/>
      <c r="E102" s="109"/>
      <c r="F102" s="101"/>
      <c r="G102" s="101"/>
      <c r="H102" s="101"/>
      <c r="I102" s="101"/>
      <c r="J102" s="65" t="s">
        <v>87</v>
      </c>
      <c r="K102" s="124"/>
      <c r="L102" s="21"/>
    </row>
    <row r="103" spans="1:12" ht="0.75" customHeight="1" thickBot="1">
      <c r="A103" s="99"/>
      <c r="B103" s="112"/>
      <c r="C103" s="112"/>
      <c r="D103" s="112"/>
      <c r="E103" s="113"/>
      <c r="F103" s="112"/>
      <c r="G103" s="112"/>
      <c r="H103" s="112"/>
      <c r="I103" s="112"/>
      <c r="J103" s="112"/>
      <c r="K103" s="120"/>
      <c r="L103" s="15"/>
    </row>
  </sheetData>
  <sheetProtection algorithmName="SHA-512" hashValue="kMwqK5ikHSrLe2DiL+QlsVff9sc0e1ZaqlzOutsCHnbLH3Uy+L8ikLo3J8PVdIyNGt3f852KIZBjVxC5KvpQjw==" saltValue="7TCmg7RnirnOotBbw8X77A==" spinCount="100000" sheet="1" selectLockedCells="1"/>
  <dataConsolidate/>
  <mergeCells count="215">
    <mergeCell ref="Q84:S84"/>
    <mergeCell ref="J91:K91"/>
    <mergeCell ref="H91:I91"/>
    <mergeCell ref="F91:G91"/>
    <mergeCell ref="C91:D91"/>
    <mergeCell ref="A91:B91"/>
    <mergeCell ref="A88:B88"/>
    <mergeCell ref="B42:D42"/>
    <mergeCell ref="B43:D43"/>
    <mergeCell ref="E82:G82"/>
    <mergeCell ref="H82:I82"/>
    <mergeCell ref="J82:K82"/>
    <mergeCell ref="E85:G85"/>
    <mergeCell ref="A74:B74"/>
    <mergeCell ref="D74:G74"/>
    <mergeCell ref="H74:K74"/>
    <mergeCell ref="A76:B76"/>
    <mergeCell ref="A75:B75"/>
    <mergeCell ref="A78:B78"/>
    <mergeCell ref="A79:B79"/>
    <mergeCell ref="D76:G76"/>
    <mergeCell ref="A77:B77"/>
    <mergeCell ref="D77:G77"/>
    <mergeCell ref="H77:K77"/>
    <mergeCell ref="D1:H1"/>
    <mergeCell ref="F3:G3"/>
    <mergeCell ref="C89:D89"/>
    <mergeCell ref="E89:G89"/>
    <mergeCell ref="H89:I89"/>
    <mergeCell ref="J89:K89"/>
    <mergeCell ref="C88:D88"/>
    <mergeCell ref="E88:G88"/>
    <mergeCell ref="H88:I88"/>
    <mergeCell ref="J88:K88"/>
    <mergeCell ref="C87:D87"/>
    <mergeCell ref="E87:G87"/>
    <mergeCell ref="H87:I87"/>
    <mergeCell ref="J87:K87"/>
    <mergeCell ref="C85:D85"/>
    <mergeCell ref="A36:E36"/>
    <mergeCell ref="C78:K78"/>
    <mergeCell ref="D75:G75"/>
    <mergeCell ref="H75:K75"/>
    <mergeCell ref="H76:K76"/>
    <mergeCell ref="C79:K79"/>
    <mergeCell ref="C81:D81"/>
    <mergeCell ref="J81:K81"/>
    <mergeCell ref="C82:D82"/>
    <mergeCell ref="A99:C99"/>
    <mergeCell ref="H100:I100"/>
    <mergeCell ref="B102:D102"/>
    <mergeCell ref="H99:J99"/>
    <mergeCell ref="C86:D86"/>
    <mergeCell ref="E86:G86"/>
    <mergeCell ref="H86:I86"/>
    <mergeCell ref="J86:K86"/>
    <mergeCell ref="H83:I83"/>
    <mergeCell ref="C83:D83"/>
    <mergeCell ref="E83:G83"/>
    <mergeCell ref="H92:I92"/>
    <mergeCell ref="J92:K92"/>
    <mergeCell ref="E92:G92"/>
    <mergeCell ref="C92:D92"/>
    <mergeCell ref="A92:B92"/>
    <mergeCell ref="C84:D84"/>
    <mergeCell ref="E84:G84"/>
    <mergeCell ref="H84:I84"/>
    <mergeCell ref="J84:K84"/>
    <mergeCell ref="H85:I85"/>
    <mergeCell ref="J85:K85"/>
    <mergeCell ref="J83:K83"/>
    <mergeCell ref="A95:D96"/>
    <mergeCell ref="E81:G81"/>
    <mergeCell ref="H81:I81"/>
    <mergeCell ref="A70:C70"/>
    <mergeCell ref="D70:F70"/>
    <mergeCell ref="G70:J70"/>
    <mergeCell ref="A71:C71"/>
    <mergeCell ref="D71:F71"/>
    <mergeCell ref="G71:J71"/>
    <mergeCell ref="B67:K67"/>
    <mergeCell ref="A72:K72"/>
    <mergeCell ref="B66:C66"/>
    <mergeCell ref="D66:G66"/>
    <mergeCell ref="H66:K66"/>
    <mergeCell ref="I68:L68"/>
    <mergeCell ref="B65:C65"/>
    <mergeCell ref="D65:G65"/>
    <mergeCell ref="H65:K65"/>
    <mergeCell ref="B63:C63"/>
    <mergeCell ref="D63:G63"/>
    <mergeCell ref="H63:K63"/>
    <mergeCell ref="B64:C64"/>
    <mergeCell ref="D64:G64"/>
    <mergeCell ref="H64:K64"/>
    <mergeCell ref="B62:C62"/>
    <mergeCell ref="D62:G62"/>
    <mergeCell ref="H62:K62"/>
    <mergeCell ref="B61:C61"/>
    <mergeCell ref="D61:G61"/>
    <mergeCell ref="H61:K61"/>
    <mergeCell ref="B60:C60"/>
    <mergeCell ref="D60:G60"/>
    <mergeCell ref="H60:K60"/>
    <mergeCell ref="B59:C59"/>
    <mergeCell ref="D59:G59"/>
    <mergeCell ref="H59:K59"/>
    <mergeCell ref="A54:D54"/>
    <mergeCell ref="E54:I54"/>
    <mergeCell ref="J54:K54"/>
    <mergeCell ref="A49:B49"/>
    <mergeCell ref="A53:D53"/>
    <mergeCell ref="E53:I53"/>
    <mergeCell ref="J53:K53"/>
    <mergeCell ref="A56:D56"/>
    <mergeCell ref="F56:H56"/>
    <mergeCell ref="B39:D39"/>
    <mergeCell ref="E39:F39"/>
    <mergeCell ref="G39:H39"/>
    <mergeCell ref="I39:K41"/>
    <mergeCell ref="B44:D44"/>
    <mergeCell ref="A47:B47"/>
    <mergeCell ref="H47:K47"/>
    <mergeCell ref="A48:B48"/>
    <mergeCell ref="H48:K48"/>
    <mergeCell ref="B45:D45"/>
    <mergeCell ref="E45:F45"/>
    <mergeCell ref="G45:H45"/>
    <mergeCell ref="I45:K45"/>
    <mergeCell ref="A46:B46"/>
    <mergeCell ref="H46:K46"/>
    <mergeCell ref="E43:F43"/>
    <mergeCell ref="G43:H43"/>
    <mergeCell ref="I43:K43"/>
    <mergeCell ref="E42:F42"/>
    <mergeCell ref="G42:H42"/>
    <mergeCell ref="I42:K42"/>
    <mergeCell ref="B40:D40"/>
    <mergeCell ref="E40:F40"/>
    <mergeCell ref="G40:H40"/>
    <mergeCell ref="B41:D41"/>
    <mergeCell ref="E41:F41"/>
    <mergeCell ref="G41:H41"/>
    <mergeCell ref="F12:J12"/>
    <mergeCell ref="A16:C16"/>
    <mergeCell ref="D16:E17"/>
    <mergeCell ref="H16:H17"/>
    <mergeCell ref="F32:H32"/>
    <mergeCell ref="I32:K32"/>
    <mergeCell ref="G29:I29"/>
    <mergeCell ref="A31:C31"/>
    <mergeCell ref="A32:C32"/>
    <mergeCell ref="D30:E30"/>
    <mergeCell ref="F30:H30"/>
    <mergeCell ref="I30:K30"/>
    <mergeCell ref="A30:C30"/>
    <mergeCell ref="D31:E31"/>
    <mergeCell ref="F31:H31"/>
    <mergeCell ref="I31:K31"/>
    <mergeCell ref="D32:E32"/>
    <mergeCell ref="I16:I17"/>
    <mergeCell ref="K16:K17"/>
    <mergeCell ref="F23:G23"/>
    <mergeCell ref="A35:E35"/>
    <mergeCell ref="H3:I3"/>
    <mergeCell ref="D5:H5"/>
    <mergeCell ref="I5:K5"/>
    <mergeCell ref="D6:H6"/>
    <mergeCell ref="I6:K6"/>
    <mergeCell ref="D3:E3"/>
    <mergeCell ref="A8:I8"/>
    <mergeCell ref="A9:I9"/>
    <mergeCell ref="D10:K10"/>
    <mergeCell ref="B6:C6"/>
    <mergeCell ref="B5:C5"/>
    <mergeCell ref="J9:K9"/>
    <mergeCell ref="J8:K8"/>
    <mergeCell ref="G44:K44"/>
    <mergeCell ref="B28:D28"/>
    <mergeCell ref="E28:G28"/>
    <mergeCell ref="B21:D21"/>
    <mergeCell ref="E21:G21"/>
    <mergeCell ref="H21:K21"/>
    <mergeCell ref="B22:D22"/>
    <mergeCell ref="H22:K22"/>
    <mergeCell ref="B38:D38"/>
    <mergeCell ref="E38:F38"/>
    <mergeCell ref="G38:H38"/>
    <mergeCell ref="I38:K38"/>
    <mergeCell ref="C34:I34"/>
    <mergeCell ref="I33:K33"/>
    <mergeCell ref="D33:E33"/>
    <mergeCell ref="F33:H33"/>
    <mergeCell ref="E26:G26"/>
    <mergeCell ref="H26:K26"/>
    <mergeCell ref="E27:G27"/>
    <mergeCell ref="H27:K27"/>
    <mergeCell ref="E25:G25"/>
    <mergeCell ref="F36:G36"/>
    <mergeCell ref="H36:K36"/>
    <mergeCell ref="F35:G35"/>
    <mergeCell ref="H35:K35"/>
    <mergeCell ref="B24:D24"/>
    <mergeCell ref="E24:G24"/>
    <mergeCell ref="H24:K24"/>
    <mergeCell ref="D18:E18"/>
    <mergeCell ref="F16:F17"/>
    <mergeCell ref="G16:G17"/>
    <mergeCell ref="J16:J17"/>
    <mergeCell ref="H25:K25"/>
    <mergeCell ref="H23:K23"/>
    <mergeCell ref="B23:D23"/>
    <mergeCell ref="H19:I19"/>
    <mergeCell ref="F22:G22"/>
    <mergeCell ref="H28:K28"/>
  </mergeCells>
  <dataValidations count="11">
    <dataValidation type="list" showInputMessage="1" showErrorMessage="1" sqref="A8:I8" xr:uid="{00000000-0002-0000-0000-000000000000}">
      <formula1>Raisonsocial</formula1>
    </dataValidation>
    <dataValidation type="whole" errorStyle="warning" operator="greaterThanOrEqual" allowBlank="1" showInputMessage="1" showErrorMessage="1" error="La base de la retenue ne doit pas être inférieur à 1000 " sqref="E25:G27" xr:uid="{00000000-0002-0000-0000-000001000000}">
      <formula1>1000</formula1>
    </dataValidation>
    <dataValidation type="custom" errorStyle="warning" allowBlank="1" showInputMessage="1" showErrorMessage="1" error="ca incorrecte" sqref="E76:E77" xr:uid="{00000000-0002-0000-0000-000002000000}">
      <formula1>H45+C45+#REF!</formula1>
    </dataValidation>
    <dataValidation type="custom" errorStyle="warning" allowBlank="1" showInputMessage="1" showErrorMessage="1" error="Il y'a une erreur dans le chiffre d'affaire" sqref="H74:K74" xr:uid="{00000000-0002-0000-0000-000003000000}">
      <formula1>(G39:H41+B44+E56)&lt;&gt;(D75:G77)</formula1>
    </dataValidation>
    <dataValidation type="custom" errorStyle="warning" allowBlank="1" showInputMessage="1" showErrorMessage="1" error="Il y'a une erreur au niveau de chiffre d'affaire" sqref="A79" xr:uid="{00000000-0002-0000-0000-000004000000}">
      <formula1>G39:H41+B44+E56&lt;&gt;D75:G77</formula1>
    </dataValidation>
    <dataValidation type="custom" errorStyle="warning" allowBlank="1" showInputMessage="1" showErrorMessage="1" error="Il y'a une erreur au niveau de chiffre d'affaire" sqref="B79" xr:uid="{00000000-0002-0000-0000-000005000000}">
      <formula1>H39:I41+C44+#REF!&lt;&gt;E75:H77</formula1>
    </dataValidation>
    <dataValidation type="custom" allowBlank="1" showErrorMessage="1" sqref="N42" xr:uid="{00000000-0002-0000-0000-000006000000}">
      <formula1>(SUM(G39:H41)+B44+E56)&lt;&gt;SUM(D75:G77)</formula1>
    </dataValidation>
    <dataValidation type="custom" errorStyle="warning" allowBlank="1" showInputMessage="1" showErrorMessage="1" error="ca incorrecte" sqref="D76:D77 G76:G77" xr:uid="{00000000-0002-0000-0000-000007000000}">
      <formula1>G45+B45+E57</formula1>
    </dataValidation>
    <dataValidation type="custom" errorStyle="warning" allowBlank="1" showInputMessage="1" showErrorMessage="1" error="ca incorrecte" sqref="F76:F77" xr:uid="{00000000-0002-0000-0000-000008000000}">
      <formula1>I45+D45+#REF!</formula1>
    </dataValidation>
    <dataValidation type="custom" errorStyle="warning" allowBlank="1" showInputMessage="1" showErrorMessage="1" error="ca incorrecte" sqref="G41:H41" xr:uid="{00000000-0002-0000-0000-000009000000}">
      <formula1>((G39:H41+B44+E56)&lt;&gt;D75)</formula1>
    </dataValidation>
    <dataValidation type="custom" allowBlank="1" showInputMessage="1" showErrorMessage="1" error="CA INCORRECT" sqref="D75:G75" xr:uid="{00000000-0002-0000-0000-00000A000000}">
      <formula1>G39:H41+B44+F56</formula1>
    </dataValidation>
  </dataValidations>
  <pageMargins left="0.7" right="0.7" top="0.75" bottom="0.75" header="0.3" footer="0.3"/>
  <pageSetup paperSize="9" fitToWidth="0" orientation="portrait" horizont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mmandButton2.PDF">
                <anchor>
                  <from>
                    <xdr:col>13</xdr:col>
                    <xdr:colOff>106680</xdr:colOff>
                    <xdr:row>4</xdr:row>
                    <xdr:rowOff>243840</xdr:rowOff>
                  </from>
                  <to>
                    <xdr:col>15</xdr:col>
                    <xdr:colOff>22860</xdr:colOff>
                    <xdr:row>7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Deconnexion">
                <anchor moveWithCells="1" sizeWithCells="1">
                  <from>
                    <xdr:col>16</xdr:col>
                    <xdr:colOff>38100</xdr:colOff>
                    <xdr:row>4</xdr:row>
                    <xdr:rowOff>236220</xdr:rowOff>
                  </from>
                  <to>
                    <xdr:col>19</xdr:col>
                    <xdr:colOff>190500</xdr:colOff>
                    <xdr:row>7</xdr:row>
                    <xdr:rowOff>121920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allowBlank="1" showInputMessage="1" showErrorMessage="1" error="Code déclaration Invalide" xr:uid="{4A9B9BB2-5375-46D2-AC79-6175D844C213}">
          <x14:formula1>
            <xm:f>Source!$AC$2:$AC$6</xm:f>
          </x14:formula1>
          <xm:sqref>F3:G3</xm:sqref>
        </x14:dataValidation>
        <x14:dataValidation type="list" allowBlank="1" showInputMessage="1" showErrorMessage="1" xr:uid="{C32D08CA-8B65-49CF-8D74-4F5352EEE650}">
          <x14:formula1>
            <xm:f>Source!$AD$2:$AD$13</xm:f>
          </x14:formula1>
          <xm:sqref>C3</xm:sqref>
        </x14:dataValidation>
        <x14:dataValidation type="list" allowBlank="1" showInputMessage="1" showErrorMessage="1" xr:uid="{AA2EEBC5-D2B5-4EF2-B669-5477D6715FC7}">
          <x14:formula1>
            <xm:f>Source!$AE$2:$AE$16</xm:f>
          </x14:formula1>
          <xm:sqref>A3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1DE1690-24C8-4F6F-93FB-43487C841E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Connexion</vt:lpstr>
      <vt:lpstr>Utilisateurs</vt:lpstr>
      <vt:lpstr>Source</vt:lpstr>
      <vt:lpstr>DECL MENS</vt:lpstr>
      <vt:lpstr>Cathégorie</vt:lpstr>
      <vt:lpstr>CODETVA</vt:lpstr>
      <vt:lpstr>Loyerbrute</vt:lpstr>
      <vt:lpstr>MF</vt:lpstr>
      <vt:lpstr>Raisonsocial</vt:lpstr>
      <vt:lpstr>Salairebrute</vt:lpstr>
      <vt:lpstr>Siegesocial</vt:lpstr>
      <vt:lpstr>'DECL MENS'!Zone_d_impression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HP-PC</dc:creator>
  <cp:lastModifiedBy>Mohamed Shili</cp:lastModifiedBy>
  <cp:lastPrinted>2024-05-05T09:05:44Z</cp:lastPrinted>
  <dcterms:created xsi:type="dcterms:W3CDTF">2023-07-13T17:21:04Z</dcterms:created>
  <dcterms:modified xsi:type="dcterms:W3CDTF">2024-05-06T19:03:46Z</dcterms:modified>
</cp:coreProperties>
</file>