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Crédit" sheetId="1" r:id="rId1"/>
  </sheets>
  <externalReferences>
    <externalReference r:id="rId2"/>
  </externalReferences>
  <definedNames>
    <definedName name="a" localSheetId="0">Crédit!$E$7</definedName>
    <definedName name="d" localSheetId="0">Crédit!$E$3</definedName>
    <definedName name="Dette" localSheetId="0">Crédit!$C$11:$C$30</definedName>
    <definedName name="i" localSheetId="0">Crédit!$E$5</definedName>
    <definedName name="Intérêt" localSheetId="0">Crédit!$D$11:$D$30</definedName>
    <definedName name="marque">[1]Données!$J$1:$J$29</definedName>
    <definedName name="n" localSheetId="0">Crédit!$E$6</definedName>
    <definedName name="Per" localSheetId="0">Crédit!$A$11:$A$30</definedName>
    <definedName name="prix">'[1]Choix véhicule'!$B$7</definedName>
    <definedName name="rejets">'[1]Choix véhicule'!$B$11</definedName>
    <definedName name="Vérif" localSheetId="0">Crédit!$G$7</definedName>
    <definedName name="Vo" localSheetId="0">Crédit!$E$4</definedName>
  </definedNames>
  <calcPr calcId="144525" concurrentCalc="0"/>
</workbook>
</file>

<file path=xl/calcChain.xml><?xml version="1.0" encoding="utf-8"?>
<calcChain xmlns="http://schemas.openxmlformats.org/spreadsheetml/2006/main">
  <c r="A30" i="1" l="1"/>
  <c r="E4" i="1"/>
  <c r="E5" i="1"/>
  <c r="E7" i="1"/>
  <c r="G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C30" i="1"/>
  <c r="D30" i="1"/>
  <c r="E30" i="1"/>
  <c r="F30" i="1"/>
  <c r="H1" i="1"/>
  <c r="H2" i="1"/>
  <c r="E3" i="1"/>
  <c r="B30" i="1"/>
  <c r="G29" i="1"/>
  <c r="B29" i="1"/>
  <c r="G28" i="1"/>
  <c r="B28" i="1"/>
  <c r="G27" i="1"/>
  <c r="B27" i="1"/>
  <c r="G26" i="1"/>
  <c r="B26" i="1"/>
  <c r="G25" i="1"/>
  <c r="B25" i="1"/>
  <c r="G24" i="1"/>
  <c r="B24" i="1"/>
  <c r="G23" i="1"/>
  <c r="B23" i="1"/>
  <c r="G22" i="1"/>
  <c r="B22" i="1"/>
  <c r="G21" i="1"/>
  <c r="B21" i="1"/>
  <c r="G20" i="1"/>
  <c r="B20" i="1"/>
  <c r="G19" i="1"/>
  <c r="B19" i="1"/>
  <c r="G18" i="1"/>
  <c r="B18" i="1"/>
  <c r="G17" i="1"/>
  <c r="B17" i="1"/>
  <c r="G16" i="1"/>
  <c r="B16" i="1"/>
  <c r="G15" i="1"/>
  <c r="B15" i="1"/>
  <c r="G14" i="1"/>
  <c r="B14" i="1"/>
  <c r="G13" i="1"/>
  <c r="B13" i="1"/>
  <c r="G12" i="1"/>
  <c r="B12" i="1"/>
  <c r="G11" i="1"/>
  <c r="B11" i="1"/>
  <c r="H7" i="1"/>
</calcChain>
</file>

<file path=xl/sharedStrings.xml><?xml version="1.0" encoding="utf-8"?>
<sst xmlns="http://schemas.openxmlformats.org/spreadsheetml/2006/main" count="34" uniqueCount="34">
  <si>
    <t>TABLEAU d'AMORTISSEMENT d'EMPRUNT par ANNUITES CONSTANTES</t>
  </si>
  <si>
    <t>Date de l'emprunt</t>
  </si>
  <si>
    <t>Capital emprunté</t>
  </si>
  <si>
    <t>Taux d'amortissement (pour 1 €)</t>
  </si>
  <si>
    <t>Durée d'amortissement (en années entières)</t>
  </si>
  <si>
    <t>Annuité d'amortissement</t>
  </si>
  <si>
    <t>PER</t>
  </si>
  <si>
    <t>DATE</t>
  </si>
  <si>
    <t>CAPITAL RESTANT
 à REM-
BOURSER</t>
  </si>
  <si>
    <t>INTERET</t>
  </si>
  <si>
    <t>AMORTIS-
SEMENT</t>
  </si>
  <si>
    <t>AMORTIS-
SEMENT CUMULE</t>
  </si>
  <si>
    <t>ANNUITE</t>
  </si>
  <si>
    <t>TABLE des NOMS</t>
  </si>
  <si>
    <t>a</t>
  </si>
  <si>
    <t>=TA_Sol1!$E$7</t>
  </si>
  <si>
    <t>Amt</t>
  </si>
  <si>
    <t>=TA_Sol1!$E$11:$E$30</t>
  </si>
  <si>
    <t>d</t>
  </si>
  <si>
    <t>=TA_Sol1!$E$3</t>
  </si>
  <si>
    <t>Dette</t>
  </si>
  <si>
    <t>=TA_Sol1!$C$11:$C$30</t>
  </si>
  <si>
    <t>i</t>
  </si>
  <si>
    <t>=TA_Sol1!$E$5</t>
  </si>
  <si>
    <t>Intérêt</t>
  </si>
  <si>
    <t>=TA_Sol1!$D$11:$D$30</t>
  </si>
  <si>
    <t>n</t>
  </si>
  <si>
    <t>=TA_Sol1!$E$6</t>
  </si>
  <si>
    <t>Per</t>
  </si>
  <si>
    <t>=TA_Sol1!$A$11:$A$30</t>
  </si>
  <si>
    <t>Vérif</t>
  </si>
  <si>
    <t>=TA_Sol1!$G$7</t>
  </si>
  <si>
    <t>Vo</t>
  </si>
  <si>
    <t>=TA_Sol1!$E$4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</si>
</sst>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 yyyy"/>
    <numFmt numFmtId="165" formatCode="#,##0.00\ &quot;€&quot;"/>
  </numFmts>
  <fonts count="1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0"/>
      <name val="Lucida Casual"/>
      <family val="4"/>
    </font>
    <font>
      <b/>
      <i/>
      <sz val="10"/>
      <color theme="0"/>
      <name val="MS Sans Serif"/>
      <family val="2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color theme="0"/>
      <name val="MS Sans Serif"/>
      <family val="2"/>
    </font>
    <font>
      <sz val="8"/>
      <name val="Arial"/>
      <family val="2"/>
    </font>
    <font>
      <i/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5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5" borderId="0"/>
    <xf numFmtId="0" fontId="6" fillId="0" borderId="0"/>
  </cellStyleXfs>
  <cellXfs count="40">
    <xf numFmtId="0" fontId="0" fillId="0" borderId="0" xfId="0"/>
    <xf numFmtId="0" fontId="3" fillId="2" borderId="1" xfId="1" applyFont="1" applyFill="1" applyBorder="1" applyAlignment="1" applyProtection="1">
      <alignment horizontal="centerContinuous"/>
      <protection hidden="1"/>
    </xf>
    <xf numFmtId="0" fontId="4" fillId="2" borderId="2" xfId="1" applyFont="1" applyFill="1" applyBorder="1" applyAlignment="1" applyProtection="1">
      <alignment horizontal="centerContinuous"/>
      <protection hidden="1"/>
    </xf>
    <xf numFmtId="0" fontId="4" fillId="2" borderId="3" xfId="1" applyFont="1" applyFill="1" applyBorder="1" applyAlignment="1" applyProtection="1">
      <alignment horizontal="centerContinuous"/>
      <protection hidden="1"/>
    </xf>
    <xf numFmtId="14" fontId="5" fillId="3" borderId="0" xfId="1" applyNumberFormat="1" applyFont="1" applyFill="1"/>
    <xf numFmtId="0" fontId="2" fillId="3" borderId="0" xfId="1" applyFill="1" applyBorder="1" applyAlignment="1">
      <alignment horizontal="center" vertical="center"/>
    </xf>
    <xf numFmtId="0" fontId="2" fillId="3" borderId="0" xfId="1" applyFill="1"/>
    <xf numFmtId="0" fontId="6" fillId="3" borderId="0" xfId="1" applyFont="1" applyFill="1" applyProtection="1">
      <protection hidden="1"/>
    </xf>
    <xf numFmtId="14" fontId="6" fillId="3" borderId="0" xfId="1" applyNumberFormat="1" applyFont="1" applyFill="1" applyProtection="1">
      <protection hidden="1"/>
    </xf>
    <xf numFmtId="0" fontId="2" fillId="3" borderId="0" xfId="1" applyNumberFormat="1" applyFill="1"/>
    <xf numFmtId="0" fontId="6" fillId="2" borderId="0" xfId="1" applyFont="1" applyFill="1" applyProtection="1">
      <protection hidden="1"/>
    </xf>
    <xf numFmtId="164" fontId="6" fillId="2" borderId="0" xfId="1" applyNumberFormat="1" applyFont="1" applyFill="1" applyAlignment="1" applyProtection="1">
      <alignment horizontal="center"/>
      <protection locked="0"/>
    </xf>
    <xf numFmtId="0" fontId="7" fillId="2" borderId="0" xfId="1" applyFont="1" applyFill="1" applyAlignment="1" applyProtection="1">
      <alignment horizontal="center"/>
      <protection hidden="1"/>
    </xf>
    <xf numFmtId="0" fontId="8" fillId="3" borderId="0" xfId="1" applyNumberFormat="1" applyFont="1" applyFill="1"/>
    <xf numFmtId="0" fontId="9" fillId="2" borderId="0" xfId="1" applyFont="1" applyFill="1" applyProtection="1">
      <protection hidden="1"/>
    </xf>
    <xf numFmtId="165" fontId="6" fillId="2" borderId="0" xfId="1" applyNumberFormat="1" applyFont="1" applyFill="1" applyAlignment="1" applyProtection="1">
      <alignment horizontal="center"/>
      <protection locked="0"/>
    </xf>
    <xf numFmtId="165" fontId="8" fillId="3" borderId="0" xfId="1" applyNumberFormat="1" applyFont="1" applyFill="1"/>
    <xf numFmtId="0" fontId="6" fillId="2" borderId="0" xfId="1" applyFont="1" applyFill="1" applyAlignment="1" applyProtection="1">
      <alignment horizontal="center"/>
      <protection hidden="1"/>
    </xf>
    <xf numFmtId="10" fontId="6" fillId="2" borderId="0" xfId="1" applyNumberFormat="1" applyFont="1" applyFill="1" applyAlignment="1" applyProtection="1">
      <alignment horizontal="center"/>
      <protection locked="0"/>
    </xf>
    <xf numFmtId="0" fontId="8" fillId="3" borderId="0" xfId="1" applyFont="1" applyFill="1"/>
    <xf numFmtId="0" fontId="6" fillId="2" borderId="0" xfId="1" applyFont="1" applyFill="1" applyAlignment="1" applyProtection="1">
      <alignment horizontal="center"/>
      <protection locked="0"/>
    </xf>
    <xf numFmtId="165" fontId="6" fillId="2" borderId="0" xfId="1" applyNumberFormat="1" applyFont="1" applyFill="1" applyAlignment="1" applyProtection="1">
      <alignment horizontal="right"/>
      <protection hidden="1"/>
    </xf>
    <xf numFmtId="0" fontId="6" fillId="3" borderId="0" xfId="1" applyFont="1" applyFill="1" applyAlignment="1" applyProtection="1">
      <alignment horizontal="center"/>
      <protection hidden="1"/>
    </xf>
    <xf numFmtId="0" fontId="10" fillId="3" borderId="0" xfId="1" applyFont="1" applyFill="1" applyAlignment="1">
      <alignment horizontal="center"/>
    </xf>
    <xf numFmtId="0" fontId="6" fillId="4" borderId="4" xfId="1" applyFont="1" applyFill="1" applyBorder="1" applyAlignment="1" applyProtection="1">
      <alignment horizontal="center" vertical="center" wrapText="1"/>
      <protection hidden="1"/>
    </xf>
    <xf numFmtId="0" fontId="6" fillId="2" borderId="5" xfId="1" applyFont="1" applyFill="1" applyBorder="1" applyAlignment="1" applyProtection="1">
      <alignment horizontal="center" vertical="center" wrapText="1"/>
      <protection hidden="1"/>
    </xf>
    <xf numFmtId="0" fontId="6" fillId="4" borderId="5" xfId="1" applyFont="1" applyFill="1" applyBorder="1" applyAlignment="1" applyProtection="1">
      <alignment horizontal="center" vertical="center" wrapText="1"/>
      <protection hidden="1"/>
    </xf>
    <xf numFmtId="0" fontId="6" fillId="4" borderId="6" xfId="1" applyFont="1" applyFill="1" applyBorder="1" applyAlignment="1" applyProtection="1">
      <alignment horizontal="center" vertical="center" wrapText="1"/>
      <protection hidden="1"/>
    </xf>
    <xf numFmtId="0" fontId="10" fillId="3" borderId="0" xfId="1" applyFont="1" applyFill="1" applyBorder="1" applyAlignment="1">
      <alignment horizontal="center"/>
    </xf>
    <xf numFmtId="0" fontId="6" fillId="3" borderId="0" xfId="1" applyFont="1" applyFill="1" applyBorder="1" applyAlignment="1" applyProtection="1">
      <alignment horizontal="center"/>
      <protection hidden="1"/>
    </xf>
    <xf numFmtId="0" fontId="2" fillId="3" borderId="1" xfId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/>
    </xf>
    <xf numFmtId="0" fontId="2" fillId="3" borderId="3" xfId="1" applyFill="1" applyBorder="1" applyAlignment="1">
      <alignment horizontal="center" vertical="center"/>
    </xf>
    <xf numFmtId="0" fontId="6" fillId="4" borderId="7" xfId="1" applyFont="1" applyFill="1" applyBorder="1" applyProtection="1">
      <protection hidden="1"/>
    </xf>
    <xf numFmtId="14" fontId="6" fillId="2" borderId="8" xfId="1" applyNumberFormat="1" applyFont="1" applyFill="1" applyBorder="1" applyAlignment="1" applyProtection="1">
      <alignment horizontal="center"/>
      <protection hidden="1"/>
    </xf>
    <xf numFmtId="2" fontId="6" fillId="4" borderId="8" xfId="1" applyNumberFormat="1" applyFont="1" applyFill="1" applyBorder="1" applyProtection="1">
      <protection hidden="1"/>
    </xf>
    <xf numFmtId="2" fontId="6" fillId="2" borderId="8" xfId="1" applyNumberFormat="1" applyFont="1" applyFill="1" applyBorder="1" applyProtection="1">
      <protection hidden="1"/>
    </xf>
    <xf numFmtId="2" fontId="6" fillId="4" borderId="9" xfId="1" applyNumberFormat="1" applyFont="1" applyFill="1" applyBorder="1" applyProtection="1">
      <protection hidden="1"/>
    </xf>
    <xf numFmtId="2" fontId="10" fillId="3" borderId="0" xfId="1" applyNumberFormat="1" applyFont="1" applyFill="1" applyBorder="1"/>
    <xf numFmtId="0" fontId="10" fillId="3" borderId="0" xfId="1" applyFont="1" applyFill="1"/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H$3" horiz="1" max="15000" page="30" val="144"/>
</file>

<file path=xl/ctrlProps/ctrlProp2.xml><?xml version="1.0" encoding="utf-8"?>
<formControlPr xmlns="http://schemas.microsoft.com/office/spreadsheetml/2009/9/main" objectType="Scroll" dx="16" fmlaLink="$H$4" horiz="1" max="30000" min="15" val="2410"/>
</file>

<file path=xl/ctrlProps/ctrlProp3.xml><?xml version="1.0" encoding="utf-8"?>
<formControlPr xmlns="http://schemas.microsoft.com/office/spreadsheetml/2009/9/main" objectType="Scroll" dx="16" fmlaLink="$H$5" horiz="1" max="2000" min="1"/>
</file>

<file path=xl/ctrlProps/ctrlProp4.xml><?xml version="1.0" encoding="utf-8"?>
<formControlPr xmlns="http://schemas.microsoft.com/office/spreadsheetml/2009/9/main" objectType="Spin" dx="0" fmlaLink="$E$6" max="20" min="1" page="0" val="2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1095375</xdr:colOff>
          <xdr:row>2</xdr:row>
          <xdr:rowOff>0</xdr:rowOff>
        </xdr:from>
        <xdr:to>
          <xdr:col>4</xdr:col>
          <xdr:colOff>95250</xdr:colOff>
          <xdr:row>3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3</xdr:row>
          <xdr:rowOff>0</xdr:rowOff>
        </xdr:from>
        <xdr:to>
          <xdr:col>4</xdr:col>
          <xdr:colOff>104775</xdr:colOff>
          <xdr:row>4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1085850</xdr:colOff>
          <xdr:row>4</xdr:row>
          <xdr:rowOff>19050</xdr:rowOff>
        </xdr:from>
        <xdr:to>
          <xdr:col>4</xdr:col>
          <xdr:colOff>85725</xdr:colOff>
          <xdr:row>5</xdr:row>
          <xdr:rowOff>19050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1133474</xdr:colOff>
          <xdr:row>5</xdr:row>
          <xdr:rowOff>9525</xdr:rowOff>
        </xdr:from>
        <xdr:to>
          <xdr:col>4</xdr:col>
          <xdr:colOff>95249</xdr:colOff>
          <xdr:row>6</xdr:row>
          <xdr:rowOff>9525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209550</xdr:rowOff>
        </xdr:from>
        <xdr:to>
          <xdr:col>12</xdr:col>
          <xdr:colOff>371475</xdr:colOff>
          <xdr:row>30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971550</xdr:colOff>
          <xdr:row>27</xdr:row>
          <xdr:rowOff>190500</xdr:rowOff>
        </xdr:from>
        <xdr:to>
          <xdr:col>9</xdr:col>
          <xdr:colOff>1085850</xdr:colOff>
          <xdr:row>30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P%20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 véhicule"/>
      <sheetName val="Bonus &amp; Malus"/>
      <sheetName val="Crédit"/>
      <sheetName val="Données"/>
      <sheetName val="modèles"/>
    </sheetNames>
    <sheetDataSet>
      <sheetData sheetId="0"/>
      <sheetData sheetId="1">
        <row r="7">
          <cell r="B7">
            <v>241400</v>
          </cell>
        </row>
        <row r="11">
          <cell r="B11">
            <v>421</v>
          </cell>
        </row>
      </sheetData>
      <sheetData sheetId="2"/>
      <sheetData sheetId="3"/>
      <sheetData sheetId="4">
        <row r="1">
          <cell r="J1" t="str">
            <v>ALFAROMEO</v>
          </cell>
        </row>
        <row r="2">
          <cell r="J2" t="str">
            <v>ASTONMARTIN</v>
          </cell>
        </row>
        <row r="3">
          <cell r="J3" t="str">
            <v>AUDI</v>
          </cell>
        </row>
        <row r="4">
          <cell r="J4" t="str">
            <v>BENTLEY</v>
          </cell>
        </row>
        <row r="5">
          <cell r="J5" t="str">
            <v>BMW</v>
          </cell>
        </row>
        <row r="6">
          <cell r="J6" t="str">
            <v>BUGATTI</v>
          </cell>
        </row>
        <row r="7">
          <cell r="J7" t="str">
            <v>CITROEN</v>
          </cell>
        </row>
        <row r="8">
          <cell r="J8" t="str">
            <v>DACIA</v>
          </cell>
        </row>
        <row r="9">
          <cell r="J9" t="str">
            <v>FERRARI</v>
          </cell>
        </row>
        <row r="10">
          <cell r="J10" t="str">
            <v>FIAT</v>
          </cell>
        </row>
        <row r="11">
          <cell r="J11" t="str">
            <v>FORD</v>
          </cell>
        </row>
        <row r="12">
          <cell r="J12" t="str">
            <v>JAGUAR</v>
          </cell>
        </row>
        <row r="13">
          <cell r="J13" t="str">
            <v>LAMBORGHINI</v>
          </cell>
        </row>
        <row r="14">
          <cell r="J14" t="str">
            <v>LANCIA</v>
          </cell>
        </row>
        <row r="15">
          <cell r="J15" t="str">
            <v>LOTUS</v>
          </cell>
        </row>
        <row r="16">
          <cell r="J16" t="str">
            <v>MASERATI</v>
          </cell>
        </row>
        <row r="17">
          <cell r="J17" t="str">
            <v>MAYBACH</v>
          </cell>
        </row>
        <row r="18">
          <cell r="J18" t="str">
            <v>MERCEDES</v>
          </cell>
        </row>
        <row r="19">
          <cell r="J19" t="str">
            <v>MINI</v>
          </cell>
        </row>
        <row r="20">
          <cell r="J20" t="str">
            <v>OPEL</v>
          </cell>
        </row>
        <row r="21">
          <cell r="J21" t="str">
            <v>PEUGEOT</v>
          </cell>
        </row>
        <row r="22">
          <cell r="J22" t="str">
            <v>PORSCHE</v>
          </cell>
        </row>
        <row r="23">
          <cell r="J23" t="str">
            <v>RENAULT</v>
          </cell>
        </row>
        <row r="24">
          <cell r="J24" t="str">
            <v>ROLLSROYCE</v>
          </cell>
        </row>
        <row r="25">
          <cell r="J25" t="str">
            <v>SEAT</v>
          </cell>
        </row>
        <row r="26">
          <cell r="J26" t="str">
            <v>SKODA</v>
          </cell>
        </row>
        <row r="27">
          <cell r="J27" t="str">
            <v>SMART</v>
          </cell>
        </row>
        <row r="28">
          <cell r="J28" t="str">
            <v>VOLKSWAGEN</v>
          </cell>
        </row>
        <row r="29">
          <cell r="J29" t="str">
            <v>VOLVO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L30"/>
  <sheetViews>
    <sheetView tabSelected="1" workbookViewId="0">
      <selection activeCell="C28" sqref="C28"/>
    </sheetView>
  </sheetViews>
  <sheetFormatPr baseColWidth="10" defaultRowHeight="15.75"/>
  <cols>
    <col min="1" max="1" width="3.5703125" style="6" customWidth="1"/>
    <col min="2" max="4" width="18.28515625" style="6" customWidth="1"/>
    <col min="5" max="5" width="25.7109375" style="6" customWidth="1"/>
    <col min="6" max="7" width="18.28515625" style="6" customWidth="1"/>
    <col min="8" max="8" width="13.85546875" style="39" bestFit="1" customWidth="1"/>
    <col min="9" max="9" width="23.85546875" style="6" customWidth="1"/>
    <col min="10" max="10" width="17.28515625" style="6" customWidth="1"/>
    <col min="11" max="12" width="11.42578125" style="6"/>
    <col min="13" max="13" width="23.42578125" style="6" customWidth="1"/>
    <col min="14" max="16384" width="11.42578125" style="6"/>
  </cols>
  <sheetData>
    <row r="1" spans="1:12" ht="17.25" thickTop="1" thickBot="1">
      <c r="A1" s="1" t="s">
        <v>0</v>
      </c>
      <c r="B1" s="2"/>
      <c r="C1" s="2"/>
      <c r="D1" s="2"/>
      <c r="E1" s="2"/>
      <c r="F1" s="2"/>
      <c r="G1" s="3"/>
      <c r="H1" s="4">
        <f ca="1">TODAY()</f>
        <v>40667</v>
      </c>
      <c r="I1" s="5"/>
      <c r="J1" s="5"/>
      <c r="K1" s="5"/>
    </row>
    <row r="2" spans="1:12" ht="16.5" thickTop="1">
      <c r="A2" s="7"/>
      <c r="B2" s="7"/>
      <c r="C2" s="7"/>
      <c r="D2" s="7"/>
      <c r="E2" s="7"/>
      <c r="F2" s="8"/>
      <c r="G2" s="7"/>
      <c r="H2" s="4">
        <f ca="1">DATE(YEAR(H1)-20,MONTH(H1),DAY(H1))</f>
        <v>33362</v>
      </c>
      <c r="J2" s="9"/>
    </row>
    <row r="3" spans="1:12">
      <c r="A3" s="10" t="s">
        <v>1</v>
      </c>
      <c r="B3" s="10"/>
      <c r="C3" s="10"/>
      <c r="D3" s="10"/>
      <c r="E3" s="11">
        <f ca="1">H2+H3</f>
        <v>33506</v>
      </c>
      <c r="F3" s="12"/>
      <c r="G3" s="10"/>
      <c r="H3" s="13">
        <v>144</v>
      </c>
      <c r="I3" s="9"/>
      <c r="J3" s="9"/>
    </row>
    <row r="4" spans="1:12">
      <c r="A4" s="10" t="s">
        <v>2</v>
      </c>
      <c r="B4" s="10"/>
      <c r="C4" s="10"/>
      <c r="D4" s="14"/>
      <c r="E4" s="15">
        <f>H4*100</f>
        <v>241000</v>
      </c>
      <c r="F4" s="12"/>
      <c r="G4" s="10"/>
      <c r="H4" s="16">
        <v>2410</v>
      </c>
      <c r="I4" s="9"/>
      <c r="J4" s="9"/>
    </row>
    <row r="5" spans="1:12">
      <c r="A5" s="10" t="s">
        <v>3</v>
      </c>
      <c r="B5" s="10"/>
      <c r="C5" s="10"/>
      <c r="D5" s="17"/>
      <c r="E5" s="18">
        <f>H5/10000</f>
        <v>1E-4</v>
      </c>
      <c r="F5" s="12"/>
      <c r="G5" s="10"/>
      <c r="H5" s="19">
        <v>1</v>
      </c>
      <c r="I5" s="9"/>
      <c r="J5" s="9"/>
    </row>
    <row r="6" spans="1:12">
      <c r="A6" s="10" t="s">
        <v>4</v>
      </c>
      <c r="B6" s="10"/>
      <c r="C6" s="10"/>
      <c r="D6" s="10"/>
      <c r="E6" s="20">
        <v>20</v>
      </c>
      <c r="F6" s="12"/>
      <c r="G6" s="10"/>
      <c r="H6" s="19"/>
      <c r="I6" s="9"/>
      <c r="J6" s="9"/>
    </row>
    <row r="7" spans="1:12">
      <c r="A7" s="10" t="s">
        <v>5</v>
      </c>
      <c r="B7" s="10"/>
      <c r="C7" s="10"/>
      <c r="D7" s="10"/>
      <c r="E7" s="21">
        <f>IF(Vérif&lt;&gt;0,"",Vo*(i/(1-(1+i)^(-n))))</f>
        <v>12062.656506428995</v>
      </c>
      <c r="F7" s="10"/>
      <c r="G7" s="10"/>
      <c r="H7" s="19">
        <f>IF(OR(H3=0,H4=0,H5=0),1,0)</f>
        <v>0</v>
      </c>
      <c r="I7" s="9"/>
      <c r="J7" s="9"/>
    </row>
    <row r="8" spans="1:12" ht="16.5" thickBot="1">
      <c r="A8" s="7"/>
      <c r="B8" s="7"/>
      <c r="C8" s="7"/>
      <c r="D8" s="7"/>
      <c r="E8" s="7"/>
      <c r="F8" s="7"/>
      <c r="G8" s="22"/>
      <c r="H8" s="23"/>
      <c r="I8" s="9"/>
      <c r="J8" s="9"/>
    </row>
    <row r="9" spans="1:12" ht="39.75" thickTop="1" thickBot="1">
      <c r="A9" s="24" t="s">
        <v>6</v>
      </c>
      <c r="B9" s="25" t="s">
        <v>7</v>
      </c>
      <c r="C9" s="26" t="s">
        <v>8</v>
      </c>
      <c r="D9" s="25" t="s">
        <v>9</v>
      </c>
      <c r="E9" s="26" t="s">
        <v>10</v>
      </c>
      <c r="F9" s="25" t="s">
        <v>11</v>
      </c>
      <c r="G9" s="27" t="s">
        <v>12</v>
      </c>
      <c r="H9" s="28"/>
    </row>
    <row r="10" spans="1:12" ht="17.25" thickTop="1" thickBot="1">
      <c r="A10" s="29"/>
      <c r="B10" s="29"/>
      <c r="C10" s="29"/>
      <c r="D10" s="29"/>
      <c r="E10" s="29"/>
      <c r="F10" s="29"/>
      <c r="G10" s="29"/>
      <c r="H10" s="28"/>
      <c r="J10" s="30" t="s">
        <v>13</v>
      </c>
      <c r="K10" s="31"/>
      <c r="L10" s="32"/>
    </row>
    <row r="11" spans="1:12" ht="17.25" thickTop="1" thickBot="1">
      <c r="A11" s="33">
        <f>IF(AND(Vérif=0,ROW()-10&lt;=n),ROW()-10,"")</f>
        <v>1</v>
      </c>
      <c r="B11" s="34">
        <f ca="1">IF(Per="","",DATE(YEAR(d)+Per,MONTH(d),DAY(d)))</f>
        <v>33872</v>
      </c>
      <c r="C11" s="35">
        <f>IF(Per="","",Vo)</f>
        <v>241000</v>
      </c>
      <c r="D11" s="36">
        <f>IF(Per="","",i*Dette)</f>
        <v>24.1</v>
      </c>
      <c r="E11" s="35">
        <f>IF(Per="","",a-Intérêt)</f>
        <v>12038.556506428995</v>
      </c>
      <c r="F11" s="36">
        <f>E11</f>
        <v>12038.556506428995</v>
      </c>
      <c r="G11" s="37">
        <f>IF(Per="","",a)</f>
        <v>12062.656506428995</v>
      </c>
      <c r="H11" s="38"/>
      <c r="J11" s="9"/>
      <c r="K11" s="9"/>
    </row>
    <row r="12" spans="1:12" ht="17.25" thickTop="1" thickBot="1">
      <c r="A12" s="33">
        <f>IF(AND(Vérif=0,ROW()-10&lt;=n),ROW()-10,"")</f>
        <v>2</v>
      </c>
      <c r="B12" s="34">
        <f ca="1">IF(Per="","",DATE(YEAR(d)+Per,MONTH(d),DAY(d)))</f>
        <v>34237</v>
      </c>
      <c r="C12" s="35">
        <f>IF(Per="","",Vo-F11)</f>
        <v>228961.44349357102</v>
      </c>
      <c r="D12" s="36">
        <f>IF(Per="","",i*Dette)</f>
        <v>22.896144349357101</v>
      </c>
      <c r="E12" s="35">
        <f>IF(Per="","",a-Intérêt)</f>
        <v>12039.760362079638</v>
      </c>
      <c r="F12" s="36">
        <f>IF(E12="","",SUM(E11:E12))</f>
        <v>24078.316868508635</v>
      </c>
      <c r="G12" s="37">
        <f>IF(Per="","",a)</f>
        <v>12062.656506428995</v>
      </c>
      <c r="H12" s="38"/>
      <c r="J12" s="9" t="s">
        <v>14</v>
      </c>
      <c r="K12" s="9" t="s">
        <v>15</v>
      </c>
    </row>
    <row r="13" spans="1:12" ht="17.25" thickTop="1" thickBot="1">
      <c r="A13" s="33">
        <f>IF(AND(Vérif=0,ROW()-10&lt;=n),ROW()-10,"")</f>
        <v>3</v>
      </c>
      <c r="B13" s="34">
        <f ca="1">IF(Per="","",DATE(YEAR(d)+Per,MONTH(d),DAY(d)))</f>
        <v>34602</v>
      </c>
      <c r="C13" s="35">
        <f>IF(Per="","",Vo-F12)</f>
        <v>216921.68313149136</v>
      </c>
      <c r="D13" s="36">
        <f>IF(Per="","",i*Dette)</f>
        <v>21.692168313149136</v>
      </c>
      <c r="E13" s="35">
        <f>IF(Per="","",a-Intérêt)</f>
        <v>12040.964338115846</v>
      </c>
      <c r="F13" s="36">
        <f>IF(E13="","",SUM(E11:E13))</f>
        <v>36119.281206624481</v>
      </c>
      <c r="G13" s="37">
        <f>IF(Per="","",a)</f>
        <v>12062.656506428995</v>
      </c>
      <c r="H13" s="38"/>
      <c r="J13" s="9" t="s">
        <v>16</v>
      </c>
      <c r="K13" s="9" t="s">
        <v>17</v>
      </c>
    </row>
    <row r="14" spans="1:12" ht="17.25" thickTop="1" thickBot="1">
      <c r="A14" s="33">
        <f>IF(AND(Vérif=0,ROW()-10&lt;=n),ROW()-10,"")</f>
        <v>4</v>
      </c>
      <c r="B14" s="34">
        <f ca="1">IF(Per="","",DATE(YEAR(d)+Per,MONTH(d),DAY(d)))</f>
        <v>34967</v>
      </c>
      <c r="C14" s="35">
        <f>IF(Per="","",Vo-F13)</f>
        <v>204880.71879337553</v>
      </c>
      <c r="D14" s="36">
        <f>IF(Per="","",i*Dette)</f>
        <v>20.488071879337554</v>
      </c>
      <c r="E14" s="35">
        <f>IF(Per="","",a-Intérêt)</f>
        <v>12042.168434549658</v>
      </c>
      <c r="F14" s="36">
        <f>IF(E14="","",SUM(E11:E14))</f>
        <v>48161.449641174142</v>
      </c>
      <c r="G14" s="37">
        <f>IF(Per="","",a)</f>
        <v>12062.656506428995</v>
      </c>
      <c r="H14" s="38"/>
      <c r="J14" s="9" t="s">
        <v>18</v>
      </c>
      <c r="K14" s="9" t="s">
        <v>19</v>
      </c>
    </row>
    <row r="15" spans="1:12" ht="17.25" thickTop="1" thickBot="1">
      <c r="A15" s="33">
        <f>IF(AND(Vérif=0,ROW()-10&lt;=n),ROW()-10,"")</f>
        <v>5</v>
      </c>
      <c r="B15" s="34">
        <f ca="1">IF(Per="","",DATE(YEAR(d)+Per,MONTH(d),DAY(d)))</f>
        <v>35333</v>
      </c>
      <c r="C15" s="35">
        <f>IF(Per="","",Vo-F14)</f>
        <v>192838.55035882586</v>
      </c>
      <c r="D15" s="36">
        <f>IF(Per="","",i*Dette)</f>
        <v>19.283855035882588</v>
      </c>
      <c r="E15" s="35">
        <f>IF(Per="","",a-Intérêt)</f>
        <v>12043.372651393112</v>
      </c>
      <c r="F15" s="36">
        <f>IF(E15="","",SUM(E11:E15))</f>
        <v>60204.822292567253</v>
      </c>
      <c r="G15" s="37">
        <f>IF(Per="","",a)</f>
        <v>12062.656506428995</v>
      </c>
      <c r="H15" s="38"/>
      <c r="J15" s="9" t="s">
        <v>20</v>
      </c>
      <c r="K15" s="9" t="s">
        <v>21</v>
      </c>
    </row>
    <row r="16" spans="1:12" ht="17.25" thickTop="1" thickBot="1">
      <c r="A16" s="33">
        <f>IF(AND(Vérif=0,ROW()-10&lt;=n),ROW()-10,"")</f>
        <v>6</v>
      </c>
      <c r="B16" s="34">
        <f ca="1">IF(Per="","",DATE(YEAR(d)+Per,MONTH(d),DAY(d)))</f>
        <v>35698</v>
      </c>
      <c r="C16" s="35">
        <f>IF(Per="","",Vo-F15)</f>
        <v>180795.17770743274</v>
      </c>
      <c r="D16" s="36">
        <f>IF(Per="","",i*Dette)</f>
        <v>18.079517770743276</v>
      </c>
      <c r="E16" s="35">
        <f>IF(Per="","",a-Intérêt)</f>
        <v>12044.576988658251</v>
      </c>
      <c r="F16" s="36">
        <f>IF(E16="","",SUM(E11:E16))</f>
        <v>72249.399281225502</v>
      </c>
      <c r="G16" s="37">
        <f>IF(Per="","",a)</f>
        <v>12062.656506428995</v>
      </c>
      <c r="H16" s="38"/>
      <c r="J16" s="9" t="s">
        <v>22</v>
      </c>
      <c r="K16" s="9" t="s">
        <v>23</v>
      </c>
    </row>
    <row r="17" spans="1:11" ht="17.25" thickTop="1" thickBot="1">
      <c r="A17" s="33">
        <f>IF(AND(Vérif=0,ROW()-10&lt;=n),ROW()-10,"")</f>
        <v>7</v>
      </c>
      <c r="B17" s="34">
        <f ca="1">IF(Per="","",DATE(YEAR(d)+Per,MONTH(d),DAY(d)))</f>
        <v>36063</v>
      </c>
      <c r="C17" s="35">
        <f>IF(Per="","",Vo-F16)</f>
        <v>168750.60071877448</v>
      </c>
      <c r="D17" s="36">
        <f>IF(Per="","",i*Dette)</f>
        <v>16.875060071877449</v>
      </c>
      <c r="E17" s="35">
        <f>IF(Per="","",a-Intérêt)</f>
        <v>12045.781446357118</v>
      </c>
      <c r="F17" s="36">
        <f>IF(E17="","",SUM(E11:E17))</f>
        <v>84295.180727582614</v>
      </c>
      <c r="G17" s="37">
        <f>IF(Per="","",a)</f>
        <v>12062.656506428995</v>
      </c>
      <c r="H17" s="38"/>
      <c r="J17" s="9" t="s">
        <v>24</v>
      </c>
      <c r="K17" s="9" t="s">
        <v>25</v>
      </c>
    </row>
    <row r="18" spans="1:11" ht="17.25" thickTop="1" thickBot="1">
      <c r="A18" s="33">
        <f>IF(AND(Vérif=0,ROW()-10&lt;=n),ROW()-10,"")</f>
        <v>8</v>
      </c>
      <c r="B18" s="34">
        <f ca="1">IF(Per="","",DATE(YEAR(d)+Per,MONTH(d),DAY(d)))</f>
        <v>36428</v>
      </c>
      <c r="C18" s="35">
        <f>IF(Per="","",Vo-F17)</f>
        <v>156704.8192724174</v>
      </c>
      <c r="D18" s="36">
        <f>IF(Per="","",i*Dette)</f>
        <v>15.67048192724174</v>
      </c>
      <c r="E18" s="35">
        <f>IF(Per="","",a-Intérêt)</f>
        <v>12046.986024501753</v>
      </c>
      <c r="F18" s="36">
        <f>IF(E18="","",SUM(E11:E18))</f>
        <v>96342.166752084362</v>
      </c>
      <c r="G18" s="37">
        <f>IF(Per="","",a)</f>
        <v>12062.656506428995</v>
      </c>
      <c r="H18" s="38"/>
      <c r="J18" s="9" t="s">
        <v>26</v>
      </c>
      <c r="K18" s="9" t="s">
        <v>27</v>
      </c>
    </row>
    <row r="19" spans="1:11" ht="17.25" thickTop="1" thickBot="1">
      <c r="A19" s="33">
        <f>IF(AND(Vérif=0,ROW()-10&lt;=n),ROW()-10,"")</f>
        <v>9</v>
      </c>
      <c r="B19" s="34">
        <f ca="1">IF(Per="","",DATE(YEAR(d)+Per,MONTH(d),DAY(d)))</f>
        <v>36794</v>
      </c>
      <c r="C19" s="35">
        <f>IF(Per="","",Vo-F18)</f>
        <v>144657.83324791564</v>
      </c>
      <c r="D19" s="36">
        <f>IF(Per="","",i*Dette)</f>
        <v>14.465783324791564</v>
      </c>
      <c r="E19" s="35">
        <f>IF(Per="","",a-Intérêt)</f>
        <v>12048.190723104204</v>
      </c>
      <c r="F19" s="36">
        <f>IF(E19="","",SUM(E11:E19))</f>
        <v>108390.35747518856</v>
      </c>
      <c r="G19" s="37">
        <f>IF(Per="","",a)</f>
        <v>12062.656506428995</v>
      </c>
      <c r="H19" s="38"/>
      <c r="J19" s="9" t="s">
        <v>28</v>
      </c>
      <c r="K19" s="9" t="s">
        <v>29</v>
      </c>
    </row>
    <row r="20" spans="1:11" ht="17.25" thickTop="1" thickBot="1">
      <c r="A20" s="33">
        <f>IF(AND(Vérif=0,ROW()-10&lt;=n),ROW()-10,"")</f>
        <v>10</v>
      </c>
      <c r="B20" s="34">
        <f ca="1">IF(Per="","",DATE(YEAR(d)+Per,MONTH(d),DAY(d)))</f>
        <v>37159</v>
      </c>
      <c r="C20" s="35">
        <f>IF(Per="","",Vo-F19)</f>
        <v>132609.64252481144</v>
      </c>
      <c r="D20" s="36">
        <f>IF(Per="","",i*Dette)</f>
        <v>13.260964252481145</v>
      </c>
      <c r="E20" s="35">
        <f>IF(Per="","",a-Intérêt)</f>
        <v>12049.395542176515</v>
      </c>
      <c r="F20" s="36">
        <f>IF(E20="","",SUM(E11:E20))</f>
        <v>120439.75301736507</v>
      </c>
      <c r="G20" s="37">
        <f>IF(Per="","",a)</f>
        <v>12062.656506428995</v>
      </c>
      <c r="H20" s="38"/>
      <c r="J20" s="9" t="s">
        <v>30</v>
      </c>
      <c r="K20" s="9" t="s">
        <v>31</v>
      </c>
    </row>
    <row r="21" spans="1:11" ht="17.25" thickTop="1" thickBot="1">
      <c r="A21" s="33">
        <f>IF(AND(Vérif=0,ROW()-10&lt;=n),ROW()-10,"")</f>
        <v>11</v>
      </c>
      <c r="B21" s="34">
        <f ca="1">IF(Per="","",DATE(YEAR(d)+Per,MONTH(d),DAY(d)))</f>
        <v>37524</v>
      </c>
      <c r="C21" s="35">
        <f>IF(Per="","",Vo-F20)</f>
        <v>120560.24698263493</v>
      </c>
      <c r="D21" s="36">
        <f>IF(Per="","",i*Dette)</f>
        <v>12.056024698263494</v>
      </c>
      <c r="E21" s="35">
        <f>IF(Per="","",a-Intérêt)</f>
        <v>12050.600481730731</v>
      </c>
      <c r="F21" s="36">
        <f>IF(E21="","",SUM(E11:E21))</f>
        <v>132490.3534990958</v>
      </c>
      <c r="G21" s="37">
        <f>IF(Per="","",a)</f>
        <v>12062.656506428995</v>
      </c>
      <c r="H21" s="38"/>
      <c r="I21" s="9"/>
      <c r="J21" s="9" t="s">
        <v>32</v>
      </c>
      <c r="K21" s="9" t="s">
        <v>33</v>
      </c>
    </row>
    <row r="22" spans="1:11" ht="17.25" thickTop="1" thickBot="1">
      <c r="A22" s="33">
        <f>IF(AND(Vérif=0,ROW()-10&lt;=n),ROW()-10,"")</f>
        <v>12</v>
      </c>
      <c r="B22" s="34">
        <f ca="1">IF(Per="","",DATE(YEAR(d)+Per,MONTH(d),DAY(d)))</f>
        <v>37889</v>
      </c>
      <c r="C22" s="35">
        <f>IF(Per="","",Vo-F21)</f>
        <v>108509.6465009042</v>
      </c>
      <c r="D22" s="36">
        <f>IF(Per="","",i*Dette)</f>
        <v>10.85096465009042</v>
      </c>
      <c r="E22" s="35">
        <f>IF(Per="","",a-Intérêt)</f>
        <v>12051.805541778906</v>
      </c>
      <c r="F22" s="36">
        <f>IF(E22="","",SUM(E11:E22))</f>
        <v>144542.15904087471</v>
      </c>
      <c r="G22" s="37">
        <f>IF(Per="","",a)</f>
        <v>12062.656506428995</v>
      </c>
      <c r="H22" s="38"/>
      <c r="I22" s="9"/>
      <c r="J22" s="9"/>
    </row>
    <row r="23" spans="1:11" ht="17.25" thickTop="1" thickBot="1">
      <c r="A23" s="33">
        <f>IF(AND(Vérif=0,ROW()-10&lt;=n),ROW()-10,"")</f>
        <v>13</v>
      </c>
      <c r="B23" s="34">
        <f ca="1">IF(Per="","",DATE(YEAR(d)+Per,MONTH(d),DAY(d)))</f>
        <v>38255</v>
      </c>
      <c r="C23" s="35">
        <f>IF(Per="","",Vo-F22)</f>
        <v>96457.840959125286</v>
      </c>
      <c r="D23" s="36">
        <f>IF(Per="","",i*Dette)</f>
        <v>9.6457840959125285</v>
      </c>
      <c r="E23" s="35">
        <f>IF(Per="","",a-Intérêt)</f>
        <v>12053.010722333083</v>
      </c>
      <c r="F23" s="36">
        <f>IF(E23="","",SUM(E11:E23))</f>
        <v>156595.16976320778</v>
      </c>
      <c r="G23" s="37">
        <f>IF(Per="","",a)</f>
        <v>12062.656506428995</v>
      </c>
      <c r="H23" s="38"/>
      <c r="I23" s="9"/>
      <c r="J23" s="9"/>
    </row>
    <row r="24" spans="1:11" ht="17.25" thickTop="1" thickBot="1">
      <c r="A24" s="33">
        <f>IF(AND(Vérif=0,ROW()-10&lt;=n),ROW()-10,"")</f>
        <v>14</v>
      </c>
      <c r="B24" s="34">
        <f ca="1">IF(Per="","",DATE(YEAR(d)+Per,MONTH(d),DAY(d)))</f>
        <v>38620</v>
      </c>
      <c r="C24" s="35">
        <f>IF(Per="","",Vo-F23)</f>
        <v>84404.830236792215</v>
      </c>
      <c r="D24" s="36">
        <f>IF(Per="","",i*Dette)</f>
        <v>8.4404830236792225</v>
      </c>
      <c r="E24" s="35">
        <f>IF(Per="","",a-Intérêt)</f>
        <v>12054.216023405315</v>
      </c>
      <c r="F24" s="36">
        <f>IF(E24="","",SUM(E11:E24))</f>
        <v>168649.3857866131</v>
      </c>
      <c r="G24" s="37">
        <f>IF(Per="","",a)</f>
        <v>12062.656506428995</v>
      </c>
      <c r="H24" s="38"/>
      <c r="I24" s="9"/>
      <c r="J24" s="9"/>
    </row>
    <row r="25" spans="1:11" ht="17.25" thickTop="1" thickBot="1">
      <c r="A25" s="33">
        <f>IF(AND(Vérif=0,ROW()-10&lt;=n),ROW()-10,"")</f>
        <v>15</v>
      </c>
      <c r="B25" s="34">
        <f ca="1">IF(Per="","",DATE(YEAR(d)+Per,MONTH(d),DAY(d)))</f>
        <v>38985</v>
      </c>
      <c r="C25" s="35">
        <f>IF(Per="","",Vo-F24)</f>
        <v>72350.6142133869</v>
      </c>
      <c r="D25" s="36">
        <f>IF(Per="","",i*Dette)</f>
        <v>7.2350614213386901</v>
      </c>
      <c r="E25" s="35">
        <f>IF(Per="","",a-Intérêt)</f>
        <v>12055.421445007656</v>
      </c>
      <c r="F25" s="36">
        <f>IF(E25="","",SUM(E11:E25))</f>
        <v>180704.80723162077</v>
      </c>
      <c r="G25" s="37">
        <f>IF(Per="","",a)</f>
        <v>12062.656506428995</v>
      </c>
      <c r="H25" s="38"/>
    </row>
    <row r="26" spans="1:11" ht="17.25" thickTop="1" thickBot="1">
      <c r="A26" s="33">
        <f>IF(AND(Vérif=0,ROW()-10&lt;=n),ROW()-10,"")</f>
        <v>16</v>
      </c>
      <c r="B26" s="34">
        <f ca="1">IF(Per="","",DATE(YEAR(d)+Per,MONTH(d),DAY(d)))</f>
        <v>39350</v>
      </c>
      <c r="C26" s="35">
        <f>IF(Per="","",Vo-F25)</f>
        <v>60295.192768379231</v>
      </c>
      <c r="D26" s="36">
        <f>IF(Per="","",i*Dette)</f>
        <v>6.0295192768379238</v>
      </c>
      <c r="E26" s="35">
        <f>IF(Per="","",a-Intérêt)</f>
        <v>12056.626987152158</v>
      </c>
      <c r="F26" s="36">
        <f>IF(E26="","",SUM(E11:E26))</f>
        <v>192761.43421877292</v>
      </c>
      <c r="G26" s="37">
        <f>IF(Per="","",a)</f>
        <v>12062.656506428995</v>
      </c>
      <c r="H26" s="38"/>
    </row>
    <row r="27" spans="1:11" ht="17.25" thickTop="1" thickBot="1">
      <c r="A27" s="33">
        <f>IF(AND(Vérif=0,ROW()-10&lt;=n),ROW()-10,"")</f>
        <v>17</v>
      </c>
      <c r="B27" s="34">
        <f ca="1">IF(Per="","",DATE(YEAR(d)+Per,MONTH(d),DAY(d)))</f>
        <v>39716</v>
      </c>
      <c r="C27" s="35">
        <f>IF(Per="","",Vo-F26)</f>
        <v>48238.56578122708</v>
      </c>
      <c r="D27" s="36">
        <f>IF(Per="","",i*Dette)</f>
        <v>4.8238565781227081</v>
      </c>
      <c r="E27" s="35">
        <f>IF(Per="","",a-Intérêt)</f>
        <v>12057.832649850872</v>
      </c>
      <c r="F27" s="36">
        <f>IF(E27="","",SUM(E11:E27))</f>
        <v>204819.26686862379</v>
      </c>
      <c r="G27" s="37">
        <f>IF(Per="","",a)</f>
        <v>12062.656506428995</v>
      </c>
      <c r="H27" s="38"/>
    </row>
    <row r="28" spans="1:11" ht="17.25" thickTop="1" thickBot="1">
      <c r="A28" s="33">
        <f>IF(AND(Vérif=0,ROW()-10&lt;=n),ROW()-10,"")</f>
        <v>18</v>
      </c>
      <c r="B28" s="34">
        <f ca="1">IF(Per="","",DATE(YEAR(d)+Per,MONTH(d),DAY(d)))</f>
        <v>40081</v>
      </c>
      <c r="C28" s="35">
        <f>IF(Per="","",Vo-F27)</f>
        <v>36180.733131376212</v>
      </c>
      <c r="D28" s="36">
        <f>IF(Per="","",i*Dette)</f>
        <v>3.6180733131376215</v>
      </c>
      <c r="E28" s="35">
        <f>IF(Per="","",a-Intérêt)</f>
        <v>12059.038433115858</v>
      </c>
      <c r="F28" s="36">
        <f>IF(E28="","",SUM(E11:E28))</f>
        <v>216878.30530173966</v>
      </c>
      <c r="G28" s="37">
        <f>IF(Per="","",a)</f>
        <v>12062.656506428995</v>
      </c>
      <c r="H28" s="38"/>
    </row>
    <row r="29" spans="1:11" ht="17.25" thickTop="1" thickBot="1">
      <c r="A29" s="33">
        <f>IF(AND(Vérif=0,ROW()-10&lt;=n),ROW()-10,"")</f>
        <v>19</v>
      </c>
      <c r="B29" s="34">
        <f ca="1">IF(Per="","",DATE(YEAR(d)+Per,MONTH(d),DAY(d)))</f>
        <v>40446</v>
      </c>
      <c r="C29" s="35">
        <f>IF(Per="","",Vo-F28)</f>
        <v>24121.69469826034</v>
      </c>
      <c r="D29" s="36">
        <f>IF(Per="","",i*Dette)</f>
        <v>2.4121694698260341</v>
      </c>
      <c r="E29" s="35">
        <f>IF(Per="","",a-Intérêt)</f>
        <v>12060.244336959169</v>
      </c>
      <c r="F29" s="36">
        <f>IF(E29="","",SUM(E11:E29))</f>
        <v>228938.54963869884</v>
      </c>
      <c r="G29" s="37">
        <f>IF(Per="","",a)</f>
        <v>12062.656506428995</v>
      </c>
      <c r="H29" s="38"/>
    </row>
    <row r="30" spans="1:11" ht="16.5" thickTop="1">
      <c r="A30" s="33">
        <f>IF(AND(Vérif=0,ROW()-10&lt;=n),ROW()-10,"")</f>
        <v>20</v>
      </c>
      <c r="B30" s="34">
        <f ca="1">IF(Per="","",DATE(YEAR(d)+Per,MONTH(d),DAY(d)))</f>
        <v>40811</v>
      </c>
      <c r="C30" s="35">
        <f>IF(Per="","",Vo-F29)</f>
        <v>12061.450361301162</v>
      </c>
      <c r="D30" s="36">
        <f>IF(Per="","",i*Dette)</f>
        <v>1.2061450361301163</v>
      </c>
      <c r="E30" s="35">
        <f>IF(Per="","",a-Intérêt)</f>
        <v>12061.450361392865</v>
      </c>
      <c r="F30" s="36">
        <f>IF(E30="","",SUM(E11:E30))</f>
        <v>241000.00000009171</v>
      </c>
      <c r="G30" s="37">
        <f>IF(Per="","",a)</f>
        <v>12062.656506428995</v>
      </c>
      <c r="H30" s="38"/>
    </row>
  </sheetData>
  <mergeCells count="2">
    <mergeCell ref="I1:K1"/>
    <mergeCell ref="J10:L10"/>
  </mergeCells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2</xdr:col>
                    <xdr:colOff>1095375</xdr:colOff>
                    <xdr:row>2</xdr:row>
                    <xdr:rowOff>0</xdr:rowOff>
                  </from>
                  <to>
                    <xdr:col>4</xdr:col>
                    <xdr:colOff>95250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croll Bar 2">
              <controlPr defaultSize="0" autoPict="0">
                <anchor moveWithCells="1">
                  <from>
                    <xdr:col>2</xdr:col>
                    <xdr:colOff>1104900</xdr:colOff>
                    <xdr:row>3</xdr:row>
                    <xdr:rowOff>0</xdr:rowOff>
                  </from>
                  <to>
                    <xdr:col>4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croll Bar 3">
              <controlPr defaultSize="0" autoPict="0">
                <anchor moveWithCells="1">
                  <from>
                    <xdr:col>2</xdr:col>
                    <xdr:colOff>1085850</xdr:colOff>
                    <xdr:row>4</xdr:row>
                    <xdr:rowOff>19050</xdr:rowOff>
                  </from>
                  <to>
                    <xdr:col>4</xdr:col>
                    <xdr:colOff>85725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Spinner 4">
              <controlPr defaultSize="0" autoPict="0">
                <anchor moveWithCells="1" sizeWithCells="1">
                  <from>
                    <xdr:col>2</xdr:col>
                    <xdr:colOff>1133475</xdr:colOff>
                    <xdr:row>5</xdr:row>
                    <xdr:rowOff>9525</xdr:rowOff>
                  </from>
                  <to>
                    <xdr:col>4</xdr:col>
                    <xdr:colOff>95250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_R2">
                <anchor moveWithCells="1">
                  <from>
                    <xdr:col>10</xdr:col>
                    <xdr:colOff>200025</xdr:colOff>
                    <xdr:row>27</xdr:row>
                    <xdr:rowOff>209550</xdr:rowOff>
                  </from>
                  <to>
                    <xdr:col>12</xdr:col>
                    <xdr:colOff>371475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_A3">
                <anchor moveWithCells="1">
                  <from>
                    <xdr:col>8</xdr:col>
                    <xdr:colOff>971550</xdr:colOff>
                    <xdr:row>27</xdr:row>
                    <xdr:rowOff>190500</xdr:rowOff>
                  </from>
                  <to>
                    <xdr:col>9</xdr:col>
                    <xdr:colOff>1085850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Crédit</vt:lpstr>
      <vt:lpstr>Crédit!a</vt:lpstr>
      <vt:lpstr>Crédit!d</vt:lpstr>
      <vt:lpstr>Crédit!Dette</vt:lpstr>
      <vt:lpstr>Crédit!i</vt:lpstr>
      <vt:lpstr>Crédit!Intérêt</vt:lpstr>
      <vt:lpstr>Crédit!n</vt:lpstr>
      <vt:lpstr>Crédit!Per</vt:lpstr>
      <vt:lpstr>Crédit!Vérif</vt:lpstr>
      <vt:lpstr>Crédit!Vo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2011-05-04T17:00:28Z</dcterms:created>
  <dcterms:modified xsi:type="dcterms:W3CDTF">2011-05-04T17:00:46Z</dcterms:modified>
</cp:coreProperties>
</file>