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/>
  <bookViews>
    <workbookView xWindow="30" yWindow="6045" windowWidth="20640" windowHeight="6690" tabRatio="648"/>
  </bookViews>
  <sheets>
    <sheet name="Accueil" sheetId="13" r:id="rId1"/>
    <sheet name="ClaimForm" sheetId="12" r:id="rId2"/>
    <sheet name="Listes" sheetId="2" r:id="rId3"/>
    <sheet name="Info_Clients" sheetId="11" r:id="rId4"/>
  </sheets>
  <functionGroups/>
  <definedNames>
    <definedName name="Application">Listes!$D$23:$D$27</definedName>
    <definedName name="Besoin">Listes!$D$6:$D$9</definedName>
    <definedName name="Clients">Info_Clients!$A$2:$A$59</definedName>
    <definedName name="Code_intervention">Listes!$D$2:$D$4</definedName>
    <definedName name="Dispo">Listes!$D$29:$D$33</definedName>
    <definedName name="Marques">Listes!$A$2:$A$52</definedName>
    <definedName name="Moteur_Groupe">Listes!$D$15:$D$21</definedName>
    <definedName name="OuiNon">Listes!$D$11:$D$13</definedName>
    <definedName name="Ports">Listes!$B$2:$B$41</definedName>
    <definedName name="Techniciens">Listes!$E$2:$E$10</definedName>
  </definedNames>
  <calcPr calcId="125725"/>
</workbook>
</file>

<file path=xl/calcChain.xml><?xml version="1.0" encoding="utf-8"?>
<calcChain xmlns="http://schemas.openxmlformats.org/spreadsheetml/2006/main">
  <c r="J56" i="12"/>
  <c r="L56" s="1"/>
  <c r="E65" s="1"/>
  <c r="K21"/>
  <c r="K18"/>
  <c r="K17"/>
  <c r="K16"/>
  <c r="F20"/>
  <c r="G19"/>
  <c r="G18"/>
  <c r="G17"/>
  <c r="F16"/>
  <c r="F15"/>
  <c r="B21"/>
  <c r="C20"/>
  <c r="C19"/>
  <c r="C18"/>
  <c r="C17"/>
  <c r="B15"/>
  <c r="B16"/>
  <c r="O56"/>
  <c r="K52"/>
  <c r="C75"/>
  <c r="K33"/>
  <c r="K34"/>
  <c r="G12"/>
  <c r="K11"/>
  <c r="K61"/>
  <c r="L61" s="1"/>
  <c r="I65" s="1"/>
  <c r="C57"/>
  <c r="E57" s="1"/>
  <c r="B61" s="1"/>
  <c r="G45"/>
  <c r="A65"/>
  <c r="G46"/>
  <c r="G47"/>
  <c r="G48"/>
  <c r="G49"/>
  <c r="G50"/>
  <c r="G51"/>
  <c r="K35"/>
  <c r="K36"/>
  <c r="K37"/>
  <c r="K75"/>
  <c r="G75"/>
  <c r="A61"/>
  <c r="L57"/>
  <c r="K32"/>
  <c r="K38" s="1"/>
  <c r="C56" s="1"/>
  <c r="E56" s="1"/>
  <c r="E61" l="1"/>
  <c r="G65" s="1"/>
  <c r="C65"/>
  <c r="K65" s="1"/>
</calcChain>
</file>

<file path=xl/sharedStrings.xml><?xml version="1.0" encoding="utf-8"?>
<sst xmlns="http://schemas.openxmlformats.org/spreadsheetml/2006/main" count="437" uniqueCount="293">
  <si>
    <t>Marque</t>
  </si>
  <si>
    <t>Modèle</t>
  </si>
  <si>
    <t>Code</t>
  </si>
  <si>
    <t>Immobilisation</t>
  </si>
  <si>
    <t>Application</t>
  </si>
  <si>
    <t>Descritpion</t>
  </si>
  <si>
    <t>SRT Unitaire</t>
  </si>
  <si>
    <t>Quantité</t>
  </si>
  <si>
    <t>SRT Total</t>
  </si>
  <si>
    <t>Référence</t>
  </si>
  <si>
    <t>Total (€)</t>
  </si>
  <si>
    <t>Main d'œuvre</t>
  </si>
  <si>
    <t>Heures</t>
  </si>
  <si>
    <t>Garantie</t>
  </si>
  <si>
    <t>Facturable</t>
  </si>
  <si>
    <t>Déplacements</t>
  </si>
  <si>
    <t>Coût</t>
  </si>
  <si>
    <t>Autres</t>
  </si>
  <si>
    <t>Prise en charge</t>
  </si>
  <si>
    <t>Divers</t>
  </si>
  <si>
    <t>Sous-traitance</t>
  </si>
  <si>
    <t>Montant Final</t>
  </si>
  <si>
    <t>Pièces</t>
  </si>
  <si>
    <t>Prix</t>
  </si>
  <si>
    <t>N° série</t>
  </si>
  <si>
    <t>Portable</t>
  </si>
  <si>
    <t>Données Moteur / Genset</t>
  </si>
  <si>
    <t>oui</t>
  </si>
  <si>
    <t>non</t>
  </si>
  <si>
    <t>Automotive</t>
  </si>
  <si>
    <t>URGENT</t>
  </si>
  <si>
    <t>Disponibilité</t>
  </si>
  <si>
    <t>Pièce = 62</t>
  </si>
  <si>
    <t>Moteur = 67</t>
  </si>
  <si>
    <t>Technicien 1</t>
  </si>
  <si>
    <t>Technicien 2</t>
  </si>
  <si>
    <t>Dommage progressif</t>
  </si>
  <si>
    <t>SRT</t>
  </si>
  <si>
    <t>Commande</t>
  </si>
  <si>
    <t>Techniciens</t>
  </si>
  <si>
    <t>ID</t>
  </si>
  <si>
    <t>Client</t>
  </si>
  <si>
    <t>Ancienneté</t>
  </si>
  <si>
    <t>Revue de besoin</t>
  </si>
  <si>
    <t>Cause :</t>
  </si>
  <si>
    <t>Total Cmd :</t>
  </si>
  <si>
    <t>Total SRT :</t>
  </si>
  <si>
    <t>km (AR)</t>
  </si>
  <si>
    <t>Code Intervention</t>
  </si>
  <si>
    <t>Belgique</t>
  </si>
  <si>
    <t>USA</t>
  </si>
  <si>
    <t>Singapour</t>
  </si>
  <si>
    <t>Angleterre</t>
  </si>
  <si>
    <t>Liebherr</t>
  </si>
  <si>
    <t>2e contact</t>
  </si>
  <si>
    <r>
      <t>Remarques</t>
    </r>
    <r>
      <rPr>
        <sz val="10"/>
        <color indexed="8"/>
        <rFont val="Calibri"/>
        <family val="2"/>
      </rPr>
      <t xml:space="preserve"> :</t>
    </r>
  </si>
  <si>
    <r>
      <t>Diagnostic</t>
    </r>
    <r>
      <rPr>
        <sz val="10"/>
        <color indexed="8"/>
        <rFont val="Calibri"/>
        <family val="2"/>
      </rPr>
      <t xml:space="preserve"> :</t>
    </r>
  </si>
  <si>
    <t>BMC</t>
  </si>
  <si>
    <t>Moteur/Groupe</t>
  </si>
  <si>
    <t>11 MDKBN (F)</t>
  </si>
  <si>
    <t>Plaisance</t>
  </si>
  <si>
    <t>X</t>
  </si>
  <si>
    <t>Technicien 3</t>
  </si>
  <si>
    <t>Kinglong</t>
  </si>
  <si>
    <t>Ports</t>
  </si>
  <si>
    <t>Km (AR)</t>
  </si>
  <si>
    <t>Cap d'Ail</t>
  </si>
  <si>
    <t>Marina Baie des Anges</t>
  </si>
  <si>
    <t>Golfe Juan</t>
  </si>
  <si>
    <t>Mandelieu La Napoule</t>
  </si>
  <si>
    <t>Galère</t>
  </si>
  <si>
    <t>Figueirette</t>
  </si>
  <si>
    <t>Fréjus (Féréol)</t>
  </si>
  <si>
    <t>Galice</t>
  </si>
  <si>
    <t>Grimaud</t>
  </si>
  <si>
    <t>Cavalaire</t>
  </si>
  <si>
    <t>Lavandou</t>
  </si>
  <si>
    <t>Bormes les Mimosas</t>
  </si>
  <si>
    <t>Hyères</t>
  </si>
  <si>
    <t>Giens</t>
  </si>
  <si>
    <t>Carqueiranne</t>
  </si>
  <si>
    <t>Bandol</t>
  </si>
  <si>
    <t>Lecques</t>
  </si>
  <si>
    <t>Madrague</t>
  </si>
  <si>
    <t>Nom</t>
  </si>
  <si>
    <t>Moteur 1</t>
  </si>
  <si>
    <t>Moteur 2</t>
  </si>
  <si>
    <t>Groupe 2</t>
  </si>
  <si>
    <t>Fax</t>
  </si>
  <si>
    <t>email</t>
  </si>
  <si>
    <t xml:space="preserve"> </t>
  </si>
  <si>
    <t xml:space="preserve">Téléphone </t>
  </si>
  <si>
    <t>Date M.e.s</t>
  </si>
  <si>
    <t>Nom Véhicule / Société</t>
  </si>
  <si>
    <t>Jeanneau</t>
  </si>
  <si>
    <t>Falcon</t>
  </si>
  <si>
    <t>Princess</t>
  </si>
  <si>
    <t>Meridian</t>
  </si>
  <si>
    <t>Fairline</t>
  </si>
  <si>
    <t>Feretti</t>
  </si>
  <si>
    <t>Riva</t>
  </si>
  <si>
    <t>Benetti</t>
  </si>
  <si>
    <t>Beneteau</t>
  </si>
  <si>
    <t>San Lorenzo</t>
  </si>
  <si>
    <t>Grand Banks</t>
  </si>
  <si>
    <t>1e Contact</t>
  </si>
  <si>
    <t>Utilisation</t>
  </si>
  <si>
    <t>Fleming</t>
  </si>
  <si>
    <t>Tanker</t>
  </si>
  <si>
    <t>Apreamare</t>
  </si>
  <si>
    <t>x</t>
  </si>
  <si>
    <t>Machine</t>
  </si>
  <si>
    <t>Guy Couach</t>
  </si>
  <si>
    <t>Calvi</t>
  </si>
  <si>
    <t>Hyundai</t>
  </si>
  <si>
    <t>Azimut</t>
  </si>
  <si>
    <t>Furukawa</t>
  </si>
  <si>
    <t>Ocean</t>
  </si>
  <si>
    <t>40 MDDCF</t>
  </si>
  <si>
    <t>Variotrac</t>
  </si>
  <si>
    <t>Otokar</t>
  </si>
  <si>
    <t>CNB</t>
  </si>
  <si>
    <t>heures</t>
  </si>
  <si>
    <t>Yuchaï</t>
  </si>
  <si>
    <t>King Ship</t>
  </si>
  <si>
    <t>Sunseeker</t>
  </si>
  <si>
    <t>00-904</t>
  </si>
  <si>
    <t>IS :</t>
  </si>
  <si>
    <t>Client / Demandeur</t>
  </si>
  <si>
    <t>Besoin</t>
  </si>
  <si>
    <t>Planifier</t>
  </si>
  <si>
    <t>Industrielle M.</t>
  </si>
  <si>
    <t>Industrielle T.</t>
  </si>
  <si>
    <t>Véhicule</t>
  </si>
  <si>
    <t>Fax :</t>
  </si>
  <si>
    <t>Nom :</t>
  </si>
  <si>
    <t>Code client :</t>
  </si>
  <si>
    <t>Téléphone :</t>
  </si>
  <si>
    <t>Portable :</t>
  </si>
  <si>
    <t>Email :</t>
  </si>
  <si>
    <t>2e contact :</t>
  </si>
  <si>
    <t xml:space="preserve">Description de la demande :
Description de la demande :
Description de la demande :
Description de la demande :
Description de la demande :
</t>
  </si>
  <si>
    <t>Synthèse de l'intervention</t>
  </si>
  <si>
    <t>Descritpion du travail :</t>
  </si>
  <si>
    <t>Unitaire (€)</t>
  </si>
  <si>
    <t>Kaeser Compresseur</t>
  </si>
  <si>
    <t>22,5 MDKBF</t>
  </si>
  <si>
    <t>17,5 MDKBE (A)</t>
  </si>
  <si>
    <t>19 MDKUB (B)</t>
  </si>
  <si>
    <t>Sealine</t>
  </si>
  <si>
    <t>Marques</t>
  </si>
  <si>
    <t>Arvor</t>
  </si>
  <si>
    <t>Société</t>
  </si>
  <si>
    <t>Société :</t>
  </si>
  <si>
    <t>Lieu de présence :</t>
  </si>
  <si>
    <t>Immatriculation :</t>
  </si>
  <si>
    <t>Accessibilité :</t>
  </si>
  <si>
    <t>Application :</t>
  </si>
  <si>
    <t>Extension de garantie :</t>
  </si>
  <si>
    <t>Date de 1e appel :</t>
  </si>
  <si>
    <t>Heure d'appel :</t>
  </si>
  <si>
    <t>Code d'intervention :</t>
  </si>
  <si>
    <t>Date rappel Cumas :</t>
  </si>
  <si>
    <t>Immobilisation :</t>
  </si>
  <si>
    <t>Edition Claim :</t>
  </si>
  <si>
    <t>Début des travaux :</t>
  </si>
  <si>
    <t>Fin des travaux :</t>
  </si>
  <si>
    <t>Desc</t>
  </si>
  <si>
    <t>Com +30%</t>
  </si>
  <si>
    <t>Repas</t>
  </si>
  <si>
    <t>Hotel</t>
  </si>
  <si>
    <t>Tx Horaire</t>
  </si>
  <si>
    <t>Jacobsen</t>
  </si>
  <si>
    <t>Générateur 1</t>
  </si>
  <si>
    <t>Générateur 2</t>
  </si>
  <si>
    <t>Si 2 identiques 1=BB / 2=TB</t>
  </si>
  <si>
    <t>Sunreef</t>
  </si>
  <si>
    <t>Groupe 1 ou Moteur 3</t>
  </si>
  <si>
    <t>SN. / Immat</t>
  </si>
  <si>
    <t>Dominator</t>
  </si>
  <si>
    <t>Foutaine Pajot</t>
  </si>
  <si>
    <t>Baglietto</t>
  </si>
  <si>
    <t>24 M</t>
  </si>
  <si>
    <t>17,5 MDKBR</t>
  </si>
  <si>
    <t>16 MDL4</t>
  </si>
  <si>
    <t>Nissan</t>
  </si>
  <si>
    <t>Mecalac</t>
  </si>
  <si>
    <t>10h35</t>
  </si>
  <si>
    <t>11h00</t>
  </si>
  <si>
    <r>
      <t>Détails si pas de SRT</t>
    </r>
    <r>
      <rPr>
        <sz val="9"/>
        <color indexed="8"/>
        <rFont val="Calibri"/>
        <family val="2"/>
      </rPr>
      <t xml:space="preserve"> :</t>
    </r>
  </si>
  <si>
    <t>Administratif</t>
  </si>
  <si>
    <t>Riviera</t>
  </si>
  <si>
    <t>Bluegame</t>
  </si>
  <si>
    <t>Amels</t>
  </si>
  <si>
    <t>INV TB</t>
  </si>
  <si>
    <t>26 mètres</t>
  </si>
  <si>
    <t>Expression</t>
  </si>
  <si>
    <t>INV BB ou unique</t>
  </si>
  <si>
    <t>Adagio</t>
  </si>
  <si>
    <t>Apex</t>
  </si>
  <si>
    <t>Lagoon</t>
  </si>
  <si>
    <t>Back Cove</t>
  </si>
  <si>
    <t>Astonda</t>
  </si>
  <si>
    <t>Maori</t>
  </si>
  <si>
    <t>Alalunga</t>
  </si>
  <si>
    <t>K</t>
  </si>
  <si>
    <t>N</t>
  </si>
  <si>
    <t>F</t>
  </si>
  <si>
    <t>C</t>
  </si>
  <si>
    <t>C7</t>
  </si>
  <si>
    <t>B9</t>
  </si>
  <si>
    <t>M</t>
  </si>
  <si>
    <t>W</t>
  </si>
  <si>
    <t>Antibe</t>
  </si>
  <si>
    <t>Cannes</t>
  </si>
  <si>
    <t>O</t>
  </si>
  <si>
    <t>nono@gmail.com</t>
  </si>
  <si>
    <t>capt@yahoo.co.uk</t>
  </si>
  <si>
    <t>06 80 80</t>
  </si>
  <si>
    <t>06 12 40</t>
  </si>
  <si>
    <t>06 73 99</t>
  </si>
  <si>
    <t>06 69 14</t>
  </si>
  <si>
    <t>06 51 50</t>
  </si>
  <si>
    <t>+37 793</t>
  </si>
  <si>
    <t>02 35 77</t>
  </si>
  <si>
    <t>58</t>
  </si>
  <si>
    <t>47</t>
  </si>
  <si>
    <t>15</t>
  </si>
  <si>
    <t>018</t>
  </si>
  <si>
    <t>005</t>
  </si>
  <si>
    <t>BOAT</t>
  </si>
  <si>
    <t>REAGAL</t>
  </si>
  <si>
    <t>ADV</t>
  </si>
  <si>
    <t>St</t>
  </si>
  <si>
    <t>Mil</t>
  </si>
  <si>
    <t>M.G</t>
  </si>
  <si>
    <t>Sté</t>
  </si>
  <si>
    <t>5,9 DTI</t>
  </si>
  <si>
    <t>7,8 JKU</t>
  </si>
  <si>
    <t>erytreay</t>
  </si>
  <si>
    <t>yredhbrqseh</t>
  </si>
  <si>
    <t>057896</t>
  </si>
  <si>
    <t>02 05 89</t>
  </si>
  <si>
    <t>06 32 50</t>
  </si>
  <si>
    <t>04 78 89</t>
  </si>
  <si>
    <t>vbhujsdge@tyu.gt</t>
  </si>
  <si>
    <t>hguty@hotmail.com</t>
  </si>
  <si>
    <t>rt 589 gh</t>
  </si>
  <si>
    <t>rte</t>
  </si>
  <si>
    <t>try</t>
  </si>
  <si>
    <t>Block</t>
  </si>
  <si>
    <t>MADIA</t>
  </si>
  <si>
    <t>RTE</t>
  </si>
  <si>
    <t>ZOE</t>
  </si>
  <si>
    <t>JOJO</t>
  </si>
  <si>
    <t>ezghuigvnerh</t>
  </si>
  <si>
    <t>edfhbntyj</t>
  </si>
  <si>
    <t>nytekj,uyt</t>
  </si>
  <si>
    <t>zetgzhred@yuit.gt</t>
  </si>
  <si>
    <t>zetgeaq</t>
  </si>
  <si>
    <t>zegbdqfgh</t>
  </si>
  <si>
    <t>zegfbrtnb@fer.com</t>
  </si>
  <si>
    <t>tedjk,ngrdf</t>
  </si>
  <si>
    <t>rtsjnyt</t>
  </si>
  <si>
    <t>tg;,ui</t>
  </si>
  <si>
    <t>tyejnt</t>
  </si>
  <si>
    <t>rtjheny</t>
  </si>
  <si>
    <t>uy;r</t>
  </si>
  <si>
    <t>ry,k</t>
  </si>
  <si>
    <t>ty,n</t>
  </si>
  <si>
    <t>ty,</t>
  </si>
  <si>
    <t>ty,;ui;:</t>
  </si>
  <si>
    <t>yd,yf</t>
  </si>
  <si>
    <t>ty,yru</t>
  </si>
  <si>
    <t>ytu,;yur</t>
  </si>
  <si>
    <t>uy;ui;</t>
  </si>
  <si>
    <t>yu;ruyf</t>
  </si>
  <si>
    <t>yu,rryu;</t>
  </si>
  <si>
    <t>yu,yur,</t>
  </si>
  <si>
    <t>yt,ytu,</t>
  </si>
  <si>
    <t>bh</t>
  </si>
  <si>
    <t>bhj;h</t>
  </si>
  <si>
    <t>mklj</t>
  </si>
  <si>
    <t>jmj</t>
  </si>
  <si>
    <t>01489752</t>
  </si>
  <si>
    <t>r</t>
  </si>
  <si>
    <t>Tyrze</t>
  </si>
  <si>
    <t>t</t>
  </si>
  <si>
    <t>XC</t>
  </si>
  <si>
    <t>KTM</t>
  </si>
  <si>
    <t>MUGEN</t>
  </si>
  <si>
    <t>VOXAN</t>
  </si>
  <si>
    <t>WEST</t>
  </si>
</sst>
</file>

<file path=xl/styles.xml><?xml version="1.0" encoding="utf-8"?>
<styleSheet xmlns="http://schemas.openxmlformats.org/spreadsheetml/2006/main">
  <numFmts count="5">
    <numFmt numFmtId="164" formatCode="0.0"/>
    <numFmt numFmtId="165" formatCode="dd\-mmm\-yyyy"/>
    <numFmt numFmtId="166" formatCode="[$-40C]d\-mmm\-yyyy;@"/>
    <numFmt numFmtId="167" formatCode="dd\-mmmm\-yyyy"/>
    <numFmt numFmtId="168" formatCode="0#&quot; &quot;##&quot; &quot;##&quot; &quot;##&quot; &quot;##"/>
  </numFmts>
  <fonts count="34">
    <font>
      <sz val="11"/>
      <color theme="1"/>
      <name val="Calibri"/>
      <family val="2"/>
      <scheme val="minor"/>
    </font>
    <font>
      <sz val="10"/>
      <color indexed="8"/>
      <name val="Calibri"/>
      <family val="2"/>
    </font>
    <font>
      <b/>
      <sz val="11"/>
      <color indexed="8"/>
      <name val="Calibri"/>
      <family val="2"/>
    </font>
    <font>
      <b/>
      <sz val="12"/>
      <color indexed="8"/>
      <name val="Calibri"/>
      <family val="2"/>
    </font>
    <font>
      <u/>
      <sz val="10"/>
      <color indexed="8"/>
      <name val="Calibri"/>
      <family val="2"/>
    </font>
    <font>
      <sz val="9"/>
      <color indexed="8"/>
      <name val="Calibri"/>
      <family val="2"/>
    </font>
    <font>
      <b/>
      <i/>
      <sz val="10"/>
      <color indexed="8"/>
      <name val="Calibri"/>
      <family val="2"/>
    </font>
    <font>
      <b/>
      <sz val="10"/>
      <color indexed="8"/>
      <name val="Calibri"/>
      <family val="2"/>
    </font>
    <font>
      <b/>
      <sz val="9"/>
      <color indexed="8"/>
      <name val="Calibri"/>
      <family val="2"/>
    </font>
    <font>
      <b/>
      <i/>
      <sz val="9"/>
      <color indexed="8"/>
      <name val="Calibri"/>
      <family val="2"/>
    </font>
    <font>
      <b/>
      <i/>
      <sz val="12"/>
      <color indexed="8"/>
      <name val="Calibri"/>
      <family val="2"/>
    </font>
    <font>
      <sz val="11"/>
      <name val="Calibri"/>
      <family val="2"/>
    </font>
    <font>
      <sz val="8"/>
      <color indexed="8"/>
      <name val="Calibri"/>
      <family val="2"/>
    </font>
    <font>
      <sz val="8"/>
      <name val="Calibri"/>
      <family val="2"/>
    </font>
    <font>
      <sz val="7"/>
      <name val="Calibri"/>
      <family val="2"/>
    </font>
    <font>
      <b/>
      <sz val="8"/>
      <color indexed="8"/>
      <name val="Calibri"/>
      <family val="2"/>
    </font>
    <font>
      <sz val="11"/>
      <name val="Arial"/>
      <family val="2"/>
    </font>
    <font>
      <sz val="7"/>
      <color indexed="8"/>
      <name val="Calibri"/>
      <family val="2"/>
    </font>
    <font>
      <b/>
      <sz val="7"/>
      <name val="Calibri"/>
      <family val="2"/>
    </font>
    <font>
      <b/>
      <sz val="7"/>
      <color indexed="8"/>
      <name val="Calibri"/>
      <family val="2"/>
    </font>
    <font>
      <sz val="7"/>
      <color indexed="53"/>
      <name val="Calibri"/>
      <family val="2"/>
    </font>
    <font>
      <b/>
      <i/>
      <sz val="8"/>
      <color indexed="8"/>
      <name val="Calibri"/>
      <family val="2"/>
    </font>
    <font>
      <u/>
      <sz val="10"/>
      <name val="Calibri"/>
      <family val="2"/>
    </font>
    <font>
      <b/>
      <sz val="6"/>
      <color indexed="18"/>
      <name val="Calibri"/>
      <family val="2"/>
    </font>
    <font>
      <sz val="10"/>
      <color indexed="8"/>
      <name val="Arial"/>
      <family val="2"/>
    </font>
    <font>
      <b/>
      <sz val="7"/>
      <color indexed="10"/>
      <name val="Calibri"/>
      <family val="2"/>
    </font>
    <font>
      <sz val="9"/>
      <color indexed="8"/>
      <name val="Arial"/>
      <family val="2"/>
    </font>
    <font>
      <b/>
      <sz val="14"/>
      <color indexed="18"/>
      <name val="Calibri"/>
      <family val="2"/>
    </font>
    <font>
      <b/>
      <sz val="14"/>
      <color indexed="53"/>
      <name val="Calibri"/>
      <family val="2"/>
    </font>
    <font>
      <i/>
      <sz val="14"/>
      <color indexed="8"/>
      <name val="Calibri"/>
      <family val="2"/>
    </font>
    <font>
      <sz val="14"/>
      <color indexed="8"/>
      <name val="Calibri"/>
      <family val="2"/>
    </font>
    <font>
      <u/>
      <sz val="9"/>
      <color indexed="8"/>
      <name val="Calibri"/>
      <family val="2"/>
    </font>
    <font>
      <b/>
      <sz val="14"/>
      <color indexed="8"/>
      <name val="Calibri"/>
      <family val="2"/>
    </font>
    <font>
      <b/>
      <sz val="14"/>
      <name val="Calibri"/>
      <family val="2"/>
    </font>
  </fonts>
  <fills count="30">
    <fill>
      <patternFill patternType="none"/>
    </fill>
    <fill>
      <patternFill patternType="gray125"/>
    </fill>
    <fill>
      <patternFill patternType="solid">
        <fgColor indexed="51"/>
      </patternFill>
    </fill>
    <fill>
      <patternFill patternType="solid">
        <fgColor indexed="51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13"/>
      </patternFill>
    </fill>
    <fill>
      <patternFill patternType="solid">
        <fgColor indexed="5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9"/>
      </patternFill>
    </fill>
    <fill>
      <patternFill patternType="solid">
        <fgColor indexed="1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2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59999389629810485"/>
        <bgColor indexed="64"/>
      </patternFill>
    </fill>
  </fills>
  <borders count="7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82">
    <xf numFmtId="0" fontId="0" fillId="0" borderId="0" xfId="0"/>
    <xf numFmtId="0" fontId="1" fillId="0" borderId="0" xfId="0" applyFont="1"/>
    <xf numFmtId="0" fontId="0" fillId="0" borderId="0" xfId="0" applyBorder="1"/>
    <xf numFmtId="0" fontId="5" fillId="0" borderId="0" xfId="0" applyFont="1"/>
    <xf numFmtId="0" fontId="3" fillId="0" borderId="0" xfId="0" applyFont="1" applyAlignment="1">
      <alignment horizontal="center" vertical="center"/>
    </xf>
    <xf numFmtId="0" fontId="3" fillId="3" borderId="1" xfId="0" applyFont="1" applyFill="1" applyBorder="1" applyAlignment="1">
      <alignment horizontal="center"/>
    </xf>
    <xf numFmtId="0" fontId="3" fillId="4" borderId="1" xfId="0" applyFont="1" applyFill="1" applyBorder="1" applyAlignment="1">
      <alignment horizontal="center"/>
    </xf>
    <xf numFmtId="0" fontId="3" fillId="5" borderId="2" xfId="0" applyFont="1" applyFill="1" applyBorder="1" applyAlignment="1">
      <alignment horizontal="center"/>
    </xf>
    <xf numFmtId="0" fontId="0" fillId="0" borderId="0" xfId="0" applyNumberFormat="1"/>
    <xf numFmtId="0" fontId="1" fillId="0" borderId="0" xfId="0" applyFont="1" applyAlignment="1">
      <alignment vertical="center"/>
    </xf>
    <xf numFmtId="0" fontId="7" fillId="4" borderId="3" xfId="0" applyFont="1" applyFill="1" applyBorder="1" applyAlignment="1">
      <alignment horizontal="center"/>
    </xf>
    <xf numFmtId="0" fontId="0" fillId="0" borderId="0" xfId="0" applyAlignment="1">
      <alignment vertical="center"/>
    </xf>
    <xf numFmtId="0" fontId="3" fillId="6" borderId="4" xfId="0" applyFont="1" applyFill="1" applyBorder="1" applyAlignment="1">
      <alignment horizontal="center"/>
    </xf>
    <xf numFmtId="0" fontId="0" fillId="4" borderId="5" xfId="0" applyFont="1" applyFill="1" applyBorder="1" applyAlignment="1">
      <alignment horizontal="center"/>
    </xf>
    <xf numFmtId="0" fontId="0" fillId="0" borderId="0" xfId="0" applyFont="1"/>
    <xf numFmtId="0" fontId="0" fillId="7" borderId="5" xfId="0" applyFont="1" applyFill="1" applyBorder="1" applyAlignment="1">
      <alignment horizontal="center"/>
    </xf>
    <xf numFmtId="0" fontId="0" fillId="7" borderId="6" xfId="0" applyFont="1" applyFill="1" applyBorder="1" applyAlignment="1">
      <alignment horizontal="center"/>
    </xf>
    <xf numFmtId="0" fontId="12" fillId="0" borderId="0" xfId="0" applyFont="1"/>
    <xf numFmtId="0" fontId="11" fillId="8" borderId="5" xfId="0" applyFont="1" applyFill="1" applyBorder="1" applyAlignment="1">
      <alignment horizontal="center"/>
    </xf>
    <xf numFmtId="0" fontId="17" fillId="0" borderId="0" xfId="0" applyFont="1"/>
    <xf numFmtId="0" fontId="2" fillId="8" borderId="2" xfId="0" applyFont="1" applyFill="1" applyBorder="1" applyAlignment="1">
      <alignment horizontal="center"/>
    </xf>
    <xf numFmtId="0" fontId="11" fillId="8" borderId="7" xfId="0" applyFont="1" applyFill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1" fillId="8" borderId="8" xfId="0" applyFont="1" applyFill="1" applyBorder="1" applyAlignment="1">
      <alignment horizontal="center"/>
    </xf>
    <xf numFmtId="0" fontId="0" fillId="0" borderId="9" xfId="0" applyBorder="1"/>
    <xf numFmtId="0" fontId="0" fillId="0" borderId="10" xfId="0" applyBorder="1"/>
    <xf numFmtId="0" fontId="0" fillId="0" borderId="11" xfId="0" applyBorder="1"/>
    <xf numFmtId="49" fontId="15" fillId="9" borderId="12" xfId="0" applyNumberFormat="1" applyFont="1" applyFill="1" applyBorder="1" applyAlignment="1">
      <alignment vertical="center"/>
    </xf>
    <xf numFmtId="0" fontId="12" fillId="10" borderId="13" xfId="0" applyFont="1" applyFill="1" applyBorder="1" applyAlignment="1">
      <alignment horizontal="center" vertical="center"/>
    </xf>
    <xf numFmtId="165" fontId="12" fillId="0" borderId="14" xfId="0" applyNumberFormat="1" applyFont="1" applyBorder="1" applyAlignment="1">
      <alignment horizontal="center" vertical="center"/>
    </xf>
    <xf numFmtId="165" fontId="12" fillId="0" borderId="15" xfId="0" applyNumberFormat="1" applyFont="1" applyBorder="1" applyAlignment="1">
      <alignment horizontal="center" vertical="center"/>
    </xf>
    <xf numFmtId="0" fontId="0" fillId="0" borderId="16" xfId="0" applyBorder="1"/>
    <xf numFmtId="0" fontId="12" fillId="3" borderId="13" xfId="0" applyFont="1" applyFill="1" applyBorder="1" applyAlignment="1">
      <alignment horizontal="center" vertical="center"/>
    </xf>
    <xf numFmtId="0" fontId="0" fillId="0" borderId="19" xfId="0" applyBorder="1"/>
    <xf numFmtId="0" fontId="1" fillId="0" borderId="9" xfId="0" applyFont="1" applyBorder="1" applyAlignment="1">
      <alignment horizontal="center"/>
    </xf>
    <xf numFmtId="0" fontId="12" fillId="11" borderId="20" xfId="0" applyFont="1" applyFill="1" applyBorder="1" applyAlignment="1">
      <alignment horizontal="center" vertical="center"/>
    </xf>
    <xf numFmtId="0" fontId="0" fillId="0" borderId="21" xfId="0" applyBorder="1"/>
    <xf numFmtId="0" fontId="3" fillId="8" borderId="22" xfId="0" applyFont="1" applyFill="1" applyBorder="1" applyAlignment="1">
      <alignment horizontal="center" vertical="center"/>
    </xf>
    <xf numFmtId="0" fontId="12" fillId="12" borderId="23" xfId="0" applyFont="1" applyFill="1" applyBorder="1" applyAlignment="1">
      <alignment horizontal="center" vertical="center"/>
    </xf>
    <xf numFmtId="164" fontId="12" fillId="12" borderId="13" xfId="0" applyNumberFormat="1" applyFont="1" applyFill="1" applyBorder="1" applyAlignment="1">
      <alignment horizontal="right" vertical="center"/>
    </xf>
    <xf numFmtId="164" fontId="12" fillId="2" borderId="24" xfId="0" applyNumberFormat="1" applyFont="1" applyFill="1" applyBorder="1" applyAlignment="1">
      <alignment horizontal="right" vertical="center"/>
    </xf>
    <xf numFmtId="2" fontId="12" fillId="12" borderId="13" xfId="0" applyNumberFormat="1" applyFont="1" applyFill="1" applyBorder="1" applyAlignment="1">
      <alignment horizontal="right" vertical="center"/>
    </xf>
    <xf numFmtId="0" fontId="12" fillId="12" borderId="13" xfId="0" applyFont="1" applyFill="1" applyBorder="1" applyAlignment="1">
      <alignment horizontal="right" vertical="center"/>
    </xf>
    <xf numFmtId="2" fontId="15" fillId="12" borderId="15" xfId="0" applyNumberFormat="1" applyFont="1" applyFill="1" applyBorder="1" applyAlignment="1">
      <alignment vertical="center"/>
    </xf>
    <xf numFmtId="0" fontId="12" fillId="3" borderId="12" xfId="0" applyFont="1" applyFill="1" applyBorder="1" applyAlignment="1">
      <alignment horizontal="center" vertical="center"/>
    </xf>
    <xf numFmtId="0" fontId="12" fillId="3" borderId="24" xfId="0" applyFont="1" applyFill="1" applyBorder="1" applyAlignment="1">
      <alignment horizontal="right" vertical="center"/>
    </xf>
    <xf numFmtId="2" fontId="12" fillId="3" borderId="24" xfId="0" applyNumberFormat="1" applyFont="1" applyFill="1" applyBorder="1" applyAlignment="1">
      <alignment horizontal="right" vertical="center"/>
    </xf>
    <xf numFmtId="2" fontId="15" fillId="3" borderId="25" xfId="0" applyNumberFormat="1" applyFont="1" applyFill="1" applyBorder="1" applyAlignment="1">
      <alignment vertical="center"/>
    </xf>
    <xf numFmtId="0" fontId="5" fillId="13" borderId="24" xfId="0" applyFont="1" applyFill="1" applyBorder="1" applyAlignment="1">
      <alignment horizontal="center" vertical="center"/>
    </xf>
    <xf numFmtId="2" fontId="12" fillId="6" borderId="12" xfId="0" applyNumberFormat="1" applyFont="1" applyFill="1" applyBorder="1" applyAlignment="1">
      <alignment vertical="center"/>
    </xf>
    <xf numFmtId="2" fontId="12" fillId="6" borderId="24" xfId="0" applyNumberFormat="1" applyFont="1" applyFill="1" applyBorder="1" applyAlignment="1">
      <alignment vertical="center"/>
    </xf>
    <xf numFmtId="2" fontId="15" fillId="6" borderId="25" xfId="0" applyNumberFormat="1" applyFont="1" applyFill="1" applyBorder="1" applyAlignment="1">
      <alignment horizontal="right" vertical="center"/>
    </xf>
    <xf numFmtId="2" fontId="12" fillId="2" borderId="24" xfId="0" applyNumberFormat="1" applyFont="1" applyFill="1" applyBorder="1" applyAlignment="1">
      <alignment horizontal="right" vertical="center"/>
    </xf>
    <xf numFmtId="0" fontId="15" fillId="6" borderId="15" xfId="0" applyFont="1" applyFill="1" applyBorder="1" applyAlignment="1">
      <alignment horizontal="center" vertical="center" wrapText="1"/>
    </xf>
    <xf numFmtId="2" fontId="15" fillId="12" borderId="26" xfId="0" applyNumberFormat="1" applyFont="1" applyFill="1" applyBorder="1" applyAlignment="1">
      <alignment vertical="center"/>
    </xf>
    <xf numFmtId="2" fontId="15" fillId="2" borderId="25" xfId="0" applyNumberFormat="1" applyFont="1" applyFill="1" applyBorder="1" applyAlignment="1">
      <alignment vertical="center"/>
    </xf>
    <xf numFmtId="0" fontId="12" fillId="4" borderId="14" xfId="0" applyFont="1" applyFill="1" applyBorder="1" applyAlignment="1">
      <alignment horizontal="center" vertical="center"/>
    </xf>
    <xf numFmtId="0" fontId="17" fillId="4" borderId="27" xfId="0" applyFont="1" applyFill="1" applyBorder="1" applyAlignment="1">
      <alignment horizontal="center" vertical="center"/>
    </xf>
    <xf numFmtId="0" fontId="4" fillId="9" borderId="28" xfId="0" applyFont="1" applyFill="1" applyBorder="1" applyAlignment="1">
      <alignment horizontal="center"/>
    </xf>
    <xf numFmtId="0" fontId="4" fillId="9" borderId="0" xfId="0" applyFont="1" applyFill="1" applyBorder="1" applyAlignment="1">
      <alignment horizontal="center"/>
    </xf>
    <xf numFmtId="0" fontId="15" fillId="9" borderId="27" xfId="0" applyFont="1" applyFill="1" applyBorder="1" applyAlignment="1">
      <alignment horizontal="left" vertical="center"/>
    </xf>
    <xf numFmtId="0" fontId="1" fillId="0" borderId="16" xfId="0" applyFont="1" applyBorder="1" applyAlignment="1">
      <alignment horizontal="center"/>
    </xf>
    <xf numFmtId="0" fontId="1" fillId="0" borderId="19" xfId="0" applyFont="1" applyBorder="1" applyAlignment="1">
      <alignment horizontal="center"/>
    </xf>
    <xf numFmtId="0" fontId="15" fillId="9" borderId="23" xfId="0" applyFont="1" applyFill="1" applyBorder="1" applyAlignment="1">
      <alignment vertical="center"/>
    </xf>
    <xf numFmtId="0" fontId="15" fillId="9" borderId="27" xfId="0" applyFont="1" applyFill="1" applyBorder="1" applyAlignment="1">
      <alignment vertical="center"/>
    </xf>
    <xf numFmtId="0" fontId="24" fillId="0" borderId="0" xfId="0" applyFont="1"/>
    <xf numFmtId="0" fontId="0" fillId="4" borderId="5" xfId="0" applyFill="1" applyBorder="1" applyAlignment="1">
      <alignment horizontal="center"/>
    </xf>
    <xf numFmtId="0" fontId="0" fillId="4" borderId="7" xfId="0" applyFill="1" applyBorder="1" applyAlignment="1">
      <alignment horizontal="center"/>
    </xf>
    <xf numFmtId="49" fontId="12" fillId="7" borderId="13" xfId="0" applyNumberFormat="1" applyFont="1" applyFill="1" applyBorder="1" applyAlignment="1">
      <alignment horizontal="center" vertical="center"/>
    </xf>
    <xf numFmtId="164" fontId="12" fillId="7" borderId="13" xfId="0" applyNumberFormat="1" applyFont="1" applyFill="1" applyBorder="1" applyAlignment="1">
      <alignment horizontal="center" vertical="center"/>
    </xf>
    <xf numFmtId="0" fontId="12" fillId="7" borderId="13" xfId="0" applyFont="1" applyFill="1" applyBorder="1" applyAlignment="1">
      <alignment horizontal="center" vertical="center"/>
    </xf>
    <xf numFmtId="2" fontId="12" fillId="5" borderId="13" xfId="0" applyNumberFormat="1" applyFont="1" applyFill="1" applyBorder="1" applyAlignment="1">
      <alignment vertical="center"/>
    </xf>
    <xf numFmtId="1" fontId="12" fillId="5" borderId="13" xfId="0" applyNumberFormat="1" applyFont="1" applyFill="1" applyBorder="1" applyAlignment="1">
      <alignment horizontal="center" vertical="center"/>
    </xf>
    <xf numFmtId="0" fontId="5" fillId="4" borderId="14" xfId="0" applyFont="1" applyFill="1" applyBorder="1" applyAlignment="1">
      <alignment horizontal="center" vertical="center"/>
    </xf>
    <xf numFmtId="0" fontId="8" fillId="6" borderId="15" xfId="0" applyFont="1" applyFill="1" applyBorder="1" applyAlignment="1">
      <alignment horizontal="center" vertical="center" wrapText="1"/>
    </xf>
    <xf numFmtId="0" fontId="9" fillId="6" borderId="29" xfId="0" applyFont="1" applyFill="1" applyBorder="1" applyAlignment="1">
      <alignment horizontal="center" vertical="center" wrapText="1"/>
    </xf>
    <xf numFmtId="0" fontId="5" fillId="4" borderId="30" xfId="0" applyFont="1" applyFill="1" applyBorder="1" applyAlignment="1">
      <alignment horizontal="center" vertical="center"/>
    </xf>
    <xf numFmtId="0" fontId="5" fillId="4" borderId="31" xfId="0" applyFont="1" applyFill="1" applyBorder="1" applyAlignment="1">
      <alignment horizontal="center" vertical="center"/>
    </xf>
    <xf numFmtId="0" fontId="8" fillId="6" borderId="32" xfId="0" applyFont="1" applyFill="1" applyBorder="1" applyAlignment="1">
      <alignment horizontal="center" vertical="center" wrapText="1"/>
    </xf>
    <xf numFmtId="165" fontId="17" fillId="6" borderId="33" xfId="0" applyNumberFormat="1" applyFont="1" applyFill="1" applyBorder="1" applyAlignment="1">
      <alignment horizontal="center" vertical="center"/>
    </xf>
    <xf numFmtId="0" fontId="19" fillId="0" borderId="0" xfId="0" applyFont="1"/>
    <xf numFmtId="0" fontId="17" fillId="0" borderId="0" xfId="0" applyFont="1" applyAlignment="1">
      <alignment horizontal="center"/>
    </xf>
    <xf numFmtId="0" fontId="25" fillId="0" borderId="0" xfId="0" applyFont="1" applyAlignment="1">
      <alignment horizontal="center"/>
    </xf>
    <xf numFmtId="0" fontId="7" fillId="5" borderId="34" xfId="0" applyFont="1" applyFill="1" applyBorder="1" applyAlignment="1">
      <alignment horizontal="center"/>
    </xf>
    <xf numFmtId="0" fontId="0" fillId="5" borderId="35" xfId="0" applyFont="1" applyFill="1" applyBorder="1" applyAlignment="1">
      <alignment horizontal="center"/>
    </xf>
    <xf numFmtId="0" fontId="0" fillId="5" borderId="35" xfId="0" applyFill="1" applyBorder="1" applyAlignment="1">
      <alignment horizontal="center"/>
    </xf>
    <xf numFmtId="0" fontId="0" fillId="5" borderId="36" xfId="0" applyFont="1" applyFill="1" applyBorder="1" applyAlignment="1">
      <alignment horizontal="center"/>
    </xf>
    <xf numFmtId="0" fontId="26" fillId="0" borderId="0" xfId="0" applyFont="1"/>
    <xf numFmtId="0" fontId="0" fillId="14" borderId="0" xfId="0" applyFill="1"/>
    <xf numFmtId="0" fontId="26" fillId="14" borderId="0" xfId="0" applyFont="1" applyFill="1"/>
    <xf numFmtId="0" fontId="2" fillId="14" borderId="0" xfId="0" applyFont="1" applyFill="1"/>
    <xf numFmtId="0" fontId="0" fillId="14" borderId="0" xfId="0" applyFill="1" applyBorder="1"/>
    <xf numFmtId="0" fontId="10" fillId="14" borderId="0" xfId="0" applyFont="1" applyFill="1" applyBorder="1" applyAlignment="1">
      <alignment horizontal="center" vertical="center" wrapText="1"/>
    </xf>
    <xf numFmtId="0" fontId="1" fillId="14" borderId="0" xfId="0" applyFont="1" applyFill="1" applyBorder="1" applyAlignment="1">
      <alignment horizontal="center" vertical="center"/>
    </xf>
    <xf numFmtId="0" fontId="12" fillId="0" borderId="13" xfId="0" applyFont="1" applyBorder="1" applyAlignment="1">
      <alignment horizontal="center" vertical="center"/>
    </xf>
    <xf numFmtId="0" fontId="30" fillId="14" borderId="0" xfId="0" applyFont="1" applyFill="1" applyBorder="1"/>
    <xf numFmtId="0" fontId="29" fillId="14" borderId="0" xfId="0" applyFont="1" applyFill="1" applyBorder="1" applyAlignment="1">
      <alignment vertical="center"/>
    </xf>
    <xf numFmtId="0" fontId="0" fillId="14" borderId="0" xfId="0" applyFill="1" applyAlignment="1"/>
    <xf numFmtId="165" fontId="12" fillId="0" borderId="11" xfId="0" applyNumberFormat="1" applyFont="1" applyBorder="1" applyAlignment="1">
      <alignment horizontal="center" vertical="center"/>
    </xf>
    <xf numFmtId="0" fontId="1" fillId="14" borderId="28" xfId="0" applyFont="1" applyFill="1" applyBorder="1" applyAlignment="1">
      <alignment horizontal="center" vertical="center"/>
    </xf>
    <xf numFmtId="0" fontId="0" fillId="14" borderId="0" xfId="0" applyFill="1" applyBorder="1" applyAlignment="1">
      <alignment vertical="center"/>
    </xf>
    <xf numFmtId="0" fontId="0" fillId="14" borderId="11" xfId="0" applyFill="1" applyBorder="1" applyAlignment="1">
      <alignment vertical="center"/>
    </xf>
    <xf numFmtId="0" fontId="0" fillId="14" borderId="28" xfId="0" applyFill="1" applyBorder="1" applyAlignment="1">
      <alignment vertical="center"/>
    </xf>
    <xf numFmtId="0" fontId="12" fillId="9" borderId="14" xfId="0" applyFont="1" applyFill="1" applyBorder="1" applyAlignment="1">
      <alignment horizontal="center" vertical="center"/>
    </xf>
    <xf numFmtId="0" fontId="5" fillId="9" borderId="14" xfId="0" applyFont="1" applyFill="1" applyBorder="1" applyAlignment="1">
      <alignment horizontal="center" vertical="center"/>
    </xf>
    <xf numFmtId="2" fontId="12" fillId="5" borderId="14" xfId="0" applyNumberFormat="1" applyFont="1" applyFill="1" applyBorder="1" applyAlignment="1">
      <alignment vertical="center"/>
    </xf>
    <xf numFmtId="1" fontId="0" fillId="15" borderId="0" xfId="0" applyNumberFormat="1" applyFill="1"/>
    <xf numFmtId="0" fontId="0" fillId="8" borderId="3" xfId="0" applyFont="1" applyFill="1" applyBorder="1" applyAlignment="1">
      <alignment horizontal="center"/>
    </xf>
    <xf numFmtId="0" fontId="0" fillId="8" borderId="37" xfId="0" applyFont="1" applyFill="1" applyBorder="1" applyAlignment="1">
      <alignment horizontal="center"/>
    </xf>
    <xf numFmtId="0" fontId="0" fillId="8" borderId="37" xfId="0" applyFill="1" applyBorder="1" applyAlignment="1">
      <alignment horizontal="center"/>
    </xf>
    <xf numFmtId="0" fontId="17" fillId="14" borderId="13" xfId="0" applyFont="1" applyFill="1" applyBorder="1"/>
    <xf numFmtId="0" fontId="18" fillId="16" borderId="13" xfId="0" applyNumberFormat="1" applyFont="1" applyFill="1" applyBorder="1" applyAlignment="1">
      <alignment horizontal="center"/>
    </xf>
    <xf numFmtId="0" fontId="18" fillId="14" borderId="13" xfId="0" applyFont="1" applyFill="1" applyBorder="1" applyAlignment="1">
      <alignment horizontal="left"/>
    </xf>
    <xf numFmtId="2" fontId="18" fillId="14" borderId="13" xfId="0" applyNumberFormat="1" applyFont="1" applyFill="1" applyBorder="1" applyAlignment="1">
      <alignment horizontal="center"/>
    </xf>
    <xf numFmtId="168" fontId="18" fillId="14" borderId="13" xfId="0" applyNumberFormat="1" applyFont="1" applyFill="1" applyBorder="1" applyAlignment="1">
      <alignment horizontal="center"/>
    </xf>
    <xf numFmtId="168" fontId="18" fillId="14" borderId="13" xfId="0" applyNumberFormat="1" applyFont="1" applyFill="1" applyBorder="1" applyAlignment="1">
      <alignment horizontal="left"/>
    </xf>
    <xf numFmtId="0" fontId="18" fillId="14" borderId="13" xfId="0" applyFont="1" applyFill="1" applyBorder="1" applyAlignment="1">
      <alignment horizontal="center"/>
    </xf>
    <xf numFmtId="0" fontId="19" fillId="16" borderId="13" xfId="0" applyFont="1" applyFill="1" applyBorder="1" applyAlignment="1">
      <alignment horizontal="center" vertical="center"/>
    </xf>
    <xf numFmtId="167" fontId="19" fillId="16" borderId="13" xfId="0" applyNumberFormat="1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/>
    </xf>
    <xf numFmtId="0" fontId="0" fillId="3" borderId="37" xfId="0" applyFont="1" applyFill="1" applyBorder="1" applyAlignment="1">
      <alignment horizontal="center"/>
    </xf>
    <xf numFmtId="0" fontId="11" fillId="3" borderId="7" xfId="0" applyFont="1" applyFill="1" applyBorder="1" applyAlignment="1">
      <alignment horizontal="center"/>
    </xf>
    <xf numFmtId="0" fontId="2" fillId="17" borderId="1" xfId="0" applyFont="1" applyFill="1" applyBorder="1" applyAlignment="1">
      <alignment horizontal="center"/>
    </xf>
    <xf numFmtId="0" fontId="2" fillId="17" borderId="37" xfId="0" applyFont="1" applyFill="1" applyBorder="1" applyAlignment="1">
      <alignment horizontal="center"/>
    </xf>
    <xf numFmtId="0" fontId="0" fillId="17" borderId="5" xfId="0" applyFont="1" applyFill="1" applyBorder="1" applyAlignment="1">
      <alignment horizontal="center"/>
    </xf>
    <xf numFmtId="0" fontId="11" fillId="17" borderId="5" xfId="0" applyFont="1" applyFill="1" applyBorder="1" applyAlignment="1">
      <alignment horizontal="center"/>
    </xf>
    <xf numFmtId="0" fontId="0" fillId="17" borderId="7" xfId="0" applyFill="1" applyBorder="1" applyAlignment="1">
      <alignment horizontal="center"/>
    </xf>
    <xf numFmtId="0" fontId="2" fillId="18" borderId="1" xfId="0" applyFont="1" applyFill="1" applyBorder="1" applyAlignment="1">
      <alignment horizontal="center"/>
    </xf>
    <xf numFmtId="0" fontId="2" fillId="18" borderId="37" xfId="0" applyFont="1" applyFill="1" applyBorder="1" applyAlignment="1">
      <alignment horizontal="center"/>
    </xf>
    <xf numFmtId="0" fontId="11" fillId="18" borderId="5" xfId="0" applyFont="1" applyFill="1" applyBorder="1" applyAlignment="1">
      <alignment horizontal="center"/>
    </xf>
    <xf numFmtId="0" fontId="11" fillId="18" borderId="7" xfId="0" applyFont="1" applyFill="1" applyBorder="1" applyAlignment="1">
      <alignment horizontal="center"/>
    </xf>
    <xf numFmtId="0" fontId="2" fillId="8" borderId="1" xfId="0" applyFont="1" applyFill="1" applyBorder="1" applyAlignment="1">
      <alignment horizontal="center"/>
    </xf>
    <xf numFmtId="0" fontId="2" fillId="8" borderId="37" xfId="0" applyFont="1" applyFill="1" applyBorder="1" applyAlignment="1">
      <alignment horizontal="center"/>
    </xf>
    <xf numFmtId="0" fontId="2" fillId="19" borderId="1" xfId="0" applyFont="1" applyFill="1" applyBorder="1" applyAlignment="1">
      <alignment horizontal="center"/>
    </xf>
    <xf numFmtId="0" fontId="2" fillId="19" borderId="3" xfId="0" applyFont="1" applyFill="1" applyBorder="1" applyAlignment="1">
      <alignment horizontal="center"/>
    </xf>
    <xf numFmtId="0" fontId="11" fillId="19" borderId="5" xfId="0" applyFont="1" applyFill="1" applyBorder="1" applyAlignment="1">
      <alignment horizontal="center"/>
    </xf>
    <xf numFmtId="0" fontId="11" fillId="19" borderId="6" xfId="0" applyFont="1" applyFill="1" applyBorder="1" applyAlignment="1">
      <alignment horizontal="center"/>
    </xf>
    <xf numFmtId="0" fontId="2" fillId="7" borderId="2" xfId="0" applyFont="1" applyFill="1" applyBorder="1" applyAlignment="1">
      <alignment horizontal="center"/>
    </xf>
    <xf numFmtId="0" fontId="16" fillId="7" borderId="3" xfId="0" applyFont="1" applyFill="1" applyBorder="1"/>
    <xf numFmtId="0" fontId="17" fillId="23" borderId="13" xfId="0" applyFont="1" applyFill="1" applyBorder="1"/>
    <xf numFmtId="165" fontId="17" fillId="23" borderId="13" xfId="0" applyNumberFormat="1" applyFont="1" applyFill="1" applyBorder="1"/>
    <xf numFmtId="0" fontId="17" fillId="23" borderId="13" xfId="0" applyFont="1" applyFill="1" applyBorder="1" applyAlignment="1">
      <alignment horizontal="center" vertical="center"/>
    </xf>
    <xf numFmtId="165" fontId="17" fillId="23" borderId="13" xfId="0" applyNumberFormat="1" applyFont="1" applyFill="1" applyBorder="1" applyAlignment="1">
      <alignment horizontal="center" vertical="center"/>
    </xf>
    <xf numFmtId="0" fontId="17" fillId="24" borderId="13" xfId="0" applyFont="1" applyFill="1" applyBorder="1" applyAlignment="1">
      <alignment horizontal="center" vertical="center"/>
    </xf>
    <xf numFmtId="0" fontId="17" fillId="24" borderId="13" xfId="0" applyFont="1" applyFill="1" applyBorder="1" applyAlignment="1">
      <alignment horizontal="center"/>
    </xf>
    <xf numFmtId="165" fontId="17" fillId="24" borderId="13" xfId="0" applyNumberFormat="1" applyFont="1" applyFill="1" applyBorder="1" applyAlignment="1">
      <alignment horizontal="center"/>
    </xf>
    <xf numFmtId="0" fontId="17" fillId="25" borderId="13" xfId="0" applyFont="1" applyFill="1" applyBorder="1" applyAlignment="1">
      <alignment horizontal="center" vertical="center"/>
    </xf>
    <xf numFmtId="165" fontId="17" fillId="25" borderId="13" xfId="0" applyNumberFormat="1" applyFont="1" applyFill="1" applyBorder="1" applyAlignment="1">
      <alignment horizontal="center" vertical="center"/>
    </xf>
    <xf numFmtId="0" fontId="17" fillId="26" borderId="13" xfId="0" applyFont="1" applyFill="1" applyBorder="1" applyAlignment="1">
      <alignment horizontal="center" vertical="center"/>
    </xf>
    <xf numFmtId="165" fontId="17" fillId="26" borderId="13" xfId="0" applyNumberFormat="1" applyFont="1" applyFill="1" applyBorder="1" applyAlignment="1">
      <alignment horizontal="center" vertical="center"/>
    </xf>
    <xf numFmtId="0" fontId="14" fillId="27" borderId="13" xfId="0" applyFont="1" applyFill="1" applyBorder="1" applyAlignment="1">
      <alignment horizontal="center"/>
    </xf>
    <xf numFmtId="0" fontId="14" fillId="27" borderId="13" xfId="0" applyFont="1" applyFill="1" applyBorder="1" applyAlignment="1">
      <alignment horizontal="left"/>
    </xf>
    <xf numFmtId="0" fontId="17" fillId="27" borderId="13" xfId="0" applyFont="1" applyFill="1" applyBorder="1" applyAlignment="1">
      <alignment horizontal="left"/>
    </xf>
    <xf numFmtId="0" fontId="17" fillId="27" borderId="13" xfId="0" applyFont="1" applyFill="1" applyBorder="1"/>
    <xf numFmtId="49" fontId="17" fillId="28" borderId="13" xfId="0" applyNumberFormat="1" applyFont="1" applyFill="1" applyBorder="1"/>
    <xf numFmtId="49" fontId="17" fillId="28" borderId="13" xfId="0" applyNumberFormat="1" applyFont="1" applyFill="1" applyBorder="1" applyAlignment="1">
      <alignment horizontal="center"/>
    </xf>
    <xf numFmtId="0" fontId="17" fillId="29" borderId="13" xfId="0" applyNumberFormat="1" applyFont="1" applyFill="1" applyBorder="1" applyAlignment="1">
      <alignment horizontal="center"/>
    </xf>
    <xf numFmtId="49" fontId="17" fillId="29" borderId="13" xfId="0" applyNumberFormat="1" applyFont="1" applyFill="1" applyBorder="1"/>
    <xf numFmtId="49" fontId="14" fillId="29" borderId="13" xfId="0" applyNumberFormat="1" applyFont="1" applyFill="1" applyBorder="1" applyAlignment="1">
      <alignment horizontal="center"/>
    </xf>
    <xf numFmtId="49" fontId="17" fillId="29" borderId="13" xfId="0" applyNumberFormat="1" applyFont="1" applyFill="1" applyBorder="1" applyAlignment="1">
      <alignment horizontal="center"/>
    </xf>
    <xf numFmtId="0" fontId="3" fillId="6" borderId="69" xfId="0" applyFont="1" applyFill="1" applyBorder="1" applyAlignment="1">
      <alignment horizontal="center"/>
    </xf>
    <xf numFmtId="0" fontId="0" fillId="6" borderId="27" xfId="0" applyFill="1" applyBorder="1"/>
    <xf numFmtId="0" fontId="0" fillId="6" borderId="15" xfId="0" applyFill="1" applyBorder="1"/>
    <xf numFmtId="0" fontId="0" fillId="6" borderId="23" xfId="0" applyFill="1" applyBorder="1" applyAlignment="1">
      <alignment horizontal="left"/>
    </xf>
    <xf numFmtId="0" fontId="0" fillId="6" borderId="26" xfId="0" applyFont="1" applyFill="1" applyBorder="1" applyAlignment="1">
      <alignment horizontal="center"/>
    </xf>
    <xf numFmtId="0" fontId="0" fillId="6" borderId="23" xfId="0" applyFont="1" applyFill="1" applyBorder="1" applyAlignment="1">
      <alignment horizontal="left"/>
    </xf>
    <xf numFmtId="0" fontId="0" fillId="6" borderId="12" xfId="0" applyFont="1" applyFill="1" applyBorder="1" applyAlignment="1">
      <alignment horizontal="left"/>
    </xf>
    <xf numFmtId="0" fontId="0" fillId="6" borderId="25" xfId="0" applyFont="1" applyFill="1" applyBorder="1" applyAlignment="1">
      <alignment horizontal="center"/>
    </xf>
    <xf numFmtId="0" fontId="29" fillId="14" borderId="0" xfId="0" applyFont="1" applyFill="1" applyBorder="1" applyAlignment="1">
      <alignment horizontal="center" vertical="center"/>
    </xf>
    <xf numFmtId="0" fontId="27" fillId="14" borderId="0" xfId="0" applyFont="1" applyFill="1" applyBorder="1" applyAlignment="1">
      <alignment horizontal="center" vertical="center" wrapText="1"/>
    </xf>
    <xf numFmtId="0" fontId="27" fillId="14" borderId="0" xfId="0" applyFont="1" applyFill="1" applyBorder="1" applyAlignment="1">
      <alignment horizontal="center" vertical="center"/>
    </xf>
    <xf numFmtId="0" fontId="28" fillId="14" borderId="0" xfId="0" applyFont="1" applyFill="1" applyBorder="1" applyAlignment="1">
      <alignment horizontal="center" vertical="center"/>
    </xf>
    <xf numFmtId="0" fontId="15" fillId="9" borderId="14" xfId="0" applyFont="1" applyFill="1" applyBorder="1" applyAlignment="1">
      <alignment horizontal="left" vertical="center"/>
    </xf>
    <xf numFmtId="0" fontId="10" fillId="6" borderId="22" xfId="0" applyFont="1" applyFill="1" applyBorder="1" applyAlignment="1">
      <alignment horizontal="center" vertical="center" wrapText="1"/>
    </xf>
    <xf numFmtId="0" fontId="10" fillId="6" borderId="48" xfId="0" applyFont="1" applyFill="1" applyBorder="1" applyAlignment="1">
      <alignment horizontal="center" vertical="center" wrapText="1"/>
    </xf>
    <xf numFmtId="0" fontId="10" fillId="6" borderId="32" xfId="0" applyFont="1" applyFill="1" applyBorder="1" applyAlignment="1">
      <alignment horizontal="center" vertical="center" wrapText="1"/>
    </xf>
    <xf numFmtId="0" fontId="15" fillId="9" borderId="27" xfId="0" applyFont="1" applyFill="1" applyBorder="1" applyAlignment="1">
      <alignment horizontal="left" vertical="center"/>
    </xf>
    <xf numFmtId="0" fontId="15" fillId="9" borderId="17" xfId="0" applyFont="1" applyFill="1" applyBorder="1" applyAlignment="1">
      <alignment horizontal="left" vertical="center"/>
    </xf>
    <xf numFmtId="0" fontId="9" fillId="11" borderId="62" xfId="0" applyFont="1" applyFill="1" applyBorder="1" applyAlignment="1">
      <alignment horizontal="center" vertical="center"/>
    </xf>
    <xf numFmtId="0" fontId="9" fillId="11" borderId="63" xfId="0" applyFont="1" applyFill="1" applyBorder="1" applyAlignment="1">
      <alignment horizontal="center" vertical="center"/>
    </xf>
    <xf numFmtId="0" fontId="9" fillId="11" borderId="66" xfId="0" applyFont="1" applyFill="1" applyBorder="1" applyAlignment="1">
      <alignment horizontal="center" vertical="center"/>
    </xf>
    <xf numFmtId="0" fontId="21" fillId="11" borderId="67" xfId="0" applyFont="1" applyFill="1" applyBorder="1" applyAlignment="1">
      <alignment horizontal="center" vertical="center"/>
    </xf>
    <xf numFmtId="0" fontId="21" fillId="11" borderId="16" xfId="0" applyFont="1" applyFill="1" applyBorder="1" applyAlignment="1">
      <alignment horizontal="center" vertical="center"/>
    </xf>
    <xf numFmtId="0" fontId="21" fillId="11" borderId="19" xfId="0" applyFont="1" applyFill="1" applyBorder="1" applyAlignment="1">
      <alignment horizontal="center" vertical="center"/>
    </xf>
    <xf numFmtId="0" fontId="15" fillId="9" borderId="23" xfId="0" applyFont="1" applyFill="1" applyBorder="1" applyAlignment="1">
      <alignment horizontal="left" vertical="center"/>
    </xf>
    <xf numFmtId="0" fontId="15" fillId="9" borderId="13" xfId="0" applyFont="1" applyFill="1" applyBorder="1" applyAlignment="1">
      <alignment horizontal="left" vertical="center"/>
    </xf>
    <xf numFmtId="0" fontId="23" fillId="14" borderId="28" xfId="0" applyFont="1" applyFill="1" applyBorder="1" applyAlignment="1">
      <alignment horizontal="center" vertical="center" wrapText="1"/>
    </xf>
    <xf numFmtId="0" fontId="23" fillId="14" borderId="0" xfId="0" applyFont="1" applyFill="1" applyBorder="1" applyAlignment="1">
      <alignment horizontal="center" vertical="center" wrapText="1"/>
    </xf>
    <xf numFmtId="0" fontId="23" fillId="14" borderId="11" xfId="0" applyFont="1" applyFill="1" applyBorder="1" applyAlignment="1">
      <alignment horizontal="center" vertical="center" wrapText="1"/>
    </xf>
    <xf numFmtId="0" fontId="20" fillId="14" borderId="21" xfId="0" applyFont="1" applyFill="1" applyBorder="1" applyAlignment="1">
      <alignment horizontal="center" vertical="center"/>
    </xf>
    <xf numFmtId="0" fontId="20" fillId="14" borderId="16" xfId="0" applyFont="1" applyFill="1" applyBorder="1" applyAlignment="1">
      <alignment horizontal="center" vertical="center"/>
    </xf>
    <xf numFmtId="0" fontId="20" fillId="14" borderId="19" xfId="0" applyFont="1" applyFill="1" applyBorder="1" applyAlignment="1">
      <alignment horizontal="center" vertical="center"/>
    </xf>
    <xf numFmtId="0" fontId="15" fillId="13" borderId="45" xfId="0" applyFont="1" applyFill="1" applyBorder="1" applyAlignment="1">
      <alignment horizontal="left" vertical="center"/>
    </xf>
    <xf numFmtId="0" fontId="15" fillId="13" borderId="47" xfId="0" applyFont="1" applyFill="1" applyBorder="1" applyAlignment="1">
      <alignment horizontal="left" vertical="center"/>
    </xf>
    <xf numFmtId="0" fontId="15" fillId="10" borderId="43" xfId="0" applyFont="1" applyFill="1" applyBorder="1" applyAlignment="1">
      <alignment horizontal="left" vertical="center"/>
    </xf>
    <xf numFmtId="0" fontId="15" fillId="10" borderId="18" xfId="0" applyFont="1" applyFill="1" applyBorder="1" applyAlignment="1">
      <alignment horizontal="left" vertical="center"/>
    </xf>
    <xf numFmtId="0" fontId="15" fillId="3" borderId="38" xfId="0" applyFont="1" applyFill="1" applyBorder="1" applyAlignment="1">
      <alignment horizontal="left" vertical="center"/>
    </xf>
    <xf numFmtId="0" fontId="15" fillId="3" borderId="18" xfId="0" applyFont="1" applyFill="1" applyBorder="1" applyAlignment="1">
      <alignment horizontal="left" vertical="center"/>
    </xf>
    <xf numFmtId="0" fontId="15" fillId="6" borderId="47" xfId="0" applyFont="1" applyFill="1" applyBorder="1" applyAlignment="1">
      <alignment horizontal="left" vertical="center"/>
    </xf>
    <xf numFmtId="0" fontId="15" fillId="6" borderId="24" xfId="0" applyFont="1" applyFill="1" applyBorder="1" applyAlignment="1">
      <alignment horizontal="left" vertical="center"/>
    </xf>
    <xf numFmtId="0" fontId="12" fillId="0" borderId="14" xfId="0" applyFont="1" applyBorder="1" applyAlignment="1">
      <alignment horizontal="center" vertical="center"/>
    </xf>
    <xf numFmtId="0" fontId="12" fillId="0" borderId="15" xfId="0" applyFont="1" applyBorder="1" applyAlignment="1">
      <alignment horizontal="center" vertical="center"/>
    </xf>
    <xf numFmtId="0" fontId="12" fillId="0" borderId="13" xfId="0" applyFont="1" applyBorder="1" applyAlignment="1">
      <alignment horizontal="center" vertical="center"/>
    </xf>
    <xf numFmtId="0" fontId="12" fillId="0" borderId="26" xfId="0" applyFont="1" applyBorder="1" applyAlignment="1">
      <alignment horizontal="center" vertical="center"/>
    </xf>
    <xf numFmtId="0" fontId="13" fillId="0" borderId="13" xfId="0" applyFont="1" applyBorder="1" applyAlignment="1">
      <alignment horizontal="center" vertical="center"/>
    </xf>
    <xf numFmtId="0" fontId="13" fillId="0" borderId="38" xfId="0" applyFont="1" applyBorder="1" applyAlignment="1">
      <alignment horizontal="center" vertical="center"/>
    </xf>
    <xf numFmtId="0" fontId="12" fillId="0" borderId="38" xfId="0" applyFont="1" applyBorder="1" applyAlignment="1">
      <alignment horizontal="center" vertical="center"/>
    </xf>
    <xf numFmtId="0" fontId="12" fillId="0" borderId="41" xfId="0" applyFont="1" applyBorder="1" applyAlignment="1">
      <alignment horizontal="center" vertical="center"/>
    </xf>
    <xf numFmtId="0" fontId="12" fillId="0" borderId="42" xfId="0" applyFont="1" applyBorder="1" applyAlignment="1">
      <alignment horizontal="center" vertical="center"/>
    </xf>
    <xf numFmtId="49" fontId="15" fillId="9" borderId="43" xfId="0" applyNumberFormat="1" applyFont="1" applyFill="1" applyBorder="1" applyAlignment="1">
      <alignment horizontal="left" vertical="center"/>
    </xf>
    <xf numFmtId="49" fontId="15" fillId="9" borderId="18" xfId="0" applyNumberFormat="1" applyFont="1" applyFill="1" applyBorder="1" applyAlignment="1">
      <alignment horizontal="left" vertical="center"/>
    </xf>
    <xf numFmtId="0" fontId="3" fillId="8" borderId="48" xfId="0" applyFont="1" applyFill="1" applyBorder="1" applyAlignment="1">
      <alignment horizontal="center" vertical="center"/>
    </xf>
    <xf numFmtId="0" fontId="3" fillId="8" borderId="32" xfId="0" applyFont="1" applyFill="1" applyBorder="1" applyAlignment="1">
      <alignment horizontal="center" vertical="center"/>
    </xf>
    <xf numFmtId="0" fontId="6" fillId="20" borderId="22" xfId="0" applyFont="1" applyFill="1" applyBorder="1" applyAlignment="1">
      <alignment horizontal="center" vertical="center" wrapText="1"/>
    </xf>
    <xf numFmtId="0" fontId="6" fillId="20" borderId="48" xfId="0" applyFont="1" applyFill="1" applyBorder="1" applyAlignment="1">
      <alignment horizontal="center" vertical="center"/>
    </xf>
    <xf numFmtId="0" fontId="6" fillId="20" borderId="30" xfId="0" applyFont="1" applyFill="1" applyBorder="1" applyAlignment="1">
      <alignment horizontal="center" vertical="center"/>
    </xf>
    <xf numFmtId="0" fontId="5" fillId="6" borderId="13" xfId="0" applyFont="1" applyFill="1" applyBorder="1" applyAlignment="1">
      <alignment horizontal="center" vertical="center"/>
    </xf>
    <xf numFmtId="0" fontId="8" fillId="3" borderId="13" xfId="0" applyFont="1" applyFill="1" applyBorder="1" applyAlignment="1">
      <alignment horizontal="center" vertical="center"/>
    </xf>
    <xf numFmtId="0" fontId="12" fillId="5" borderId="13" xfId="0" applyFont="1" applyFill="1" applyBorder="1" applyAlignment="1">
      <alignment horizontal="center" vertical="center"/>
    </xf>
    <xf numFmtId="0" fontId="4" fillId="9" borderId="28" xfId="0" applyFont="1" applyFill="1" applyBorder="1" applyAlignment="1">
      <alignment horizontal="center"/>
    </xf>
    <xf numFmtId="0" fontId="4" fillId="9" borderId="0" xfId="0" applyFont="1" applyFill="1" applyBorder="1" applyAlignment="1">
      <alignment horizontal="center"/>
    </xf>
    <xf numFmtId="0" fontId="7" fillId="6" borderId="64" xfId="0" applyFont="1" applyFill="1" applyBorder="1" applyAlignment="1" applyProtection="1">
      <alignment horizontal="center"/>
      <protection locked="0"/>
    </xf>
    <xf numFmtId="0" fontId="7" fillId="6" borderId="65" xfId="0" applyFont="1" applyFill="1" applyBorder="1" applyAlignment="1" applyProtection="1">
      <alignment horizontal="center"/>
      <protection locked="0"/>
    </xf>
    <xf numFmtId="0" fontId="7" fillId="4" borderId="64" xfId="0" applyFont="1" applyFill="1" applyBorder="1" applyAlignment="1" applyProtection="1">
      <alignment horizontal="center"/>
      <protection locked="0"/>
    </xf>
    <xf numFmtId="0" fontId="7" fillId="4" borderId="65" xfId="0" applyFont="1" applyFill="1" applyBorder="1" applyAlignment="1" applyProtection="1">
      <alignment horizontal="center"/>
      <protection locked="0"/>
    </xf>
    <xf numFmtId="0" fontId="0" fillId="0" borderId="13" xfId="0" applyBorder="1" applyAlignment="1">
      <alignment horizontal="center"/>
    </xf>
    <xf numFmtId="0" fontId="0" fillId="0" borderId="26" xfId="0" applyBorder="1" applyAlignment="1">
      <alignment horizontal="center"/>
    </xf>
    <xf numFmtId="2" fontId="12" fillId="5" borderId="13" xfId="0" applyNumberFormat="1" applyFont="1" applyFill="1" applyBorder="1" applyAlignment="1">
      <alignment horizontal="right" vertical="center"/>
    </xf>
    <xf numFmtId="2" fontId="12" fillId="5" borderId="26" xfId="0" applyNumberFormat="1" applyFont="1" applyFill="1" applyBorder="1" applyAlignment="1">
      <alignment horizontal="right" vertical="center"/>
    </xf>
    <xf numFmtId="2" fontId="15" fillId="0" borderId="24" xfId="0" applyNumberFormat="1" applyFont="1" applyBorder="1" applyAlignment="1">
      <alignment horizontal="right" vertical="center"/>
    </xf>
    <xf numFmtId="2" fontId="15" fillId="0" borderId="25" xfId="0" applyNumberFormat="1" applyFont="1" applyBorder="1" applyAlignment="1">
      <alignment horizontal="right" vertical="center"/>
    </xf>
    <xf numFmtId="49" fontId="12" fillId="5" borderId="43" xfId="0" applyNumberFormat="1" applyFont="1" applyFill="1" applyBorder="1" applyAlignment="1">
      <alignment horizontal="center" vertical="center"/>
    </xf>
    <xf numFmtId="49" fontId="12" fillId="5" borderId="18" xfId="0" applyNumberFormat="1" applyFont="1" applyFill="1" applyBorder="1" applyAlignment="1">
      <alignment horizontal="center" vertical="center"/>
    </xf>
    <xf numFmtId="49" fontId="12" fillId="5" borderId="38" xfId="0" applyNumberFormat="1" applyFont="1" applyFill="1" applyBorder="1" applyAlignment="1">
      <alignment horizontal="center" vertical="center"/>
    </xf>
    <xf numFmtId="49" fontId="12" fillId="5" borderId="40" xfId="0" applyNumberFormat="1" applyFont="1" applyFill="1" applyBorder="1" applyAlignment="1">
      <alignment horizontal="center" vertical="center"/>
    </xf>
    <xf numFmtId="0" fontId="15" fillId="8" borderId="12" xfId="0" applyFont="1" applyFill="1" applyBorder="1" applyAlignment="1">
      <alignment horizontal="right" vertical="center"/>
    </xf>
    <xf numFmtId="0" fontId="15" fillId="8" borderId="24" xfId="0" applyFont="1" applyFill="1" applyBorder="1" applyAlignment="1">
      <alignment horizontal="right" vertical="center"/>
    </xf>
    <xf numFmtId="0" fontId="1" fillId="9" borderId="21" xfId="0" applyFont="1" applyFill="1" applyBorder="1" applyAlignment="1">
      <alignment horizontal="center"/>
    </xf>
    <xf numFmtId="0" fontId="1" fillId="9" borderId="16" xfId="0" applyFont="1" applyFill="1" applyBorder="1" applyAlignment="1">
      <alignment horizontal="center"/>
    </xf>
    <xf numFmtId="0" fontId="7" fillId="6" borderId="62" xfId="0" applyFont="1" applyFill="1" applyBorder="1" applyAlignment="1">
      <alignment horizontal="center"/>
    </xf>
    <xf numFmtId="0" fontId="7" fillId="6" borderId="63" xfId="0" applyFont="1" applyFill="1" applyBorder="1" applyAlignment="1">
      <alignment horizontal="center"/>
    </xf>
    <xf numFmtId="0" fontId="4" fillId="9" borderId="54" xfId="0" applyFont="1" applyFill="1" applyBorder="1" applyAlignment="1">
      <alignment horizontal="center"/>
    </xf>
    <xf numFmtId="0" fontId="4" fillId="9" borderId="9" xfId="0" applyFont="1" applyFill="1" applyBorder="1" applyAlignment="1">
      <alignment horizontal="center"/>
    </xf>
    <xf numFmtId="0" fontId="7" fillId="4" borderId="38" xfId="0" applyFont="1" applyFill="1" applyBorder="1" applyAlignment="1">
      <alignment horizontal="center"/>
    </xf>
    <xf numFmtId="0" fontId="7" fillId="4" borderId="35" xfId="0" applyFont="1" applyFill="1" applyBorder="1" applyAlignment="1">
      <alignment horizontal="center"/>
    </xf>
    <xf numFmtId="0" fontId="7" fillId="4" borderId="23" xfId="0" applyFont="1" applyFill="1" applyBorder="1" applyAlignment="1" applyProtection="1">
      <alignment horizontal="center"/>
      <protection locked="0"/>
    </xf>
    <xf numFmtId="0" fontId="7" fillId="4" borderId="13" xfId="0" applyFont="1" applyFill="1" applyBorder="1" applyAlignment="1" applyProtection="1">
      <alignment horizontal="center"/>
      <protection locked="0"/>
    </xf>
    <xf numFmtId="0" fontId="4" fillId="9" borderId="21" xfId="0" applyFont="1" applyFill="1" applyBorder="1" applyAlignment="1">
      <alignment horizontal="center"/>
    </xf>
    <xf numFmtId="0" fontId="4" fillId="9" borderId="16" xfId="0" applyFont="1" applyFill="1" applyBorder="1" applyAlignment="1">
      <alignment horizontal="center"/>
    </xf>
    <xf numFmtId="0" fontId="8" fillId="4" borderId="13" xfId="0" applyFont="1" applyFill="1" applyBorder="1" applyAlignment="1">
      <alignment horizontal="center" vertical="center"/>
    </xf>
    <xf numFmtId="2" fontId="12" fillId="6" borderId="12" xfId="0" applyNumberFormat="1" applyFont="1" applyFill="1" applyBorder="1" applyAlignment="1">
      <alignment horizontal="center" vertical="center"/>
    </xf>
    <xf numFmtId="2" fontId="12" fillId="6" borderId="24" xfId="0" applyNumberFormat="1" applyFont="1" applyFill="1" applyBorder="1" applyAlignment="1">
      <alignment horizontal="center" vertical="center"/>
    </xf>
    <xf numFmtId="2" fontId="5" fillId="0" borderId="24" xfId="0" applyNumberFormat="1" applyFont="1" applyBorder="1" applyAlignment="1">
      <alignment horizontal="center" vertical="center"/>
    </xf>
    <xf numFmtId="0" fontId="22" fillId="9" borderId="28" xfId="0" applyFont="1" applyFill="1" applyBorder="1" applyAlignment="1">
      <alignment horizontal="center" wrapText="1"/>
    </xf>
    <xf numFmtId="0" fontId="22" fillId="9" borderId="0" xfId="0" applyFont="1" applyFill="1" applyBorder="1" applyAlignment="1">
      <alignment horizontal="center" wrapText="1"/>
    </xf>
    <xf numFmtId="0" fontId="7" fillId="4" borderId="60" xfId="0" applyFont="1" applyFill="1" applyBorder="1" applyAlignment="1">
      <alignment horizontal="center"/>
    </xf>
    <xf numFmtId="0" fontId="7" fillId="4" borderId="61" xfId="0" applyFont="1" applyFill="1" applyBorder="1" applyAlignment="1">
      <alignment horizontal="center"/>
    </xf>
    <xf numFmtId="0" fontId="7" fillId="4" borderId="62" xfId="0" applyFont="1" applyFill="1" applyBorder="1" applyAlignment="1">
      <alignment horizontal="center"/>
    </xf>
    <xf numFmtId="0" fontId="7" fillId="4" borderId="63" xfId="0" applyFont="1" applyFill="1" applyBorder="1" applyAlignment="1">
      <alignment horizontal="center"/>
    </xf>
    <xf numFmtId="2" fontId="5" fillId="0" borderId="12" xfId="0" applyNumberFormat="1" applyFont="1" applyBorder="1" applyAlignment="1">
      <alignment horizontal="center" vertical="center"/>
    </xf>
    <xf numFmtId="0" fontId="12" fillId="4" borderId="27" xfId="0" applyFont="1" applyFill="1" applyBorder="1" applyAlignment="1">
      <alignment horizontal="center" vertical="center"/>
    </xf>
    <xf numFmtId="0" fontId="12" fillId="4" borderId="14" xfId="0" applyFont="1" applyFill="1" applyBorder="1" applyAlignment="1">
      <alignment horizontal="center" vertical="center"/>
    </xf>
    <xf numFmtId="0" fontId="4" fillId="9" borderId="23" xfId="0" applyFont="1" applyFill="1" applyBorder="1" applyAlignment="1">
      <alignment horizontal="center" vertical="center" wrapText="1"/>
    </xf>
    <xf numFmtId="0" fontId="4" fillId="9" borderId="13" xfId="0" applyFont="1" applyFill="1" applyBorder="1" applyAlignment="1">
      <alignment horizontal="center" vertical="center" wrapText="1"/>
    </xf>
    <xf numFmtId="0" fontId="10" fillId="6" borderId="54" xfId="0" applyFont="1" applyFill="1" applyBorder="1" applyAlignment="1">
      <alignment horizontal="center" wrapText="1"/>
    </xf>
    <xf numFmtId="0" fontId="10" fillId="6" borderId="9" xfId="0" applyFont="1" applyFill="1" applyBorder="1" applyAlignment="1">
      <alignment horizontal="center" wrapText="1"/>
    </xf>
    <xf numFmtId="0" fontId="10" fillId="6" borderId="10" xfId="0" applyFont="1" applyFill="1" applyBorder="1" applyAlignment="1">
      <alignment horizontal="center" wrapText="1"/>
    </xf>
    <xf numFmtId="0" fontId="1" fillId="9" borderId="23" xfId="0" applyFont="1" applyFill="1" applyBorder="1" applyAlignment="1">
      <alignment horizontal="center"/>
    </xf>
    <xf numFmtId="0" fontId="1" fillId="9" borderId="13" xfId="0" applyFont="1" applyFill="1" applyBorder="1" applyAlignment="1">
      <alignment horizontal="center"/>
    </xf>
    <xf numFmtId="2" fontId="7" fillId="0" borderId="24" xfId="0" applyNumberFormat="1" applyFont="1" applyBorder="1" applyAlignment="1">
      <alignment horizontal="center" vertical="center"/>
    </xf>
    <xf numFmtId="2" fontId="7" fillId="0" borderId="25" xfId="0" applyNumberFormat="1" applyFont="1" applyBorder="1" applyAlignment="1">
      <alignment horizontal="center" vertical="center"/>
    </xf>
    <xf numFmtId="0" fontId="7" fillId="4" borderId="13" xfId="0" applyFont="1" applyFill="1" applyBorder="1" applyAlignment="1">
      <alignment horizontal="center" vertical="center"/>
    </xf>
    <xf numFmtId="0" fontId="7" fillId="4" borderId="26" xfId="0" applyFont="1" applyFill="1" applyBorder="1" applyAlignment="1">
      <alignment horizontal="center" vertical="center"/>
    </xf>
    <xf numFmtId="0" fontId="8" fillId="4" borderId="23" xfId="0" applyFont="1" applyFill="1" applyBorder="1" applyAlignment="1">
      <alignment horizontal="center" vertical="center"/>
    </xf>
    <xf numFmtId="166" fontId="5" fillId="6" borderId="13" xfId="0" applyNumberFormat="1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center" vertical="center"/>
    </xf>
    <xf numFmtId="166" fontId="5" fillId="3" borderId="13" xfId="0" applyNumberFormat="1" applyFont="1" applyFill="1" applyBorder="1" applyAlignment="1">
      <alignment horizontal="center" vertical="center"/>
    </xf>
    <xf numFmtId="49" fontId="5" fillId="6" borderId="13" xfId="0" applyNumberFormat="1" applyFont="1" applyFill="1" applyBorder="1" applyAlignment="1">
      <alignment horizontal="center" vertical="center"/>
    </xf>
    <xf numFmtId="0" fontId="8" fillId="9" borderId="39" xfId="0" applyFont="1" applyFill="1" applyBorder="1" applyAlignment="1">
      <alignment horizontal="center" vertical="center"/>
    </xf>
    <xf numFmtId="0" fontId="8" fillId="9" borderId="51" xfId="0" applyFont="1" applyFill="1" applyBorder="1" applyAlignment="1">
      <alignment horizontal="center" vertical="center"/>
    </xf>
    <xf numFmtId="0" fontId="12" fillId="0" borderId="24" xfId="0" applyFont="1" applyBorder="1" applyAlignment="1">
      <alignment horizontal="center" vertical="center"/>
    </xf>
    <xf numFmtId="0" fontId="12" fillId="0" borderId="25" xfId="0" applyFont="1" applyBorder="1" applyAlignment="1">
      <alignment horizontal="center" vertical="center"/>
    </xf>
    <xf numFmtId="0" fontId="12" fillId="0" borderId="35" xfId="0" applyFont="1" applyBorder="1" applyAlignment="1">
      <alignment horizontal="center" vertical="center"/>
    </xf>
    <xf numFmtId="0" fontId="15" fillId="21" borderId="23" xfId="0" applyFont="1" applyFill="1" applyBorder="1" applyAlignment="1">
      <alignment horizontal="left" vertical="center"/>
    </xf>
    <xf numFmtId="0" fontId="15" fillId="21" borderId="13" xfId="0" applyFont="1" applyFill="1" applyBorder="1" applyAlignment="1">
      <alignment horizontal="left" vertical="center"/>
    </xf>
    <xf numFmtId="0" fontId="5" fillId="21" borderId="13" xfId="0" applyFont="1" applyFill="1" applyBorder="1" applyAlignment="1">
      <alignment horizontal="center" vertical="center"/>
    </xf>
    <xf numFmtId="0" fontId="5" fillId="21" borderId="26" xfId="0" applyFont="1" applyFill="1" applyBorder="1" applyAlignment="1">
      <alignment horizontal="center" vertical="center"/>
    </xf>
    <xf numFmtId="0" fontId="8" fillId="9" borderId="14" xfId="0" applyFont="1" applyFill="1" applyBorder="1" applyAlignment="1">
      <alignment horizontal="center" vertical="center"/>
    </xf>
    <xf numFmtId="0" fontId="15" fillId="11" borderId="53" xfId="0" applyFont="1" applyFill="1" applyBorder="1" applyAlignment="1">
      <alignment horizontal="center" vertical="center"/>
    </xf>
    <xf numFmtId="0" fontId="10" fillId="4" borderId="22" xfId="0" applyFont="1" applyFill="1" applyBorder="1" applyAlignment="1">
      <alignment horizontal="center" wrapText="1"/>
    </xf>
    <xf numFmtId="0" fontId="0" fillId="0" borderId="48" xfId="0" applyBorder="1"/>
    <xf numFmtId="0" fontId="0" fillId="0" borderId="32" xfId="0" applyBorder="1"/>
    <xf numFmtId="0" fontId="8" fillId="6" borderId="13" xfId="0" applyFont="1" applyFill="1" applyBorder="1" applyAlignment="1">
      <alignment horizontal="center" vertical="center"/>
    </xf>
    <xf numFmtId="49" fontId="5" fillId="3" borderId="13" xfId="0" applyNumberFormat="1" applyFont="1" applyFill="1" applyBorder="1" applyAlignment="1">
      <alignment horizontal="center" vertical="center"/>
    </xf>
    <xf numFmtId="0" fontId="12" fillId="0" borderId="33" xfId="0" applyFont="1" applyBorder="1" applyAlignment="1">
      <alignment horizontal="center" vertical="center"/>
    </xf>
    <xf numFmtId="0" fontId="12" fillId="0" borderId="67" xfId="0" applyFont="1" applyBorder="1" applyAlignment="1">
      <alignment horizontal="center" vertical="center"/>
    </xf>
    <xf numFmtId="49" fontId="12" fillId="7" borderId="44" xfId="0" applyNumberFormat="1" applyFont="1" applyFill="1" applyBorder="1" applyAlignment="1">
      <alignment horizontal="left" vertical="center"/>
    </xf>
    <xf numFmtId="49" fontId="12" fillId="7" borderId="40" xfId="0" applyNumberFormat="1" applyFont="1" applyFill="1" applyBorder="1" applyAlignment="1">
      <alignment horizontal="left" vertical="center"/>
    </xf>
    <xf numFmtId="49" fontId="12" fillId="7" borderId="18" xfId="0" applyNumberFormat="1" applyFont="1" applyFill="1" applyBorder="1" applyAlignment="1">
      <alignment horizontal="left" vertical="center"/>
    </xf>
    <xf numFmtId="164" fontId="12" fillId="7" borderId="13" xfId="0" applyNumberFormat="1" applyFont="1" applyFill="1" applyBorder="1" applyAlignment="1">
      <alignment horizontal="right" vertical="center"/>
    </xf>
    <xf numFmtId="164" fontId="12" fillId="7" borderId="26" xfId="0" applyNumberFormat="1" applyFont="1" applyFill="1" applyBorder="1" applyAlignment="1">
      <alignment horizontal="right" vertical="center"/>
    </xf>
    <xf numFmtId="0" fontId="17" fillId="0" borderId="4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49" fontId="12" fillId="5" borderId="44" xfId="0" applyNumberFormat="1" applyFont="1" applyFill="1" applyBorder="1" applyAlignment="1">
      <alignment horizontal="center" vertical="center"/>
    </xf>
    <xf numFmtId="0" fontId="15" fillId="22" borderId="21" xfId="0" applyFont="1" applyFill="1" applyBorder="1" applyAlignment="1">
      <alignment horizontal="left" vertical="center"/>
    </xf>
    <xf numFmtId="0" fontId="15" fillId="22" borderId="68" xfId="0" applyFont="1" applyFill="1" applyBorder="1" applyAlignment="1">
      <alignment horizontal="left" vertical="center"/>
    </xf>
    <xf numFmtId="0" fontId="12" fillId="22" borderId="67" xfId="0" applyFont="1" applyFill="1" applyBorder="1" applyAlignment="1">
      <alignment horizontal="center" vertical="center"/>
    </xf>
    <xf numFmtId="0" fontId="12" fillId="22" borderId="19" xfId="0" applyFont="1" applyFill="1" applyBorder="1" applyAlignment="1">
      <alignment horizontal="center" vertical="center"/>
    </xf>
    <xf numFmtId="0" fontId="17" fillId="6" borderId="39" xfId="0" applyFont="1" applyFill="1" applyBorder="1" applyAlignment="1">
      <alignment horizontal="center" vertical="center" wrapText="1"/>
    </xf>
    <xf numFmtId="0" fontId="17" fillId="6" borderId="51" xfId="0" applyFont="1" applyFill="1" applyBorder="1" applyAlignment="1">
      <alignment horizontal="center" vertical="center" wrapText="1"/>
    </xf>
    <xf numFmtId="49" fontId="15" fillId="9" borderId="27" xfId="0" applyNumberFormat="1" applyFont="1" applyFill="1" applyBorder="1" applyAlignment="1">
      <alignment horizontal="left" vertical="center"/>
    </xf>
    <xf numFmtId="49" fontId="15" fillId="9" borderId="14" xfId="0" applyNumberFormat="1" applyFont="1" applyFill="1" applyBorder="1" applyAlignment="1">
      <alignment horizontal="left" vertical="center"/>
    </xf>
    <xf numFmtId="49" fontId="15" fillId="9" borderId="23" xfId="0" applyNumberFormat="1" applyFont="1" applyFill="1" applyBorder="1" applyAlignment="1">
      <alignment horizontal="left" vertical="center"/>
    </xf>
    <xf numFmtId="49" fontId="15" fillId="9" borderId="13" xfId="0" applyNumberFormat="1" applyFont="1" applyFill="1" applyBorder="1" applyAlignment="1">
      <alignment horizontal="left" vertical="center"/>
    </xf>
    <xf numFmtId="0" fontId="7" fillId="6" borderId="60" xfId="0" applyFont="1" applyFill="1" applyBorder="1" applyAlignment="1">
      <alignment horizontal="center"/>
    </xf>
    <xf numFmtId="0" fontId="7" fillId="6" borderId="61" xfId="0" applyFont="1" applyFill="1" applyBorder="1" applyAlignment="1">
      <alignment horizontal="center"/>
    </xf>
    <xf numFmtId="0" fontId="7" fillId="4" borderId="34" xfId="0" applyFont="1" applyFill="1" applyBorder="1" applyAlignment="1">
      <alignment horizontal="center"/>
    </xf>
    <xf numFmtId="0" fontId="9" fillId="6" borderId="27" xfId="0" applyFont="1" applyFill="1" applyBorder="1" applyAlignment="1">
      <alignment horizontal="center" vertical="center" wrapText="1"/>
    </xf>
    <xf numFmtId="0" fontId="9" fillId="6" borderId="14" xfId="0" applyFont="1" applyFill="1" applyBorder="1" applyAlignment="1">
      <alignment horizontal="center" vertical="center" wrapText="1"/>
    </xf>
    <xf numFmtId="0" fontId="12" fillId="12" borderId="23" xfId="0" applyFont="1" applyFill="1" applyBorder="1" applyAlignment="1">
      <alignment horizontal="center" vertical="center"/>
    </xf>
    <xf numFmtId="0" fontId="12" fillId="12" borderId="13" xfId="0" applyFont="1" applyFill="1" applyBorder="1" applyAlignment="1">
      <alignment horizontal="center" vertical="center"/>
    </xf>
    <xf numFmtId="0" fontId="12" fillId="2" borderId="12" xfId="0" applyFont="1" applyFill="1" applyBorder="1" applyAlignment="1">
      <alignment horizontal="center" vertical="center"/>
    </xf>
    <xf numFmtId="0" fontId="12" fillId="2" borderId="24" xfId="0" applyFont="1" applyFill="1" applyBorder="1" applyAlignment="1">
      <alignment horizontal="center" vertical="center"/>
    </xf>
    <xf numFmtId="0" fontId="10" fillId="20" borderId="52" xfId="0" applyFont="1" applyFill="1" applyBorder="1" applyAlignment="1">
      <alignment horizontal="center" vertical="center"/>
    </xf>
    <xf numFmtId="0" fontId="10" fillId="20" borderId="53" xfId="0" applyFont="1" applyFill="1" applyBorder="1" applyAlignment="1">
      <alignment horizontal="center" vertical="center"/>
    </xf>
    <xf numFmtId="0" fontId="10" fillId="20" borderId="20" xfId="0" applyFont="1" applyFill="1" applyBorder="1" applyAlignment="1">
      <alignment horizontal="center" vertical="center"/>
    </xf>
    <xf numFmtId="0" fontId="21" fillId="20" borderId="29" xfId="0" applyFont="1" applyFill="1" applyBorder="1" applyAlignment="1">
      <alignment horizontal="center" vertical="center"/>
    </xf>
    <xf numFmtId="0" fontId="21" fillId="20" borderId="49" xfId="0" applyFont="1" applyFill="1" applyBorder="1" applyAlignment="1">
      <alignment horizontal="center" vertical="center"/>
    </xf>
    <xf numFmtId="0" fontId="21" fillId="20" borderId="50" xfId="0" applyFont="1" applyFill="1" applyBorder="1" applyAlignment="1">
      <alignment horizontal="center" vertical="center"/>
    </xf>
    <xf numFmtId="0" fontId="12" fillId="0" borderId="54" xfId="0" applyFont="1" applyBorder="1" applyAlignment="1">
      <alignment horizontal="center"/>
    </xf>
    <xf numFmtId="0" fontId="12" fillId="0" borderId="9" xfId="0" applyFont="1" applyBorder="1" applyAlignment="1">
      <alignment horizontal="center"/>
    </xf>
    <xf numFmtId="0" fontId="12" fillId="0" borderId="10" xfId="0" applyFont="1" applyBorder="1" applyAlignment="1">
      <alignment horizontal="center"/>
    </xf>
    <xf numFmtId="0" fontId="12" fillId="0" borderId="28" xfId="0" applyFont="1" applyBorder="1" applyAlignment="1">
      <alignment horizontal="center"/>
    </xf>
    <xf numFmtId="0" fontId="12" fillId="0" borderId="0" xfId="0" applyFont="1" applyBorder="1" applyAlignment="1">
      <alignment horizontal="center"/>
    </xf>
    <xf numFmtId="0" fontId="12" fillId="0" borderId="11" xfId="0" applyFont="1" applyBorder="1" applyAlignment="1">
      <alignment horizontal="center"/>
    </xf>
    <xf numFmtId="0" fontId="12" fillId="0" borderId="21" xfId="0" applyFont="1" applyBorder="1" applyAlignment="1">
      <alignment horizontal="center"/>
    </xf>
    <xf numFmtId="0" fontId="12" fillId="0" borderId="16" xfId="0" applyFont="1" applyBorder="1" applyAlignment="1">
      <alignment horizontal="center"/>
    </xf>
    <xf numFmtId="0" fontId="12" fillId="0" borderId="19" xfId="0" applyFont="1" applyBorder="1" applyAlignment="1">
      <alignment horizontal="center"/>
    </xf>
    <xf numFmtId="0" fontId="21" fillId="20" borderId="22" xfId="0" applyFont="1" applyFill="1" applyBorder="1" applyAlignment="1">
      <alignment horizontal="center" vertical="center"/>
    </xf>
    <xf numFmtId="0" fontId="21" fillId="20" borderId="48" xfId="0" applyFont="1" applyFill="1" applyBorder="1" applyAlignment="1">
      <alignment horizontal="center" vertical="center"/>
    </xf>
    <xf numFmtId="0" fontId="21" fillId="20" borderId="32" xfId="0" applyFont="1" applyFill="1" applyBorder="1" applyAlignment="1">
      <alignment horizontal="center" vertical="center"/>
    </xf>
    <xf numFmtId="0" fontId="5" fillId="9" borderId="14" xfId="0" applyFont="1" applyFill="1" applyBorder="1" applyAlignment="1">
      <alignment horizontal="center" vertical="center"/>
    </xf>
    <xf numFmtId="0" fontId="5" fillId="9" borderId="15" xfId="0" applyFont="1" applyFill="1" applyBorder="1" applyAlignment="1">
      <alignment horizontal="center" vertical="center"/>
    </xf>
    <xf numFmtId="49" fontId="12" fillId="7" borderId="23" xfId="0" applyNumberFormat="1" applyFont="1" applyFill="1" applyBorder="1" applyAlignment="1">
      <alignment horizontal="left" vertical="center"/>
    </xf>
    <xf numFmtId="49" fontId="12" fillId="7" borderId="13" xfId="0" applyNumberFormat="1" applyFont="1" applyFill="1" applyBorder="1" applyAlignment="1">
      <alignment horizontal="left" vertical="center"/>
    </xf>
    <xf numFmtId="0" fontId="5" fillId="9" borderId="58" xfId="0" applyFont="1" applyFill="1" applyBorder="1" applyAlignment="1">
      <alignment horizontal="center" vertical="center"/>
    </xf>
    <xf numFmtId="0" fontId="5" fillId="9" borderId="59" xfId="0" applyFont="1" applyFill="1" applyBorder="1" applyAlignment="1">
      <alignment horizontal="center" vertical="center"/>
    </xf>
    <xf numFmtId="0" fontId="5" fillId="9" borderId="39" xfId="0" applyFont="1" applyFill="1" applyBorder="1" applyAlignment="1">
      <alignment horizontal="center" vertical="center"/>
    </xf>
    <xf numFmtId="0" fontId="5" fillId="9" borderId="51" xfId="0" applyFont="1" applyFill="1" applyBorder="1" applyAlignment="1">
      <alignment horizontal="center" vertical="center"/>
    </xf>
    <xf numFmtId="0" fontId="31" fillId="0" borderId="54" xfId="0" applyFont="1" applyBorder="1" applyAlignment="1">
      <alignment horizontal="center" vertical="center" wrapText="1"/>
    </xf>
    <xf numFmtId="0" fontId="31" fillId="0" borderId="10" xfId="0" applyFont="1" applyBorder="1" applyAlignment="1">
      <alignment horizontal="center" vertical="center" wrapText="1"/>
    </xf>
    <xf numFmtId="0" fontId="31" fillId="0" borderId="28" xfId="0" applyFont="1" applyBorder="1" applyAlignment="1">
      <alignment horizontal="center" vertical="center" wrapText="1"/>
    </xf>
    <xf numFmtId="0" fontId="31" fillId="0" borderId="11" xfId="0" applyFont="1" applyBorder="1" applyAlignment="1">
      <alignment horizontal="center" vertical="center" wrapText="1"/>
    </xf>
    <xf numFmtId="0" fontId="31" fillId="0" borderId="21" xfId="0" applyFont="1" applyBorder="1" applyAlignment="1">
      <alignment horizontal="center" vertical="center" wrapText="1"/>
    </xf>
    <xf numFmtId="0" fontId="31" fillId="0" borderId="19" xfId="0" applyFont="1" applyBorder="1" applyAlignment="1">
      <alignment horizontal="center" vertical="center" wrapText="1"/>
    </xf>
    <xf numFmtId="0" fontId="12" fillId="9" borderId="28" xfId="0" applyFont="1" applyFill="1" applyBorder="1" applyAlignment="1">
      <alignment horizontal="center" vertical="center"/>
    </xf>
    <xf numFmtId="0" fontId="12" fillId="9" borderId="0" xfId="0" applyFont="1" applyFill="1" applyBorder="1" applyAlignment="1">
      <alignment horizontal="center" vertical="center"/>
    </xf>
    <xf numFmtId="0" fontId="12" fillId="9" borderId="55" xfId="0" applyFont="1" applyFill="1" applyBorder="1" applyAlignment="1">
      <alignment horizontal="center" vertical="center"/>
    </xf>
    <xf numFmtId="0" fontId="10" fillId="20" borderId="22" xfId="0" applyFont="1" applyFill="1" applyBorder="1" applyAlignment="1">
      <alignment horizontal="center" vertical="center"/>
    </xf>
    <xf numFmtId="0" fontId="10" fillId="20" borderId="48" xfId="0" applyFont="1" applyFill="1" applyBorder="1" applyAlignment="1">
      <alignment horizontal="center" vertical="center"/>
    </xf>
    <xf numFmtId="0" fontId="10" fillId="20" borderId="32" xfId="0" applyFont="1" applyFill="1" applyBorder="1" applyAlignment="1">
      <alignment horizontal="center" vertical="center"/>
    </xf>
    <xf numFmtId="0" fontId="10" fillId="4" borderId="48" xfId="0" applyFont="1" applyFill="1" applyBorder="1" applyAlignment="1">
      <alignment horizontal="center" wrapText="1"/>
    </xf>
    <xf numFmtId="0" fontId="10" fillId="4" borderId="32" xfId="0" applyFont="1" applyFill="1" applyBorder="1" applyAlignment="1">
      <alignment horizontal="center" wrapText="1"/>
    </xf>
    <xf numFmtId="0" fontId="15" fillId="8" borderId="45" xfId="0" applyFont="1" applyFill="1" applyBorder="1" applyAlignment="1">
      <alignment horizontal="right" vertical="center"/>
    </xf>
    <xf numFmtId="0" fontId="15" fillId="8" borderId="46" xfId="0" applyFont="1" applyFill="1" applyBorder="1" applyAlignment="1">
      <alignment horizontal="right" vertical="center"/>
    </xf>
    <xf numFmtId="0" fontId="15" fillId="8" borderId="47" xfId="0" applyFont="1" applyFill="1" applyBorder="1" applyAlignment="1">
      <alignment horizontal="right" vertical="center"/>
    </xf>
    <xf numFmtId="0" fontId="10" fillId="4" borderId="57" xfId="0" applyFont="1" applyFill="1" applyBorder="1" applyAlignment="1">
      <alignment horizontal="center" wrapText="1"/>
    </xf>
    <xf numFmtId="164" fontId="15" fillId="0" borderId="56" xfId="0" applyNumberFormat="1" applyFont="1" applyBorder="1" applyAlignment="1">
      <alignment horizontal="right" vertical="center"/>
    </xf>
    <xf numFmtId="164" fontId="15" fillId="0" borderId="36" xfId="0" applyNumberFormat="1" applyFont="1" applyBorder="1" applyAlignment="1">
      <alignment horizontal="right" vertical="center"/>
    </xf>
    <xf numFmtId="0" fontId="12" fillId="9" borderId="14" xfId="0" applyFont="1" applyFill="1" applyBorder="1" applyAlignment="1">
      <alignment horizontal="center" vertical="center"/>
    </xf>
    <xf numFmtId="0" fontId="12" fillId="9" borderId="15" xfId="0" applyFont="1" applyFill="1" applyBorder="1" applyAlignment="1">
      <alignment horizontal="center" vertical="center"/>
    </xf>
    <xf numFmtId="0" fontId="32" fillId="14" borderId="38" xfId="0" applyFont="1" applyFill="1" applyBorder="1" applyAlignment="1">
      <alignment horizontal="center" vertical="center" wrapText="1"/>
    </xf>
    <xf numFmtId="0" fontId="32" fillId="14" borderId="40" xfId="0" applyFont="1" applyFill="1" applyBorder="1" applyAlignment="1">
      <alignment horizontal="center" vertical="center" wrapText="1"/>
    </xf>
    <xf numFmtId="0" fontId="32" fillId="14" borderId="18" xfId="0" applyFont="1" applyFill="1" applyBorder="1" applyAlignment="1">
      <alignment horizontal="center" vertical="center" wrapText="1"/>
    </xf>
    <xf numFmtId="0" fontId="32" fillId="16" borderId="13" xfId="0" applyFont="1" applyFill="1" applyBorder="1" applyAlignment="1">
      <alignment horizontal="center" vertical="center"/>
    </xf>
    <xf numFmtId="0" fontId="32" fillId="16" borderId="38" xfId="0" applyFont="1" applyFill="1" applyBorder="1" applyAlignment="1">
      <alignment horizontal="center" vertical="center"/>
    </xf>
    <xf numFmtId="0" fontId="32" fillId="16" borderId="40" xfId="0" applyFont="1" applyFill="1" applyBorder="1" applyAlignment="1">
      <alignment horizontal="center" vertical="center"/>
    </xf>
    <xf numFmtId="0" fontId="32" fillId="16" borderId="18" xfId="0" applyFont="1" applyFill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33" fillId="14" borderId="38" xfId="0" applyFont="1" applyFill="1" applyBorder="1" applyAlignment="1">
      <alignment horizontal="center" vertical="center" wrapText="1"/>
    </xf>
    <xf numFmtId="0" fontId="33" fillId="14" borderId="40" xfId="0" applyFont="1" applyFill="1" applyBorder="1" applyAlignment="1">
      <alignment horizontal="center" vertical="center" wrapText="1"/>
    </xf>
    <xf numFmtId="0" fontId="33" fillId="14" borderId="18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238124</xdr:colOff>
      <xdr:row>27</xdr:row>
      <xdr:rowOff>0</xdr:rowOff>
    </xdr:from>
    <xdr:to>
      <xdr:col>6</xdr:col>
      <xdr:colOff>334124</xdr:colOff>
      <xdr:row>28</xdr:row>
      <xdr:rowOff>169500</xdr:rowOff>
    </xdr:to>
    <xdr:sp macro="[0]!Module2.Clients" textlink="">
      <xdr:nvSpPr>
        <xdr:cNvPr id="12" name="Plaque 11"/>
        <xdr:cNvSpPr/>
      </xdr:nvSpPr>
      <xdr:spPr>
        <a:xfrm>
          <a:off x="3286124" y="5153025"/>
          <a:ext cx="1620000" cy="360000"/>
        </a:xfrm>
        <a:prstGeom prst="bevel">
          <a:avLst/>
        </a:prstGeom>
        <a:solidFill>
          <a:schemeClr val="tx1"/>
        </a:solidFill>
        <a:ln w="12700"/>
        <a:effectLst>
          <a:innerShdw blurRad="63500" dist="50800" dir="13500000">
            <a:prstClr val="black">
              <a:alpha val="50000"/>
            </a:prstClr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marL="0" indent="0" algn="ctr"/>
          <a:r>
            <a:rPr lang="fr-FR" sz="1200">
              <a:solidFill>
                <a:schemeClr val="lt1"/>
              </a:solidFill>
              <a:latin typeface="+mn-lt"/>
              <a:ea typeface="+mn-ea"/>
              <a:cs typeface="+mn-cs"/>
            </a:rPr>
            <a:t>Fiche Client</a:t>
          </a:r>
        </a:p>
      </xdr:txBody>
    </xdr:sp>
    <xdr:clientData/>
  </xdr:twoCellAnchor>
  <xdr:twoCellAnchor editAs="oneCell">
    <xdr:from>
      <xdr:col>6</xdr:col>
      <xdr:colOff>342899</xdr:colOff>
      <xdr:row>27</xdr:row>
      <xdr:rowOff>0</xdr:rowOff>
    </xdr:from>
    <xdr:to>
      <xdr:col>8</xdr:col>
      <xdr:colOff>438899</xdr:colOff>
      <xdr:row>28</xdr:row>
      <xdr:rowOff>169500</xdr:rowOff>
    </xdr:to>
    <xdr:sp macro="[0]!Accès_P2" textlink="">
      <xdr:nvSpPr>
        <xdr:cNvPr id="14" name="Plaque 13"/>
        <xdr:cNvSpPr/>
      </xdr:nvSpPr>
      <xdr:spPr>
        <a:xfrm>
          <a:off x="4914899" y="5153025"/>
          <a:ext cx="1620000" cy="360000"/>
        </a:xfrm>
        <a:prstGeom prst="bevel">
          <a:avLst/>
        </a:prstGeom>
        <a:solidFill>
          <a:schemeClr val="tx1"/>
        </a:solidFill>
        <a:ln w="12700"/>
        <a:effectLst>
          <a:innerShdw blurRad="63500" dist="50800" dir="13500000">
            <a:prstClr val="black">
              <a:alpha val="50000"/>
            </a:prstClr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marL="0" indent="0" algn="ctr"/>
          <a:r>
            <a:rPr lang="fr-FR" sz="1200">
              <a:solidFill>
                <a:schemeClr val="lt1"/>
              </a:solidFill>
              <a:latin typeface="+mn-lt"/>
              <a:ea typeface="+mn-ea"/>
              <a:cs typeface="+mn-cs"/>
            </a:rPr>
            <a:t>Garantie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81</xdr:row>
      <xdr:rowOff>0</xdr:rowOff>
    </xdr:from>
    <xdr:to>
      <xdr:col>11</xdr:col>
      <xdr:colOff>704850</xdr:colOff>
      <xdr:row>107</xdr:row>
      <xdr:rowOff>190499</xdr:rowOff>
    </xdr:to>
    <xdr:sp macro="" textlink="">
      <xdr:nvSpPr>
        <xdr:cNvPr id="2" name="ZoneTexte 1"/>
        <xdr:cNvSpPr txBox="1"/>
      </xdr:nvSpPr>
      <xdr:spPr>
        <a:xfrm>
          <a:off x="1038224" y="12125325"/>
          <a:ext cx="5629276" cy="5276849"/>
        </a:xfrm>
        <a:prstGeom prst="rect">
          <a:avLst/>
        </a:prstGeom>
        <a:solidFill>
          <a:schemeClr val="lt1"/>
        </a:solidFill>
        <a:ln w="9525" cmpd="sng"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lIns="36000" tIns="36000" rIns="36000" bIns="36000" rtlCol="0" anchor="t"/>
        <a:lstStyle/>
        <a:p>
          <a:endParaRPr lang="fr-FR"/>
        </a:p>
      </xdr:txBody>
    </xdr:sp>
    <xdr:clientData/>
  </xdr:twoCellAnchor>
  <xdr:twoCellAnchor>
    <xdr:from>
      <xdr:col>0</xdr:col>
      <xdr:colOff>0</xdr:colOff>
      <xdr:row>23</xdr:row>
      <xdr:rowOff>9526</xdr:rowOff>
    </xdr:from>
    <xdr:to>
      <xdr:col>11</xdr:col>
      <xdr:colOff>619125</xdr:colOff>
      <xdr:row>23</xdr:row>
      <xdr:rowOff>628650</xdr:rowOff>
    </xdr:to>
    <xdr:sp macro="" textlink="">
      <xdr:nvSpPr>
        <xdr:cNvPr id="4" name="ZoneTexte 3"/>
        <xdr:cNvSpPr txBox="1"/>
      </xdr:nvSpPr>
      <xdr:spPr>
        <a:xfrm>
          <a:off x="0" y="2371726"/>
          <a:ext cx="6315075" cy="619124"/>
        </a:xfrm>
        <a:prstGeom prst="rect">
          <a:avLst/>
        </a:prstGeom>
        <a:solidFill>
          <a:schemeClr val="lt1"/>
        </a:solidFill>
        <a:ln w="9525" cmpd="sng"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lIns="36000" tIns="36000" rIns="36000" bIns="36000" rtlCol="0" anchor="t"/>
        <a:lstStyle/>
        <a:p>
          <a:endParaRPr lang="fr-FR"/>
        </a:p>
      </xdr:txBody>
    </xdr:sp>
    <xdr:clientData/>
  </xdr:twoCellAnchor>
  <xdr:twoCellAnchor>
    <xdr:from>
      <xdr:col>2</xdr:col>
      <xdr:colOff>9524</xdr:colOff>
      <xdr:row>108</xdr:row>
      <xdr:rowOff>1</xdr:rowOff>
    </xdr:from>
    <xdr:to>
      <xdr:col>11</xdr:col>
      <xdr:colOff>704849</xdr:colOff>
      <xdr:row>110</xdr:row>
      <xdr:rowOff>0</xdr:rowOff>
    </xdr:to>
    <xdr:sp macro="" textlink="">
      <xdr:nvSpPr>
        <xdr:cNvPr id="6" name="ZoneTexte 5"/>
        <xdr:cNvSpPr txBox="1"/>
      </xdr:nvSpPr>
      <xdr:spPr>
        <a:xfrm>
          <a:off x="1038224" y="16411576"/>
          <a:ext cx="5629275" cy="400049"/>
        </a:xfrm>
        <a:prstGeom prst="rect">
          <a:avLst/>
        </a:prstGeom>
        <a:solidFill>
          <a:schemeClr val="lt1"/>
        </a:solidFill>
        <a:ln w="9525" cmpd="sng"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lIns="36000" tIns="36000" rIns="36000" bIns="36000" rtlCol="0" anchor="t"/>
        <a:lstStyle/>
        <a:p>
          <a:endParaRPr lang="fr-FR" sz="1000"/>
        </a:p>
        <a:p>
          <a:endParaRPr lang="fr-FR" sz="1000"/>
        </a:p>
      </xdr:txBody>
    </xdr:sp>
    <xdr:clientData/>
  </xdr:twoCellAnchor>
  <xdr:twoCellAnchor>
    <xdr:from>
      <xdr:col>2</xdr:col>
      <xdr:colOff>0</xdr:colOff>
      <xdr:row>38</xdr:row>
      <xdr:rowOff>0</xdr:rowOff>
    </xdr:from>
    <xdr:to>
      <xdr:col>12</xdr:col>
      <xdr:colOff>0</xdr:colOff>
      <xdr:row>40</xdr:row>
      <xdr:rowOff>161925</xdr:rowOff>
    </xdr:to>
    <xdr:sp macro="" textlink="">
      <xdr:nvSpPr>
        <xdr:cNvPr id="7" name="ZoneTexte 6"/>
        <xdr:cNvSpPr txBox="1"/>
      </xdr:nvSpPr>
      <xdr:spPr>
        <a:xfrm>
          <a:off x="1028700" y="4972050"/>
          <a:ext cx="5657850" cy="466725"/>
        </a:xfrm>
        <a:prstGeom prst="rect">
          <a:avLst/>
        </a:prstGeom>
        <a:solidFill>
          <a:schemeClr val="lt1"/>
        </a:solidFill>
        <a:ln w="9525" cmpd="sng"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lIns="36000" tIns="36000" rIns="36000" bIns="36000" rtlCol="0" anchor="t"/>
        <a:lstStyle/>
        <a:p>
          <a:endParaRPr lang="fr-FR"/>
        </a:p>
      </xdr:txBody>
    </xdr:sp>
    <xdr:clientData/>
  </xdr:twoCellAnchor>
  <xdr:twoCellAnchor editAs="oneCell">
    <xdr:from>
      <xdr:col>0</xdr:col>
      <xdr:colOff>285750</xdr:colOff>
      <xdr:row>29</xdr:row>
      <xdr:rowOff>0</xdr:rowOff>
    </xdr:from>
    <xdr:to>
      <xdr:col>1</xdr:col>
      <xdr:colOff>424725</xdr:colOff>
      <xdr:row>29</xdr:row>
      <xdr:rowOff>180000</xdr:rowOff>
    </xdr:to>
    <xdr:sp macro="[0]!InsertTimeLine" textlink="">
      <xdr:nvSpPr>
        <xdr:cNvPr id="10" name="Plaque 9"/>
        <xdr:cNvSpPr/>
      </xdr:nvSpPr>
      <xdr:spPr>
        <a:xfrm>
          <a:off x="285750" y="3581400"/>
          <a:ext cx="720000" cy="180000"/>
        </a:xfrm>
        <a:prstGeom prst="bevel">
          <a:avLst/>
        </a:prstGeom>
        <a:solidFill>
          <a:schemeClr val="tx1"/>
        </a:solidFill>
        <a:ln w="12700"/>
        <a:effectLst>
          <a:innerShdw blurRad="63500" dist="50800" dir="13500000">
            <a:prstClr val="black">
              <a:alpha val="50000"/>
            </a:prstClr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marL="0" indent="0" algn="ctr"/>
          <a:r>
            <a:rPr lang="fr-FR" sz="700">
              <a:solidFill>
                <a:schemeClr val="lt1"/>
              </a:solidFill>
              <a:latin typeface="+mn-lt"/>
              <a:ea typeface="+mn-ea"/>
              <a:cs typeface="+mn-cs"/>
            </a:rPr>
            <a:t>INSERT SRT</a:t>
          </a:r>
        </a:p>
      </xdr:txBody>
    </xdr:sp>
    <xdr:clientData/>
  </xdr:twoCellAnchor>
  <xdr:twoCellAnchor editAs="oneCell">
    <xdr:from>
      <xdr:col>2</xdr:col>
      <xdr:colOff>314325</xdr:colOff>
      <xdr:row>29</xdr:row>
      <xdr:rowOff>0</xdr:rowOff>
    </xdr:from>
    <xdr:to>
      <xdr:col>4</xdr:col>
      <xdr:colOff>5625</xdr:colOff>
      <xdr:row>29</xdr:row>
      <xdr:rowOff>180000</xdr:rowOff>
    </xdr:to>
    <xdr:sp macro="[0]!EraseTimeLine" textlink="">
      <xdr:nvSpPr>
        <xdr:cNvPr id="14" name="Plaque 13"/>
        <xdr:cNvSpPr/>
      </xdr:nvSpPr>
      <xdr:spPr>
        <a:xfrm>
          <a:off x="1343025" y="3581400"/>
          <a:ext cx="720000" cy="180000"/>
        </a:xfrm>
        <a:prstGeom prst="bevel">
          <a:avLst/>
        </a:prstGeom>
        <a:solidFill>
          <a:schemeClr val="tx1"/>
        </a:solidFill>
        <a:ln w="12700"/>
        <a:effectLst>
          <a:innerShdw blurRad="63500" dist="50800" dir="13500000">
            <a:prstClr val="black">
              <a:alpha val="50000"/>
            </a:prstClr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marL="0" indent="0" algn="ctr"/>
          <a:r>
            <a:rPr lang="fr-FR" sz="700">
              <a:solidFill>
                <a:schemeClr val="lt1"/>
              </a:solidFill>
              <a:latin typeface="+mn-lt"/>
              <a:ea typeface="+mn-ea"/>
              <a:cs typeface="+mn-cs"/>
            </a:rPr>
            <a:t>DELETE SRT</a:t>
          </a:r>
        </a:p>
      </xdr:txBody>
    </xdr:sp>
    <xdr:clientData/>
  </xdr:twoCellAnchor>
  <xdr:twoCellAnchor editAs="oneCell">
    <xdr:from>
      <xdr:col>0</xdr:col>
      <xdr:colOff>285750</xdr:colOff>
      <xdr:row>42</xdr:row>
      <xdr:rowOff>0</xdr:rowOff>
    </xdr:from>
    <xdr:to>
      <xdr:col>1</xdr:col>
      <xdr:colOff>424725</xdr:colOff>
      <xdr:row>42</xdr:row>
      <xdr:rowOff>180000</xdr:rowOff>
    </xdr:to>
    <xdr:sp macro="[0]!InsertPartLine" textlink="">
      <xdr:nvSpPr>
        <xdr:cNvPr id="15" name="Plaque 14"/>
        <xdr:cNvSpPr/>
      </xdr:nvSpPr>
      <xdr:spPr>
        <a:xfrm>
          <a:off x="285750" y="5334000"/>
          <a:ext cx="720000" cy="180000"/>
        </a:xfrm>
        <a:prstGeom prst="bevel">
          <a:avLst/>
        </a:prstGeom>
        <a:solidFill>
          <a:schemeClr val="tx1"/>
        </a:solidFill>
        <a:ln w="12700"/>
        <a:effectLst>
          <a:innerShdw blurRad="63500" dist="50800" dir="13500000">
            <a:prstClr val="black">
              <a:alpha val="50000"/>
            </a:prstClr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marL="0" indent="0" algn="ctr"/>
          <a:r>
            <a:rPr lang="fr-FR" sz="700">
              <a:solidFill>
                <a:schemeClr val="lt1"/>
              </a:solidFill>
              <a:latin typeface="+mn-lt"/>
              <a:ea typeface="+mn-ea"/>
              <a:cs typeface="+mn-cs"/>
            </a:rPr>
            <a:t>INSERT</a:t>
          </a:r>
        </a:p>
      </xdr:txBody>
    </xdr:sp>
    <xdr:clientData/>
  </xdr:twoCellAnchor>
  <xdr:twoCellAnchor editAs="oneCell">
    <xdr:from>
      <xdr:col>2</xdr:col>
      <xdr:colOff>314325</xdr:colOff>
      <xdr:row>42</xdr:row>
      <xdr:rowOff>0</xdr:rowOff>
    </xdr:from>
    <xdr:to>
      <xdr:col>4</xdr:col>
      <xdr:colOff>5625</xdr:colOff>
      <xdr:row>42</xdr:row>
      <xdr:rowOff>180000</xdr:rowOff>
    </xdr:to>
    <xdr:sp macro="[0]!ErasePartLine" textlink="">
      <xdr:nvSpPr>
        <xdr:cNvPr id="16" name="Plaque 15"/>
        <xdr:cNvSpPr/>
      </xdr:nvSpPr>
      <xdr:spPr>
        <a:xfrm>
          <a:off x="1343025" y="5334000"/>
          <a:ext cx="720000" cy="180000"/>
        </a:xfrm>
        <a:prstGeom prst="bevel">
          <a:avLst/>
        </a:prstGeom>
        <a:solidFill>
          <a:schemeClr val="tx1"/>
        </a:solidFill>
        <a:ln w="12700"/>
        <a:effectLst>
          <a:innerShdw blurRad="63500" dist="50800" dir="13500000">
            <a:prstClr val="black">
              <a:alpha val="50000"/>
            </a:prstClr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marL="0" indent="0" algn="ctr"/>
          <a:r>
            <a:rPr lang="fr-FR" sz="700">
              <a:solidFill>
                <a:schemeClr val="lt1"/>
              </a:solidFill>
              <a:latin typeface="+mn-lt"/>
              <a:ea typeface="+mn-ea"/>
              <a:cs typeface="+mn-cs"/>
            </a:rPr>
            <a:t>DELETE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47625</xdr:colOff>
      <xdr:row>0</xdr:row>
      <xdr:rowOff>38100</xdr:rowOff>
    </xdr:from>
    <xdr:to>
      <xdr:col>0</xdr:col>
      <xdr:colOff>1333500</xdr:colOff>
      <xdr:row>0</xdr:row>
      <xdr:rowOff>333375</xdr:rowOff>
    </xdr:to>
    <xdr:sp macro="[0]!Nouveauclient" textlink="">
      <xdr:nvSpPr>
        <xdr:cNvPr id="2" name="Plaque 1"/>
        <xdr:cNvSpPr/>
      </xdr:nvSpPr>
      <xdr:spPr>
        <a:xfrm>
          <a:off x="47625" y="38100"/>
          <a:ext cx="1285875" cy="295275"/>
        </a:xfrm>
        <a:prstGeom prst="bevel">
          <a:avLst/>
        </a:prstGeom>
        <a:solidFill>
          <a:schemeClr val="tx1"/>
        </a:solidFill>
        <a:ln w="12700"/>
        <a:effectLst>
          <a:innerShdw blurRad="63500" dist="50800" dir="13500000">
            <a:prstClr val="black">
              <a:alpha val="50000"/>
            </a:prstClr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marL="0" indent="0" algn="ctr"/>
          <a:r>
            <a:rPr lang="fr-FR" sz="1200">
              <a:solidFill>
                <a:schemeClr val="lt1"/>
              </a:solidFill>
              <a:latin typeface="+mn-lt"/>
              <a:ea typeface="+mn-ea"/>
              <a:cs typeface="+mn-cs"/>
            </a:rPr>
            <a:t>Nouveau Client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Urbain">
      <a:fillStyleLst>
        <a:solidFill>
          <a:schemeClr val="phClr"/>
        </a:solidFill>
        <a:gradFill rotWithShape="1">
          <a:gsLst>
            <a:gs pos="0">
              <a:schemeClr val="phClr">
                <a:tint val="1000"/>
                <a:satMod val="255000"/>
              </a:schemeClr>
            </a:gs>
            <a:gs pos="55000">
              <a:schemeClr val="phClr">
                <a:tint val="12000"/>
                <a:satMod val="255000"/>
              </a:schemeClr>
            </a:gs>
            <a:gs pos="100000">
              <a:schemeClr val="phClr">
                <a:tint val="45000"/>
                <a:satMod val="250000"/>
              </a:schemeClr>
            </a:gs>
          </a:gsLst>
          <a:path path="circle">
            <a:fillToRect l="-40000" t="-90000" r="140000" b="190000"/>
          </a:path>
        </a:gradFill>
        <a:gradFill rotWithShape="1">
          <a:gsLst>
            <a:gs pos="0">
              <a:schemeClr val="phClr">
                <a:tint val="43000"/>
                <a:satMod val="165000"/>
              </a:schemeClr>
            </a:gs>
            <a:gs pos="55000">
              <a:schemeClr val="phClr">
                <a:tint val="83000"/>
                <a:satMod val="155000"/>
              </a:schemeClr>
            </a:gs>
            <a:gs pos="100000">
              <a:schemeClr val="phClr">
                <a:shade val="85000"/>
              </a:schemeClr>
            </a:gs>
          </a:gsLst>
          <a:path path="circle">
            <a:fillToRect l="-40000" t="-90000" r="140000" b="190000"/>
          </a:path>
        </a:gradFill>
      </a:fillStyleLst>
      <a:lnStyleLst>
        <a:ln w="9525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175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1500" dist="25400" dir="5400000" rotWithShape="0">
              <a:srgbClr val="000000">
                <a:alpha val="40000"/>
              </a:srgbClr>
            </a:outerShdw>
          </a:effectLst>
        </a:effectStyle>
        <a:effectStyle>
          <a:effectLst>
            <a:outerShdw blurRad="50800" dist="25400" dir="5400000" rotWithShape="0">
              <a:srgbClr val="000000">
                <a:alpha val="45000"/>
              </a:srgbClr>
            </a:outerShdw>
          </a:effectLst>
        </a:effectStyle>
        <a:effectStyle>
          <a:effectLst>
            <a:outerShdw blurRad="50800" dist="25400" dir="5400000" rotWithShape="0">
              <a:srgbClr val="000000">
                <a:alpha val="45000"/>
              </a:srgbClr>
            </a:outerShdw>
          </a:effectLst>
          <a:scene3d>
            <a:camera prst="orthographicFront" fov="0">
              <a:rot lat="0" lon="0" rev="0"/>
            </a:camera>
            <a:lightRig rig="flat" dir="t">
              <a:rot lat="0" lon="0" rev="20040000"/>
            </a:lightRig>
          </a:scene3d>
          <a:sp3d contourW="12700" prstMaterial="dkEdge">
            <a:bevelT w="25400" h="38100" prst="convex"/>
            <a:contourClr>
              <a:schemeClr val="phClr">
                <a:satMod val="115000"/>
              </a:schemeClr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0"/>
  <dimension ref="A1:O54"/>
  <sheetViews>
    <sheetView tabSelected="1" workbookViewId="0">
      <selection activeCell="E16" sqref="E16"/>
    </sheetView>
  </sheetViews>
  <sheetFormatPr baseColWidth="10" defaultRowHeight="15"/>
  <sheetData>
    <row r="1" spans="1:15">
      <c r="A1" s="97"/>
      <c r="B1" s="97"/>
      <c r="C1" s="97"/>
      <c r="D1" s="97"/>
      <c r="E1" s="97"/>
      <c r="F1" s="88"/>
      <c r="G1" s="88"/>
      <c r="H1" s="88"/>
      <c r="I1" s="88"/>
      <c r="J1" s="88"/>
      <c r="K1" s="88"/>
      <c r="L1" s="88"/>
      <c r="M1" s="88"/>
      <c r="N1" s="88"/>
      <c r="O1" s="88"/>
    </row>
    <row r="2" spans="1:15">
      <c r="A2" s="97"/>
      <c r="B2" s="97"/>
      <c r="C2" s="97"/>
      <c r="D2" s="97"/>
      <c r="E2" s="97"/>
      <c r="F2" s="88"/>
      <c r="G2" s="88"/>
      <c r="H2" s="88"/>
      <c r="I2" s="88"/>
      <c r="J2" s="88"/>
      <c r="K2" s="88"/>
      <c r="L2" s="89"/>
      <c r="M2" s="88"/>
      <c r="N2" s="88"/>
      <c r="O2" s="88"/>
    </row>
    <row r="3" spans="1:15">
      <c r="A3" s="97"/>
      <c r="B3" s="97"/>
      <c r="C3" s="97"/>
      <c r="D3" s="97"/>
      <c r="E3" s="97"/>
      <c r="F3" s="88"/>
      <c r="G3" s="88"/>
      <c r="H3" s="88"/>
      <c r="I3" s="88"/>
      <c r="J3" s="88"/>
      <c r="K3" s="88"/>
      <c r="L3" s="88"/>
      <c r="M3" s="88"/>
      <c r="N3" s="88"/>
      <c r="O3" s="88"/>
    </row>
    <row r="4" spans="1:15">
      <c r="A4" s="97"/>
      <c r="B4" s="97"/>
      <c r="C4" s="97"/>
      <c r="D4" s="97"/>
      <c r="E4" s="97"/>
      <c r="F4" s="88"/>
      <c r="G4" s="88"/>
      <c r="H4" s="88"/>
      <c r="I4" s="88"/>
      <c r="J4" s="88"/>
      <c r="K4" s="88"/>
      <c r="L4" s="88"/>
      <c r="M4" s="88"/>
      <c r="N4" s="88"/>
      <c r="O4" s="88"/>
    </row>
    <row r="5" spans="1:15">
      <c r="A5" s="97"/>
      <c r="B5" s="97"/>
      <c r="C5" s="97"/>
      <c r="D5" s="97"/>
      <c r="E5" s="97"/>
      <c r="F5" s="88"/>
      <c r="G5" s="88"/>
      <c r="H5" s="88"/>
      <c r="I5" s="88"/>
      <c r="J5" s="88"/>
      <c r="K5" s="88"/>
      <c r="L5" s="88"/>
      <c r="M5" s="88"/>
      <c r="N5" s="88"/>
      <c r="O5" s="88"/>
    </row>
    <row r="6" spans="1:15">
      <c r="A6" s="97"/>
      <c r="B6" s="97"/>
      <c r="C6" s="97"/>
      <c r="D6" s="97"/>
      <c r="E6" s="97"/>
      <c r="F6" s="88"/>
      <c r="G6" s="88"/>
      <c r="H6" s="88"/>
      <c r="I6" s="88"/>
      <c r="J6" s="88"/>
      <c r="K6" s="88"/>
      <c r="L6" s="88"/>
      <c r="M6" s="88"/>
      <c r="N6" s="88"/>
      <c r="O6" s="88"/>
    </row>
    <row r="7" spans="1:15">
      <c r="A7" s="97"/>
      <c r="B7" s="97"/>
      <c r="C7" s="97"/>
      <c r="D7" s="97"/>
      <c r="E7" s="97"/>
      <c r="F7" s="88"/>
      <c r="G7" s="88"/>
      <c r="H7" s="88"/>
      <c r="I7" s="88"/>
      <c r="J7" s="88"/>
      <c r="K7" s="88"/>
      <c r="L7" s="88"/>
      <c r="M7" s="88"/>
      <c r="N7" s="88"/>
      <c r="O7" s="88"/>
    </row>
    <row r="8" spans="1:15">
      <c r="A8" s="97"/>
      <c r="B8" s="97"/>
      <c r="C8" s="97"/>
      <c r="D8" s="97"/>
      <c r="E8" s="97"/>
      <c r="F8" s="88"/>
      <c r="G8" s="88"/>
      <c r="H8" s="88"/>
      <c r="I8" s="88"/>
      <c r="J8" s="88"/>
      <c r="K8" s="88"/>
      <c r="L8" s="88"/>
      <c r="M8" s="88"/>
      <c r="N8" s="88"/>
      <c r="O8" s="88"/>
    </row>
    <row r="9" spans="1:15">
      <c r="A9" s="97"/>
      <c r="B9" s="97"/>
      <c r="C9" s="97"/>
      <c r="D9" s="97"/>
      <c r="E9" s="97"/>
      <c r="F9" s="88"/>
      <c r="G9" s="88"/>
      <c r="H9" s="88"/>
      <c r="I9" s="88"/>
      <c r="J9" s="88"/>
      <c r="K9" s="88"/>
      <c r="L9" s="88"/>
      <c r="M9" s="88"/>
      <c r="N9" s="88"/>
      <c r="O9" s="88"/>
    </row>
    <row r="10" spans="1:15">
      <c r="A10" s="97"/>
      <c r="B10" s="97"/>
      <c r="C10" s="97"/>
      <c r="D10" s="97"/>
      <c r="E10" s="97"/>
      <c r="F10" s="88"/>
      <c r="G10" s="88"/>
      <c r="H10" s="88"/>
      <c r="I10" s="88"/>
      <c r="J10" s="88"/>
      <c r="K10" s="88"/>
      <c r="L10" s="88"/>
      <c r="M10" s="88"/>
      <c r="N10" s="88"/>
      <c r="O10" s="88"/>
    </row>
    <row r="11" spans="1:15">
      <c r="A11" s="97"/>
      <c r="B11" s="97"/>
      <c r="C11" s="97"/>
      <c r="D11" s="97"/>
      <c r="E11" s="97"/>
      <c r="F11" s="88"/>
      <c r="G11" s="88"/>
      <c r="H11" s="88"/>
      <c r="I11" s="88"/>
      <c r="J11" s="88"/>
      <c r="K11" s="88"/>
      <c r="L11" s="88"/>
      <c r="M11" s="88"/>
      <c r="N11" s="88"/>
      <c r="O11" s="88"/>
    </row>
    <row r="12" spans="1:15">
      <c r="A12" s="97"/>
      <c r="B12" s="97"/>
      <c r="C12" s="97"/>
      <c r="D12" s="97"/>
      <c r="E12" s="97"/>
      <c r="F12" s="88"/>
      <c r="G12" s="88"/>
      <c r="H12" s="88"/>
      <c r="I12" s="90"/>
      <c r="J12" s="88"/>
      <c r="K12" s="88"/>
      <c r="L12" s="88"/>
      <c r="M12" s="88"/>
      <c r="N12" s="88"/>
      <c r="O12" s="88"/>
    </row>
    <row r="13" spans="1:15">
      <c r="A13" s="97"/>
      <c r="B13" s="97"/>
      <c r="C13" s="97"/>
      <c r="D13" s="97"/>
      <c r="E13" s="97"/>
      <c r="F13" s="88"/>
      <c r="G13" s="88"/>
      <c r="H13" s="88"/>
      <c r="I13" s="88"/>
      <c r="J13" s="88"/>
      <c r="K13" s="88"/>
      <c r="L13" s="88"/>
      <c r="M13" s="88"/>
      <c r="N13" s="88"/>
      <c r="O13" s="88"/>
    </row>
    <row r="14" spans="1:15">
      <c r="A14" s="97"/>
      <c r="B14" s="97"/>
      <c r="C14" s="97"/>
      <c r="D14" s="97"/>
      <c r="E14" s="97"/>
      <c r="F14" s="88"/>
      <c r="G14" s="88"/>
      <c r="H14" s="88"/>
      <c r="I14" s="88"/>
      <c r="J14" s="88"/>
      <c r="K14" s="88"/>
      <c r="L14" s="88"/>
      <c r="M14" s="88"/>
      <c r="N14" s="88"/>
      <c r="O14" s="88"/>
    </row>
    <row r="15" spans="1:15">
      <c r="A15" s="97"/>
      <c r="B15" s="97"/>
      <c r="C15" s="97"/>
      <c r="D15" s="97"/>
      <c r="E15" s="97"/>
      <c r="F15" s="88"/>
      <c r="G15" s="88"/>
      <c r="H15" s="88"/>
      <c r="I15" s="88"/>
      <c r="J15" s="88"/>
      <c r="K15" s="88"/>
      <c r="L15" s="88"/>
      <c r="M15" s="88"/>
      <c r="N15" s="88"/>
      <c r="O15" s="88"/>
    </row>
    <row r="16" spans="1:15">
      <c r="A16" s="97"/>
      <c r="B16" s="97"/>
      <c r="C16" s="97"/>
      <c r="D16" s="97"/>
      <c r="E16" s="97"/>
      <c r="F16" s="88"/>
      <c r="G16" s="88"/>
      <c r="H16" s="88"/>
      <c r="I16" s="88"/>
      <c r="J16" s="88"/>
      <c r="K16" s="89"/>
      <c r="L16" s="88"/>
      <c r="M16" s="88"/>
      <c r="N16" s="88"/>
      <c r="O16" s="88"/>
    </row>
    <row r="17" spans="1:15">
      <c r="A17" s="97"/>
      <c r="B17" s="97"/>
      <c r="C17" s="97"/>
      <c r="D17" s="97"/>
      <c r="E17" s="97"/>
      <c r="F17" s="88"/>
      <c r="G17" s="88"/>
      <c r="H17" s="88"/>
      <c r="I17" s="88"/>
      <c r="J17" s="88"/>
      <c r="K17" s="88"/>
      <c r="L17" s="88"/>
      <c r="M17" s="88"/>
      <c r="N17" s="88"/>
      <c r="O17" s="88"/>
    </row>
    <row r="18" spans="1:15">
      <c r="A18" s="91"/>
      <c r="B18" s="91"/>
      <c r="C18" s="91"/>
      <c r="D18" s="88"/>
      <c r="E18" s="88"/>
      <c r="F18" s="88"/>
      <c r="G18" s="88"/>
      <c r="H18" s="88"/>
      <c r="I18" s="88"/>
      <c r="J18" s="88"/>
      <c r="K18" s="88"/>
      <c r="L18" s="88"/>
      <c r="M18" s="88"/>
      <c r="N18" s="88"/>
      <c r="O18" s="88"/>
    </row>
    <row r="19" spans="1:15">
      <c r="A19" s="91"/>
      <c r="B19" s="91"/>
      <c r="C19" s="91"/>
      <c r="D19" s="88"/>
      <c r="E19" s="88"/>
      <c r="F19" s="88"/>
      <c r="G19" s="88"/>
      <c r="H19" s="88"/>
      <c r="I19" s="88"/>
      <c r="J19" s="88"/>
      <c r="K19" s="88"/>
      <c r="L19" s="88"/>
      <c r="M19" s="88"/>
      <c r="N19" s="88"/>
      <c r="O19" s="88"/>
    </row>
    <row r="20" spans="1:15">
      <c r="A20" s="91"/>
      <c r="B20" s="91"/>
      <c r="C20" s="91"/>
      <c r="D20" s="88"/>
      <c r="E20" s="88"/>
      <c r="F20" s="88"/>
      <c r="G20" s="88"/>
      <c r="H20" s="88"/>
      <c r="I20" s="88"/>
      <c r="J20" s="88"/>
      <c r="K20" s="88"/>
      <c r="L20" s="88"/>
      <c r="M20" s="88"/>
      <c r="N20" s="88"/>
      <c r="O20" s="88"/>
    </row>
    <row r="21" spans="1:15">
      <c r="A21" s="91"/>
      <c r="B21" s="91"/>
      <c r="C21" s="91"/>
      <c r="D21" s="88"/>
      <c r="E21" s="88"/>
      <c r="F21" s="88"/>
      <c r="G21" s="88"/>
      <c r="H21" s="88"/>
      <c r="I21" s="88"/>
      <c r="J21" s="91"/>
      <c r="K21" s="88"/>
      <c r="L21" s="88"/>
      <c r="M21" s="88"/>
      <c r="N21" s="88"/>
      <c r="O21" s="88"/>
    </row>
    <row r="22" spans="1:15">
      <c r="A22" s="88"/>
      <c r="B22" s="88"/>
      <c r="C22" s="88"/>
      <c r="D22" s="88"/>
      <c r="E22" s="88"/>
      <c r="F22" s="88"/>
      <c r="G22" s="88"/>
      <c r="H22" s="88"/>
      <c r="I22" s="88"/>
      <c r="J22" s="88"/>
      <c r="K22" s="88"/>
      <c r="L22" s="88"/>
      <c r="M22" s="88"/>
      <c r="N22" s="88"/>
      <c r="O22" s="88"/>
    </row>
    <row r="23" spans="1:15">
      <c r="A23" s="88"/>
      <c r="B23" s="88"/>
      <c r="C23" s="88"/>
      <c r="D23" s="88"/>
      <c r="E23" s="88"/>
      <c r="F23" s="88"/>
      <c r="G23" s="88"/>
      <c r="H23" s="88"/>
      <c r="I23" s="88"/>
      <c r="J23" s="88"/>
      <c r="K23" s="88"/>
      <c r="L23" s="88"/>
      <c r="M23" s="88"/>
      <c r="N23" s="89"/>
      <c r="O23" s="88"/>
    </row>
    <row r="24" spans="1:15">
      <c r="A24" s="88"/>
      <c r="B24" s="88"/>
      <c r="C24" s="88"/>
      <c r="D24" s="88"/>
      <c r="E24" s="88"/>
      <c r="F24" s="88"/>
      <c r="G24" s="88"/>
      <c r="H24" s="88"/>
      <c r="I24" s="88"/>
      <c r="J24" s="88"/>
      <c r="K24" s="88"/>
      <c r="L24" s="88"/>
      <c r="M24" s="88"/>
      <c r="N24" s="88"/>
      <c r="O24" s="88"/>
    </row>
    <row r="25" spans="1:15">
      <c r="A25" s="88"/>
      <c r="B25" s="88"/>
      <c r="C25" s="88"/>
      <c r="D25" s="88"/>
      <c r="E25" s="88"/>
      <c r="F25" s="88"/>
      <c r="G25" s="88"/>
      <c r="H25" s="88"/>
      <c r="I25" s="88"/>
      <c r="J25" s="88"/>
      <c r="K25" s="88"/>
      <c r="L25" s="88"/>
      <c r="M25" s="88"/>
      <c r="N25" s="88"/>
      <c r="O25" s="88"/>
    </row>
    <row r="26" spans="1:15" ht="15.75">
      <c r="A26" s="88"/>
      <c r="B26" s="88"/>
      <c r="C26" s="88"/>
      <c r="D26" s="88"/>
      <c r="E26" s="89"/>
      <c r="F26" s="89"/>
      <c r="G26" s="92"/>
      <c r="H26" s="91"/>
      <c r="I26" s="91"/>
      <c r="J26" s="88"/>
      <c r="K26" s="88"/>
      <c r="L26" s="88"/>
      <c r="M26" s="88"/>
      <c r="N26" s="88"/>
      <c r="O26" s="88"/>
    </row>
    <row r="27" spans="1:15">
      <c r="A27" s="88"/>
      <c r="B27" s="88"/>
      <c r="C27" s="88"/>
      <c r="D27" s="88"/>
      <c r="E27" s="88"/>
      <c r="F27" s="91"/>
      <c r="G27" s="93"/>
      <c r="H27" s="91"/>
      <c r="I27" s="91"/>
      <c r="J27" s="88"/>
      <c r="K27" s="88"/>
      <c r="L27" s="88"/>
      <c r="M27" s="88"/>
      <c r="N27" s="88"/>
      <c r="O27" s="88"/>
    </row>
    <row r="28" spans="1:15">
      <c r="A28" s="88"/>
      <c r="B28" s="88"/>
      <c r="C28" s="88"/>
      <c r="D28" s="88"/>
      <c r="E28" s="88"/>
      <c r="F28" s="91"/>
      <c r="G28" s="91"/>
      <c r="H28" s="91"/>
      <c r="I28" s="91"/>
      <c r="J28" s="88"/>
      <c r="K28" s="88"/>
      <c r="L28" s="88"/>
      <c r="M28" s="88"/>
      <c r="N28" s="88"/>
      <c r="O28" s="88"/>
    </row>
    <row r="29" spans="1:15">
      <c r="A29" s="88"/>
      <c r="B29" s="88"/>
      <c r="C29" s="88"/>
      <c r="D29" s="88"/>
      <c r="E29" s="88"/>
      <c r="F29" s="91"/>
      <c r="G29" s="88"/>
      <c r="H29" s="88"/>
      <c r="I29" s="88"/>
      <c r="J29" s="88"/>
      <c r="K29" s="88"/>
      <c r="L29" s="88"/>
      <c r="M29" s="88"/>
      <c r="N29" s="88"/>
      <c r="O29" s="88"/>
    </row>
    <row r="30" spans="1:15" ht="18.75">
      <c r="A30" s="88"/>
      <c r="B30" s="88"/>
      <c r="C30" s="88"/>
      <c r="D30" s="88"/>
      <c r="E30" s="88"/>
      <c r="F30" s="91"/>
      <c r="G30" s="88"/>
      <c r="H30" s="96"/>
      <c r="I30" s="95"/>
      <c r="J30" s="88"/>
      <c r="K30" s="88"/>
      <c r="L30" s="88"/>
      <c r="M30" s="88"/>
      <c r="N30" s="88"/>
      <c r="O30" s="88"/>
    </row>
    <row r="31" spans="1:15" ht="18.75" customHeight="1">
      <c r="A31" s="88"/>
      <c r="B31" s="88"/>
      <c r="C31" s="88"/>
      <c r="D31" s="88"/>
      <c r="E31" s="169"/>
      <c r="F31" s="169"/>
      <c r="G31" s="169"/>
      <c r="H31" s="169"/>
      <c r="I31" s="169"/>
      <c r="J31" s="169"/>
      <c r="K31" s="169"/>
      <c r="L31" s="88"/>
      <c r="M31" s="88"/>
      <c r="N31" s="88"/>
      <c r="O31" s="88"/>
    </row>
    <row r="32" spans="1:15" ht="18.75" customHeight="1">
      <c r="A32" s="88"/>
      <c r="B32" s="88"/>
      <c r="C32" s="88"/>
      <c r="D32" s="88"/>
      <c r="E32" s="169"/>
      <c r="F32" s="169"/>
      <c r="G32" s="169"/>
      <c r="H32" s="169"/>
      <c r="I32" s="169"/>
      <c r="J32" s="169"/>
      <c r="K32" s="169"/>
      <c r="L32" s="88"/>
      <c r="M32" s="88"/>
      <c r="N32" s="88"/>
      <c r="O32" s="88"/>
    </row>
    <row r="33" spans="1:15" ht="15" customHeight="1">
      <c r="A33" s="88"/>
      <c r="B33" s="88"/>
      <c r="C33" s="88"/>
      <c r="D33" s="88"/>
      <c r="E33" s="170"/>
      <c r="F33" s="170"/>
      <c r="G33" s="170"/>
      <c r="H33" s="170"/>
      <c r="I33" s="170"/>
      <c r="J33" s="170"/>
      <c r="K33" s="170"/>
      <c r="L33" s="88"/>
      <c r="M33" s="88"/>
      <c r="N33" s="88"/>
      <c r="O33" s="88"/>
    </row>
    <row r="34" spans="1:15" ht="15" customHeight="1">
      <c r="A34" s="88"/>
      <c r="B34" s="88"/>
      <c r="C34" s="88"/>
      <c r="D34" s="88"/>
      <c r="E34" s="171"/>
      <c r="F34" s="171"/>
      <c r="G34" s="171"/>
      <c r="H34" s="171"/>
      <c r="I34" s="171"/>
      <c r="J34" s="171"/>
      <c r="K34" s="171"/>
      <c r="L34" s="88"/>
      <c r="M34" s="88"/>
      <c r="N34" s="88"/>
      <c r="O34" s="88"/>
    </row>
    <row r="35" spans="1:15" ht="18.75">
      <c r="A35" s="88"/>
      <c r="B35" s="88"/>
      <c r="C35" s="88"/>
      <c r="D35" s="88"/>
      <c r="E35" s="171"/>
      <c r="F35" s="171"/>
      <c r="G35" s="171"/>
      <c r="H35" s="171"/>
      <c r="I35" s="171"/>
      <c r="J35" s="171"/>
      <c r="K35" s="171"/>
      <c r="L35" s="88"/>
      <c r="M35" s="88"/>
      <c r="N35" s="88"/>
      <c r="O35" s="88"/>
    </row>
    <row r="36" spans="1:15" ht="18.75">
      <c r="A36" s="88"/>
      <c r="B36" s="88"/>
      <c r="C36" s="88"/>
      <c r="D36" s="88"/>
      <c r="E36" s="168"/>
      <c r="F36" s="168"/>
      <c r="G36" s="168"/>
      <c r="H36" s="168"/>
      <c r="I36" s="168"/>
      <c r="J36" s="168"/>
      <c r="K36" s="168"/>
      <c r="L36" s="88"/>
      <c r="M36" s="88"/>
      <c r="N36" s="88"/>
      <c r="O36" s="88"/>
    </row>
    <row r="37" spans="1:15" ht="18.75">
      <c r="A37" s="88"/>
      <c r="B37" s="88"/>
      <c r="C37" s="88"/>
      <c r="D37" s="88"/>
      <c r="E37" s="168"/>
      <c r="F37" s="168"/>
      <c r="G37" s="168"/>
      <c r="H37" s="168"/>
      <c r="I37" s="168"/>
      <c r="J37" s="168"/>
      <c r="K37" s="168"/>
      <c r="L37" s="88"/>
      <c r="M37" s="88"/>
      <c r="N37" s="88"/>
      <c r="O37" s="88"/>
    </row>
    <row r="38" spans="1:15">
      <c r="A38" s="88"/>
      <c r="B38" s="88"/>
      <c r="C38" s="88"/>
      <c r="D38" s="88"/>
      <c r="E38" s="88"/>
      <c r="F38" s="88"/>
      <c r="G38" s="88"/>
      <c r="H38" s="88"/>
      <c r="I38" s="88"/>
      <c r="J38" s="88"/>
      <c r="K38" s="88"/>
      <c r="L38" s="88"/>
      <c r="M38" s="88"/>
      <c r="N38" s="88"/>
      <c r="O38" s="88"/>
    </row>
    <row r="54" spans="5:5">
      <c r="E54" s="87"/>
    </row>
  </sheetData>
  <mergeCells count="7">
    <mergeCell ref="E36:K36"/>
    <mergeCell ref="E37:K37"/>
    <mergeCell ref="E31:K31"/>
    <mergeCell ref="E32:K32"/>
    <mergeCell ref="E33:K33"/>
    <mergeCell ref="E34:K34"/>
    <mergeCell ref="E35:K35"/>
  </mergeCells>
  <phoneticPr fontId="13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R128"/>
  <sheetViews>
    <sheetView workbookViewId="0">
      <selection activeCell="J56" sqref="J56"/>
    </sheetView>
  </sheetViews>
  <sheetFormatPr baseColWidth="10" defaultRowHeight="15"/>
  <cols>
    <col min="1" max="1" width="8.7109375" customWidth="1"/>
    <col min="2" max="2" width="6.7109375" customWidth="1"/>
    <col min="3" max="5" width="7.7109375" customWidth="1"/>
    <col min="6" max="6" width="9.42578125" customWidth="1"/>
    <col min="7" max="7" width="7.7109375" customWidth="1"/>
    <col min="8" max="8" width="6.7109375" customWidth="1"/>
    <col min="9" max="9" width="9.42578125" customWidth="1"/>
    <col min="10" max="10" width="6.28515625" customWidth="1"/>
    <col min="11" max="11" width="7.28515625" customWidth="1"/>
    <col min="12" max="12" width="9.42578125" customWidth="1"/>
    <col min="13" max="13" width="7.7109375" customWidth="1"/>
  </cols>
  <sheetData>
    <row r="1" spans="1:18" ht="16.5" thickBot="1">
      <c r="A1" s="37" t="s">
        <v>127</v>
      </c>
      <c r="B1" s="211">
        <v>8501445</v>
      </c>
      <c r="C1" s="212"/>
      <c r="D1" s="173" t="s">
        <v>43</v>
      </c>
      <c r="E1" s="174"/>
      <c r="F1" s="174"/>
      <c r="G1" s="174"/>
      <c r="H1" s="174"/>
      <c r="I1" s="174"/>
      <c r="J1" s="174"/>
      <c r="K1" s="174"/>
      <c r="L1" s="175"/>
    </row>
    <row r="2" spans="1:18" ht="11.1" customHeight="1" thickTop="1">
      <c r="A2" s="99"/>
      <c r="B2" s="100"/>
      <c r="C2" s="101"/>
      <c r="D2" s="176" t="s">
        <v>159</v>
      </c>
      <c r="E2" s="172"/>
      <c r="F2" s="29">
        <v>41107</v>
      </c>
      <c r="G2" s="172" t="s">
        <v>162</v>
      </c>
      <c r="H2" s="172"/>
      <c r="I2" s="29">
        <v>41107</v>
      </c>
      <c r="J2" s="177" t="s">
        <v>165</v>
      </c>
      <c r="K2" s="172"/>
      <c r="L2" s="30">
        <v>41108</v>
      </c>
      <c r="M2" s="1"/>
    </row>
    <row r="3" spans="1:18" ht="11.1" customHeight="1">
      <c r="A3" s="102"/>
      <c r="B3" s="100"/>
      <c r="C3" s="101"/>
      <c r="D3" s="184" t="s">
        <v>160</v>
      </c>
      <c r="E3" s="185"/>
      <c r="F3" s="94" t="s">
        <v>187</v>
      </c>
      <c r="G3" s="185" t="s">
        <v>160</v>
      </c>
      <c r="H3" s="185"/>
      <c r="I3" s="94" t="s">
        <v>188</v>
      </c>
      <c r="J3" s="185" t="s">
        <v>166</v>
      </c>
      <c r="K3" s="185"/>
      <c r="L3" s="98" t="s">
        <v>90</v>
      </c>
      <c r="M3" s="1"/>
    </row>
    <row r="4" spans="1:18" ht="11.1" customHeight="1">
      <c r="A4" s="186"/>
      <c r="B4" s="187"/>
      <c r="C4" s="188"/>
      <c r="D4" s="194" t="s">
        <v>161</v>
      </c>
      <c r="E4" s="195"/>
      <c r="F4" s="28" t="s">
        <v>33</v>
      </c>
      <c r="G4" s="196" t="s">
        <v>163</v>
      </c>
      <c r="H4" s="197"/>
      <c r="I4" s="32" t="s">
        <v>27</v>
      </c>
      <c r="J4" s="178"/>
      <c r="K4" s="179"/>
      <c r="L4" s="180"/>
      <c r="M4" s="1"/>
    </row>
    <row r="5" spans="1:18" ht="11.1" customHeight="1" thickBot="1">
      <c r="A5" s="189"/>
      <c r="B5" s="190"/>
      <c r="C5" s="191"/>
      <c r="D5" s="192" t="s">
        <v>158</v>
      </c>
      <c r="E5" s="193"/>
      <c r="F5" s="48" t="s">
        <v>28</v>
      </c>
      <c r="G5" s="198" t="s">
        <v>164</v>
      </c>
      <c r="H5" s="199"/>
      <c r="I5" s="79">
        <v>41110</v>
      </c>
      <c r="J5" s="181"/>
      <c r="K5" s="182"/>
      <c r="L5" s="183"/>
    </row>
    <row r="6" spans="1:18" ht="12" customHeight="1">
      <c r="M6" s="1"/>
    </row>
    <row r="7" spans="1:18" ht="11.1" customHeight="1">
      <c r="A7" s="292" t="s">
        <v>85</v>
      </c>
      <c r="B7" s="292"/>
      <c r="C7" s="216"/>
      <c r="D7" s="216"/>
      <c r="E7" s="216"/>
      <c r="F7" s="216"/>
      <c r="G7" s="216"/>
      <c r="H7" s="216"/>
      <c r="I7" s="277"/>
      <c r="J7" s="277"/>
      <c r="K7" s="274"/>
      <c r="L7" s="274"/>
      <c r="R7" s="3"/>
    </row>
    <row r="8" spans="1:18" ht="11.1" customHeight="1">
      <c r="A8" s="292" t="s">
        <v>86</v>
      </c>
      <c r="B8" s="292"/>
      <c r="C8" s="216"/>
      <c r="D8" s="216"/>
      <c r="E8" s="216"/>
      <c r="F8" s="216"/>
      <c r="G8" s="216"/>
      <c r="H8" s="216"/>
      <c r="I8" s="277"/>
      <c r="J8" s="277"/>
      <c r="K8" s="274"/>
      <c r="L8" s="274"/>
      <c r="R8" s="3"/>
    </row>
    <row r="9" spans="1:18" ht="11.1" customHeight="1">
      <c r="A9" s="217" t="s">
        <v>173</v>
      </c>
      <c r="B9" s="217"/>
      <c r="C9" s="275"/>
      <c r="D9" s="275"/>
      <c r="E9" s="275"/>
      <c r="F9" s="275"/>
      <c r="G9" s="275"/>
      <c r="H9" s="275"/>
      <c r="I9" s="293"/>
      <c r="J9" s="293"/>
      <c r="K9" s="276"/>
      <c r="L9" s="276"/>
      <c r="Q9" s="3"/>
      <c r="R9" s="3"/>
    </row>
    <row r="10" spans="1:18" ht="12" customHeight="1">
      <c r="A10" s="217" t="s">
        <v>174</v>
      </c>
      <c r="B10" s="217"/>
      <c r="C10" s="275"/>
      <c r="D10" s="275"/>
      <c r="E10" s="275"/>
      <c r="F10" s="275"/>
      <c r="G10" s="275"/>
      <c r="H10" s="275"/>
      <c r="I10" s="293"/>
      <c r="J10" s="293"/>
      <c r="K10" s="276"/>
      <c r="L10" s="276"/>
      <c r="M10" s="1"/>
    </row>
    <row r="11" spans="1:18" ht="10.5" customHeight="1">
      <c r="A11" s="296"/>
      <c r="B11" s="297"/>
      <c r="C11" s="297"/>
      <c r="D11" s="297"/>
      <c r="E11" s="297"/>
      <c r="F11" s="297"/>
      <c r="G11" s="298"/>
      <c r="H11" s="68"/>
      <c r="I11" s="69"/>
      <c r="J11" s="70">
        <v>1</v>
      </c>
      <c r="K11" s="299">
        <f>I11*J11</f>
        <v>0</v>
      </c>
      <c r="L11" s="300"/>
      <c r="M11" s="1"/>
    </row>
    <row r="12" spans="1:18" ht="10.5" customHeight="1">
      <c r="A12" s="303"/>
      <c r="B12" s="232"/>
      <c r="C12" s="233"/>
      <c r="D12" s="234"/>
      <c r="E12" s="234"/>
      <c r="F12" s="232"/>
      <c r="G12" s="105">
        <f>IF(VALUE(LEFT($B$1,2))=85,K12/(0.7*H12),K12)</f>
        <v>0</v>
      </c>
      <c r="H12" s="72">
        <v>1</v>
      </c>
      <c r="I12" s="218"/>
      <c r="J12" s="218"/>
      <c r="K12" s="227">
        <v>0</v>
      </c>
      <c r="L12" s="228"/>
      <c r="M12" s="1"/>
    </row>
    <row r="13" spans="1:18" ht="12" customHeight="1" thickBot="1">
      <c r="M13" s="1"/>
    </row>
    <row r="14" spans="1:18" ht="15" customHeight="1" thickBot="1">
      <c r="A14" s="289" t="s">
        <v>128</v>
      </c>
      <c r="B14" s="290"/>
      <c r="C14" s="290"/>
      <c r="D14" s="290"/>
      <c r="E14" s="290"/>
      <c r="F14" s="290"/>
      <c r="G14" s="290"/>
      <c r="H14" s="291"/>
      <c r="I14" s="289" t="s">
        <v>133</v>
      </c>
      <c r="J14" s="361"/>
      <c r="K14" s="361"/>
      <c r="L14" s="362"/>
      <c r="M14" s="1"/>
    </row>
    <row r="15" spans="1:18" ht="11.1" customHeight="1" thickTop="1">
      <c r="A15" s="60" t="s">
        <v>135</v>
      </c>
      <c r="B15" s="207" t="str">
        <f>IFERROR(VLOOKUP(K15,Info_Clients!A3:B91,2,FALSE),"")</f>
        <v>Mil</v>
      </c>
      <c r="C15" s="207"/>
      <c r="D15" s="207"/>
      <c r="E15" s="64" t="s">
        <v>140</v>
      </c>
      <c r="F15" s="207">
        <f>IFERROR(VLOOKUP(K15,Info_Clients!A3:I91,9,FALSE),"")</f>
        <v>0</v>
      </c>
      <c r="G15" s="207"/>
      <c r="H15" s="208"/>
      <c r="I15" s="310" t="s">
        <v>84</v>
      </c>
      <c r="J15" s="311"/>
      <c r="K15" s="200" t="s">
        <v>252</v>
      </c>
      <c r="L15" s="201"/>
      <c r="M15" s="1"/>
    </row>
    <row r="16" spans="1:18" ht="11.1" customHeight="1">
      <c r="A16" s="63" t="s">
        <v>152</v>
      </c>
      <c r="B16" s="301">
        <f>IFERROR(VLOOKUP(K15,Info_Clients!A3:C91,3,FALSE),"")</f>
        <v>0</v>
      </c>
      <c r="C16" s="301"/>
      <c r="D16" s="301"/>
      <c r="E16" s="63" t="s">
        <v>153</v>
      </c>
      <c r="F16" s="302">
        <f>IFERROR(VLOOKUP(K15,Info_Clients!A3:J91,10,FALSE),"")</f>
        <v>0</v>
      </c>
      <c r="G16" s="302"/>
      <c r="H16" s="282"/>
      <c r="I16" s="312" t="s">
        <v>0</v>
      </c>
      <c r="J16" s="313"/>
      <c r="K16" s="202" t="str">
        <f>IFERROR(VLOOKUP(K15,Info_Clients!A3:P91,16,FALSE),"")</f>
        <v>Apex</v>
      </c>
      <c r="L16" s="203"/>
      <c r="M16" s="1"/>
    </row>
    <row r="17" spans="1:18" ht="11.1" customHeight="1">
      <c r="A17" s="184" t="s">
        <v>136</v>
      </c>
      <c r="B17" s="185"/>
      <c r="C17" s="204" t="str">
        <f>IFERROR(VLOOKUP(K15,Info_Clients!A3:D91,4,FALSE),"")</f>
        <v>018</v>
      </c>
      <c r="D17" s="205"/>
      <c r="E17" s="184" t="s">
        <v>137</v>
      </c>
      <c r="F17" s="185"/>
      <c r="G17" s="202">
        <f>IFERROR(VLOOKUP(K15,Info_Clients!A3:K91,11,FALSE),"")</f>
        <v>0</v>
      </c>
      <c r="H17" s="203"/>
      <c r="I17" s="209" t="s">
        <v>1</v>
      </c>
      <c r="J17" s="210"/>
      <c r="K17" s="206" t="str">
        <f>IFERROR(VLOOKUP(K15,Info_Clients!A3:Q91,17,FALSE),"")</f>
        <v>try</v>
      </c>
      <c r="L17" s="282"/>
      <c r="M17" s="1"/>
    </row>
    <row r="18" spans="1:18" ht="11.1" customHeight="1">
      <c r="A18" s="184" t="s">
        <v>137</v>
      </c>
      <c r="B18" s="185"/>
      <c r="C18" s="202">
        <f>IFERROR(VLOOKUP(K15,Info_Clients!A3:E91,5,FALSE),"")</f>
        <v>0</v>
      </c>
      <c r="D18" s="206"/>
      <c r="E18" s="184" t="s">
        <v>138</v>
      </c>
      <c r="F18" s="185"/>
      <c r="G18" s="202">
        <f>IFERROR(VLOOKUP(K15,Info_Clients!A3:L91,12,FALSE),"")</f>
        <v>0</v>
      </c>
      <c r="H18" s="203"/>
      <c r="I18" s="312" t="s">
        <v>155</v>
      </c>
      <c r="J18" s="313"/>
      <c r="K18" s="202">
        <f>IFERROR(VLOOKUP(K15,Info_Clients!A3:R91,18,FALSE),"")</f>
        <v>0</v>
      </c>
      <c r="L18" s="203"/>
      <c r="M18" s="1"/>
    </row>
    <row r="19" spans="1:18" ht="11.1" customHeight="1">
      <c r="A19" s="184" t="s">
        <v>138</v>
      </c>
      <c r="B19" s="185"/>
      <c r="C19" s="202" t="str">
        <f>IFERROR(VLOOKUP(K15,Info_Clients!A3:F91,6,FALSE),"")</f>
        <v>06 69 14</v>
      </c>
      <c r="D19" s="206"/>
      <c r="E19" s="184" t="s">
        <v>134</v>
      </c>
      <c r="F19" s="185"/>
      <c r="G19" s="202">
        <f>IFERROR(VLOOKUP(K15,Info_Clients!A3:M91,12,FALSE),"")</f>
        <v>0</v>
      </c>
      <c r="H19" s="203"/>
      <c r="I19" s="209" t="s">
        <v>154</v>
      </c>
      <c r="J19" s="210"/>
      <c r="K19" s="206" t="s">
        <v>213</v>
      </c>
      <c r="L19" s="282"/>
      <c r="M19" s="1"/>
    </row>
    <row r="20" spans="1:18" ht="11.1" customHeight="1" thickBot="1">
      <c r="A20" s="184" t="s">
        <v>134</v>
      </c>
      <c r="B20" s="185"/>
      <c r="C20" s="202">
        <f>IFERROR(VLOOKUP(K15,Info_Clients!A3:G91,7,FALSE),"")</f>
        <v>0</v>
      </c>
      <c r="D20" s="206"/>
      <c r="E20" s="27" t="s">
        <v>139</v>
      </c>
      <c r="F20" s="280">
        <f>IFERROR(VLOOKUP(K15,Info_Clients!A3:N91,14,FALSE),"")</f>
        <v>0</v>
      </c>
      <c r="G20" s="280"/>
      <c r="H20" s="281"/>
      <c r="I20" s="283" t="s">
        <v>156</v>
      </c>
      <c r="J20" s="284"/>
      <c r="K20" s="285"/>
      <c r="L20" s="286"/>
      <c r="Q20" s="3"/>
      <c r="R20" s="3"/>
    </row>
    <row r="21" spans="1:18" ht="11.1" customHeight="1" thickBot="1">
      <c r="A21" s="27" t="s">
        <v>139</v>
      </c>
      <c r="B21" s="280" t="str">
        <f>IFERROR(VLOOKUP(K15,Info_Clients!A3:H91,8,FALSE),"")</f>
        <v>nono@gmail.com</v>
      </c>
      <c r="C21" s="280"/>
      <c r="D21" s="280"/>
      <c r="E21" s="294"/>
      <c r="F21" s="294"/>
      <c r="G21" s="294"/>
      <c r="H21" s="295"/>
      <c r="I21" s="304" t="s">
        <v>157</v>
      </c>
      <c r="J21" s="305"/>
      <c r="K21" s="306" t="str">
        <f>IFERROR(VLOOKUP(K15,Info_Clients!A3:O91,15,FALSE),"")</f>
        <v>Automotive</v>
      </c>
      <c r="L21" s="307"/>
      <c r="M21" s="2"/>
    </row>
    <row r="22" spans="1:18" ht="12" customHeight="1" thickBot="1">
      <c r="M22" s="1"/>
    </row>
    <row r="23" spans="1:18" ht="15" customHeight="1" thickBot="1">
      <c r="A23" s="213" t="s">
        <v>141</v>
      </c>
      <c r="B23" s="214"/>
      <c r="C23" s="214"/>
      <c r="D23" s="214"/>
      <c r="E23" s="214"/>
      <c r="F23" s="214"/>
      <c r="G23" s="214"/>
      <c r="H23" s="214"/>
      <c r="I23" s="215"/>
      <c r="J23" s="288" t="s">
        <v>129</v>
      </c>
      <c r="K23" s="288"/>
      <c r="L23" s="35" t="s">
        <v>30</v>
      </c>
      <c r="M23" s="1"/>
    </row>
    <row r="24" spans="1:18" ht="50.25" customHeight="1" thickTop="1" thickBot="1">
      <c r="A24" s="36"/>
      <c r="B24" s="31"/>
      <c r="C24" s="31"/>
      <c r="D24" s="31"/>
      <c r="E24" s="31"/>
      <c r="F24" s="31"/>
      <c r="G24" s="31"/>
      <c r="H24" s="31"/>
      <c r="I24" s="31"/>
      <c r="J24" s="31"/>
      <c r="K24" s="31"/>
      <c r="L24" s="33"/>
      <c r="M24" s="1"/>
    </row>
    <row r="25" spans="1:18" ht="12.6" customHeight="1">
      <c r="M25" s="1"/>
    </row>
    <row r="26" spans="1:18" ht="15" customHeight="1" thickBot="1">
      <c r="A26" s="366" t="s">
        <v>26</v>
      </c>
      <c r="B26" s="366"/>
      <c r="C26" s="366"/>
      <c r="D26" s="366"/>
      <c r="E26" s="366"/>
      <c r="F26" s="366"/>
      <c r="G26" s="366"/>
      <c r="H26" s="366"/>
      <c r="I26" s="366"/>
      <c r="J26" s="366"/>
      <c r="K26" s="366"/>
      <c r="L26" s="366"/>
      <c r="R26" s="3"/>
    </row>
    <row r="27" spans="1:18" ht="12" customHeight="1" thickTop="1">
      <c r="A27" s="308" t="s">
        <v>175</v>
      </c>
      <c r="B27" s="309"/>
      <c r="C27" s="287" t="s">
        <v>0</v>
      </c>
      <c r="D27" s="287"/>
      <c r="E27" s="287" t="s">
        <v>1</v>
      </c>
      <c r="F27" s="287"/>
      <c r="G27" s="278" t="s">
        <v>24</v>
      </c>
      <c r="H27" s="279"/>
      <c r="I27" s="287" t="s">
        <v>122</v>
      </c>
      <c r="J27" s="287"/>
      <c r="K27" s="287" t="s">
        <v>42</v>
      </c>
      <c r="L27" s="287"/>
    </row>
    <row r="28" spans="1:18" ht="12" customHeight="1"/>
    <row r="29" spans="1:18" ht="12" customHeight="1" thickBot="1"/>
    <row r="30" spans="1:18" ht="15" customHeight="1" thickBot="1">
      <c r="A30" s="358" t="s">
        <v>37</v>
      </c>
      <c r="B30" s="359"/>
      <c r="C30" s="359"/>
      <c r="D30" s="359"/>
      <c r="E30" s="359"/>
      <c r="F30" s="359"/>
      <c r="G30" s="359"/>
      <c r="H30" s="359"/>
      <c r="I30" s="359"/>
      <c r="J30" s="359"/>
      <c r="K30" s="359"/>
      <c r="L30" s="360"/>
    </row>
    <row r="31" spans="1:18" ht="12" customHeight="1" thickTop="1">
      <c r="A31" s="355" t="s">
        <v>5</v>
      </c>
      <c r="B31" s="356"/>
      <c r="C31" s="356"/>
      <c r="D31" s="356"/>
      <c r="E31" s="356"/>
      <c r="F31" s="356"/>
      <c r="G31" s="357"/>
      <c r="H31" s="103" t="s">
        <v>2</v>
      </c>
      <c r="I31" s="103" t="s">
        <v>6</v>
      </c>
      <c r="J31" s="103" t="s">
        <v>7</v>
      </c>
      <c r="K31" s="369" t="s">
        <v>8</v>
      </c>
      <c r="L31" s="370"/>
    </row>
    <row r="32" spans="1:18" ht="10.5" customHeight="1">
      <c r="A32" s="343" t="s">
        <v>190</v>
      </c>
      <c r="B32" s="344"/>
      <c r="C32" s="344"/>
      <c r="D32" s="344"/>
      <c r="E32" s="344"/>
      <c r="F32" s="344"/>
      <c r="G32" s="344"/>
      <c r="H32" s="68" t="s">
        <v>126</v>
      </c>
      <c r="I32" s="69">
        <v>0.9</v>
      </c>
      <c r="J32" s="70">
        <v>1</v>
      </c>
      <c r="K32" s="299">
        <f t="shared" ref="K32:K37" si="0">I32*J32</f>
        <v>0.9</v>
      </c>
      <c r="L32" s="300"/>
    </row>
    <row r="33" spans="1:16" ht="10.5" customHeight="1">
      <c r="A33" s="343"/>
      <c r="B33" s="344"/>
      <c r="C33" s="344"/>
      <c r="D33" s="344"/>
      <c r="E33" s="344"/>
      <c r="F33" s="344"/>
      <c r="G33" s="344"/>
      <c r="H33" s="68"/>
      <c r="I33" s="69"/>
      <c r="J33" s="70">
        <v>1</v>
      </c>
      <c r="K33" s="299">
        <f t="shared" si="0"/>
        <v>0</v>
      </c>
      <c r="L33" s="300"/>
      <c r="M33" s="1"/>
    </row>
    <row r="34" spans="1:16" ht="10.5" customHeight="1">
      <c r="A34" s="343"/>
      <c r="B34" s="344"/>
      <c r="C34" s="344"/>
      <c r="D34" s="344"/>
      <c r="E34" s="344"/>
      <c r="F34" s="344"/>
      <c r="G34" s="344"/>
      <c r="H34" s="68"/>
      <c r="I34" s="69"/>
      <c r="J34" s="70">
        <v>1</v>
      </c>
      <c r="K34" s="299">
        <f t="shared" si="0"/>
        <v>0</v>
      </c>
      <c r="L34" s="300"/>
      <c r="M34" s="1"/>
    </row>
    <row r="35" spans="1:16" ht="10.5" customHeight="1">
      <c r="A35" s="343"/>
      <c r="B35" s="344"/>
      <c r="C35" s="344"/>
      <c r="D35" s="344"/>
      <c r="E35" s="344"/>
      <c r="F35" s="344"/>
      <c r="G35" s="344"/>
      <c r="H35" s="68"/>
      <c r="I35" s="69"/>
      <c r="J35" s="70">
        <v>1</v>
      </c>
      <c r="K35" s="299">
        <f t="shared" si="0"/>
        <v>0</v>
      </c>
      <c r="L35" s="300"/>
    </row>
    <row r="36" spans="1:16" ht="10.5" customHeight="1">
      <c r="A36" s="343"/>
      <c r="B36" s="344"/>
      <c r="C36" s="344"/>
      <c r="D36" s="344"/>
      <c r="E36" s="344"/>
      <c r="F36" s="344"/>
      <c r="G36" s="344"/>
      <c r="H36" s="68"/>
      <c r="I36" s="69"/>
      <c r="J36" s="70">
        <v>1</v>
      </c>
      <c r="K36" s="299">
        <f t="shared" si="0"/>
        <v>0</v>
      </c>
      <c r="L36" s="300"/>
    </row>
    <row r="37" spans="1:16" ht="10.5" customHeight="1">
      <c r="A37" s="343"/>
      <c r="B37" s="344"/>
      <c r="C37" s="344"/>
      <c r="D37" s="344"/>
      <c r="E37" s="344"/>
      <c r="F37" s="344"/>
      <c r="G37" s="344"/>
      <c r="H37" s="68"/>
      <c r="I37" s="69"/>
      <c r="J37" s="70">
        <v>1</v>
      </c>
      <c r="K37" s="299">
        <f t="shared" si="0"/>
        <v>0</v>
      </c>
      <c r="L37" s="300"/>
    </row>
    <row r="38" spans="1:16" ht="11.1" customHeight="1" thickBot="1">
      <c r="A38" s="363" t="s">
        <v>46</v>
      </c>
      <c r="B38" s="364"/>
      <c r="C38" s="364"/>
      <c r="D38" s="364"/>
      <c r="E38" s="364"/>
      <c r="F38" s="364"/>
      <c r="G38" s="364"/>
      <c r="H38" s="364"/>
      <c r="I38" s="364"/>
      <c r="J38" s="365"/>
      <c r="K38" s="367">
        <f>SUM(K32:K37)</f>
        <v>0.9</v>
      </c>
      <c r="L38" s="368"/>
    </row>
    <row r="39" spans="1:16" ht="12" customHeight="1">
      <c r="A39" s="349" t="s">
        <v>189</v>
      </c>
      <c r="B39" s="350"/>
      <c r="C39" s="329"/>
      <c r="D39" s="330"/>
      <c r="E39" s="330"/>
      <c r="F39" s="330"/>
      <c r="G39" s="330"/>
      <c r="H39" s="330"/>
      <c r="I39" s="330"/>
      <c r="J39" s="330"/>
      <c r="K39" s="330"/>
      <c r="L39" s="331"/>
    </row>
    <row r="40" spans="1:16" ht="12" customHeight="1">
      <c r="A40" s="351"/>
      <c r="B40" s="352"/>
      <c r="C40" s="332"/>
      <c r="D40" s="333"/>
      <c r="E40" s="333"/>
      <c r="F40" s="333"/>
      <c r="G40" s="333"/>
      <c r="H40" s="333"/>
      <c r="I40" s="333"/>
      <c r="J40" s="333"/>
      <c r="K40" s="333"/>
      <c r="L40" s="334"/>
    </row>
    <row r="41" spans="1:16" ht="12" customHeight="1" thickBot="1">
      <c r="A41" s="353"/>
      <c r="B41" s="354"/>
      <c r="C41" s="335"/>
      <c r="D41" s="336"/>
      <c r="E41" s="336"/>
      <c r="F41" s="336"/>
      <c r="G41" s="336"/>
      <c r="H41" s="336"/>
      <c r="I41" s="336"/>
      <c r="J41" s="336"/>
      <c r="K41" s="336"/>
      <c r="L41" s="337"/>
    </row>
    <row r="42" spans="1:16" ht="12" customHeight="1" thickBot="1"/>
    <row r="43" spans="1:16" ht="15" customHeight="1" thickBot="1">
      <c r="A43" s="358" t="s">
        <v>38</v>
      </c>
      <c r="B43" s="359"/>
      <c r="C43" s="359"/>
      <c r="D43" s="359"/>
      <c r="E43" s="359"/>
      <c r="F43" s="359"/>
      <c r="G43" s="359"/>
      <c r="H43" s="359"/>
      <c r="I43" s="359"/>
      <c r="J43" s="359"/>
      <c r="K43" s="359"/>
      <c r="L43" s="360"/>
    </row>
    <row r="44" spans="1:16" ht="12" customHeight="1" thickTop="1">
      <c r="A44" s="345" t="s">
        <v>9</v>
      </c>
      <c r="B44" s="346"/>
      <c r="C44" s="347" t="s">
        <v>5</v>
      </c>
      <c r="D44" s="346"/>
      <c r="E44" s="346"/>
      <c r="F44" s="348"/>
      <c r="G44" s="104" t="s">
        <v>144</v>
      </c>
      <c r="H44" s="104" t="s">
        <v>7</v>
      </c>
      <c r="I44" s="341" t="s">
        <v>31</v>
      </c>
      <c r="J44" s="341"/>
      <c r="K44" s="341" t="s">
        <v>10</v>
      </c>
      <c r="L44" s="342"/>
      <c r="N44" s="1"/>
      <c r="O44" s="1"/>
      <c r="P44" s="1"/>
    </row>
    <row r="45" spans="1:16" ht="11.1" customHeight="1">
      <c r="A45" s="231"/>
      <c r="B45" s="232"/>
      <c r="C45" s="233"/>
      <c r="D45" s="234"/>
      <c r="E45" s="234"/>
      <c r="F45" s="232"/>
      <c r="G45" s="71">
        <f>IF(VALUE(LEFT($B$1,2))=85,K45/(0.7*H45),K45)</f>
        <v>398.47142857142859</v>
      </c>
      <c r="H45" s="72">
        <v>1</v>
      </c>
      <c r="I45" s="218"/>
      <c r="J45" s="218"/>
      <c r="K45" s="227">
        <v>278.93</v>
      </c>
      <c r="L45" s="228"/>
    </row>
    <row r="46" spans="1:16" ht="11.1" customHeight="1">
      <c r="A46" s="231"/>
      <c r="B46" s="232"/>
      <c r="C46" s="233"/>
      <c r="D46" s="234"/>
      <c r="E46" s="234"/>
      <c r="F46" s="232"/>
      <c r="G46" s="71">
        <f>IF(VALUE(LEFT($B$1,2))=85,L46/(0.7*H46),L46)</f>
        <v>0</v>
      </c>
      <c r="H46" s="72">
        <v>1</v>
      </c>
      <c r="I46" s="218"/>
      <c r="J46" s="218"/>
      <c r="K46" s="227">
        <v>0</v>
      </c>
      <c r="L46" s="228"/>
    </row>
    <row r="47" spans="1:16" ht="11.1" customHeight="1">
      <c r="A47" s="231"/>
      <c r="B47" s="232"/>
      <c r="C47" s="233"/>
      <c r="D47" s="234"/>
      <c r="E47" s="234"/>
      <c r="F47" s="232"/>
      <c r="G47" s="71">
        <f>IF(VALUE(LEFT($B$1,2))=85,O47/(0.7*H47),O47)</f>
        <v>0</v>
      </c>
      <c r="H47" s="72">
        <v>1</v>
      </c>
      <c r="I47" s="218"/>
      <c r="J47" s="218"/>
      <c r="K47" s="227">
        <v>0</v>
      </c>
      <c r="L47" s="228"/>
    </row>
    <row r="48" spans="1:16" ht="11.1" customHeight="1">
      <c r="A48" s="231"/>
      <c r="B48" s="232"/>
      <c r="C48" s="233"/>
      <c r="D48" s="234"/>
      <c r="E48" s="234"/>
      <c r="F48" s="232"/>
      <c r="G48" s="71">
        <f>IF(VALUE(LEFT($B$1,2))=85,O48/(0.7*H48),O48)</f>
        <v>0</v>
      </c>
      <c r="H48" s="72">
        <v>1</v>
      </c>
      <c r="I48" s="218"/>
      <c r="J48" s="218"/>
      <c r="K48" s="227">
        <v>0</v>
      </c>
      <c r="L48" s="228"/>
    </row>
    <row r="49" spans="1:16" ht="11.1" customHeight="1">
      <c r="A49" s="231"/>
      <c r="B49" s="232"/>
      <c r="C49" s="233"/>
      <c r="D49" s="234"/>
      <c r="E49" s="234"/>
      <c r="F49" s="232"/>
      <c r="G49" s="71">
        <f>IF(VALUE(LEFT($B$1,2))=85,O49/(0.7*H49),O49)</f>
        <v>0</v>
      </c>
      <c r="H49" s="72">
        <v>1</v>
      </c>
      <c r="I49" s="218"/>
      <c r="J49" s="218"/>
      <c r="K49" s="227">
        <v>0</v>
      </c>
      <c r="L49" s="228"/>
    </row>
    <row r="50" spans="1:16" ht="11.1" customHeight="1">
      <c r="A50" s="231"/>
      <c r="B50" s="232"/>
      <c r="C50" s="233"/>
      <c r="D50" s="234"/>
      <c r="E50" s="234"/>
      <c r="F50" s="232"/>
      <c r="G50" s="71">
        <f>IF(VALUE(LEFT($B$1,2))=85,O50/(0.7*H50),O50)</f>
        <v>0</v>
      </c>
      <c r="H50" s="72">
        <v>1</v>
      </c>
      <c r="I50" s="218"/>
      <c r="J50" s="218"/>
      <c r="K50" s="227">
        <v>0</v>
      </c>
      <c r="L50" s="228"/>
    </row>
    <row r="51" spans="1:16" ht="11.1" customHeight="1">
      <c r="A51" s="231"/>
      <c r="B51" s="232"/>
      <c r="C51" s="233"/>
      <c r="D51" s="234"/>
      <c r="E51" s="234"/>
      <c r="F51" s="232"/>
      <c r="G51" s="71">
        <f>IF(VALUE(LEFT($B$1,2))=85,O51/(0.7*H51),O51)</f>
        <v>0</v>
      </c>
      <c r="H51" s="72">
        <v>1</v>
      </c>
      <c r="I51" s="218"/>
      <c r="J51" s="218"/>
      <c r="K51" s="227">
        <v>0</v>
      </c>
      <c r="L51" s="228"/>
    </row>
    <row r="52" spans="1:16" ht="11.1" customHeight="1" thickBot="1">
      <c r="A52" s="235" t="s">
        <v>45</v>
      </c>
      <c r="B52" s="236"/>
      <c r="C52" s="236"/>
      <c r="D52" s="236"/>
      <c r="E52" s="236"/>
      <c r="F52" s="236"/>
      <c r="G52" s="236"/>
      <c r="H52" s="236"/>
      <c r="I52" s="236"/>
      <c r="J52" s="236"/>
      <c r="K52" s="229">
        <f>SUM(K45:K51)</f>
        <v>278.93</v>
      </c>
      <c r="L52" s="230"/>
    </row>
    <row r="53" spans="1:16" ht="12" customHeight="1" thickBot="1"/>
    <row r="54" spans="1:16" ht="13.5" customHeight="1" thickBot="1">
      <c r="A54" s="326" t="s">
        <v>11</v>
      </c>
      <c r="B54" s="327"/>
      <c r="C54" s="327"/>
      <c r="D54" s="327"/>
      <c r="E54" s="328"/>
      <c r="G54" s="338" t="s">
        <v>15</v>
      </c>
      <c r="H54" s="339"/>
      <c r="I54" s="339"/>
      <c r="J54" s="339"/>
      <c r="K54" s="339"/>
      <c r="L54" s="340"/>
    </row>
    <row r="55" spans="1:16" s="3" customFormat="1" ht="12" customHeight="1" thickTop="1" thickBot="1">
      <c r="A55" s="317"/>
      <c r="B55" s="318"/>
      <c r="C55" s="73" t="s">
        <v>12</v>
      </c>
      <c r="D55" s="73" t="s">
        <v>171</v>
      </c>
      <c r="E55" s="74" t="s">
        <v>10</v>
      </c>
      <c r="G55" s="75"/>
      <c r="H55" s="76" t="s">
        <v>12</v>
      </c>
      <c r="I55" s="76" t="s">
        <v>171</v>
      </c>
      <c r="J55" s="76" t="s">
        <v>47</v>
      </c>
      <c r="K55" s="77" t="s">
        <v>16</v>
      </c>
      <c r="L55" s="78" t="s">
        <v>10</v>
      </c>
    </row>
    <row r="56" spans="1:16" ht="12" customHeight="1" thickTop="1">
      <c r="A56" s="319" t="s">
        <v>13</v>
      </c>
      <c r="B56" s="320"/>
      <c r="C56" s="39">
        <f>IF(VALUE(LEFT(B1,2))=85,K38,0)</f>
        <v>0.9</v>
      </c>
      <c r="D56" s="41">
        <v>45</v>
      </c>
      <c r="E56" s="54">
        <f>D56*C56</f>
        <v>40.5</v>
      </c>
      <c r="G56" s="38" t="s">
        <v>13</v>
      </c>
      <c r="H56" s="41">
        <v>7</v>
      </c>
      <c r="I56" s="41">
        <v>45</v>
      </c>
      <c r="J56" s="42">
        <f>IF(VALUE(LEFT(B1,2))=85,IFERROR(VLOOKUP(K19,Listes!B3:C50,2,FALSE),""),0)</f>
        <v>15</v>
      </c>
      <c r="K56" s="42">
        <v>0.65</v>
      </c>
      <c r="L56" s="43">
        <f>H56*I56+J56*K56</f>
        <v>324.75</v>
      </c>
      <c r="O56" s="106" t="e">
        <f>IF(AND(VALUE(LEFT(B1,2))=85,IFERROR(VLOOKUP(A19,Listes!B3:C41,2,FALSE),"")),J56,0)</f>
        <v>#VALUE!</v>
      </c>
    </row>
    <row r="57" spans="1:16" ht="12" customHeight="1" thickBot="1">
      <c r="A57" s="321" t="s">
        <v>14</v>
      </c>
      <c r="B57" s="322"/>
      <c r="C57" s="40">
        <f>IF(VALUE(LEFT(B1,2))=69,K38,0)</f>
        <v>0</v>
      </c>
      <c r="D57" s="52">
        <v>67</v>
      </c>
      <c r="E57" s="55">
        <f>D57*C57</f>
        <v>0</v>
      </c>
      <c r="G57" s="44" t="s">
        <v>14</v>
      </c>
      <c r="H57" s="45"/>
      <c r="I57" s="46">
        <v>0</v>
      </c>
      <c r="J57" s="45"/>
      <c r="K57" s="45">
        <v>1.78</v>
      </c>
      <c r="L57" s="47">
        <f>J57*K57</f>
        <v>0</v>
      </c>
    </row>
    <row r="58" spans="1:16" ht="12" customHeight="1" thickBot="1">
      <c r="O58" s="4"/>
    </row>
    <row r="59" spans="1:16" ht="12" customHeight="1" thickBot="1">
      <c r="A59" s="326" t="s">
        <v>17</v>
      </c>
      <c r="B59" s="327"/>
      <c r="C59" s="327"/>
      <c r="D59" s="327"/>
      <c r="E59" s="328"/>
      <c r="F59" s="11"/>
      <c r="G59" s="326" t="s">
        <v>20</v>
      </c>
      <c r="H59" s="327"/>
      <c r="I59" s="327"/>
      <c r="J59" s="327"/>
      <c r="K59" s="327"/>
      <c r="L59" s="328"/>
      <c r="O59" s="9"/>
    </row>
    <row r="60" spans="1:16" ht="12" customHeight="1" thickTop="1">
      <c r="A60" s="57" t="s">
        <v>18</v>
      </c>
      <c r="B60" s="56" t="s">
        <v>19</v>
      </c>
      <c r="C60" s="56" t="s">
        <v>169</v>
      </c>
      <c r="D60" s="56" t="s">
        <v>170</v>
      </c>
      <c r="E60" s="53" t="s">
        <v>10</v>
      </c>
      <c r="F60" s="11"/>
      <c r="G60" s="260" t="s">
        <v>167</v>
      </c>
      <c r="H60" s="261"/>
      <c r="I60" s="261"/>
      <c r="J60" s="56" t="s">
        <v>23</v>
      </c>
      <c r="K60" s="56" t="s">
        <v>168</v>
      </c>
      <c r="L60" s="53" t="s">
        <v>10</v>
      </c>
      <c r="N60" s="1"/>
      <c r="O60" s="1"/>
      <c r="P60" s="1"/>
    </row>
    <row r="61" spans="1:16" ht="12" customHeight="1" thickBot="1">
      <c r="A61" s="49">
        <f>IF(VALUE(LEFT(B1,2))=69,50,0)</f>
        <v>0</v>
      </c>
      <c r="B61" s="50">
        <f>IF(VALUE(LEFT(B1,2))=69,0.05*E57,0)</f>
        <v>0</v>
      </c>
      <c r="C61" s="50"/>
      <c r="D61" s="50">
        <v>111</v>
      </c>
      <c r="E61" s="51">
        <f>SUM(A61:D61)</f>
        <v>111</v>
      </c>
      <c r="F61" s="11"/>
      <c r="G61" s="250"/>
      <c r="H61" s="251"/>
      <c r="I61" s="251"/>
      <c r="J61" s="50"/>
      <c r="K61" s="50">
        <f>IF(VALUE(LEFT(B1,2))=69,J38*0.3,0)</f>
        <v>0</v>
      </c>
      <c r="L61" s="51">
        <f>SUM(J61:K61)</f>
        <v>0</v>
      </c>
    </row>
    <row r="62" spans="1:16" ht="12" customHeight="1" thickBot="1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</row>
    <row r="63" spans="1:16" ht="12" customHeight="1">
      <c r="A63" s="323" t="s">
        <v>21</v>
      </c>
      <c r="B63" s="324"/>
      <c r="C63" s="324"/>
      <c r="D63" s="324"/>
      <c r="E63" s="324"/>
      <c r="F63" s="324"/>
      <c r="G63" s="324"/>
      <c r="H63" s="324"/>
      <c r="I63" s="324"/>
      <c r="J63" s="324"/>
      <c r="K63" s="324"/>
      <c r="L63" s="325"/>
    </row>
    <row r="64" spans="1:16" ht="12" customHeight="1">
      <c r="A64" s="273" t="s">
        <v>22</v>
      </c>
      <c r="B64" s="249"/>
      <c r="C64" s="249" t="s">
        <v>11</v>
      </c>
      <c r="D64" s="249"/>
      <c r="E64" s="249" t="s">
        <v>15</v>
      </c>
      <c r="F64" s="249"/>
      <c r="G64" s="249" t="s">
        <v>17</v>
      </c>
      <c r="H64" s="249"/>
      <c r="I64" s="249" t="s">
        <v>20</v>
      </c>
      <c r="J64" s="249"/>
      <c r="K64" s="271" t="s">
        <v>10</v>
      </c>
      <c r="L64" s="272"/>
      <c r="O64" s="1"/>
    </row>
    <row r="65" spans="1:12" ht="12" customHeight="1" thickBot="1">
      <c r="A65" s="259">
        <f>K52</f>
        <v>278.93</v>
      </c>
      <c r="B65" s="252"/>
      <c r="C65" s="252">
        <f>IF(VALUE(LEFT(B1,2))=85,E56,E57)</f>
        <v>40.5</v>
      </c>
      <c r="D65" s="252"/>
      <c r="E65" s="252">
        <f>IF(VALUE(LEFT(B1,2))=85,L56,L57)</f>
        <v>324.75</v>
      </c>
      <c r="F65" s="252"/>
      <c r="G65" s="252">
        <f>E61</f>
        <v>111</v>
      </c>
      <c r="H65" s="252"/>
      <c r="I65" s="252">
        <f>L61</f>
        <v>0</v>
      </c>
      <c r="J65" s="252"/>
      <c r="K65" s="269">
        <f>SUM(A65:J65)</f>
        <v>755.18000000000006</v>
      </c>
      <c r="L65" s="270"/>
    </row>
    <row r="66" spans="1:12" ht="12" customHeight="1"/>
    <row r="67" spans="1:12" ht="12" customHeight="1"/>
    <row r="68" spans="1:12" ht="12" customHeight="1"/>
    <row r="69" spans="1:12" ht="12" customHeight="1"/>
    <row r="70" spans="1:12" ht="12" customHeight="1"/>
    <row r="71" spans="1:12" ht="12" customHeight="1"/>
    <row r="72" spans="1:12" ht="12" customHeight="1" thickBot="1">
      <c r="G72" s="1"/>
      <c r="H72" s="1"/>
      <c r="I72" s="1"/>
      <c r="J72" s="1"/>
      <c r="K72" s="1"/>
      <c r="L72" s="1"/>
    </row>
    <row r="73" spans="1:12" ht="13.5" customHeight="1" thickBot="1">
      <c r="A73" s="264" t="s">
        <v>142</v>
      </c>
      <c r="B73" s="265"/>
      <c r="C73" s="265"/>
      <c r="D73" s="265"/>
      <c r="E73" s="265"/>
      <c r="F73" s="265"/>
      <c r="G73" s="265"/>
      <c r="H73" s="265"/>
      <c r="I73" s="265"/>
      <c r="J73" s="265"/>
      <c r="K73" s="265"/>
      <c r="L73" s="266"/>
    </row>
    <row r="74" spans="1:12" ht="13.5" customHeight="1">
      <c r="A74" s="314" t="s">
        <v>34</v>
      </c>
      <c r="B74" s="315"/>
      <c r="C74" s="315"/>
      <c r="D74" s="315"/>
      <c r="E74" s="255" t="s">
        <v>35</v>
      </c>
      <c r="F74" s="256"/>
      <c r="G74" s="256"/>
      <c r="H74" s="256"/>
      <c r="I74" s="255" t="s">
        <v>62</v>
      </c>
      <c r="J74" s="256"/>
      <c r="K74" s="256"/>
      <c r="L74" s="316"/>
    </row>
    <row r="75" spans="1:12" ht="13.5" customHeight="1">
      <c r="A75" s="221" t="s">
        <v>205</v>
      </c>
      <c r="B75" s="222"/>
      <c r="C75" s="239" t="str">
        <f>IFERROR(VLOOKUP(A75,Listes!E1:F8,2,FALSE),"")</f>
        <v>C7</v>
      </c>
      <c r="D75" s="240"/>
      <c r="E75" s="223" t="s">
        <v>208</v>
      </c>
      <c r="F75" s="224"/>
      <c r="G75" s="257" t="str">
        <f>IFERROR(VLOOKUP(E75,Listes!E1:F8,2,FALSE),"")</f>
        <v>B9</v>
      </c>
      <c r="H75" s="258"/>
      <c r="I75" s="245" t="s">
        <v>61</v>
      </c>
      <c r="J75" s="246"/>
      <c r="K75" s="243" t="str">
        <f>IFERROR(VLOOKUP(I75,Listes!E1:F8,2,FALSE),"")</f>
        <v/>
      </c>
      <c r="L75" s="244"/>
    </row>
    <row r="76" spans="1:12" ht="15" customHeight="1">
      <c r="A76" s="262" t="s">
        <v>56</v>
      </c>
      <c r="B76" s="263"/>
      <c r="C76" s="225"/>
      <c r="D76" s="225"/>
      <c r="E76" s="225"/>
      <c r="F76" s="225"/>
      <c r="G76" s="225"/>
      <c r="H76" s="225"/>
      <c r="I76" s="225"/>
      <c r="J76" s="225"/>
      <c r="K76" s="225"/>
      <c r="L76" s="226"/>
    </row>
    <row r="77" spans="1:12" ht="15" customHeight="1">
      <c r="A77" s="262"/>
      <c r="B77" s="263"/>
      <c r="C77" s="225"/>
      <c r="D77" s="225"/>
      <c r="E77" s="225"/>
      <c r="F77" s="225"/>
      <c r="G77" s="225"/>
      <c r="H77" s="225"/>
      <c r="I77" s="225"/>
      <c r="J77" s="225"/>
      <c r="K77" s="225"/>
      <c r="L77" s="226"/>
    </row>
    <row r="78" spans="1:12">
      <c r="A78" s="262"/>
      <c r="B78" s="263"/>
      <c r="C78" s="225"/>
      <c r="D78" s="225"/>
      <c r="E78" s="225"/>
      <c r="F78" s="225"/>
      <c r="G78" s="225"/>
      <c r="H78" s="225"/>
      <c r="I78" s="225"/>
      <c r="J78" s="225"/>
      <c r="K78" s="225"/>
      <c r="L78" s="226"/>
    </row>
    <row r="79" spans="1:12" ht="15" customHeight="1">
      <c r="A79" s="267" t="s">
        <v>44</v>
      </c>
      <c r="B79" s="268"/>
      <c r="C79" s="225"/>
      <c r="D79" s="225"/>
      <c r="E79" s="225"/>
      <c r="F79" s="225"/>
      <c r="G79" s="225"/>
      <c r="H79" s="225"/>
      <c r="I79" s="225"/>
      <c r="J79" s="225"/>
      <c r="K79" s="225"/>
      <c r="L79" s="226"/>
    </row>
    <row r="80" spans="1:12">
      <c r="A80" s="262" t="s">
        <v>36</v>
      </c>
      <c r="B80" s="263"/>
      <c r="C80" s="225"/>
      <c r="D80" s="225"/>
      <c r="E80" s="225"/>
      <c r="F80" s="225"/>
      <c r="G80" s="225"/>
      <c r="H80" s="225"/>
      <c r="I80" s="225"/>
      <c r="J80" s="225"/>
      <c r="K80" s="225"/>
      <c r="L80" s="226"/>
    </row>
    <row r="81" spans="1:12">
      <c r="A81" s="262"/>
      <c r="B81" s="263"/>
      <c r="C81" s="225"/>
      <c r="D81" s="225"/>
      <c r="E81" s="225"/>
      <c r="F81" s="225"/>
      <c r="G81" s="225"/>
      <c r="H81" s="225"/>
      <c r="I81" s="225"/>
      <c r="J81" s="225"/>
      <c r="K81" s="225"/>
      <c r="L81" s="226"/>
    </row>
    <row r="82" spans="1:12">
      <c r="A82" s="253" t="s">
        <v>143</v>
      </c>
      <c r="B82" s="254"/>
      <c r="C82" s="2"/>
      <c r="D82" s="2"/>
      <c r="E82" s="2"/>
      <c r="F82" s="2"/>
      <c r="G82" s="2"/>
      <c r="H82" s="2"/>
      <c r="I82" s="2"/>
      <c r="J82" s="2"/>
      <c r="K82" s="2"/>
      <c r="L82" s="26"/>
    </row>
    <row r="83" spans="1:12">
      <c r="A83" s="253"/>
      <c r="B83" s="254"/>
      <c r="C83" s="2"/>
      <c r="D83" s="2"/>
      <c r="E83" s="2"/>
      <c r="F83" s="2"/>
      <c r="G83" s="2"/>
      <c r="H83" s="2"/>
      <c r="I83" s="2"/>
      <c r="J83" s="2"/>
      <c r="K83" s="2"/>
      <c r="L83" s="26"/>
    </row>
    <row r="84" spans="1:12">
      <c r="A84" s="219"/>
      <c r="B84" s="220"/>
      <c r="C84" s="2"/>
      <c r="D84" s="2"/>
      <c r="E84" s="2"/>
      <c r="F84" s="2"/>
      <c r="G84" s="2"/>
      <c r="H84" s="2"/>
      <c r="I84" s="2"/>
      <c r="J84" s="2"/>
      <c r="K84" s="2"/>
      <c r="L84" s="26"/>
    </row>
    <row r="85" spans="1:12">
      <c r="A85" s="219"/>
      <c r="B85" s="220"/>
      <c r="C85" s="2"/>
      <c r="D85" s="2"/>
      <c r="E85" s="2"/>
      <c r="F85" s="2"/>
      <c r="G85" s="2"/>
      <c r="H85" s="2"/>
      <c r="I85" s="2"/>
      <c r="J85" s="2"/>
      <c r="K85" s="2"/>
      <c r="L85" s="26"/>
    </row>
    <row r="86" spans="1:12">
      <c r="A86" s="219"/>
      <c r="B86" s="220"/>
      <c r="C86" s="2"/>
      <c r="D86" s="2"/>
      <c r="E86" s="2"/>
      <c r="F86" s="2"/>
      <c r="G86" s="2"/>
      <c r="H86" s="2"/>
      <c r="I86" s="2"/>
      <c r="J86" s="2"/>
      <c r="K86" s="2"/>
      <c r="L86" s="26"/>
    </row>
    <row r="87" spans="1:12">
      <c r="A87" s="219"/>
      <c r="B87" s="220"/>
      <c r="C87" s="2"/>
      <c r="D87" s="2"/>
      <c r="E87" s="2"/>
      <c r="F87" s="2"/>
      <c r="G87" s="2"/>
      <c r="H87" s="2"/>
      <c r="I87" s="2"/>
      <c r="J87" s="2"/>
      <c r="K87" s="2"/>
      <c r="L87" s="26"/>
    </row>
    <row r="88" spans="1:12" ht="16.5" customHeight="1">
      <c r="A88" s="219"/>
      <c r="B88" s="220"/>
      <c r="C88" s="2"/>
      <c r="D88" s="2"/>
      <c r="E88" s="2"/>
      <c r="F88" s="2"/>
      <c r="G88" s="2"/>
      <c r="H88" s="2"/>
      <c r="I88" s="2"/>
      <c r="J88" s="2"/>
      <c r="K88" s="2"/>
      <c r="L88" s="26"/>
    </row>
    <row r="89" spans="1:12" ht="15" customHeight="1">
      <c r="A89" s="219"/>
      <c r="B89" s="220"/>
      <c r="C89" s="2"/>
      <c r="D89" s="2"/>
      <c r="E89" s="2"/>
      <c r="F89" s="2"/>
      <c r="G89" s="2"/>
      <c r="H89" s="2"/>
      <c r="I89" s="2"/>
      <c r="J89" s="2"/>
      <c r="K89" s="2"/>
      <c r="L89" s="26"/>
    </row>
    <row r="90" spans="1:12" ht="15.95" customHeight="1">
      <c r="A90" s="219"/>
      <c r="B90" s="220"/>
      <c r="C90" s="2"/>
      <c r="D90" s="2"/>
      <c r="E90" s="2"/>
      <c r="F90" s="2"/>
      <c r="G90" s="2"/>
      <c r="H90" s="2"/>
      <c r="I90" s="2"/>
      <c r="J90" s="2"/>
      <c r="K90" s="2"/>
      <c r="L90" s="26"/>
    </row>
    <row r="91" spans="1:12" ht="15.95" customHeight="1">
      <c r="A91" s="219"/>
      <c r="B91" s="220"/>
      <c r="C91" s="2"/>
      <c r="D91" s="2"/>
      <c r="E91" s="2"/>
      <c r="F91" s="2"/>
      <c r="G91" s="2"/>
      <c r="H91" s="2"/>
      <c r="I91" s="2"/>
      <c r="J91" s="2"/>
      <c r="K91" s="2"/>
      <c r="L91" s="26"/>
    </row>
    <row r="92" spans="1:12" ht="15.95" customHeight="1">
      <c r="A92" s="219"/>
      <c r="B92" s="220"/>
      <c r="C92" s="2"/>
      <c r="D92" s="2"/>
      <c r="E92" s="2"/>
      <c r="F92" s="2"/>
      <c r="G92" s="2"/>
      <c r="H92" s="2"/>
      <c r="I92" s="2"/>
      <c r="J92" s="2"/>
      <c r="K92" s="2"/>
      <c r="L92" s="26"/>
    </row>
    <row r="93" spans="1:12" ht="15.95" customHeight="1">
      <c r="A93" s="219"/>
      <c r="B93" s="220"/>
      <c r="C93" s="2"/>
      <c r="D93" s="2"/>
      <c r="E93" s="2"/>
      <c r="F93" s="2"/>
      <c r="G93" s="2"/>
      <c r="H93" s="2"/>
      <c r="I93" s="2"/>
      <c r="J93" s="2"/>
      <c r="K93" s="2"/>
      <c r="L93" s="26"/>
    </row>
    <row r="94" spans="1:12" ht="15.95" customHeight="1">
      <c r="A94" s="219"/>
      <c r="B94" s="220"/>
      <c r="C94" s="2"/>
      <c r="D94" s="2"/>
      <c r="E94" s="2"/>
      <c r="F94" s="2"/>
      <c r="G94" s="2"/>
      <c r="H94" s="2"/>
      <c r="I94" s="2"/>
      <c r="J94" s="2"/>
      <c r="K94" s="2"/>
      <c r="L94" s="26"/>
    </row>
    <row r="95" spans="1:12" ht="15.95" customHeight="1">
      <c r="A95" s="219"/>
      <c r="B95" s="220"/>
      <c r="C95" s="2"/>
      <c r="D95" s="2"/>
      <c r="E95" s="2"/>
      <c r="F95" s="2"/>
      <c r="G95" s="2"/>
      <c r="H95" s="2"/>
      <c r="I95" s="2"/>
      <c r="J95" s="2"/>
      <c r="K95" s="2"/>
      <c r="L95" s="26"/>
    </row>
    <row r="96" spans="1:12" ht="15.95" customHeight="1">
      <c r="A96" s="219"/>
      <c r="B96" s="220"/>
      <c r="C96" s="2"/>
      <c r="D96" s="2"/>
      <c r="E96" s="2"/>
      <c r="F96" s="2"/>
      <c r="G96" s="2"/>
      <c r="H96" s="2"/>
      <c r="I96" s="2"/>
      <c r="J96" s="2"/>
      <c r="K96" s="2"/>
      <c r="L96" s="26"/>
    </row>
    <row r="97" spans="1:12" ht="15.95" customHeight="1">
      <c r="A97" s="58"/>
      <c r="B97" s="59"/>
      <c r="C97" s="2"/>
      <c r="D97" s="2"/>
      <c r="E97" s="2"/>
      <c r="F97" s="2"/>
      <c r="G97" s="2"/>
      <c r="H97" s="2"/>
      <c r="I97" s="2"/>
      <c r="J97" s="2"/>
      <c r="K97" s="2"/>
      <c r="L97" s="26"/>
    </row>
    <row r="98" spans="1:12" ht="15.95" customHeight="1">
      <c r="A98" s="58"/>
      <c r="B98" s="59"/>
      <c r="C98" s="2"/>
      <c r="D98" s="2"/>
      <c r="E98" s="2"/>
      <c r="F98" s="2"/>
      <c r="G98" s="2"/>
      <c r="H98" s="2"/>
      <c r="I98" s="2"/>
      <c r="J98" s="2"/>
      <c r="K98" s="2"/>
      <c r="L98" s="26"/>
    </row>
    <row r="99" spans="1:12" ht="15.95" customHeight="1">
      <c r="A99" s="58"/>
      <c r="B99" s="59"/>
      <c r="C99" s="2"/>
      <c r="D99" s="2"/>
      <c r="E99" s="2"/>
      <c r="F99" s="2"/>
      <c r="G99" s="2"/>
      <c r="H99" s="2"/>
      <c r="I99" s="2"/>
      <c r="J99" s="2"/>
      <c r="K99" s="2"/>
      <c r="L99" s="26"/>
    </row>
    <row r="100" spans="1:12" ht="15.95" customHeight="1">
      <c r="A100" s="58"/>
      <c r="B100" s="59"/>
      <c r="C100" s="2"/>
      <c r="D100" s="2"/>
      <c r="E100" s="2"/>
      <c r="F100" s="2"/>
      <c r="G100" s="2"/>
      <c r="H100" s="2"/>
      <c r="I100" s="2"/>
      <c r="J100" s="2"/>
      <c r="K100" s="2"/>
      <c r="L100" s="26"/>
    </row>
    <row r="101" spans="1:12" ht="15.95" customHeight="1">
      <c r="A101" s="58"/>
      <c r="B101" s="59"/>
      <c r="C101" s="2"/>
      <c r="D101" s="2"/>
      <c r="E101" s="2"/>
      <c r="F101" s="2"/>
      <c r="G101" s="2"/>
      <c r="H101" s="2"/>
      <c r="I101" s="2"/>
      <c r="J101" s="2"/>
      <c r="K101" s="2"/>
      <c r="L101" s="26"/>
    </row>
    <row r="102" spans="1:12" ht="15.95" customHeight="1">
      <c r="A102" s="219"/>
      <c r="B102" s="220"/>
      <c r="C102" s="2"/>
      <c r="D102" s="2"/>
      <c r="E102" s="2"/>
      <c r="F102" s="2"/>
      <c r="G102" s="2"/>
      <c r="H102" s="2"/>
      <c r="I102" s="2"/>
      <c r="J102" s="2"/>
      <c r="K102" s="2"/>
      <c r="L102" s="26"/>
    </row>
    <row r="103" spans="1:12" ht="15.95" customHeight="1">
      <c r="A103" s="219"/>
      <c r="B103" s="220"/>
      <c r="C103" s="2"/>
      <c r="D103" s="2"/>
      <c r="E103" s="2"/>
      <c r="F103" s="2"/>
      <c r="G103" s="2"/>
      <c r="H103" s="2"/>
      <c r="I103" s="2"/>
      <c r="J103" s="2"/>
      <c r="K103" s="2"/>
      <c r="L103" s="26"/>
    </row>
    <row r="104" spans="1:12" ht="15.95" customHeight="1">
      <c r="A104" s="219"/>
      <c r="B104" s="220"/>
      <c r="C104" s="2"/>
      <c r="D104" s="2"/>
      <c r="E104" s="2"/>
      <c r="F104" s="2"/>
      <c r="G104" s="2"/>
      <c r="H104" s="2"/>
      <c r="I104" s="2"/>
      <c r="J104" s="2"/>
      <c r="K104" s="2"/>
      <c r="L104" s="26"/>
    </row>
    <row r="105" spans="1:12" ht="15.95" customHeight="1">
      <c r="A105" s="219"/>
      <c r="B105" s="220"/>
      <c r="C105" s="2"/>
      <c r="D105" s="2"/>
      <c r="E105" s="2"/>
      <c r="F105" s="2"/>
      <c r="G105" s="2"/>
      <c r="H105" s="2"/>
      <c r="I105" s="2"/>
      <c r="J105" s="2"/>
      <c r="K105" s="2"/>
      <c r="L105" s="26"/>
    </row>
    <row r="106" spans="1:12" ht="15.95" customHeight="1">
      <c r="A106" s="219"/>
      <c r="B106" s="220"/>
      <c r="C106" s="2"/>
      <c r="D106" s="2"/>
      <c r="E106" s="2"/>
      <c r="F106" s="2"/>
      <c r="G106" s="2"/>
      <c r="H106" s="2"/>
      <c r="I106" s="2"/>
      <c r="J106" s="2"/>
      <c r="K106" s="2"/>
      <c r="L106" s="26"/>
    </row>
    <row r="107" spans="1:12" ht="15.95" customHeight="1">
      <c r="A107" s="219"/>
      <c r="B107" s="220"/>
      <c r="C107" s="2"/>
      <c r="D107" s="2"/>
      <c r="E107" s="2"/>
      <c r="F107" s="2"/>
      <c r="G107" s="2"/>
      <c r="H107" s="2"/>
      <c r="I107" s="2"/>
      <c r="J107" s="2"/>
      <c r="K107" s="2"/>
      <c r="L107" s="26"/>
    </row>
    <row r="108" spans="1:12" ht="15.95" customHeight="1" thickBot="1">
      <c r="A108" s="247"/>
      <c r="B108" s="248"/>
      <c r="C108" s="31"/>
      <c r="D108" s="31"/>
      <c r="E108" s="31"/>
      <c r="F108" s="31"/>
      <c r="G108" s="31"/>
      <c r="H108" s="31"/>
      <c r="I108" s="31"/>
      <c r="J108" s="31"/>
      <c r="K108" s="31"/>
      <c r="L108" s="33"/>
    </row>
    <row r="109" spans="1:12">
      <c r="A109" s="241" t="s">
        <v>55</v>
      </c>
      <c r="B109" s="242"/>
      <c r="C109" s="34"/>
      <c r="D109" s="24"/>
      <c r="E109" s="24"/>
      <c r="F109" s="24"/>
      <c r="G109" s="24"/>
      <c r="H109" s="24"/>
      <c r="I109" s="24"/>
      <c r="J109" s="24"/>
      <c r="K109" s="24"/>
      <c r="L109" s="25"/>
    </row>
    <row r="110" spans="1:12" ht="15.75" thickBot="1">
      <c r="A110" s="237"/>
      <c r="B110" s="238"/>
      <c r="C110" s="61"/>
      <c r="D110" s="61"/>
      <c r="E110" s="61"/>
      <c r="F110" s="62"/>
      <c r="G110" s="31"/>
      <c r="H110" s="31"/>
      <c r="I110" s="31"/>
      <c r="J110" s="31"/>
      <c r="K110" s="31"/>
      <c r="L110" s="33"/>
    </row>
    <row r="111" spans="1:12">
      <c r="D111" s="22"/>
      <c r="E111" s="22"/>
    </row>
    <row r="128" spans="9:9">
      <c r="I128" s="8"/>
    </row>
  </sheetData>
  <mergeCells count="206">
    <mergeCell ref="K46:L46"/>
    <mergeCell ref="A30:L30"/>
    <mergeCell ref="I14:L14"/>
    <mergeCell ref="K16:L16"/>
    <mergeCell ref="K17:L17"/>
    <mergeCell ref="I18:J18"/>
    <mergeCell ref="K18:L18"/>
    <mergeCell ref="K36:L36"/>
    <mergeCell ref="A37:G37"/>
    <mergeCell ref="A38:J38"/>
    <mergeCell ref="A26:L26"/>
    <mergeCell ref="I27:J27"/>
    <mergeCell ref="A46:B46"/>
    <mergeCell ref="C46:F46"/>
    <mergeCell ref="I44:J44"/>
    <mergeCell ref="I45:J45"/>
    <mergeCell ref="I46:J46"/>
    <mergeCell ref="A35:G35"/>
    <mergeCell ref="A36:G36"/>
    <mergeCell ref="A43:L43"/>
    <mergeCell ref="K38:L38"/>
    <mergeCell ref="K31:L31"/>
    <mergeCell ref="K32:L32"/>
    <mergeCell ref="K35:L35"/>
    <mergeCell ref="A54:E54"/>
    <mergeCell ref="C39:L41"/>
    <mergeCell ref="G54:L54"/>
    <mergeCell ref="K44:L44"/>
    <mergeCell ref="K45:L45"/>
    <mergeCell ref="G17:H17"/>
    <mergeCell ref="E17:F17"/>
    <mergeCell ref="I47:J47"/>
    <mergeCell ref="I48:J48"/>
    <mergeCell ref="I49:J49"/>
    <mergeCell ref="K37:L37"/>
    <mergeCell ref="A34:G34"/>
    <mergeCell ref="K34:L34"/>
    <mergeCell ref="A33:G33"/>
    <mergeCell ref="K33:L33"/>
    <mergeCell ref="C47:F47"/>
    <mergeCell ref="A48:B48"/>
    <mergeCell ref="A44:B44"/>
    <mergeCell ref="C44:F44"/>
    <mergeCell ref="A45:B45"/>
    <mergeCell ref="C45:F45"/>
    <mergeCell ref="A39:B41"/>
    <mergeCell ref="A31:G31"/>
    <mergeCell ref="A32:G32"/>
    <mergeCell ref="I65:J65"/>
    <mergeCell ref="G65:H65"/>
    <mergeCell ref="A74:D74"/>
    <mergeCell ref="I74:L74"/>
    <mergeCell ref="A55:B55"/>
    <mergeCell ref="E64:F64"/>
    <mergeCell ref="G64:H64"/>
    <mergeCell ref="A56:B56"/>
    <mergeCell ref="A57:B57"/>
    <mergeCell ref="A63:L63"/>
    <mergeCell ref="A59:E59"/>
    <mergeCell ref="G59:L59"/>
    <mergeCell ref="E65:F65"/>
    <mergeCell ref="K12:L12"/>
    <mergeCell ref="A11:G11"/>
    <mergeCell ref="K11:L11"/>
    <mergeCell ref="A10:B10"/>
    <mergeCell ref="B16:D16"/>
    <mergeCell ref="F16:H16"/>
    <mergeCell ref="C27:D27"/>
    <mergeCell ref="A19:B19"/>
    <mergeCell ref="C10:D10"/>
    <mergeCell ref="E10:F10"/>
    <mergeCell ref="G10:H10"/>
    <mergeCell ref="I10:J10"/>
    <mergeCell ref="K10:L10"/>
    <mergeCell ref="C12:F12"/>
    <mergeCell ref="A12:B12"/>
    <mergeCell ref="I21:J21"/>
    <mergeCell ref="K21:L21"/>
    <mergeCell ref="A27:B27"/>
    <mergeCell ref="E27:F27"/>
    <mergeCell ref="I15:J15"/>
    <mergeCell ref="I16:J16"/>
    <mergeCell ref="B15:D15"/>
    <mergeCell ref="A20:B20"/>
    <mergeCell ref="C20:D20"/>
    <mergeCell ref="K7:L7"/>
    <mergeCell ref="G9:H9"/>
    <mergeCell ref="E9:F9"/>
    <mergeCell ref="K9:L9"/>
    <mergeCell ref="I8:J8"/>
    <mergeCell ref="K8:L8"/>
    <mergeCell ref="G27:H27"/>
    <mergeCell ref="F20:H20"/>
    <mergeCell ref="K19:L19"/>
    <mergeCell ref="I20:J20"/>
    <mergeCell ref="K20:L20"/>
    <mergeCell ref="K27:L27"/>
    <mergeCell ref="I19:J19"/>
    <mergeCell ref="J23:K23"/>
    <mergeCell ref="A14:H14"/>
    <mergeCell ref="A7:B7"/>
    <mergeCell ref="I7:J7"/>
    <mergeCell ref="I9:J9"/>
    <mergeCell ref="C7:D7"/>
    <mergeCell ref="E7:F7"/>
    <mergeCell ref="G7:H7"/>
    <mergeCell ref="C9:D9"/>
    <mergeCell ref="A8:B8"/>
    <mergeCell ref="B21:H21"/>
    <mergeCell ref="I51:J51"/>
    <mergeCell ref="A91:B91"/>
    <mergeCell ref="A88:B88"/>
    <mergeCell ref="A89:B89"/>
    <mergeCell ref="A90:B90"/>
    <mergeCell ref="I64:J64"/>
    <mergeCell ref="G61:I61"/>
    <mergeCell ref="C48:F48"/>
    <mergeCell ref="A96:B96"/>
    <mergeCell ref="A92:B92"/>
    <mergeCell ref="C65:D65"/>
    <mergeCell ref="A82:B83"/>
    <mergeCell ref="E74:H74"/>
    <mergeCell ref="G75:H75"/>
    <mergeCell ref="A65:B65"/>
    <mergeCell ref="G60:I60"/>
    <mergeCell ref="A80:B81"/>
    <mergeCell ref="A73:L73"/>
    <mergeCell ref="A76:B78"/>
    <mergeCell ref="A79:B79"/>
    <mergeCell ref="K65:L65"/>
    <mergeCell ref="K64:L64"/>
    <mergeCell ref="A64:B64"/>
    <mergeCell ref="C64:D64"/>
    <mergeCell ref="A110:B110"/>
    <mergeCell ref="C75:D75"/>
    <mergeCell ref="A104:B104"/>
    <mergeCell ref="A102:B102"/>
    <mergeCell ref="A103:B103"/>
    <mergeCell ref="A109:B109"/>
    <mergeCell ref="K75:L75"/>
    <mergeCell ref="I75:J75"/>
    <mergeCell ref="A105:B105"/>
    <mergeCell ref="A106:B106"/>
    <mergeCell ref="A107:B107"/>
    <mergeCell ref="A108:B108"/>
    <mergeCell ref="A93:B93"/>
    <mergeCell ref="A94:B94"/>
    <mergeCell ref="A95:B95"/>
    <mergeCell ref="A87:B87"/>
    <mergeCell ref="J3:K3"/>
    <mergeCell ref="A85:B85"/>
    <mergeCell ref="A86:B86"/>
    <mergeCell ref="A75:B75"/>
    <mergeCell ref="E75:F75"/>
    <mergeCell ref="C76:L78"/>
    <mergeCell ref="C79:L79"/>
    <mergeCell ref="C80:L81"/>
    <mergeCell ref="A84:B84"/>
    <mergeCell ref="K47:L47"/>
    <mergeCell ref="K48:L48"/>
    <mergeCell ref="K49:L49"/>
    <mergeCell ref="K50:L50"/>
    <mergeCell ref="K51:L51"/>
    <mergeCell ref="K52:L52"/>
    <mergeCell ref="A49:B49"/>
    <mergeCell ref="C49:F49"/>
    <mergeCell ref="A50:B50"/>
    <mergeCell ref="C50:F50"/>
    <mergeCell ref="A51:B51"/>
    <mergeCell ref="C51:F51"/>
    <mergeCell ref="A52:J52"/>
    <mergeCell ref="A47:B47"/>
    <mergeCell ref="I50:J50"/>
    <mergeCell ref="G19:H19"/>
    <mergeCell ref="C19:D19"/>
    <mergeCell ref="A23:I23"/>
    <mergeCell ref="E19:F19"/>
    <mergeCell ref="G8:H8"/>
    <mergeCell ref="E8:F8"/>
    <mergeCell ref="A9:B9"/>
    <mergeCell ref="I12:J12"/>
    <mergeCell ref="C8:D8"/>
    <mergeCell ref="G2:H2"/>
    <mergeCell ref="D1:L1"/>
    <mergeCell ref="D2:E2"/>
    <mergeCell ref="J2:K2"/>
    <mergeCell ref="J4:L4"/>
    <mergeCell ref="J5:L5"/>
    <mergeCell ref="A17:B17"/>
    <mergeCell ref="A18:B18"/>
    <mergeCell ref="A4:C4"/>
    <mergeCell ref="A5:C5"/>
    <mergeCell ref="D5:E5"/>
    <mergeCell ref="D4:E4"/>
    <mergeCell ref="G4:H4"/>
    <mergeCell ref="G5:H5"/>
    <mergeCell ref="K15:L15"/>
    <mergeCell ref="G18:H18"/>
    <mergeCell ref="C17:D17"/>
    <mergeCell ref="C18:D18"/>
    <mergeCell ref="F15:H15"/>
    <mergeCell ref="I17:J17"/>
    <mergeCell ref="E18:F18"/>
    <mergeCell ref="B1:C1"/>
    <mergeCell ref="D3:E3"/>
    <mergeCell ref="G3:H3"/>
  </mergeCells>
  <phoneticPr fontId="13" type="noConversion"/>
  <conditionalFormatting sqref="C56">
    <cfRule type="cellIs" priority="6" operator="equal">
      <formula>VALUE(LEFT(B1,2))=85</formula>
    </cfRule>
  </conditionalFormatting>
  <dataValidations count="14">
    <dataValidation type="custom" allowBlank="1" showInputMessage="1" showErrorMessage="1" errorTitle="BIG MISTAKE" error="DOSSIER 85 !!" sqref="H56">
      <formula1>IF(VALUE(LEFT(B1,2))=85,H56,0)</formula1>
    </dataValidation>
    <dataValidation type="custom" allowBlank="1" showInputMessage="1" showErrorMessage="1" errorTitle="BIG MISTAKE" error="DOSSIER 85 !!" sqref="J57">
      <formula1>IF(VALUE(LEFT(B1,2))=69,J57,0)</formula1>
    </dataValidation>
    <dataValidation type="list" allowBlank="1" showInputMessage="1" showErrorMessage="1" sqref="I75 E75 A75">
      <formula1>Techniciens</formula1>
    </dataValidation>
    <dataValidation type="custom" showInputMessage="1" showErrorMessage="1" sqref="C75">
      <formula1>IF(#REF!=0,"",#REF!)</formula1>
    </dataValidation>
    <dataValidation type="whole" operator="equal" allowBlank="1" showInputMessage="1" showErrorMessage="1" errorTitle="BIG MISTAKE" error="Ne rien mettre quelquesoit le n° de dossier." sqref="H57">
      <formula1>0</formula1>
    </dataValidation>
    <dataValidation type="list" allowBlank="1" showInputMessage="1" showErrorMessage="1" sqref="I45:I51 I12">
      <formula1>Dispo</formula1>
    </dataValidation>
    <dataValidation type="custom" allowBlank="1" showInputMessage="1" showErrorMessage="1" errorTitle="BIG MISTAKE" error="DOSSIER 85" sqref="C57">
      <formula1>IF(VALUE(LEFT(B1,2))=69,K38,0)</formula1>
    </dataValidation>
    <dataValidation type="custom" allowBlank="1" showInputMessage="1" showErrorMessage="1" errorTitle="Big MISTAKE !!!!" error="Ce n'est pas un dossier 85 !!!" sqref="C56">
      <formula1>IF(VALUE(LEFT(B1,2))=85,K38,0)</formula1>
    </dataValidation>
    <dataValidation type="list" allowBlank="1" showInputMessage="1" showErrorMessage="1" sqref="K19">
      <formula1>Ports</formula1>
    </dataValidation>
    <dataValidation type="list" allowBlank="1" showInputMessage="1" showErrorMessage="1" sqref="K15:L15">
      <formula1>Clients</formula1>
    </dataValidation>
    <dataValidation type="list" allowBlank="1" showInputMessage="1" showErrorMessage="1" sqref="L23">
      <formula1>Besoin</formula1>
    </dataValidation>
    <dataValidation type="list" allowBlank="1" showInputMessage="1" showErrorMessage="1" sqref="F4">
      <formula1>Code_intervention</formula1>
    </dataValidation>
    <dataValidation type="list" allowBlank="1" showInputMessage="1" showErrorMessage="1" sqref="I4 F5">
      <formula1>OuiNon</formula1>
    </dataValidation>
    <dataValidation type="custom" allowBlank="1" showInputMessage="1" showErrorMessage="1" sqref="J56">
      <formula1>IF(VALUE(LEFT(B1,2))=85,J56,0)</formula1>
    </dataValidation>
  </dataValidations>
  <printOptions horizontalCentered="1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5"/>
  <dimension ref="A1:F52"/>
  <sheetViews>
    <sheetView topLeftCell="A7" workbookViewId="0">
      <selection activeCell="E20" sqref="E20"/>
    </sheetView>
  </sheetViews>
  <sheetFormatPr baseColWidth="10" defaultRowHeight="15"/>
  <cols>
    <col min="1" max="1" width="19.7109375" customWidth="1"/>
    <col min="2" max="2" width="23.7109375" customWidth="1"/>
    <col min="3" max="3" width="10.7109375" customWidth="1"/>
    <col min="4" max="4" width="19.7109375" customWidth="1"/>
    <col min="5" max="6" width="15.7109375" customWidth="1"/>
  </cols>
  <sheetData>
    <row r="1" spans="1:6" ht="15" customHeight="1" thickBot="1">
      <c r="A1" s="20" t="s">
        <v>150</v>
      </c>
      <c r="B1" s="160" t="s">
        <v>64</v>
      </c>
      <c r="C1" s="12" t="s">
        <v>65</v>
      </c>
      <c r="D1" s="5" t="s">
        <v>48</v>
      </c>
      <c r="E1" s="7" t="s">
        <v>39</v>
      </c>
      <c r="F1" s="6" t="s">
        <v>40</v>
      </c>
    </row>
    <row r="2" spans="1:6" ht="15" customHeight="1">
      <c r="A2" s="107"/>
      <c r="B2" s="161"/>
      <c r="C2" s="162"/>
      <c r="D2" s="119"/>
      <c r="E2" s="83"/>
      <c r="F2" s="10"/>
    </row>
    <row r="3" spans="1:6" ht="15" customHeight="1">
      <c r="A3" s="109" t="s">
        <v>198</v>
      </c>
      <c r="B3" s="163" t="s">
        <v>213</v>
      </c>
      <c r="C3" s="164">
        <v>15</v>
      </c>
      <c r="D3" s="120" t="s">
        <v>32</v>
      </c>
      <c r="E3" s="85" t="s">
        <v>205</v>
      </c>
      <c r="F3" s="66" t="s">
        <v>209</v>
      </c>
    </row>
    <row r="4" spans="1:6" ht="15" customHeight="1" thickBot="1">
      <c r="A4" s="109" t="s">
        <v>204</v>
      </c>
      <c r="B4" s="165" t="s">
        <v>81</v>
      </c>
      <c r="C4" s="164">
        <v>320</v>
      </c>
      <c r="D4" s="121" t="s">
        <v>33</v>
      </c>
      <c r="E4" s="85" t="s">
        <v>206</v>
      </c>
      <c r="F4" s="66" t="s">
        <v>61</v>
      </c>
    </row>
    <row r="5" spans="1:6" ht="15" customHeight="1" thickBot="1">
      <c r="A5" s="108" t="s">
        <v>193</v>
      </c>
      <c r="B5" s="165" t="s">
        <v>77</v>
      </c>
      <c r="C5" s="164">
        <v>245</v>
      </c>
      <c r="D5" s="122" t="s">
        <v>129</v>
      </c>
      <c r="E5" s="85" t="s">
        <v>208</v>
      </c>
      <c r="F5" s="66" t="s">
        <v>210</v>
      </c>
    </row>
    <row r="6" spans="1:6" ht="15" customHeight="1">
      <c r="A6" s="109" t="s">
        <v>199</v>
      </c>
      <c r="B6" s="163" t="s">
        <v>113</v>
      </c>
      <c r="C6" s="164"/>
      <c r="D6" s="123"/>
      <c r="E6" s="85" t="s">
        <v>207</v>
      </c>
      <c r="F6" s="66" t="s">
        <v>61</v>
      </c>
    </row>
    <row r="7" spans="1:6" ht="15" customHeight="1">
      <c r="A7" s="18" t="s">
        <v>109</v>
      </c>
      <c r="B7" s="163" t="s">
        <v>214</v>
      </c>
      <c r="C7" s="164">
        <v>25</v>
      </c>
      <c r="D7" s="124" t="s">
        <v>30</v>
      </c>
      <c r="E7" s="84"/>
      <c r="F7" s="13"/>
    </row>
    <row r="8" spans="1:6" ht="15" customHeight="1">
      <c r="A8" s="18" t="s">
        <v>151</v>
      </c>
      <c r="B8" s="165" t="s">
        <v>66</v>
      </c>
      <c r="C8" s="164">
        <v>90</v>
      </c>
      <c r="D8" s="125" t="s">
        <v>130</v>
      </c>
      <c r="E8" s="84"/>
      <c r="F8" s="13"/>
    </row>
    <row r="9" spans="1:6" ht="15" customHeight="1" thickBot="1">
      <c r="A9" s="18" t="s">
        <v>202</v>
      </c>
      <c r="B9" s="165" t="s">
        <v>80</v>
      </c>
      <c r="C9" s="164">
        <v>300</v>
      </c>
      <c r="D9" s="126" t="s">
        <v>38</v>
      </c>
      <c r="E9" s="85"/>
      <c r="F9" s="13"/>
    </row>
    <row r="10" spans="1:6" ht="15" customHeight="1" thickBot="1">
      <c r="A10" s="18" t="s">
        <v>115</v>
      </c>
      <c r="B10" s="165" t="s">
        <v>75</v>
      </c>
      <c r="C10" s="164">
        <v>200</v>
      </c>
      <c r="D10" s="127" t="s">
        <v>3</v>
      </c>
      <c r="E10" s="86"/>
      <c r="F10" s="67"/>
    </row>
    <row r="11" spans="1:6" ht="15" customHeight="1">
      <c r="A11" s="18" t="s">
        <v>201</v>
      </c>
      <c r="B11" s="165" t="s">
        <v>71</v>
      </c>
      <c r="C11" s="164">
        <v>75</v>
      </c>
      <c r="D11" s="128"/>
      <c r="F11" s="14"/>
    </row>
    <row r="12" spans="1:6" ht="15" customHeight="1">
      <c r="A12" s="18" t="s">
        <v>181</v>
      </c>
      <c r="B12" s="165" t="s">
        <v>72</v>
      </c>
      <c r="C12" s="164">
        <v>120</v>
      </c>
      <c r="D12" s="129" t="s">
        <v>27</v>
      </c>
      <c r="F12" s="65"/>
    </row>
    <row r="13" spans="1:6" ht="15" customHeight="1" thickBot="1">
      <c r="A13" s="18" t="s">
        <v>102</v>
      </c>
      <c r="B13" s="165" t="s">
        <v>70</v>
      </c>
      <c r="C13" s="164">
        <v>60</v>
      </c>
      <c r="D13" s="130" t="s">
        <v>28</v>
      </c>
      <c r="F13" s="14"/>
    </row>
    <row r="14" spans="1:6" ht="15.75" thickBot="1">
      <c r="A14" s="18" t="s">
        <v>101</v>
      </c>
      <c r="B14" s="165" t="s">
        <v>73</v>
      </c>
      <c r="C14" s="164">
        <v>20</v>
      </c>
      <c r="D14" s="131" t="s">
        <v>58</v>
      </c>
      <c r="F14" s="14"/>
    </row>
    <row r="15" spans="1:6">
      <c r="A15" s="18" t="s">
        <v>192</v>
      </c>
      <c r="B15" s="165" t="s">
        <v>79</v>
      </c>
      <c r="C15" s="164">
        <v>295</v>
      </c>
      <c r="D15" s="132"/>
      <c r="F15" s="14"/>
    </row>
    <row r="16" spans="1:6">
      <c r="A16" s="18" t="s">
        <v>57</v>
      </c>
      <c r="B16" s="165" t="s">
        <v>68</v>
      </c>
      <c r="C16" s="164">
        <v>15</v>
      </c>
      <c r="D16" s="109" t="s">
        <v>288</v>
      </c>
      <c r="F16" s="14"/>
    </row>
    <row r="17" spans="1:6">
      <c r="A17" s="18" t="s">
        <v>121</v>
      </c>
      <c r="B17" s="165" t="s">
        <v>74</v>
      </c>
      <c r="C17" s="164">
        <v>170</v>
      </c>
      <c r="D17" s="109" t="s">
        <v>289</v>
      </c>
      <c r="F17" s="14"/>
    </row>
    <row r="18" spans="1:6">
      <c r="A18" s="18" t="s">
        <v>179</v>
      </c>
      <c r="B18" s="165" t="s">
        <v>78</v>
      </c>
      <c r="C18" s="164">
        <v>280</v>
      </c>
      <c r="D18" s="18" t="s">
        <v>290</v>
      </c>
      <c r="F18" s="14"/>
    </row>
    <row r="19" spans="1:6">
      <c r="A19" s="18" t="s">
        <v>196</v>
      </c>
      <c r="B19" s="165" t="s">
        <v>76</v>
      </c>
      <c r="C19" s="164">
        <v>240</v>
      </c>
      <c r="D19" s="23" t="s">
        <v>291</v>
      </c>
      <c r="F19" s="14"/>
    </row>
    <row r="20" spans="1:6">
      <c r="A20" s="18" t="s">
        <v>95</v>
      </c>
      <c r="B20" s="165" t="s">
        <v>82</v>
      </c>
      <c r="C20" s="164">
        <v>365</v>
      </c>
      <c r="D20" s="23" t="s">
        <v>292</v>
      </c>
      <c r="F20" s="14"/>
    </row>
    <row r="21" spans="1:6" ht="15.75" thickBot="1">
      <c r="A21" s="18" t="s">
        <v>98</v>
      </c>
      <c r="B21" s="165" t="s">
        <v>83</v>
      </c>
      <c r="C21" s="164">
        <v>365</v>
      </c>
      <c r="D21" s="21" t="s">
        <v>110</v>
      </c>
      <c r="F21" s="14"/>
    </row>
    <row r="22" spans="1:6" ht="15.75" thickBot="1">
      <c r="A22" s="18" t="s">
        <v>99</v>
      </c>
      <c r="B22" s="165" t="s">
        <v>69</v>
      </c>
      <c r="C22" s="164">
        <v>40</v>
      </c>
      <c r="D22" s="133" t="s">
        <v>4</v>
      </c>
      <c r="F22" s="14"/>
    </row>
    <row r="23" spans="1:6" ht="15.75" thickBot="1">
      <c r="A23" s="18" t="s">
        <v>95</v>
      </c>
      <c r="B23" s="166" t="s">
        <v>67</v>
      </c>
      <c r="C23" s="167">
        <v>25</v>
      </c>
      <c r="D23" s="134"/>
      <c r="F23" s="14"/>
    </row>
    <row r="24" spans="1:6">
      <c r="A24" s="18" t="s">
        <v>107</v>
      </c>
      <c r="D24" s="135" t="s">
        <v>29</v>
      </c>
      <c r="F24" s="14"/>
    </row>
    <row r="25" spans="1:6">
      <c r="A25" s="18" t="s">
        <v>180</v>
      </c>
      <c r="D25" s="135" t="s">
        <v>132</v>
      </c>
      <c r="F25" s="14"/>
    </row>
    <row r="26" spans="1:6">
      <c r="A26" s="18" t="s">
        <v>116</v>
      </c>
      <c r="D26" s="135" t="s">
        <v>131</v>
      </c>
      <c r="F26" s="14"/>
    </row>
    <row r="27" spans="1:6" ht="15.75" thickBot="1">
      <c r="A27" s="18" t="s">
        <v>112</v>
      </c>
      <c r="D27" s="136" t="s">
        <v>60</v>
      </c>
      <c r="F27" s="14"/>
    </row>
    <row r="28" spans="1:6" ht="15.75" thickBot="1">
      <c r="A28" s="18" t="s">
        <v>104</v>
      </c>
      <c r="D28" s="137" t="s">
        <v>31</v>
      </c>
      <c r="F28" s="14"/>
    </row>
    <row r="29" spans="1:6">
      <c r="A29" s="18" t="s">
        <v>114</v>
      </c>
      <c r="D29" s="138"/>
      <c r="F29" s="14"/>
    </row>
    <row r="30" spans="1:6">
      <c r="A30" s="18" t="s">
        <v>172</v>
      </c>
      <c r="D30" s="15" t="s">
        <v>52</v>
      </c>
      <c r="F30" s="14"/>
    </row>
    <row r="31" spans="1:6">
      <c r="A31" s="18" t="s">
        <v>94</v>
      </c>
      <c r="D31" s="15" t="s">
        <v>49</v>
      </c>
      <c r="F31" s="14"/>
    </row>
    <row r="32" spans="1:6">
      <c r="A32" s="18" t="s">
        <v>145</v>
      </c>
      <c r="D32" s="15" t="s">
        <v>51</v>
      </c>
      <c r="F32" s="14"/>
    </row>
    <row r="33" spans="1:6" ht="15.75" thickBot="1">
      <c r="A33" s="18" t="s">
        <v>124</v>
      </c>
      <c r="D33" s="16" t="s">
        <v>50</v>
      </c>
      <c r="F33" s="14"/>
    </row>
    <row r="34" spans="1:6">
      <c r="A34" s="18" t="s">
        <v>63</v>
      </c>
      <c r="E34" s="14"/>
      <c r="F34" s="14"/>
    </row>
    <row r="35" spans="1:6">
      <c r="A35" s="18" t="s">
        <v>200</v>
      </c>
      <c r="E35" s="14"/>
      <c r="F35" s="14"/>
    </row>
    <row r="36" spans="1:6">
      <c r="A36" s="18" t="s">
        <v>53</v>
      </c>
      <c r="E36" s="14"/>
    </row>
    <row r="37" spans="1:6">
      <c r="A37" s="18" t="s">
        <v>203</v>
      </c>
      <c r="E37" s="14"/>
    </row>
    <row r="38" spans="1:6">
      <c r="A38" s="18" t="s">
        <v>186</v>
      </c>
      <c r="E38" s="14"/>
    </row>
    <row r="39" spans="1:6">
      <c r="A39" s="18" t="s">
        <v>97</v>
      </c>
      <c r="E39" s="14"/>
    </row>
    <row r="40" spans="1:6">
      <c r="A40" s="18" t="s">
        <v>185</v>
      </c>
      <c r="E40" s="14"/>
    </row>
    <row r="41" spans="1:6">
      <c r="A41" s="18" t="s">
        <v>117</v>
      </c>
      <c r="E41" s="14"/>
    </row>
    <row r="42" spans="1:6">
      <c r="A42" s="18" t="s">
        <v>120</v>
      </c>
      <c r="E42" s="14"/>
    </row>
    <row r="43" spans="1:6">
      <c r="A43" s="18" t="s">
        <v>96</v>
      </c>
      <c r="E43" s="14"/>
    </row>
    <row r="44" spans="1:6">
      <c r="A44" s="18" t="s">
        <v>100</v>
      </c>
      <c r="E44" s="14"/>
    </row>
    <row r="45" spans="1:6">
      <c r="A45" s="18" t="s">
        <v>191</v>
      </c>
      <c r="E45" s="14"/>
    </row>
    <row r="46" spans="1:6">
      <c r="A46" s="18" t="s">
        <v>103</v>
      </c>
    </row>
    <row r="47" spans="1:6">
      <c r="A47" s="18" t="s">
        <v>149</v>
      </c>
    </row>
    <row r="48" spans="1:6">
      <c r="A48" s="18" t="s">
        <v>176</v>
      </c>
    </row>
    <row r="49" spans="1:1">
      <c r="A49" s="18" t="s">
        <v>125</v>
      </c>
    </row>
    <row r="50" spans="1:1">
      <c r="A50" s="18" t="s">
        <v>108</v>
      </c>
    </row>
    <row r="51" spans="1:1">
      <c r="A51" s="23" t="s">
        <v>119</v>
      </c>
    </row>
    <row r="52" spans="1:1" ht="15.75" thickBot="1">
      <c r="A52" s="21" t="s">
        <v>123</v>
      </c>
    </row>
  </sheetData>
  <phoneticPr fontId="13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AS15"/>
  <sheetViews>
    <sheetView workbookViewId="0">
      <pane ySplit="2" topLeftCell="A3" activePane="bottomLeft" state="frozen"/>
      <selection pane="bottomLeft" activeCell="B28" sqref="B28"/>
    </sheetView>
  </sheetViews>
  <sheetFormatPr baseColWidth="10" defaultRowHeight="11.25" outlineLevelCol="1"/>
  <cols>
    <col min="1" max="1" width="20.7109375" style="81" bestFit="1" customWidth="1"/>
    <col min="2" max="2" width="16.5703125" style="19" bestFit="1" customWidth="1"/>
    <col min="3" max="3" width="23.85546875" style="19" bestFit="1" customWidth="1"/>
    <col min="4" max="4" width="4.5703125" style="81" customWidth="1"/>
    <col min="5" max="5" width="11.5703125" style="81" customWidth="1"/>
    <col min="6" max="6" width="9.85546875" style="81" customWidth="1"/>
    <col min="7" max="7" width="10.85546875" style="81" customWidth="1"/>
    <col min="8" max="8" width="23.7109375" style="19" customWidth="1"/>
    <col min="9" max="9" width="19.140625" style="19" customWidth="1"/>
    <col min="10" max="10" width="19.28515625" style="19" customWidth="1"/>
    <col min="11" max="11" width="12" style="81" customWidth="1"/>
    <col min="12" max="12" width="11" style="81" customWidth="1"/>
    <col min="13" max="13" width="10.7109375" style="81" customWidth="1"/>
    <col min="14" max="14" width="23.28515625" style="19" customWidth="1"/>
    <col min="15" max="15" width="8.85546875" style="19" customWidth="1"/>
    <col min="16" max="16" width="13.5703125" style="19" customWidth="1"/>
    <col min="17" max="17" width="13.42578125" style="19" customWidth="1"/>
    <col min="18" max="18" width="13" style="19" customWidth="1"/>
    <col min="19" max="19" width="8.140625" style="19" bestFit="1" customWidth="1" outlineLevel="1"/>
    <col min="20" max="20" width="11.85546875" style="19" customWidth="1" outlineLevel="1"/>
    <col min="21" max="21" width="8.140625" style="19" customWidth="1" outlineLevel="1"/>
    <col min="22" max="22" width="6.85546875" style="19" customWidth="1" outlineLevel="1"/>
    <col min="23" max="23" width="9.140625" style="19" customWidth="1" outlineLevel="1"/>
    <col min="24" max="24" width="7.28515625" style="19" customWidth="1"/>
    <col min="25" max="25" width="10.7109375" style="19" customWidth="1"/>
    <col min="26" max="26" width="6.7109375" style="19" customWidth="1"/>
    <col min="27" max="27" width="5.42578125" style="19" customWidth="1"/>
    <col min="28" max="28" width="9.140625" style="19" customWidth="1"/>
    <col min="29" max="29" width="6.7109375" style="19" customWidth="1"/>
    <col min="30" max="30" width="10.85546875" style="81" customWidth="1"/>
    <col min="31" max="31" width="9" style="81" customWidth="1"/>
    <col min="32" max="32" width="5.7109375" style="19" customWidth="1"/>
    <col min="33" max="33" width="10.42578125" style="19" customWidth="1"/>
    <col min="34" max="34" width="6.7109375" style="19" bestFit="1" customWidth="1"/>
    <col min="35" max="35" width="10.7109375" style="19" customWidth="1"/>
    <col min="36" max="36" width="8.28515625" style="19" customWidth="1"/>
    <col min="37" max="37" width="5.42578125" style="19" customWidth="1"/>
    <col min="38" max="38" width="8.7109375" style="19" customWidth="1"/>
    <col min="39" max="41" width="11.42578125" style="19"/>
    <col min="42" max="42" width="11.42578125" style="17"/>
    <col min="43" max="16384" width="11.42578125" style="19"/>
  </cols>
  <sheetData>
    <row r="1" spans="1:45" ht="30" customHeight="1">
      <c r="A1" s="110"/>
      <c r="B1" s="371" t="s">
        <v>105</v>
      </c>
      <c r="C1" s="372"/>
      <c r="D1" s="372"/>
      <c r="E1" s="372"/>
      <c r="F1" s="372"/>
      <c r="G1" s="372"/>
      <c r="H1" s="373"/>
      <c r="I1" s="379" t="s">
        <v>54</v>
      </c>
      <c r="J1" s="380"/>
      <c r="K1" s="380"/>
      <c r="L1" s="380"/>
      <c r="M1" s="380"/>
      <c r="N1" s="381"/>
      <c r="O1" s="371" t="s">
        <v>111</v>
      </c>
      <c r="P1" s="372"/>
      <c r="Q1" s="372"/>
      <c r="R1" s="373"/>
      <c r="S1" s="374" t="s">
        <v>85</v>
      </c>
      <c r="T1" s="374"/>
      <c r="U1" s="374"/>
      <c r="V1" s="374"/>
      <c r="W1" s="374"/>
      <c r="X1" s="375" t="s">
        <v>86</v>
      </c>
      <c r="Y1" s="376"/>
      <c r="Z1" s="376"/>
      <c r="AA1" s="376"/>
      <c r="AB1" s="377"/>
      <c r="AC1" s="375" t="s">
        <v>177</v>
      </c>
      <c r="AD1" s="376"/>
      <c r="AE1" s="376"/>
      <c r="AF1" s="376"/>
      <c r="AG1" s="377"/>
      <c r="AH1" s="375" t="s">
        <v>87</v>
      </c>
      <c r="AI1" s="376"/>
      <c r="AJ1" s="376"/>
      <c r="AK1" s="376"/>
      <c r="AL1" s="377"/>
      <c r="AN1" s="378" t="s">
        <v>197</v>
      </c>
      <c r="AO1" s="378"/>
      <c r="AP1" s="378"/>
      <c r="AQ1" s="378" t="s">
        <v>194</v>
      </c>
      <c r="AR1" s="378"/>
      <c r="AS1" s="378"/>
    </row>
    <row r="2" spans="1:45" s="80" customFormat="1" ht="9">
      <c r="A2" s="111" t="s">
        <v>93</v>
      </c>
      <c r="B2" s="112" t="s">
        <v>41</v>
      </c>
      <c r="C2" s="112" t="s">
        <v>152</v>
      </c>
      <c r="D2" s="113" t="s">
        <v>2</v>
      </c>
      <c r="E2" s="114" t="s">
        <v>91</v>
      </c>
      <c r="F2" s="114" t="s">
        <v>25</v>
      </c>
      <c r="G2" s="114" t="s">
        <v>88</v>
      </c>
      <c r="H2" s="115" t="s">
        <v>89</v>
      </c>
      <c r="I2" s="112" t="s">
        <v>41</v>
      </c>
      <c r="J2" s="112" t="s">
        <v>152</v>
      </c>
      <c r="K2" s="114" t="s">
        <v>91</v>
      </c>
      <c r="L2" s="114" t="s">
        <v>25</v>
      </c>
      <c r="M2" s="114" t="s">
        <v>88</v>
      </c>
      <c r="N2" s="115" t="s">
        <v>89</v>
      </c>
      <c r="O2" s="116" t="s">
        <v>106</v>
      </c>
      <c r="P2" s="116" t="s">
        <v>0</v>
      </c>
      <c r="Q2" s="116" t="s">
        <v>1</v>
      </c>
      <c r="R2" s="116" t="s">
        <v>178</v>
      </c>
      <c r="S2" s="117" t="s">
        <v>0</v>
      </c>
      <c r="T2" s="117" t="s">
        <v>1</v>
      </c>
      <c r="U2" s="117" t="s">
        <v>24</v>
      </c>
      <c r="V2" s="117" t="s">
        <v>122</v>
      </c>
      <c r="W2" s="117" t="s">
        <v>92</v>
      </c>
      <c r="X2" s="117" t="s">
        <v>0</v>
      </c>
      <c r="Y2" s="117" t="s">
        <v>1</v>
      </c>
      <c r="Z2" s="117" t="s">
        <v>24</v>
      </c>
      <c r="AA2" s="117" t="s">
        <v>122</v>
      </c>
      <c r="AB2" s="118" t="s">
        <v>92</v>
      </c>
      <c r="AC2" s="117" t="s">
        <v>0</v>
      </c>
      <c r="AD2" s="117" t="s">
        <v>1</v>
      </c>
      <c r="AE2" s="117" t="s">
        <v>24</v>
      </c>
      <c r="AF2" s="117" t="s">
        <v>122</v>
      </c>
      <c r="AG2" s="117" t="s">
        <v>92</v>
      </c>
      <c r="AH2" s="117" t="s">
        <v>0</v>
      </c>
      <c r="AI2" s="117" t="s">
        <v>1</v>
      </c>
      <c r="AJ2" s="117" t="s">
        <v>24</v>
      </c>
      <c r="AK2" s="117" t="s">
        <v>122</v>
      </c>
      <c r="AL2" s="117" t="s">
        <v>92</v>
      </c>
    </row>
    <row r="3" spans="1:45" ht="9">
      <c r="A3" s="156"/>
      <c r="B3" s="157"/>
      <c r="C3" s="157"/>
      <c r="D3" s="158"/>
      <c r="E3" s="159"/>
      <c r="F3" s="159"/>
      <c r="G3" s="159"/>
      <c r="H3" s="157"/>
      <c r="I3" s="154"/>
      <c r="J3" s="154"/>
      <c r="K3" s="155"/>
      <c r="L3" s="155"/>
      <c r="M3" s="155"/>
      <c r="N3" s="154"/>
      <c r="O3" s="150"/>
      <c r="P3" s="151"/>
      <c r="Q3" s="152"/>
      <c r="R3" s="151"/>
      <c r="S3" s="148"/>
      <c r="T3" s="148"/>
      <c r="U3" s="148"/>
      <c r="V3" s="148"/>
      <c r="W3" s="149"/>
      <c r="X3" s="146"/>
      <c r="Y3" s="146"/>
      <c r="Z3" s="146"/>
      <c r="AA3" s="146"/>
      <c r="AB3" s="147"/>
      <c r="AC3" s="143"/>
      <c r="AD3" s="144"/>
      <c r="AE3" s="144"/>
      <c r="AF3" s="144"/>
      <c r="AG3" s="145"/>
      <c r="AH3" s="141"/>
      <c r="AI3" s="141"/>
      <c r="AJ3" s="141"/>
      <c r="AK3" s="141"/>
      <c r="AL3" s="142"/>
      <c r="AP3" s="19"/>
    </row>
    <row r="4" spans="1:45" ht="9">
      <c r="A4" s="156" t="s">
        <v>232</v>
      </c>
      <c r="B4" s="157" t="s">
        <v>236</v>
      </c>
      <c r="C4" s="157" t="s">
        <v>230</v>
      </c>
      <c r="D4" s="158" t="s">
        <v>225</v>
      </c>
      <c r="E4" s="159" t="s">
        <v>223</v>
      </c>
      <c r="F4" s="159" t="s">
        <v>218</v>
      </c>
      <c r="G4" s="159"/>
      <c r="H4" s="157"/>
      <c r="I4" s="154" t="s">
        <v>239</v>
      </c>
      <c r="J4" s="154" t="s">
        <v>240</v>
      </c>
      <c r="K4" s="155" t="s">
        <v>241</v>
      </c>
      <c r="L4" s="155"/>
      <c r="M4" s="155"/>
      <c r="N4" s="154" t="s">
        <v>245</v>
      </c>
      <c r="O4" s="150" t="s">
        <v>29</v>
      </c>
      <c r="P4" s="151" t="s">
        <v>198</v>
      </c>
      <c r="Q4" s="152" t="s">
        <v>248</v>
      </c>
      <c r="R4" s="151"/>
      <c r="S4" s="148" t="s">
        <v>208</v>
      </c>
      <c r="T4" s="148" t="s">
        <v>110</v>
      </c>
      <c r="U4" s="148">
        <v>86576</v>
      </c>
      <c r="V4" s="148" t="s">
        <v>110</v>
      </c>
      <c r="W4" s="149" t="s">
        <v>110</v>
      </c>
      <c r="X4" s="146" t="s">
        <v>208</v>
      </c>
      <c r="Y4" s="146" t="s">
        <v>110</v>
      </c>
      <c r="Z4" s="146">
        <v>456</v>
      </c>
      <c r="AA4" s="146" t="s">
        <v>110</v>
      </c>
      <c r="AB4" s="147" t="s">
        <v>110</v>
      </c>
      <c r="AC4" s="143" t="s">
        <v>215</v>
      </c>
      <c r="AD4" s="144" t="s">
        <v>59</v>
      </c>
      <c r="AE4" s="144">
        <v>5780</v>
      </c>
      <c r="AF4" s="144">
        <v>52.5</v>
      </c>
      <c r="AG4" s="145">
        <v>40817</v>
      </c>
      <c r="AH4" s="141" t="s">
        <v>110</v>
      </c>
      <c r="AI4" s="141" t="s">
        <v>110</v>
      </c>
      <c r="AJ4" s="141">
        <v>453</v>
      </c>
      <c r="AK4" s="141" t="s">
        <v>110</v>
      </c>
      <c r="AL4" s="142" t="s">
        <v>110</v>
      </c>
      <c r="AP4" s="19"/>
    </row>
    <row r="5" spans="1:45" ht="9">
      <c r="A5" s="156" t="s">
        <v>280</v>
      </c>
      <c r="B5" s="157" t="s">
        <v>281</v>
      </c>
      <c r="C5" s="157"/>
      <c r="D5" s="158"/>
      <c r="E5" s="159"/>
      <c r="F5" s="159"/>
      <c r="G5" s="159"/>
      <c r="H5" s="157"/>
      <c r="I5" s="154"/>
      <c r="J5" s="154"/>
      <c r="K5" s="155"/>
      <c r="L5" s="155"/>
      <c r="M5" s="155"/>
      <c r="N5" s="154"/>
      <c r="O5" s="150"/>
      <c r="P5" s="151"/>
      <c r="Q5" s="152"/>
      <c r="R5" s="151"/>
      <c r="S5" s="148"/>
      <c r="T5" s="148"/>
      <c r="U5" s="148"/>
      <c r="V5" s="148"/>
      <c r="W5" s="149"/>
      <c r="X5" s="146"/>
      <c r="Y5" s="146"/>
      <c r="Z5" s="146"/>
      <c r="AA5" s="146"/>
      <c r="AB5" s="147"/>
      <c r="AC5" s="143"/>
      <c r="AD5" s="144"/>
      <c r="AE5" s="144"/>
      <c r="AF5" s="144"/>
      <c r="AG5" s="145"/>
      <c r="AH5" s="139"/>
      <c r="AI5" s="139"/>
      <c r="AJ5" s="139"/>
      <c r="AK5" s="139"/>
      <c r="AL5" s="140"/>
      <c r="AP5" s="19"/>
    </row>
    <row r="6" spans="1:45" ht="9">
      <c r="A6" s="156" t="s">
        <v>250</v>
      </c>
      <c r="B6" s="157" t="s">
        <v>254</v>
      </c>
      <c r="C6" s="157"/>
      <c r="D6" s="158" t="s">
        <v>226</v>
      </c>
      <c r="E6" s="159"/>
      <c r="F6" s="159" t="s">
        <v>219</v>
      </c>
      <c r="G6" s="159"/>
      <c r="H6" s="157"/>
      <c r="I6" s="154"/>
      <c r="J6" s="154"/>
      <c r="K6" s="155" t="s">
        <v>242</v>
      </c>
      <c r="L6" s="155" t="s">
        <v>243</v>
      </c>
      <c r="M6" s="155" t="s">
        <v>244</v>
      </c>
      <c r="N6" s="154" t="s">
        <v>246</v>
      </c>
      <c r="O6" s="150" t="s">
        <v>60</v>
      </c>
      <c r="P6" s="151" t="s">
        <v>95</v>
      </c>
      <c r="Q6" s="152">
        <v>86</v>
      </c>
      <c r="R6" s="151" t="s">
        <v>247</v>
      </c>
      <c r="S6" s="148" t="s">
        <v>205</v>
      </c>
      <c r="T6" s="148" t="s">
        <v>238</v>
      </c>
      <c r="U6" s="148" t="s">
        <v>110</v>
      </c>
      <c r="V6" s="148" t="s">
        <v>110</v>
      </c>
      <c r="W6" s="149" t="s">
        <v>110</v>
      </c>
      <c r="X6" s="146" t="s">
        <v>205</v>
      </c>
      <c r="Y6" s="146" t="s">
        <v>110</v>
      </c>
      <c r="Z6" s="146">
        <v>6787</v>
      </c>
      <c r="AA6" s="146" t="s">
        <v>110</v>
      </c>
      <c r="AB6" s="147" t="s">
        <v>110</v>
      </c>
      <c r="AC6" s="143" t="s">
        <v>215</v>
      </c>
      <c r="AD6" s="144" t="s">
        <v>146</v>
      </c>
      <c r="AE6" s="144">
        <v>7498545</v>
      </c>
      <c r="AF6" s="144"/>
      <c r="AG6" s="145">
        <v>38712</v>
      </c>
      <c r="AH6" s="141" t="s">
        <v>215</v>
      </c>
      <c r="AI6" s="141" t="s">
        <v>146</v>
      </c>
      <c r="AJ6" s="141">
        <v>8996</v>
      </c>
      <c r="AK6" s="141"/>
      <c r="AL6" s="142">
        <v>38712</v>
      </c>
      <c r="AP6" s="19"/>
    </row>
    <row r="7" spans="1:45" ht="9">
      <c r="A7" s="156" t="s">
        <v>255</v>
      </c>
      <c r="B7" s="157" t="s">
        <v>256</v>
      </c>
      <c r="C7" s="157" t="s">
        <v>257</v>
      </c>
      <c r="D7" s="158">
        <v>89956</v>
      </c>
      <c r="E7" s="159">
        <v>689765</v>
      </c>
      <c r="F7" s="159">
        <v>277484</v>
      </c>
      <c r="G7" s="159">
        <v>1874</v>
      </c>
      <c r="H7" s="157" t="s">
        <v>258</v>
      </c>
      <c r="I7" s="154" t="s">
        <v>259</v>
      </c>
      <c r="J7" s="154" t="s">
        <v>260</v>
      </c>
      <c r="K7" s="155">
        <v>20890</v>
      </c>
      <c r="L7" s="155">
        <v>6599</v>
      </c>
      <c r="M7" s="155">
        <v>629</v>
      </c>
      <c r="N7" s="154" t="s">
        <v>261</v>
      </c>
      <c r="O7" s="150"/>
      <c r="P7" s="151"/>
      <c r="Q7" s="152" t="s">
        <v>262</v>
      </c>
      <c r="R7" s="151" t="s">
        <v>263</v>
      </c>
      <c r="S7" s="148"/>
      <c r="T7" s="148" t="s">
        <v>264</v>
      </c>
      <c r="U7" s="148" t="s">
        <v>265</v>
      </c>
      <c r="V7" s="148" t="s">
        <v>266</v>
      </c>
      <c r="W7" s="149" t="s">
        <v>267</v>
      </c>
      <c r="X7" s="146"/>
      <c r="Y7" s="146" t="s">
        <v>268</v>
      </c>
      <c r="Z7" s="146" t="s">
        <v>269</v>
      </c>
      <c r="AA7" s="146" t="s">
        <v>270</v>
      </c>
      <c r="AB7" s="147" t="s">
        <v>271</v>
      </c>
      <c r="AC7" s="143"/>
      <c r="AD7" s="144" t="s">
        <v>272</v>
      </c>
      <c r="AE7" s="144" t="s">
        <v>273</v>
      </c>
      <c r="AF7" s="144" t="s">
        <v>274</v>
      </c>
      <c r="AG7" s="145" t="s">
        <v>275</v>
      </c>
      <c r="AH7" s="141"/>
      <c r="AI7" s="141" t="s">
        <v>276</v>
      </c>
      <c r="AJ7" s="141" t="s">
        <v>277</v>
      </c>
      <c r="AK7" s="141" t="s">
        <v>278</v>
      </c>
      <c r="AL7" s="142" t="s">
        <v>279</v>
      </c>
      <c r="AP7" s="19"/>
    </row>
    <row r="8" spans="1:45" ht="9">
      <c r="A8" s="156" t="s">
        <v>251</v>
      </c>
      <c r="B8" s="157" t="s">
        <v>235</v>
      </c>
      <c r="C8" s="157"/>
      <c r="D8" s="158" t="s">
        <v>227</v>
      </c>
      <c r="E8" s="159"/>
      <c r="F8" s="159" t="s">
        <v>220</v>
      </c>
      <c r="G8" s="159"/>
      <c r="H8" s="157"/>
      <c r="I8" s="154"/>
      <c r="J8" s="154"/>
      <c r="K8" s="155"/>
      <c r="L8" s="155"/>
      <c r="M8" s="155"/>
      <c r="N8" s="154"/>
      <c r="O8" s="150" t="s">
        <v>60</v>
      </c>
      <c r="P8" s="151" t="s">
        <v>103</v>
      </c>
      <c r="Q8" s="152" t="s">
        <v>195</v>
      </c>
      <c r="R8" s="151"/>
      <c r="S8" s="148" t="s">
        <v>208</v>
      </c>
      <c r="T8" s="148" t="s">
        <v>110</v>
      </c>
      <c r="U8" s="148">
        <v>456546</v>
      </c>
      <c r="V8" s="148" t="s">
        <v>110</v>
      </c>
      <c r="W8" s="149" t="s">
        <v>110</v>
      </c>
      <c r="X8" s="146" t="s">
        <v>211</v>
      </c>
      <c r="Y8" s="146" t="s">
        <v>110</v>
      </c>
      <c r="Z8" s="146">
        <v>645687</v>
      </c>
      <c r="AA8" s="146" t="s">
        <v>110</v>
      </c>
      <c r="AB8" s="147" t="s">
        <v>110</v>
      </c>
      <c r="AC8" s="143" t="s">
        <v>215</v>
      </c>
      <c r="AD8" s="144" t="s">
        <v>118</v>
      </c>
      <c r="AE8" s="144">
        <v>36455</v>
      </c>
      <c r="AF8" s="144"/>
      <c r="AG8" s="145">
        <v>39569</v>
      </c>
      <c r="AH8" s="141" t="s">
        <v>215</v>
      </c>
      <c r="AI8" s="141" t="s">
        <v>118</v>
      </c>
      <c r="AJ8" s="141">
        <v>685</v>
      </c>
      <c r="AK8" s="141"/>
      <c r="AL8" s="142">
        <v>39569</v>
      </c>
      <c r="AP8" s="19"/>
    </row>
    <row r="9" spans="1:45" ht="9">
      <c r="A9" s="156" t="s">
        <v>282</v>
      </c>
      <c r="B9" s="157" t="s">
        <v>283</v>
      </c>
      <c r="C9" s="157"/>
      <c r="D9" s="158"/>
      <c r="E9" s="159" t="s">
        <v>284</v>
      </c>
      <c r="F9" s="159"/>
      <c r="G9" s="159"/>
      <c r="H9" s="157"/>
      <c r="I9" s="154"/>
      <c r="J9" s="154"/>
      <c r="K9" s="155"/>
      <c r="L9" s="155"/>
      <c r="M9" s="155"/>
      <c r="N9" s="154"/>
      <c r="O9" s="150"/>
      <c r="P9" s="151"/>
      <c r="Q9" s="152"/>
      <c r="R9" s="151"/>
      <c r="S9" s="148"/>
      <c r="T9" s="148"/>
      <c r="U9" s="148"/>
      <c r="V9" s="148"/>
      <c r="W9" s="149"/>
      <c r="X9" s="146"/>
      <c r="Y9" s="146"/>
      <c r="Z9" s="146"/>
      <c r="AA9" s="146"/>
      <c r="AB9" s="147"/>
      <c r="AC9" s="143"/>
      <c r="AD9" s="144"/>
      <c r="AE9" s="144"/>
      <c r="AF9" s="144"/>
      <c r="AG9" s="145"/>
      <c r="AH9" s="141"/>
      <c r="AI9" s="141"/>
      <c r="AJ9" s="141"/>
      <c r="AK9" s="141"/>
      <c r="AL9" s="142"/>
      <c r="AP9" s="19"/>
    </row>
    <row r="10" spans="1:45" ht="9">
      <c r="A10" s="156" t="s">
        <v>252</v>
      </c>
      <c r="B10" s="157" t="s">
        <v>234</v>
      </c>
      <c r="C10" s="157"/>
      <c r="D10" s="158" t="s">
        <v>228</v>
      </c>
      <c r="E10" s="159"/>
      <c r="F10" s="159" t="s">
        <v>221</v>
      </c>
      <c r="G10" s="159"/>
      <c r="H10" s="157" t="s">
        <v>216</v>
      </c>
      <c r="I10" s="154"/>
      <c r="J10" s="154"/>
      <c r="K10" s="155"/>
      <c r="L10" s="155"/>
      <c r="M10" s="155"/>
      <c r="N10" s="154"/>
      <c r="O10" s="150" t="s">
        <v>29</v>
      </c>
      <c r="P10" s="151" t="s">
        <v>199</v>
      </c>
      <c r="Q10" s="152" t="s">
        <v>249</v>
      </c>
      <c r="R10" s="151"/>
      <c r="S10" s="148" t="s">
        <v>205</v>
      </c>
      <c r="T10" s="148" t="s">
        <v>237</v>
      </c>
      <c r="U10" s="148">
        <v>4566</v>
      </c>
      <c r="V10" s="148"/>
      <c r="W10" s="149">
        <v>38108</v>
      </c>
      <c r="X10" s="146" t="s">
        <v>212</v>
      </c>
      <c r="Y10" s="146" t="s">
        <v>110</v>
      </c>
      <c r="Z10" s="146">
        <v>74586</v>
      </c>
      <c r="AA10" s="146" t="s">
        <v>110</v>
      </c>
      <c r="AB10" s="147" t="s">
        <v>110</v>
      </c>
      <c r="AC10" s="143" t="s">
        <v>215</v>
      </c>
      <c r="AD10" s="144" t="s">
        <v>147</v>
      </c>
      <c r="AE10" s="144">
        <v>4568732754</v>
      </c>
      <c r="AF10" s="144">
        <v>3555</v>
      </c>
      <c r="AG10" s="145"/>
      <c r="AH10" s="141" t="s">
        <v>215</v>
      </c>
      <c r="AI10" s="141" t="s">
        <v>148</v>
      </c>
      <c r="AJ10" s="141">
        <v>7898</v>
      </c>
      <c r="AK10" s="141">
        <v>964</v>
      </c>
      <c r="AL10" s="142"/>
      <c r="AP10" s="19"/>
    </row>
    <row r="11" spans="1:45" ht="9">
      <c r="A11" s="156" t="s">
        <v>286</v>
      </c>
      <c r="B11" s="157" t="s">
        <v>285</v>
      </c>
      <c r="C11" s="157" t="s">
        <v>287</v>
      </c>
      <c r="D11" s="158" t="s">
        <v>287</v>
      </c>
      <c r="E11" s="159" t="s">
        <v>287</v>
      </c>
      <c r="F11" s="159" t="s">
        <v>287</v>
      </c>
      <c r="G11" s="159" t="s">
        <v>287</v>
      </c>
      <c r="H11" s="157" t="s">
        <v>287</v>
      </c>
      <c r="I11" s="154"/>
      <c r="J11" s="154"/>
      <c r="K11" s="155"/>
      <c r="L11" s="155"/>
      <c r="M11" s="155"/>
      <c r="N11" s="154"/>
      <c r="O11" s="150"/>
      <c r="P11" s="151"/>
      <c r="Q11" s="152" t="s">
        <v>287</v>
      </c>
      <c r="R11" s="151" t="s">
        <v>287</v>
      </c>
      <c r="S11" s="148"/>
      <c r="T11" s="148"/>
      <c r="U11" s="148"/>
      <c r="V11" s="148"/>
      <c r="W11" s="149"/>
      <c r="X11" s="146"/>
      <c r="Y11" s="146" t="s">
        <v>287</v>
      </c>
      <c r="Z11" s="146" t="s">
        <v>287</v>
      </c>
      <c r="AA11" s="146" t="s">
        <v>287</v>
      </c>
      <c r="AB11" s="147" t="s">
        <v>287</v>
      </c>
      <c r="AC11" s="143"/>
      <c r="AD11" s="144" t="s">
        <v>287</v>
      </c>
      <c r="AE11" s="144" t="s">
        <v>287</v>
      </c>
      <c r="AF11" s="144" t="s">
        <v>287</v>
      </c>
      <c r="AG11" s="145"/>
      <c r="AH11" s="141"/>
      <c r="AI11" s="141" t="s">
        <v>287</v>
      </c>
      <c r="AJ11" s="141" t="s">
        <v>287</v>
      </c>
      <c r="AK11" s="141" t="s">
        <v>287</v>
      </c>
      <c r="AL11" s="142" t="s">
        <v>287</v>
      </c>
      <c r="AP11" s="19"/>
    </row>
    <row r="12" spans="1:45" ht="9">
      <c r="A12" s="156" t="s">
        <v>253</v>
      </c>
      <c r="B12" s="157" t="s">
        <v>233</v>
      </c>
      <c r="C12" s="157" t="s">
        <v>231</v>
      </c>
      <c r="D12" s="158" t="s">
        <v>229</v>
      </c>
      <c r="E12" s="159" t="s">
        <v>224</v>
      </c>
      <c r="F12" s="159" t="s">
        <v>222</v>
      </c>
      <c r="G12" s="159"/>
      <c r="H12" s="157" t="s">
        <v>217</v>
      </c>
      <c r="I12" s="154"/>
      <c r="J12" s="154"/>
      <c r="K12" s="155"/>
      <c r="L12" s="155"/>
      <c r="M12" s="155"/>
      <c r="N12" s="154"/>
      <c r="O12" s="150" t="s">
        <v>60</v>
      </c>
      <c r="P12" s="151" t="s">
        <v>181</v>
      </c>
      <c r="Q12" s="153" t="s">
        <v>182</v>
      </c>
      <c r="R12" s="151"/>
      <c r="S12" s="148" t="s">
        <v>208</v>
      </c>
      <c r="T12" s="148" t="s">
        <v>110</v>
      </c>
      <c r="U12" s="148">
        <v>4566</v>
      </c>
      <c r="V12" s="148" t="s">
        <v>110</v>
      </c>
      <c r="W12" s="149" t="s">
        <v>110</v>
      </c>
      <c r="X12" s="146" t="s">
        <v>215</v>
      </c>
      <c r="Y12" s="146" t="s">
        <v>110</v>
      </c>
      <c r="Z12" s="146">
        <v>645654</v>
      </c>
      <c r="AA12" s="146" t="s">
        <v>110</v>
      </c>
      <c r="AB12" s="147" t="s">
        <v>110</v>
      </c>
      <c r="AC12" s="143" t="s">
        <v>215</v>
      </c>
      <c r="AD12" s="144" t="s">
        <v>183</v>
      </c>
      <c r="AE12" s="144">
        <v>456544</v>
      </c>
      <c r="AF12" s="144">
        <v>147</v>
      </c>
      <c r="AG12" s="145">
        <v>40787</v>
      </c>
      <c r="AH12" s="141" t="s">
        <v>215</v>
      </c>
      <c r="AI12" s="141" t="s">
        <v>184</v>
      </c>
      <c r="AJ12" s="141">
        <v>78963</v>
      </c>
      <c r="AK12" s="141"/>
      <c r="AL12" s="142">
        <v>33604</v>
      </c>
      <c r="AP12" s="19"/>
    </row>
    <row r="14" spans="1:45" ht="9">
      <c r="F14" s="82"/>
      <c r="AP14" s="19"/>
    </row>
    <row r="15" spans="1:45" ht="9">
      <c r="F15" s="82"/>
      <c r="AP15" s="19"/>
    </row>
  </sheetData>
  <sortState ref="A4:AS13">
    <sortCondition ref="A1"/>
  </sortState>
  <mergeCells count="9">
    <mergeCell ref="B1:H1"/>
    <mergeCell ref="S1:W1"/>
    <mergeCell ref="X1:AB1"/>
    <mergeCell ref="O1:R1"/>
    <mergeCell ref="AQ1:AS1"/>
    <mergeCell ref="AC1:AG1"/>
    <mergeCell ref="AH1:AL1"/>
    <mergeCell ref="I1:N1"/>
    <mergeCell ref="AN1:AP1"/>
  </mergeCells>
  <phoneticPr fontId="13" type="noConversion"/>
  <dataValidations count="3">
    <dataValidation type="list" allowBlank="1" showInputMessage="1" showErrorMessage="1" sqref="AH5:AH6 S3:S6 X3:X6 AC3:AC6">
      <formula1>Moteur_Groupe</formula1>
    </dataValidation>
    <dataValidation type="list" allowBlank="1" showInputMessage="1" showErrorMessage="1" sqref="O3:O6">
      <formula1>Application</formula1>
    </dataValidation>
    <dataValidation type="list" allowBlank="1" showInputMessage="1" showErrorMessage="1" sqref="P3:P6 R3:R6">
      <formula1>Marques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10</vt:i4>
      </vt:variant>
    </vt:vector>
  </HeadingPairs>
  <TitlesOfParts>
    <vt:vector size="14" baseType="lpstr">
      <vt:lpstr>Accueil</vt:lpstr>
      <vt:lpstr>ClaimForm</vt:lpstr>
      <vt:lpstr>Listes</vt:lpstr>
      <vt:lpstr>Info_Clients</vt:lpstr>
      <vt:lpstr>Application</vt:lpstr>
      <vt:lpstr>Besoin</vt:lpstr>
      <vt:lpstr>Clients</vt:lpstr>
      <vt:lpstr>Code_intervention</vt:lpstr>
      <vt:lpstr>Dispo</vt:lpstr>
      <vt:lpstr>Marques</vt:lpstr>
      <vt:lpstr>Moteur_Groupe</vt:lpstr>
      <vt:lpstr>OuiNon</vt:lpstr>
      <vt:lpstr>Ports</vt:lpstr>
      <vt:lpstr>Techniciens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vacpbe</dc:creator>
  <cp:lastModifiedBy>Jeanmimi</cp:lastModifiedBy>
  <cp:lastPrinted>2012-07-30T13:15:16Z</cp:lastPrinted>
  <dcterms:created xsi:type="dcterms:W3CDTF">2012-05-07T13:27:32Z</dcterms:created>
  <dcterms:modified xsi:type="dcterms:W3CDTF">2012-08-30T11:49:25Z</dcterms:modified>
</cp:coreProperties>
</file>