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35" yWindow="75" windowWidth="24000" windowHeight="12345" tabRatio="648"/>
  </bookViews>
  <sheets>
    <sheet name="Plaquette" sheetId="12" r:id="rId1"/>
    <sheet name="Listes" sheetId="2" r:id="rId2"/>
    <sheet name="Info" sheetId="11" r:id="rId3"/>
  </sheets>
  <functionGroups/>
  <definedNames>
    <definedName name="Application">Listes!$D$22:$D$26</definedName>
    <definedName name="Besoin">Listes!$D$6:$D$9</definedName>
    <definedName name="Clients">Listes!$A$2:$A$10</definedName>
    <definedName name="Code_intervention">Listes!$D$2:$D$4</definedName>
    <definedName name="Dispo">Listes!$D$28:$D$34</definedName>
    <definedName name="Marques">Listes!$E$2:$E$10</definedName>
    <definedName name="Mot_GE">Listes!#REF!</definedName>
    <definedName name="Moteur_Groupe">Listes!$D$15:$D$20</definedName>
    <definedName name="OuiNon">Listes!$D$11:$D$13</definedName>
    <definedName name="Ports">Listes!$B$2:$B$9</definedName>
    <definedName name="Techniciens">Listes!$F$2:$F$10</definedName>
  </definedNames>
  <calcPr calcId="125725"/>
</workbook>
</file>

<file path=xl/calcChain.xml><?xml version="1.0" encoding="utf-8"?>
<calcChain xmlns="http://schemas.openxmlformats.org/spreadsheetml/2006/main">
  <c r="G12" i="12"/>
  <c r="K11" l="1"/>
  <c r="K18" l="1"/>
  <c r="K17"/>
  <c r="K16"/>
  <c r="K21"/>
  <c r="F20"/>
  <c r="G19"/>
  <c r="G18"/>
  <c r="G17"/>
  <c r="F16"/>
  <c r="F15"/>
  <c r="B21"/>
  <c r="C20"/>
  <c r="C19"/>
  <c r="C18"/>
  <c r="C17"/>
  <c r="B16"/>
  <c r="K60" l="1"/>
  <c r="L60" s="1"/>
  <c r="I64" s="1"/>
  <c r="C56"/>
  <c r="B60"/>
  <c r="B15"/>
  <c r="G44" l="1"/>
  <c r="K51"/>
  <c r="A64" s="1"/>
  <c r="G45"/>
  <c r="G46" l="1"/>
  <c r="G47"/>
  <c r="G48"/>
  <c r="G49"/>
  <c r="G50"/>
  <c r="K33" l="1"/>
  <c r="K34"/>
  <c r="K35"/>
  <c r="K36"/>
  <c r="K75" l="1"/>
  <c r="G75"/>
  <c r="C75"/>
  <c r="A60"/>
  <c r="L56"/>
  <c r="L55"/>
  <c r="E64" s="1"/>
  <c r="E56"/>
  <c r="K32"/>
  <c r="E60" l="1"/>
  <c r="G64" s="1"/>
  <c r="K37"/>
  <c r="C55" s="1"/>
  <c r="E55" s="1"/>
  <c r="C64" s="1"/>
  <c r="K64" l="1"/>
</calcChain>
</file>

<file path=xl/comments1.xml><?xml version="1.0" encoding="utf-8"?>
<comments xmlns="http://schemas.openxmlformats.org/spreadsheetml/2006/main">
  <authors>
    <author>vacpbe</author>
  </authors>
  <commentList>
    <comment ref="B6" authorId="0">
      <text>
        <r>
          <rPr>
            <b/>
            <sz val="8"/>
            <color indexed="81"/>
            <rFont val="Tahoma"/>
            <family val="2"/>
          </rPr>
          <t>extension de garantie 6 ans</t>
        </r>
      </text>
    </comment>
  </commentList>
</comments>
</file>

<file path=xl/sharedStrings.xml><?xml version="1.0" encoding="utf-8"?>
<sst xmlns="http://schemas.openxmlformats.org/spreadsheetml/2006/main" count="301" uniqueCount="191">
  <si>
    <t>Marque</t>
  </si>
  <si>
    <t>Modèle</t>
  </si>
  <si>
    <t>Code</t>
  </si>
  <si>
    <t>Immobilisation</t>
  </si>
  <si>
    <t>Application</t>
  </si>
  <si>
    <t>Descritpion</t>
  </si>
  <si>
    <t>SRT Unitaire</t>
  </si>
  <si>
    <t>Quantité</t>
  </si>
  <si>
    <t>SRT Total</t>
  </si>
  <si>
    <t>Référence</t>
  </si>
  <si>
    <t>Total (€)</t>
  </si>
  <si>
    <t>Main d'œuvre</t>
  </si>
  <si>
    <t>Heures</t>
  </si>
  <si>
    <t>Garantie</t>
  </si>
  <si>
    <t>Facturable</t>
  </si>
  <si>
    <t>Déplacements</t>
  </si>
  <si>
    <t>Coût</t>
  </si>
  <si>
    <t>Autres</t>
  </si>
  <si>
    <t>Prise en charge</t>
  </si>
  <si>
    <t>Divers</t>
  </si>
  <si>
    <t>Sous-traitance</t>
  </si>
  <si>
    <t>Pièces</t>
  </si>
  <si>
    <t>Prix</t>
  </si>
  <si>
    <t>km / heures</t>
  </si>
  <si>
    <t>N° série</t>
  </si>
  <si>
    <t>Portable</t>
  </si>
  <si>
    <t>oui</t>
  </si>
  <si>
    <t>non</t>
  </si>
  <si>
    <t>URGENT</t>
  </si>
  <si>
    <t>Disponibilité</t>
  </si>
  <si>
    <t>Pièce = 62</t>
  </si>
  <si>
    <t>Moteur = 67</t>
  </si>
  <si>
    <t>Commande</t>
  </si>
  <si>
    <t>Techniciens</t>
  </si>
  <si>
    <t>ID</t>
  </si>
  <si>
    <t>Client</t>
  </si>
  <si>
    <t>Ancienneté</t>
  </si>
  <si>
    <t>Total Cmd :</t>
  </si>
  <si>
    <t>Total SRT :</t>
  </si>
  <si>
    <t>km (AR)</t>
  </si>
  <si>
    <t>Code Intervention</t>
  </si>
  <si>
    <t>2e contact</t>
  </si>
  <si>
    <t>Moteur/Groupe</t>
  </si>
  <si>
    <t>27 MDKBU</t>
  </si>
  <si>
    <t>Nom</t>
  </si>
  <si>
    <t>Groupe 1</t>
  </si>
  <si>
    <t>Moteur 1</t>
  </si>
  <si>
    <t>Moteur 2</t>
  </si>
  <si>
    <t>Groupe 2</t>
  </si>
  <si>
    <t>N°</t>
  </si>
  <si>
    <t>Fax</t>
  </si>
  <si>
    <t>email</t>
  </si>
  <si>
    <t xml:space="preserve">Téléphone </t>
  </si>
  <si>
    <t>Date M.e.s</t>
  </si>
  <si>
    <t>1e Contact</t>
  </si>
  <si>
    <t>Utilisation</t>
  </si>
  <si>
    <t>x</t>
  </si>
  <si>
    <t>Machine</t>
  </si>
  <si>
    <t>27 MDKBU (B)</t>
  </si>
  <si>
    <t>D100112381</t>
  </si>
  <si>
    <t>D100112380</t>
  </si>
  <si>
    <t>heures</t>
  </si>
  <si>
    <t>Besoin</t>
  </si>
  <si>
    <t>Planifier</t>
  </si>
  <si>
    <t>Véhicule</t>
  </si>
  <si>
    <t>Fax :</t>
  </si>
  <si>
    <t>Nom :</t>
  </si>
  <si>
    <t>Code client :</t>
  </si>
  <si>
    <t>Téléphone :</t>
  </si>
  <si>
    <t>Portable :</t>
  </si>
  <si>
    <t>Email :</t>
  </si>
  <si>
    <t>2e contact :</t>
  </si>
  <si>
    <t>Immatriculat°</t>
  </si>
  <si>
    <t>Clients</t>
  </si>
  <si>
    <t>77788899</t>
  </si>
  <si>
    <t>Unitaire (€)</t>
  </si>
  <si>
    <t>B120303536</t>
  </si>
  <si>
    <t>Marques</t>
  </si>
  <si>
    <t>Société</t>
  </si>
  <si>
    <t>Société :</t>
  </si>
  <si>
    <t>Lieu de présence :</t>
  </si>
  <si>
    <t>Immatriculation :</t>
  </si>
  <si>
    <t>Accessibilité :</t>
  </si>
  <si>
    <t>Application :</t>
  </si>
  <si>
    <t>Date de 1e appel :</t>
  </si>
  <si>
    <t>Heure d'appel :</t>
  </si>
  <si>
    <t>Date rappel Cumas :</t>
  </si>
  <si>
    <t>Immobilisation :</t>
  </si>
  <si>
    <t>Début des travaux :</t>
  </si>
  <si>
    <t>Fin des travaux :</t>
  </si>
  <si>
    <t>Desc</t>
  </si>
  <si>
    <t>Com +30%</t>
  </si>
  <si>
    <t>Repas</t>
  </si>
  <si>
    <t>Hotel</t>
  </si>
  <si>
    <t>Tx Horaire</t>
  </si>
  <si>
    <t>Générateur 1</t>
  </si>
  <si>
    <t>Générateur 2</t>
  </si>
  <si>
    <t>Départ</t>
  </si>
  <si>
    <t>Temps</t>
  </si>
  <si>
    <t>Pièces détachées</t>
  </si>
  <si>
    <t>Opel</t>
  </si>
  <si>
    <t>Renault</t>
  </si>
  <si>
    <t>Peugeot</t>
  </si>
  <si>
    <t>Citroen</t>
  </si>
  <si>
    <t>OL LAND</t>
  </si>
  <si>
    <t>SMALLVILLE</t>
  </si>
  <si>
    <t>GOTHAM CITY</t>
  </si>
  <si>
    <t>LIBERTY CITY</t>
  </si>
  <si>
    <t>VICE CITY</t>
  </si>
  <si>
    <t>SAN ANDREAS</t>
  </si>
  <si>
    <t>Lieu</t>
  </si>
  <si>
    <t>TOTO</t>
  </si>
  <si>
    <t>RIRI</t>
  </si>
  <si>
    <t>FIFI</t>
  </si>
  <si>
    <t>LOULOU</t>
  </si>
  <si>
    <t>PICSOU</t>
  </si>
  <si>
    <t>DONALD</t>
  </si>
  <si>
    <t>DAISY</t>
  </si>
  <si>
    <t>GOOFY</t>
  </si>
  <si>
    <t>NONO</t>
  </si>
  <si>
    <t>BOUBOULE</t>
  </si>
  <si>
    <t>QUEENMARY</t>
  </si>
  <si>
    <t>LOUVRE</t>
  </si>
  <si>
    <t>Al Bundy</t>
  </si>
  <si>
    <t>SHOE MAKER</t>
  </si>
  <si>
    <t>Bud Bundy</t>
  </si>
  <si>
    <t>Kelly Bundy</t>
  </si>
  <si>
    <t>Peggy Wancker</t>
  </si>
  <si>
    <t>0147</t>
  </si>
  <si>
    <t>0258</t>
  </si>
  <si>
    <t>0589</t>
  </si>
  <si>
    <t>0756</t>
  </si>
  <si>
    <t>04 05 08 08 09</t>
  </si>
  <si>
    <t>04 08 08 07 05</t>
  </si>
  <si>
    <t>04 02 02 02 03</t>
  </si>
  <si>
    <t xml:space="preserve"> 01 05 07 06 03</t>
  </si>
  <si>
    <t>06 99 99 99 99</t>
  </si>
  <si>
    <t>LOOSER DPT</t>
  </si>
  <si>
    <t>BIATCH LTD</t>
  </si>
  <si>
    <t>Shopping INTENSE</t>
  </si>
  <si>
    <t>06 99 99 99 98</t>
  </si>
  <si>
    <t>06 99 99 99 97</t>
  </si>
  <si>
    <t>06 99 99 99 96</t>
  </si>
  <si>
    <t>04 22 22 22 99</t>
  </si>
  <si>
    <t>04 22 22 22 98</t>
  </si>
  <si>
    <t>04 22 22 22 97</t>
  </si>
  <si>
    <t>04 22 22 22 96</t>
  </si>
  <si>
    <t>albundy@mail.com</t>
  </si>
  <si>
    <t>budbundy@mail.com</t>
  </si>
  <si>
    <t>kellybundy@mail.com</t>
  </si>
  <si>
    <t>peggybundy@mail.com</t>
  </si>
  <si>
    <t>toto1</t>
  </si>
  <si>
    <t>toto2</t>
  </si>
  <si>
    <t>toto3</t>
  </si>
  <si>
    <t>toto4</t>
  </si>
  <si>
    <t>Conduite de vieux</t>
  </si>
  <si>
    <t>BOURRIN</t>
  </si>
  <si>
    <t>VARIABLE</t>
  </si>
  <si>
    <t>GO FAST</t>
  </si>
  <si>
    <t>2.0 TDI 155</t>
  </si>
  <si>
    <t>2.0 SV</t>
  </si>
  <si>
    <t>3.2 V6</t>
  </si>
  <si>
    <t>1.2 TD</t>
  </si>
  <si>
    <t>1.9 GTI</t>
  </si>
  <si>
    <t>3.0 V6</t>
  </si>
  <si>
    <t>G157Uy</t>
  </si>
  <si>
    <t>2.5 GTD</t>
  </si>
  <si>
    <t>I14782</t>
  </si>
  <si>
    <t>Tech 3</t>
  </si>
  <si>
    <t>Pack West</t>
  </si>
  <si>
    <t>Chip Ganassy</t>
  </si>
  <si>
    <t>Monnen</t>
  </si>
  <si>
    <t>Minardi</t>
  </si>
  <si>
    <t>QUEEN MARY</t>
  </si>
  <si>
    <t>Lyon</t>
  </si>
  <si>
    <t>Bron</t>
  </si>
  <si>
    <t>Givors</t>
  </si>
  <si>
    <t>Saint étienne</t>
  </si>
  <si>
    <t>Km</t>
  </si>
  <si>
    <t>Grenoble</t>
  </si>
  <si>
    <t>Moteur / Groupe</t>
  </si>
  <si>
    <t>Bouteille de NOS</t>
  </si>
  <si>
    <t>09h0</t>
  </si>
  <si>
    <t>Dossier</t>
  </si>
  <si>
    <t xml:space="preserve">What is the pb ?
Description de la demande :
Description de la demande :
Description de la demande :
Description de la demande :
</t>
  </si>
  <si>
    <t>TOTAUX</t>
  </si>
  <si>
    <t>Synthèse</t>
  </si>
  <si>
    <t>Tec 1</t>
  </si>
  <si>
    <t>Tec 2</t>
  </si>
  <si>
    <t>Tec 3</t>
  </si>
  <si>
    <t>Descritpion:</t>
  </si>
</sst>
</file>

<file path=xl/styles.xml><?xml version="1.0" encoding="utf-8"?>
<styleSheet xmlns="http://schemas.openxmlformats.org/spreadsheetml/2006/main">
  <numFmts count="5">
    <numFmt numFmtId="164" formatCode="0.0"/>
    <numFmt numFmtId="165" formatCode="dd\-mmm\-yyyy"/>
    <numFmt numFmtId="166" formatCode="mmm\-yyyy"/>
    <numFmt numFmtId="167" formatCode="dd\-mmmm\-yyyy"/>
    <numFmt numFmtId="168" formatCode="0#&quot; &quot;##&quot; &quot;##&quot; &quot;##&quot; &quot;##"/>
  </numFmts>
  <fonts count="30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Arial"/>
      <family val="2"/>
    </font>
    <font>
      <b/>
      <sz val="8"/>
      <name val="Arial Narrow"/>
      <family val="2"/>
    </font>
    <font>
      <sz val="7"/>
      <color theme="1"/>
      <name val="Calibri"/>
      <family val="2"/>
      <scheme val="minor"/>
    </font>
    <font>
      <sz val="8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rgb="FFFF0000"/>
      <name val="Arial Narrow"/>
      <family val="2"/>
    </font>
    <font>
      <b/>
      <u/>
      <sz val="8"/>
      <color rgb="FFFF0000"/>
      <name val="Arial Narrow"/>
      <family val="2"/>
    </font>
    <font>
      <sz val="8"/>
      <color rgb="FFFF0000"/>
      <name val="Arial Narrow"/>
      <family val="2"/>
    </font>
    <font>
      <b/>
      <sz val="8"/>
      <color indexed="81"/>
      <name val="Tahoma"/>
      <family val="2"/>
    </font>
    <font>
      <sz val="7"/>
      <color theme="9" tint="-0.249977111117893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u/>
      <sz val="10"/>
      <name val="Calibri"/>
      <family val="2"/>
      <scheme val="minor"/>
    </font>
    <font>
      <b/>
      <sz val="6"/>
      <color theme="3" tint="-0.249977111117893"/>
      <name val="Calibri"/>
      <family val="2"/>
      <scheme val="minor"/>
    </font>
    <font>
      <sz val="10"/>
      <color theme="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gradientFill degree="45">
        <stop position="0">
          <color rgb="FF99FF66"/>
        </stop>
        <stop position="1">
          <color theme="4"/>
        </stop>
      </gradient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gradientFill degree="45">
        <stop position="0">
          <color theme="7" tint="-0.25098422193060094"/>
        </stop>
        <stop position="1">
          <color theme="3" tint="0.59999389629810485"/>
        </stop>
      </gradientFill>
    </fill>
    <fill>
      <patternFill patternType="solid">
        <fgColor theme="0" tint="-0.249977111117893"/>
        <bgColor indexed="64"/>
      </patternFill>
    </fill>
    <fill>
      <gradientFill degree="45">
        <stop position="0">
          <color theme="8" tint="-0.25098422193060094"/>
        </stop>
        <stop position="1">
          <color theme="8" tint="0.80001220740379042"/>
        </stop>
      </gradientFill>
    </fill>
    <fill>
      <gradientFill degree="45">
        <stop position="0">
          <color rgb="FFFFFF66"/>
        </stop>
        <stop position="1">
          <color theme="9" tint="0.40000610370189521"/>
        </stop>
      </gradient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gradientFill degree="45">
        <stop position="0">
          <color theme="9" tint="0.59999389629810485"/>
        </stop>
        <stop position="1">
          <color rgb="FFF3872D"/>
        </stop>
      </gradientFill>
    </fill>
    <fill>
      <gradientFill degree="45">
        <stop position="0">
          <color theme="3" tint="0.40000610370189521"/>
        </stop>
        <stop position="1">
          <color theme="8" tint="0.40000610370189521"/>
        </stop>
      </gradientFill>
    </fill>
    <fill>
      <gradientFill degree="45">
        <stop position="0">
          <color theme="7" tint="0.40000610370189521"/>
        </stop>
        <stop position="1">
          <color theme="8" tint="-0.25098422193060094"/>
        </stop>
      </gradientFill>
    </fill>
    <fill>
      <patternFill patternType="solid">
        <fgColor rgb="FFFFFF00"/>
        <bgColor auto="1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auto="1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0070C0"/>
        <bgColor indexed="64"/>
      </patternFill>
    </fill>
    <fill>
      <gradientFill degree="45">
        <stop position="0">
          <color rgb="FF00B0F0"/>
        </stop>
        <stop position="1">
          <color theme="8" tint="0.59999389629810485"/>
        </stop>
      </gradientFill>
    </fill>
    <fill>
      <gradientFill degree="135">
        <stop position="0">
          <color theme="7" tint="-0.25098422193060094"/>
        </stop>
        <stop position="1">
          <color theme="3" tint="0.59999389629810485"/>
        </stop>
      </gradientFill>
    </fill>
    <fill>
      <gradientFill degree="135">
        <stop position="0">
          <color theme="3" tint="0.40000610370189521"/>
        </stop>
        <stop position="1">
          <color theme="8" tint="0.40000610370189521"/>
        </stop>
      </gradientFill>
    </fill>
    <fill>
      <patternFill patternType="solid">
        <fgColor theme="7" tint="0.59999389629810485"/>
        <bgColor indexed="64"/>
      </patternFill>
    </fill>
    <fill>
      <gradientFill degree="45">
        <stop position="0">
          <color theme="6" tint="0.40000610370189521"/>
        </stop>
        <stop position="1">
          <color theme="6" tint="-0.25098422193060094"/>
        </stop>
      </gradientFill>
    </fill>
    <fill>
      <gradientFill degree="135">
        <stop position="0">
          <color theme="8" tint="-0.25098422193060094"/>
        </stop>
        <stop position="1">
          <color theme="6" tint="0.40000610370189521"/>
        </stop>
      </gradientFill>
    </fill>
    <fill>
      <gradientFill degree="45">
        <stop position="0">
          <color theme="3" tint="0.40000610370189521"/>
        </stop>
        <stop position="1">
          <color theme="9" tint="-0.25098422193060094"/>
        </stop>
      </gradient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3">
    <xf numFmtId="0" fontId="0" fillId="0" borderId="0" xfId="0"/>
    <xf numFmtId="0" fontId="1" fillId="0" borderId="0" xfId="0" applyFont="1"/>
    <xf numFmtId="0" fontId="0" fillId="0" borderId="0" xfId="0" applyBorder="1"/>
    <xf numFmtId="0" fontId="6" fillId="0" borderId="0" xfId="0" applyFont="1"/>
    <xf numFmtId="0" fontId="4" fillId="0" borderId="0" xfId="0" applyFont="1" applyAlignment="1">
      <alignment horizontal="center" vertical="center"/>
    </xf>
    <xf numFmtId="0" fontId="4" fillId="12" borderId="38" xfId="0" applyFont="1" applyFill="1" applyBorder="1" applyAlignment="1">
      <alignment horizontal="center"/>
    </xf>
    <xf numFmtId="0" fontId="4" fillId="2" borderId="38" xfId="0" applyFont="1" applyFill="1" applyBorder="1" applyAlignment="1">
      <alignment horizontal="center"/>
    </xf>
    <xf numFmtId="0" fontId="4" fillId="15" borderId="36" xfId="0" applyFont="1" applyFill="1" applyBorder="1" applyAlignment="1">
      <alignment horizontal="center"/>
    </xf>
    <xf numFmtId="0" fontId="0" fillId="0" borderId="0" xfId="0" applyNumberFormat="1"/>
    <xf numFmtId="0" fontId="1" fillId="0" borderId="0" xfId="0" applyFont="1" applyAlignment="1">
      <alignment vertical="center"/>
    </xf>
    <xf numFmtId="0" fontId="7" fillId="2" borderId="40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25" borderId="16" xfId="0" applyFill="1" applyBorder="1"/>
    <xf numFmtId="0" fontId="4" fillId="25" borderId="49" xfId="0" applyFont="1" applyFill="1" applyBorder="1" applyAlignment="1">
      <alignment horizontal="center"/>
    </xf>
    <xf numFmtId="0" fontId="0" fillId="25" borderId="18" xfId="0" applyFont="1" applyFill="1" applyBorder="1" applyAlignment="1">
      <alignment horizontal="center"/>
    </xf>
    <xf numFmtId="0" fontId="0" fillId="2" borderId="37" xfId="0" applyFont="1" applyFill="1" applyBorder="1" applyAlignment="1">
      <alignment horizontal="center"/>
    </xf>
    <xf numFmtId="0" fontId="0" fillId="0" borderId="0" xfId="0" applyFont="1"/>
    <xf numFmtId="0" fontId="0" fillId="25" borderId="21" xfId="0" applyFont="1" applyFill="1" applyBorder="1" applyAlignment="1">
      <alignment horizontal="center"/>
    </xf>
    <xf numFmtId="0" fontId="4" fillId="12" borderId="58" xfId="0" applyFont="1" applyFill="1" applyBorder="1" applyAlignment="1">
      <alignment horizontal="center"/>
    </xf>
    <xf numFmtId="0" fontId="0" fillId="12" borderId="59" xfId="0" applyFont="1" applyFill="1" applyBorder="1" applyAlignment="1">
      <alignment horizontal="center"/>
    </xf>
    <xf numFmtId="0" fontId="11" fillId="12" borderId="25" xfId="0" applyFont="1" applyFill="1" applyBorder="1" applyAlignment="1">
      <alignment horizontal="center"/>
    </xf>
    <xf numFmtId="0" fontId="2" fillId="13" borderId="34" xfId="0" applyFont="1" applyFill="1" applyBorder="1" applyAlignment="1">
      <alignment horizontal="center"/>
    </xf>
    <xf numFmtId="0" fontId="2" fillId="13" borderId="59" xfId="0" applyFont="1" applyFill="1" applyBorder="1" applyAlignment="1">
      <alignment horizontal="center"/>
    </xf>
    <xf numFmtId="0" fontId="0" fillId="13" borderId="22" xfId="0" applyFont="1" applyFill="1" applyBorder="1" applyAlignment="1">
      <alignment horizontal="center"/>
    </xf>
    <xf numFmtId="0" fontId="11" fillId="13" borderId="22" xfId="0" applyFont="1" applyFill="1" applyBorder="1" applyAlignment="1">
      <alignment horizontal="center"/>
    </xf>
    <xf numFmtId="0" fontId="2" fillId="14" borderId="34" xfId="0" applyFont="1" applyFill="1" applyBorder="1" applyAlignment="1">
      <alignment horizontal="center"/>
    </xf>
    <xf numFmtId="0" fontId="2" fillId="14" borderId="59" xfId="0" applyFont="1" applyFill="1" applyBorder="1" applyAlignment="1">
      <alignment horizontal="center"/>
    </xf>
    <xf numFmtId="0" fontId="11" fillId="14" borderId="22" xfId="0" applyFont="1" applyFill="1" applyBorder="1" applyAlignment="1">
      <alignment horizontal="center"/>
    </xf>
    <xf numFmtId="0" fontId="11" fillId="14" borderId="25" xfId="0" applyFont="1" applyFill="1" applyBorder="1" applyAlignment="1">
      <alignment horizontal="center"/>
    </xf>
    <xf numFmtId="0" fontId="2" fillId="24" borderId="34" xfId="0" applyFont="1" applyFill="1" applyBorder="1" applyAlignment="1">
      <alignment horizontal="center"/>
    </xf>
    <xf numFmtId="0" fontId="2" fillId="24" borderId="59" xfId="0" applyFont="1" applyFill="1" applyBorder="1" applyAlignment="1">
      <alignment horizontal="center"/>
    </xf>
    <xf numFmtId="0" fontId="11" fillId="24" borderId="22" xfId="0" applyFont="1" applyFill="1" applyBorder="1" applyAlignment="1">
      <alignment horizontal="center"/>
    </xf>
    <xf numFmtId="0" fontId="11" fillId="24" borderId="25" xfId="0" applyFont="1" applyFill="1" applyBorder="1" applyAlignment="1">
      <alignment horizontal="center"/>
    </xf>
    <xf numFmtId="0" fontId="2" fillId="16" borderId="34" xfId="0" applyFont="1" applyFill="1" applyBorder="1" applyAlignment="1">
      <alignment horizontal="center"/>
    </xf>
    <xf numFmtId="0" fontId="2" fillId="16" borderId="58" xfId="0" applyFont="1" applyFill="1" applyBorder="1" applyAlignment="1">
      <alignment horizontal="center"/>
    </xf>
    <xf numFmtId="0" fontId="11" fillId="16" borderId="22" xfId="0" applyFont="1" applyFill="1" applyBorder="1" applyAlignment="1">
      <alignment horizontal="center"/>
    </xf>
    <xf numFmtId="0" fontId="11" fillId="16" borderId="3" xfId="0" applyFont="1" applyFill="1" applyBorder="1" applyAlignment="1">
      <alignment horizontal="center"/>
    </xf>
    <xf numFmtId="0" fontId="2" fillId="26" borderId="44" xfId="0" applyFont="1" applyFill="1" applyBorder="1" applyAlignment="1">
      <alignment horizontal="center"/>
    </xf>
    <xf numFmtId="0" fontId="15" fillId="26" borderId="58" xfId="0" applyFont="1" applyFill="1" applyBorder="1"/>
    <xf numFmtId="0" fontId="2" fillId="17" borderId="36" xfId="0" applyFont="1" applyFill="1" applyBorder="1" applyAlignment="1">
      <alignment horizontal="center"/>
    </xf>
    <xf numFmtId="0" fontId="11" fillId="17" borderId="32" xfId="0" applyFont="1" applyFill="1" applyBorder="1" applyAlignment="1">
      <alignment horizontal="center"/>
    </xf>
    <xf numFmtId="0" fontId="0" fillId="24" borderId="59" xfId="0" applyFill="1" applyBorder="1" applyAlignment="1">
      <alignment horizontal="center"/>
    </xf>
    <xf numFmtId="0" fontId="12" fillId="0" borderId="13" xfId="0" applyFont="1" applyBorder="1" applyAlignment="1">
      <alignment horizontal="left" vertical="center"/>
    </xf>
    <xf numFmtId="0" fontId="0" fillId="0" borderId="2" xfId="0" applyBorder="1"/>
    <xf numFmtId="0" fontId="0" fillId="13" borderId="25" xfId="0" applyFill="1" applyBorder="1" applyAlignment="1">
      <alignment horizontal="center"/>
    </xf>
    <xf numFmtId="49" fontId="14" fillId="6" borderId="19" xfId="0" applyNumberFormat="1" applyFont="1" applyFill="1" applyBorder="1" applyAlignment="1">
      <alignment vertical="center"/>
    </xf>
    <xf numFmtId="0" fontId="12" fillId="3" borderId="13" xfId="0" applyFont="1" applyFill="1" applyBorder="1" applyAlignment="1">
      <alignment horizontal="center" vertical="center"/>
    </xf>
    <xf numFmtId="165" fontId="12" fillId="0" borderId="14" xfId="0" applyNumberFormat="1" applyFont="1" applyBorder="1" applyAlignment="1">
      <alignment horizontal="center" vertical="center"/>
    </xf>
    <xf numFmtId="165" fontId="12" fillId="0" borderId="16" xfId="0" applyNumberFormat="1" applyFont="1" applyBorder="1" applyAlignment="1">
      <alignment horizontal="center" vertical="center"/>
    </xf>
    <xf numFmtId="0" fontId="0" fillId="0" borderId="4" xfId="0" applyBorder="1"/>
    <xf numFmtId="165" fontId="12" fillId="22" borderId="29" xfId="0" applyNumberFormat="1" applyFont="1" applyFill="1" applyBorder="1" applyAlignment="1">
      <alignment horizontal="center" vertical="center"/>
    </xf>
    <xf numFmtId="0" fontId="12" fillId="12" borderId="13" xfId="0" applyFont="1" applyFill="1" applyBorder="1" applyAlignment="1">
      <alignment horizontal="center" vertical="center"/>
    </xf>
    <xf numFmtId="0" fontId="3" fillId="0" borderId="0" xfId="0" applyFont="1"/>
    <xf numFmtId="0" fontId="4" fillId="25" borderId="48" xfId="0" applyFont="1" applyFill="1" applyBorder="1" applyAlignment="1">
      <alignment horizontal="center"/>
    </xf>
    <xf numFmtId="0" fontId="0" fillId="25" borderId="9" xfId="0" applyFill="1" applyBorder="1"/>
    <xf numFmtId="0" fontId="0" fillId="25" borderId="12" xfId="0" applyFill="1" applyBorder="1" applyAlignment="1">
      <alignment horizontal="left"/>
    </xf>
    <xf numFmtId="0" fontId="0" fillId="25" borderId="27" xfId="0" applyFont="1" applyFill="1" applyBorder="1" applyAlignment="1">
      <alignment horizontal="left"/>
    </xf>
    <xf numFmtId="0" fontId="3" fillId="27" borderId="33" xfId="0" applyNumberFormat="1" applyFont="1" applyFill="1" applyBorder="1" applyAlignment="1">
      <alignment horizontal="center"/>
    </xf>
    <xf numFmtId="0" fontId="4" fillId="27" borderId="38" xfId="0" applyNumberFormat="1" applyFont="1" applyFill="1" applyBorder="1" applyAlignment="1">
      <alignment horizontal="center"/>
    </xf>
    <xf numFmtId="0" fontId="0" fillId="0" borderId="5" xfId="0" applyBorder="1"/>
    <xf numFmtId="0" fontId="12" fillId="30" borderId="47" xfId="0" applyFont="1" applyFill="1" applyBorder="1" applyAlignment="1">
      <alignment horizontal="center" vertical="center"/>
    </xf>
    <xf numFmtId="0" fontId="0" fillId="0" borderId="3" xfId="0" applyBorder="1"/>
    <xf numFmtId="0" fontId="4" fillId="8" borderId="6" xfId="0" applyFont="1" applyFill="1" applyBorder="1" applyAlignment="1">
      <alignment horizontal="center" vertical="center"/>
    </xf>
    <xf numFmtId="0" fontId="26" fillId="4" borderId="31" xfId="0" applyFont="1" applyFill="1" applyBorder="1" applyAlignment="1">
      <alignment horizontal="center" vertical="center" wrapText="1"/>
    </xf>
    <xf numFmtId="0" fontId="12" fillId="21" borderId="17" xfId="0" applyFont="1" applyFill="1" applyBorder="1" applyAlignment="1">
      <alignment horizontal="center" vertical="center"/>
    </xf>
    <xf numFmtId="164" fontId="12" fillId="21" borderId="13" xfId="0" applyNumberFormat="1" applyFont="1" applyFill="1" applyBorder="1" applyAlignment="1">
      <alignment horizontal="right" vertical="center"/>
    </xf>
    <xf numFmtId="164" fontId="12" fillId="23" borderId="20" xfId="0" applyNumberFormat="1" applyFont="1" applyFill="1" applyBorder="1" applyAlignment="1">
      <alignment horizontal="right" vertical="center"/>
    </xf>
    <xf numFmtId="2" fontId="12" fillId="21" borderId="13" xfId="0" applyNumberFormat="1" applyFont="1" applyFill="1" applyBorder="1" applyAlignment="1">
      <alignment horizontal="right" vertical="center"/>
    </xf>
    <xf numFmtId="0" fontId="12" fillId="21" borderId="13" xfId="0" applyFont="1" applyFill="1" applyBorder="1" applyAlignment="1">
      <alignment horizontal="right" vertical="center"/>
    </xf>
    <xf numFmtId="2" fontId="14" fillId="21" borderId="16" xfId="0" applyNumberFormat="1" applyFont="1" applyFill="1" applyBorder="1" applyAlignment="1">
      <alignment vertical="center"/>
    </xf>
    <xf numFmtId="0" fontId="12" fillId="12" borderId="19" xfId="0" applyFont="1" applyFill="1" applyBorder="1" applyAlignment="1">
      <alignment horizontal="center" vertical="center"/>
    </xf>
    <xf numFmtId="0" fontId="12" fillId="12" borderId="20" xfId="0" applyFont="1" applyFill="1" applyBorder="1" applyAlignment="1">
      <alignment horizontal="right" vertical="center"/>
    </xf>
    <xf numFmtId="2" fontId="12" fillId="12" borderId="20" xfId="0" applyNumberFormat="1" applyFont="1" applyFill="1" applyBorder="1" applyAlignment="1">
      <alignment horizontal="right" vertical="center"/>
    </xf>
    <xf numFmtId="2" fontId="14" fillId="12" borderId="21" xfId="0" applyNumberFormat="1" applyFont="1" applyFill="1" applyBorder="1" applyAlignment="1">
      <alignment vertical="center"/>
    </xf>
    <xf numFmtId="0" fontId="11" fillId="24" borderId="65" xfId="0" applyFont="1" applyFill="1" applyBorder="1" applyAlignment="1">
      <alignment horizontal="center"/>
    </xf>
    <xf numFmtId="0" fontId="11" fillId="27" borderId="13" xfId="0" applyNumberFormat="1" applyFont="1" applyFill="1" applyBorder="1" applyAlignment="1">
      <alignment horizontal="center"/>
    </xf>
    <xf numFmtId="0" fontId="6" fillId="34" borderId="20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/>
    </xf>
    <xf numFmtId="2" fontId="12" fillId="22" borderId="19" xfId="0" applyNumberFormat="1" applyFont="1" applyFill="1" applyBorder="1" applyAlignment="1">
      <alignment vertical="center"/>
    </xf>
    <xf numFmtId="2" fontId="12" fillId="22" borderId="20" xfId="0" applyNumberFormat="1" applyFont="1" applyFill="1" applyBorder="1" applyAlignment="1">
      <alignment vertical="center"/>
    </xf>
    <xf numFmtId="2" fontId="14" fillId="22" borderId="21" xfId="0" applyNumberFormat="1" applyFont="1" applyFill="1" applyBorder="1" applyAlignment="1">
      <alignment horizontal="right" vertical="center"/>
    </xf>
    <xf numFmtId="2" fontId="12" fillId="23" borderId="20" xfId="0" applyNumberFormat="1" applyFont="1" applyFill="1" applyBorder="1" applyAlignment="1">
      <alignment horizontal="right" vertical="center"/>
    </xf>
    <xf numFmtId="0" fontId="14" fillId="4" borderId="8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2" fontId="14" fillId="21" borderId="18" xfId="0" applyNumberFormat="1" applyFont="1" applyFill="1" applyBorder="1" applyAlignment="1">
      <alignment vertical="center"/>
    </xf>
    <xf numFmtId="2" fontId="14" fillId="23" borderId="21" xfId="0" applyNumberFormat="1" applyFont="1" applyFill="1" applyBorder="1" applyAlignment="1">
      <alignment vertical="center"/>
    </xf>
    <xf numFmtId="0" fontId="12" fillId="10" borderId="14" xfId="0" applyFont="1" applyFill="1" applyBorder="1" applyAlignment="1">
      <alignment horizontal="center" vertical="center"/>
    </xf>
    <xf numFmtId="0" fontId="12" fillId="10" borderId="45" xfId="0" applyFont="1" applyFill="1" applyBorder="1" applyAlignment="1">
      <alignment horizontal="center" vertical="center"/>
    </xf>
    <xf numFmtId="0" fontId="12" fillId="10" borderId="35" xfId="0" applyFont="1" applyFill="1" applyBorder="1" applyAlignment="1">
      <alignment horizontal="center" vertical="center"/>
    </xf>
    <xf numFmtId="0" fontId="17" fillId="10" borderId="15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14" fillId="6" borderId="15" xfId="0" applyFont="1" applyFill="1" applyBorder="1" applyAlignment="1">
      <alignment horizontal="left" vertical="center"/>
    </xf>
    <xf numFmtId="0" fontId="12" fillId="0" borderId="13" xfId="0" applyFont="1" applyBorder="1" applyAlignment="1">
      <alignment horizontal="center" vertical="center"/>
    </xf>
    <xf numFmtId="0" fontId="14" fillId="6" borderId="17" xfId="0" applyFont="1" applyFill="1" applyBorder="1" applyAlignment="1">
      <alignment vertical="center"/>
    </xf>
    <xf numFmtId="0" fontId="14" fillId="6" borderId="15" xfId="0" applyFont="1" applyFill="1" applyBorder="1" applyAlignment="1">
      <alignment vertical="center"/>
    </xf>
    <xf numFmtId="0" fontId="29" fillId="0" borderId="0" xfId="0" applyFont="1"/>
    <xf numFmtId="0" fontId="11" fillId="17" borderId="22" xfId="0" applyFont="1" applyFill="1" applyBorder="1" applyAlignment="1">
      <alignment horizontal="center"/>
    </xf>
    <xf numFmtId="0" fontId="2" fillId="17" borderId="58" xfId="0" applyFont="1" applyFill="1" applyBorder="1" applyAlignment="1">
      <alignment horizontal="center"/>
    </xf>
    <xf numFmtId="0" fontId="7" fillId="15" borderId="40" xfId="0" applyFont="1" applyFill="1" applyBorder="1" applyAlignment="1">
      <alignment horizontal="center"/>
    </xf>
    <xf numFmtId="0" fontId="0" fillId="15" borderId="37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6" borderId="37" xfId="0" applyFill="1" applyBorder="1" applyAlignment="1">
      <alignment horizontal="center"/>
    </xf>
    <xf numFmtId="0" fontId="0" fillId="26" borderId="30" xfId="0" applyFill="1" applyBorder="1" applyAlignment="1">
      <alignment horizontal="center"/>
    </xf>
    <xf numFmtId="0" fontId="0" fillId="15" borderId="32" xfId="0" applyFill="1" applyBorder="1" applyAlignment="1">
      <alignment horizontal="center"/>
    </xf>
    <xf numFmtId="0" fontId="19" fillId="0" borderId="13" xfId="0" applyFont="1" applyFill="1" applyBorder="1"/>
    <xf numFmtId="0" fontId="19" fillId="0" borderId="43" xfId="0" applyFont="1" applyFill="1" applyBorder="1" applyAlignment="1"/>
    <xf numFmtId="0" fontId="19" fillId="0" borderId="11" xfId="0" applyFont="1" applyFill="1" applyBorder="1" applyAlignment="1"/>
    <xf numFmtId="0" fontId="19" fillId="0" borderId="12" xfId="0" applyFont="1" applyFill="1" applyBorder="1" applyAlignment="1"/>
    <xf numFmtId="0" fontId="19" fillId="0" borderId="0" xfId="0" applyFont="1" applyFill="1"/>
    <xf numFmtId="0" fontId="16" fillId="0" borderId="13" xfId="0" applyNumberFormat="1" applyFont="1" applyFill="1" applyBorder="1" applyAlignment="1">
      <alignment horizontal="center"/>
    </xf>
    <xf numFmtId="0" fontId="16" fillId="0" borderId="13" xfId="0" applyFont="1" applyFill="1" applyBorder="1" applyAlignment="1">
      <alignment horizontal="left"/>
    </xf>
    <xf numFmtId="2" fontId="16" fillId="0" borderId="13" xfId="0" applyNumberFormat="1" applyFont="1" applyFill="1" applyBorder="1" applyAlignment="1">
      <alignment horizontal="center"/>
    </xf>
    <xf numFmtId="168" fontId="16" fillId="0" borderId="13" xfId="0" applyNumberFormat="1" applyFont="1" applyFill="1" applyBorder="1" applyAlignment="1">
      <alignment horizontal="center"/>
    </xf>
    <xf numFmtId="168" fontId="16" fillId="0" borderId="13" xfId="0" applyNumberFormat="1" applyFont="1" applyFill="1" applyBorder="1" applyAlignment="1">
      <alignment horizontal="left"/>
    </xf>
    <xf numFmtId="0" fontId="16" fillId="0" borderId="13" xfId="0" applyFont="1" applyFill="1" applyBorder="1" applyAlignment="1">
      <alignment horizontal="center"/>
    </xf>
    <xf numFmtId="0" fontId="20" fillId="0" borderId="13" xfId="0" applyFont="1" applyFill="1" applyBorder="1" applyAlignment="1">
      <alignment horizontal="center" vertical="center"/>
    </xf>
    <xf numFmtId="167" fontId="20" fillId="0" borderId="13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19" fillId="0" borderId="13" xfId="0" applyNumberFormat="1" applyFont="1" applyFill="1" applyBorder="1" applyAlignment="1">
      <alignment horizontal="center"/>
    </xf>
    <xf numFmtId="49" fontId="19" fillId="0" borderId="13" xfId="0" applyNumberFormat="1" applyFont="1" applyFill="1" applyBorder="1"/>
    <xf numFmtId="49" fontId="18" fillId="0" borderId="13" xfId="0" applyNumberFormat="1" applyFont="1" applyFill="1" applyBorder="1" applyAlignment="1">
      <alignment horizontal="center"/>
    </xf>
    <xf numFmtId="49" fontId="19" fillId="0" borderId="13" xfId="0" applyNumberFormat="1" applyFont="1" applyFill="1" applyBorder="1" applyAlignment="1">
      <alignment horizontal="center"/>
    </xf>
    <xf numFmtId="0" fontId="18" fillId="0" borderId="13" xfId="0" applyFont="1" applyFill="1" applyBorder="1" applyAlignment="1">
      <alignment horizontal="center"/>
    </xf>
    <xf numFmtId="0" fontId="18" fillId="0" borderId="13" xfId="0" applyFont="1" applyFill="1" applyBorder="1" applyAlignment="1">
      <alignment horizontal="left"/>
    </xf>
    <xf numFmtId="0" fontId="19" fillId="0" borderId="13" xfId="0" applyFont="1" applyFill="1" applyBorder="1" applyAlignment="1">
      <alignment horizontal="center" vertical="center"/>
    </xf>
    <xf numFmtId="165" fontId="19" fillId="0" borderId="13" xfId="0" applyNumberFormat="1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/>
    </xf>
    <xf numFmtId="165" fontId="19" fillId="0" borderId="13" xfId="0" applyNumberFormat="1" applyFont="1" applyFill="1" applyBorder="1"/>
    <xf numFmtId="49" fontId="19" fillId="0" borderId="13" xfId="0" applyNumberFormat="1" applyFont="1" applyFill="1" applyBorder="1" applyAlignment="1">
      <alignment horizontal="center" vertical="center"/>
    </xf>
    <xf numFmtId="166" fontId="19" fillId="0" borderId="13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21" fillId="0" borderId="0" xfId="0" applyFont="1" applyFill="1"/>
    <xf numFmtId="0" fontId="22" fillId="0" borderId="0" xfId="0" applyFont="1" applyFill="1"/>
    <xf numFmtId="0" fontId="23" fillId="0" borderId="0" xfId="0" applyFont="1" applyFill="1"/>
    <xf numFmtId="0" fontId="21" fillId="0" borderId="0" xfId="0" applyFont="1" applyFill="1" applyAlignment="1">
      <alignment horizontal="center"/>
    </xf>
    <xf numFmtId="0" fontId="12" fillId="0" borderId="5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69" xfId="0" applyFont="1" applyBorder="1" applyAlignment="1">
      <alignment horizontal="center" vertical="center"/>
    </xf>
    <xf numFmtId="165" fontId="6" fillId="11" borderId="13" xfId="0" applyNumberFormat="1" applyFont="1" applyFill="1" applyBorder="1" applyAlignment="1">
      <alignment horizontal="center" vertical="center"/>
    </xf>
    <xf numFmtId="0" fontId="6" fillId="11" borderId="13" xfId="0" applyFont="1" applyFill="1" applyBorder="1" applyAlignment="1">
      <alignment horizontal="center" vertical="center"/>
    </xf>
    <xf numFmtId="0" fontId="8" fillId="18" borderId="13" xfId="0" applyFont="1" applyFill="1" applyBorder="1" applyAlignment="1">
      <alignment horizontal="center" vertical="center"/>
    </xf>
    <xf numFmtId="0" fontId="6" fillId="18" borderId="13" xfId="0" applyFont="1" applyFill="1" applyBorder="1" applyAlignment="1">
      <alignment horizontal="center" vertical="center"/>
    </xf>
    <xf numFmtId="0" fontId="10" fillId="20" borderId="39" xfId="0" applyFont="1" applyFill="1" applyBorder="1" applyAlignment="1">
      <alignment horizontal="center" vertical="center"/>
    </xf>
    <xf numFmtId="0" fontId="10" fillId="20" borderId="46" xfId="0" applyFont="1" applyFill="1" applyBorder="1" applyAlignment="1">
      <alignment horizontal="center" vertical="center"/>
    </xf>
    <xf numFmtId="0" fontId="10" fillId="20" borderId="47" xfId="0" applyFont="1" applyFill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8" fillId="10" borderId="13" xfId="0" applyFont="1" applyFill="1" applyBorder="1" applyAlignment="1">
      <alignment horizontal="center" vertical="center"/>
    </xf>
    <xf numFmtId="2" fontId="6" fillId="0" borderId="19" xfId="0" applyNumberFormat="1" applyFont="1" applyBorder="1" applyAlignment="1">
      <alignment horizontal="center" vertical="center"/>
    </xf>
    <xf numFmtId="2" fontId="6" fillId="0" borderId="20" xfId="0" applyNumberFormat="1" applyFont="1" applyBorder="1" applyAlignment="1">
      <alignment horizontal="center" vertical="center"/>
    </xf>
    <xf numFmtId="0" fontId="7" fillId="10" borderId="13" xfId="0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horizontal="center" vertical="center"/>
    </xf>
    <xf numFmtId="2" fontId="7" fillId="0" borderId="20" xfId="0" applyNumberFormat="1" applyFont="1" applyBorder="1" applyAlignment="1">
      <alignment horizontal="center" vertical="center"/>
    </xf>
    <xf numFmtId="2" fontId="7" fillId="0" borderId="21" xfId="0" applyNumberFormat="1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4" fillId="9" borderId="3" xfId="0" applyFont="1" applyFill="1" applyBorder="1" applyAlignment="1">
      <alignment horizontal="left" vertical="center"/>
    </xf>
    <xf numFmtId="0" fontId="14" fillId="9" borderId="10" xfId="0" applyFont="1" applyFill="1" applyBorder="1" applyAlignment="1">
      <alignment horizontal="left" vertical="center"/>
    </xf>
    <xf numFmtId="0" fontId="12" fillId="9" borderId="55" xfId="0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/>
    </xf>
    <xf numFmtId="0" fontId="1" fillId="0" borderId="58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4" fillId="5" borderId="17" xfId="0" applyFont="1" applyFill="1" applyBorder="1" applyAlignment="1">
      <alignment horizontal="left" vertical="center"/>
    </xf>
    <xf numFmtId="0" fontId="14" fillId="5" borderId="13" xfId="0" applyFont="1" applyFill="1" applyBorder="1" applyAlignment="1">
      <alignment horizontal="left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horizontal="center" vertical="center"/>
    </xf>
    <xf numFmtId="0" fontId="12" fillId="6" borderId="51" xfId="0" applyFont="1" applyFill="1" applyBorder="1" applyAlignment="1">
      <alignment horizontal="center" vertical="center"/>
    </xf>
    <xf numFmtId="0" fontId="10" fillId="20" borderId="6" xfId="0" applyFont="1" applyFill="1" applyBorder="1" applyAlignment="1">
      <alignment horizontal="center" vertical="center"/>
    </xf>
    <xf numFmtId="0" fontId="10" fillId="20" borderId="7" xfId="0" applyFont="1" applyFill="1" applyBorder="1" applyAlignment="1">
      <alignment horizontal="center" vertical="center"/>
    </xf>
    <xf numFmtId="0" fontId="10" fillId="20" borderId="8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10" fillId="19" borderId="28" xfId="0" applyFont="1" applyFill="1" applyBorder="1" applyAlignment="1">
      <alignment horizontal="center" wrapText="1"/>
    </xf>
    <xf numFmtId="0" fontId="12" fillId="6" borderId="14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/>
    </xf>
    <xf numFmtId="0" fontId="14" fillId="8" borderId="25" xfId="0" applyFont="1" applyFill="1" applyBorder="1" applyAlignment="1">
      <alignment horizontal="right" vertical="center"/>
    </xf>
    <xf numFmtId="0" fontId="14" fillId="8" borderId="26" xfId="0" applyFont="1" applyFill="1" applyBorder="1" applyAlignment="1">
      <alignment horizontal="right" vertical="center"/>
    </xf>
    <xf numFmtId="0" fontId="14" fillId="8" borderId="27" xfId="0" applyFont="1" applyFill="1" applyBorder="1" applyAlignment="1">
      <alignment horizontal="right" vertical="center"/>
    </xf>
    <xf numFmtId="0" fontId="26" fillId="20" borderId="31" xfId="0" applyFont="1" applyFill="1" applyBorder="1" applyAlignment="1">
      <alignment horizontal="center" vertical="center"/>
    </xf>
    <xf numFmtId="0" fontId="26" fillId="20" borderId="66" xfId="0" applyFont="1" applyFill="1" applyBorder="1" applyAlignment="1">
      <alignment horizontal="center" vertical="center"/>
    </xf>
    <xf numFmtId="0" fontId="26" fillId="20" borderId="67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12" fillId="0" borderId="42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26" fillId="20" borderId="6" xfId="0" applyFont="1" applyFill="1" applyBorder="1" applyAlignment="1">
      <alignment horizontal="center" vertical="center"/>
    </xf>
    <xf numFmtId="0" fontId="26" fillId="20" borderId="7" xfId="0" applyFont="1" applyFill="1" applyBorder="1" applyAlignment="1">
      <alignment horizontal="center" vertical="center"/>
    </xf>
    <xf numFmtId="0" fontId="26" fillId="20" borderId="8" xfId="0" applyFont="1" applyFill="1" applyBorder="1" applyAlignment="1">
      <alignment horizontal="center" vertical="center"/>
    </xf>
    <xf numFmtId="0" fontId="12" fillId="7" borderId="16" xfId="0" applyFont="1" applyFill="1" applyBorder="1" applyAlignment="1">
      <alignment horizontal="center" vertical="center"/>
    </xf>
    <xf numFmtId="0" fontId="27" fillId="6" borderId="1" xfId="0" applyFont="1" applyFill="1" applyBorder="1" applyAlignment="1">
      <alignment horizontal="center" wrapText="1"/>
    </xf>
    <xf numFmtId="0" fontId="27" fillId="6" borderId="0" xfId="0" applyFont="1" applyFill="1" applyBorder="1" applyAlignment="1">
      <alignment horizontal="center" wrapText="1"/>
    </xf>
    <xf numFmtId="0" fontId="26" fillId="4" borderId="15" xfId="0" applyFont="1" applyFill="1" applyBorder="1" applyAlignment="1">
      <alignment horizontal="center" vertical="center" wrapText="1"/>
    </xf>
    <xf numFmtId="0" fontId="26" fillId="4" borderId="14" xfId="0" applyFont="1" applyFill="1" applyBorder="1" applyAlignment="1">
      <alignment horizontal="center" vertical="center" wrapText="1"/>
    </xf>
    <xf numFmtId="0" fontId="12" fillId="21" borderId="17" xfId="0" applyFont="1" applyFill="1" applyBorder="1" applyAlignment="1">
      <alignment horizontal="center" vertical="center"/>
    </xf>
    <xf numFmtId="0" fontId="12" fillId="21" borderId="13" xfId="0" applyFont="1" applyFill="1" applyBorder="1" applyAlignment="1">
      <alignment horizontal="center" vertical="center"/>
    </xf>
    <xf numFmtId="0" fontId="12" fillId="23" borderId="19" xfId="0" applyFont="1" applyFill="1" applyBorder="1" applyAlignment="1">
      <alignment horizontal="center" vertical="center"/>
    </xf>
    <xf numFmtId="0" fontId="12" fillId="23" borderId="20" xfId="0" applyFont="1" applyFill="1" applyBorder="1" applyAlignment="1">
      <alignment horizontal="center" vertical="center"/>
    </xf>
    <xf numFmtId="0" fontId="12" fillId="10" borderId="15" xfId="0" applyFont="1" applyFill="1" applyBorder="1" applyAlignment="1">
      <alignment horizontal="center" vertical="center"/>
    </xf>
    <xf numFmtId="0" fontId="12" fillId="10" borderId="14" xfId="0" applyFont="1" applyFill="1" applyBorder="1" applyAlignment="1">
      <alignment horizontal="center" vertical="center"/>
    </xf>
    <xf numFmtId="0" fontId="10" fillId="4" borderId="44" xfId="0" applyFont="1" applyFill="1" applyBorder="1" applyAlignment="1">
      <alignment horizontal="center" wrapText="1"/>
    </xf>
    <xf numFmtId="0" fontId="10" fillId="4" borderId="41" xfId="0" applyFont="1" applyFill="1" applyBorder="1" applyAlignment="1">
      <alignment horizontal="center" wrapText="1"/>
    </xf>
    <xf numFmtId="0" fontId="10" fillId="4" borderId="42" xfId="0" applyFont="1" applyFill="1" applyBorder="1" applyAlignment="1">
      <alignment horizontal="center" wrapText="1"/>
    </xf>
    <xf numFmtId="0" fontId="17" fillId="4" borderId="68" xfId="0" applyFont="1" applyFill="1" applyBorder="1" applyAlignment="1">
      <alignment horizontal="center" vertical="center" wrapText="1"/>
    </xf>
    <xf numFmtId="0" fontId="17" fillId="4" borderId="23" xfId="0" applyFont="1" applyFill="1" applyBorder="1" applyAlignment="1">
      <alignment horizontal="center" vertical="center" wrapText="1"/>
    </xf>
    <xf numFmtId="0" fontId="8" fillId="11" borderId="13" xfId="0" applyFont="1" applyFill="1" applyBorder="1" applyAlignment="1">
      <alignment horizontal="center" vertical="center"/>
    </xf>
    <xf numFmtId="164" fontId="14" fillId="0" borderId="54" xfId="0" applyNumberFormat="1" applyFont="1" applyBorder="1" applyAlignment="1">
      <alignment horizontal="right" vertical="center"/>
    </xf>
    <xf numFmtId="164" fontId="14" fillId="0" borderId="63" xfId="0" applyNumberFormat="1" applyFont="1" applyBorder="1" applyAlignment="1">
      <alignment horizontal="right" vertical="center"/>
    </xf>
    <xf numFmtId="2" fontId="12" fillId="22" borderId="19" xfId="0" applyNumberFormat="1" applyFont="1" applyFill="1" applyBorder="1" applyAlignment="1">
      <alignment horizontal="center" vertical="center"/>
    </xf>
    <xf numFmtId="2" fontId="12" fillId="22" borderId="20" xfId="0" applyNumberFormat="1" applyFont="1" applyFill="1" applyBorder="1" applyAlignment="1">
      <alignment horizontal="center" vertical="center"/>
    </xf>
    <xf numFmtId="2" fontId="14" fillId="0" borderId="20" xfId="0" applyNumberFormat="1" applyFont="1" applyBorder="1" applyAlignment="1">
      <alignment horizontal="right" vertical="center"/>
    </xf>
    <xf numFmtId="2" fontId="14" fillId="0" borderId="21" xfId="0" applyNumberFormat="1" applyFont="1" applyBorder="1" applyAlignment="1">
      <alignment horizontal="right" vertical="center"/>
    </xf>
    <xf numFmtId="0" fontId="14" fillId="8" borderId="19" xfId="0" applyFont="1" applyFill="1" applyBorder="1" applyAlignment="1">
      <alignment horizontal="right" vertical="center"/>
    </xf>
    <xf numFmtId="0" fontId="14" fillId="8" borderId="20" xfId="0" applyFont="1" applyFill="1" applyBorder="1" applyAlignment="1">
      <alignment horizontal="right" vertical="center"/>
    </xf>
    <xf numFmtId="0" fontId="7" fillId="31" borderId="58" xfId="0" applyFont="1" applyFill="1" applyBorder="1" applyAlignment="1">
      <alignment horizontal="center"/>
    </xf>
    <xf numFmtId="0" fontId="7" fillId="31" borderId="62" xfId="0" applyFont="1" applyFill="1" applyBorder="1" applyAlignment="1">
      <alignment horizontal="center"/>
    </xf>
    <xf numFmtId="0" fontId="7" fillId="31" borderId="50" xfId="0" applyFont="1" applyFill="1" applyBorder="1" applyAlignment="1">
      <alignment horizontal="center"/>
    </xf>
    <xf numFmtId="0" fontId="7" fillId="31" borderId="61" xfId="0" applyFont="1" applyFill="1" applyBorder="1" applyAlignment="1">
      <alignment horizontal="center"/>
    </xf>
    <xf numFmtId="0" fontId="7" fillId="32" borderId="58" xfId="0" applyFont="1" applyFill="1" applyBorder="1" applyAlignment="1">
      <alignment horizontal="center"/>
    </xf>
    <xf numFmtId="0" fontId="7" fillId="32" borderId="62" xfId="0" applyFont="1" applyFill="1" applyBorder="1" applyAlignment="1">
      <alignment horizontal="center"/>
    </xf>
    <xf numFmtId="0" fontId="7" fillId="32" borderId="50" xfId="0" applyFont="1" applyFill="1" applyBorder="1" applyAlignment="1">
      <alignment horizontal="center"/>
    </xf>
    <xf numFmtId="0" fontId="7" fillId="32" borderId="61" xfId="0" applyFont="1" applyFill="1" applyBorder="1" applyAlignment="1">
      <alignment horizontal="center"/>
    </xf>
    <xf numFmtId="0" fontId="7" fillId="33" borderId="58" xfId="0" applyFont="1" applyFill="1" applyBorder="1" applyAlignment="1">
      <alignment horizontal="center"/>
    </xf>
    <xf numFmtId="0" fontId="7" fillId="33" borderId="62" xfId="0" applyFont="1" applyFill="1" applyBorder="1" applyAlignment="1">
      <alignment horizontal="center"/>
    </xf>
    <xf numFmtId="0" fontId="7" fillId="33" borderId="60" xfId="0" applyFont="1" applyFill="1" applyBorder="1" applyAlignment="1">
      <alignment horizontal="center"/>
    </xf>
    <xf numFmtId="0" fontId="7" fillId="33" borderId="43" xfId="0" applyFont="1" applyFill="1" applyBorder="1" applyAlignment="1">
      <alignment horizontal="center"/>
    </xf>
    <xf numFmtId="0" fontId="7" fillId="33" borderId="24" xfId="0" applyFont="1" applyFill="1" applyBorder="1" applyAlignment="1">
      <alignment horizontal="center"/>
    </xf>
    <xf numFmtId="0" fontId="7" fillId="31" borderId="64" xfId="0" applyFont="1" applyFill="1" applyBorder="1" applyAlignment="1" applyProtection="1">
      <alignment horizontal="center"/>
      <protection locked="0"/>
    </xf>
    <xf numFmtId="0" fontId="7" fillId="31" borderId="52" xfId="0" applyFont="1" applyFill="1" applyBorder="1" applyAlignment="1" applyProtection="1">
      <alignment horizontal="center"/>
      <protection locked="0"/>
    </xf>
    <xf numFmtId="0" fontId="7" fillId="32" borderId="64" xfId="0" applyFont="1" applyFill="1" applyBorder="1" applyAlignment="1" applyProtection="1">
      <alignment horizontal="center"/>
      <protection locked="0"/>
    </xf>
    <xf numFmtId="0" fontId="7" fillId="32" borderId="52" xfId="0" applyFont="1" applyFill="1" applyBorder="1" applyAlignment="1" applyProtection="1">
      <alignment horizontal="center"/>
      <protection locked="0"/>
    </xf>
    <xf numFmtId="0" fontId="7" fillId="33" borderId="17" xfId="0" applyFont="1" applyFill="1" applyBorder="1" applyAlignment="1" applyProtection="1">
      <alignment horizontal="center"/>
      <protection locked="0"/>
    </xf>
    <xf numFmtId="0" fontId="7" fillId="33" borderId="13" xfId="0" applyFont="1" applyFill="1" applyBorder="1" applyAlignment="1" applyProtection="1">
      <alignment horizontal="center"/>
      <protection locked="0"/>
    </xf>
    <xf numFmtId="0" fontId="5" fillId="6" borderId="3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4" fillId="28" borderId="7" xfId="0" applyFont="1" applyFill="1" applyBorder="1" applyAlignment="1">
      <alignment horizontal="center" vertical="center"/>
    </xf>
    <xf numFmtId="0" fontId="4" fillId="28" borderId="8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left" vertical="center"/>
    </xf>
    <xf numFmtId="0" fontId="14" fillId="6" borderId="13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center" vertical="center"/>
    </xf>
    <xf numFmtId="0" fontId="9" fillId="2" borderId="61" xfId="0" applyFont="1" applyFill="1" applyBorder="1" applyAlignment="1">
      <alignment horizontal="center" vertical="center"/>
    </xf>
    <xf numFmtId="0" fontId="9" fillId="2" borderId="53" xfId="0" applyFont="1" applyFill="1" applyBorder="1" applyAlignment="1">
      <alignment horizontal="center" vertical="center"/>
    </xf>
    <xf numFmtId="0" fontId="26" fillId="2" borderId="55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/>
    </xf>
    <xf numFmtId="0" fontId="14" fillId="30" borderId="46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14" fillId="34" borderId="25" xfId="0" applyFont="1" applyFill="1" applyBorder="1" applyAlignment="1">
      <alignment horizontal="left" vertical="center"/>
    </xf>
    <xf numFmtId="0" fontId="14" fillId="34" borderId="27" xfId="0" applyFont="1" applyFill="1" applyBorder="1" applyAlignment="1">
      <alignment horizontal="left" vertical="center"/>
    </xf>
    <xf numFmtId="0" fontId="14" fillId="3" borderId="22" xfId="0" applyFont="1" applyFill="1" applyBorder="1" applyAlignment="1">
      <alignment horizontal="left" vertical="center"/>
    </xf>
    <xf numFmtId="0" fontId="14" fillId="3" borderId="12" xfId="0" applyFont="1" applyFill="1" applyBorder="1" applyAlignment="1">
      <alignment horizontal="left" vertical="center"/>
    </xf>
    <xf numFmtId="0" fontId="14" fillId="12" borderId="43" xfId="0" applyFont="1" applyFill="1" applyBorder="1" applyAlignment="1">
      <alignment horizontal="left" vertical="center"/>
    </xf>
    <xf numFmtId="0" fontId="14" fillId="12" borderId="12" xfId="0" applyFont="1" applyFill="1" applyBorder="1" applyAlignment="1">
      <alignment horizontal="left" vertical="center"/>
    </xf>
    <xf numFmtId="0" fontId="14" fillId="22" borderId="27" xfId="0" applyFont="1" applyFill="1" applyBorder="1" applyAlignment="1">
      <alignment horizontal="left" vertical="center"/>
    </xf>
    <xf numFmtId="0" fontId="14" fillId="22" borderId="20" xfId="0" applyFont="1" applyFill="1" applyBorder="1" applyAlignment="1">
      <alignment horizontal="left" vertical="center"/>
    </xf>
    <xf numFmtId="0" fontId="14" fillId="6" borderId="14" xfId="0" applyFont="1" applyFill="1" applyBorder="1" applyAlignment="1">
      <alignment horizontal="left" vertical="center"/>
    </xf>
    <xf numFmtId="0" fontId="12" fillId="0" borderId="18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4" fillId="6" borderId="15" xfId="0" applyFont="1" applyFill="1" applyBorder="1" applyAlignment="1">
      <alignment horizontal="left" vertical="center"/>
    </xf>
    <xf numFmtId="0" fontId="14" fillId="6" borderId="9" xfId="0" applyFont="1" applyFill="1" applyBorder="1" applyAlignment="1">
      <alignment horizontal="left" vertical="center"/>
    </xf>
    <xf numFmtId="0" fontId="10" fillId="19" borderId="6" xfId="0" applyFont="1" applyFill="1" applyBorder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10" fillId="29" borderId="6" xfId="0" applyFont="1" applyFill="1" applyBorder="1" applyAlignment="1">
      <alignment horizontal="center" wrapText="1"/>
    </xf>
    <xf numFmtId="0" fontId="10" fillId="29" borderId="7" xfId="0" applyFont="1" applyFill="1" applyBorder="1" applyAlignment="1">
      <alignment horizontal="center" wrapText="1"/>
    </xf>
    <xf numFmtId="0" fontId="10" fillId="29" borderId="8" xfId="0" applyFont="1" applyFill="1" applyBorder="1" applyAlignment="1">
      <alignment horizontal="center" wrapText="1"/>
    </xf>
    <xf numFmtId="49" fontId="14" fillId="6" borderId="17" xfId="0" applyNumberFormat="1" applyFont="1" applyFill="1" applyBorder="1" applyAlignment="1">
      <alignment horizontal="left" vertical="center"/>
    </xf>
    <xf numFmtId="49" fontId="14" fillId="6" borderId="13" xfId="0" applyNumberFormat="1" applyFont="1" applyFill="1" applyBorder="1" applyAlignment="1">
      <alignment horizontal="left" vertical="center"/>
    </xf>
    <xf numFmtId="49" fontId="14" fillId="6" borderId="15" xfId="0" applyNumberFormat="1" applyFont="1" applyFill="1" applyBorder="1" applyAlignment="1">
      <alignment horizontal="left" vertical="center"/>
    </xf>
    <xf numFmtId="49" fontId="14" fillId="6" borderId="14" xfId="0" applyNumberFormat="1" applyFont="1" applyFill="1" applyBorder="1" applyAlignment="1">
      <alignment horizontal="left" vertical="center"/>
    </xf>
    <xf numFmtId="49" fontId="14" fillId="6" borderId="22" xfId="0" applyNumberFormat="1" applyFont="1" applyFill="1" applyBorder="1" applyAlignment="1">
      <alignment horizontal="left" vertical="center"/>
    </xf>
    <xf numFmtId="49" fontId="14" fillId="6" borderId="12" xfId="0" applyNumberFormat="1" applyFont="1" applyFill="1" applyBorder="1" applyAlignment="1">
      <alignment horizontal="left" vertical="center"/>
    </xf>
    <xf numFmtId="0" fontId="12" fillId="0" borderId="1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19" fillId="0" borderId="43" xfId="0" applyFont="1" applyFill="1" applyBorder="1" applyAlignment="1">
      <alignment horizontal="center" vertical="center"/>
    </xf>
    <xf numFmtId="0" fontId="19" fillId="0" borderId="11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/>
    </xf>
    <xf numFmtId="0" fontId="19" fillId="0" borderId="13" xfId="0" applyFont="1" applyFill="1" applyBorder="1" applyAlignment="1">
      <alignment horizontal="center"/>
    </xf>
    <xf numFmtId="0" fontId="19" fillId="0" borderId="13" xfId="0" applyFont="1" applyFill="1" applyBorder="1" applyAlignment="1">
      <alignment horizontal="center" vertical="center"/>
    </xf>
    <xf numFmtId="0" fontId="0" fillId="27" borderId="13" xfId="0" applyNumberFormat="1" applyFill="1" applyBorder="1" applyAlignment="1">
      <alignment horizontal="center"/>
    </xf>
    <xf numFmtId="49" fontId="12" fillId="15" borderId="17" xfId="0" applyNumberFormat="1" applyFont="1" applyFill="1" applyBorder="1" applyAlignment="1">
      <alignment horizontal="center" vertical="center"/>
    </xf>
    <xf numFmtId="49" fontId="12" fillId="15" borderId="13" xfId="0" applyNumberFormat="1" applyFont="1" applyFill="1" applyBorder="1" applyAlignment="1">
      <alignment horizontal="center" vertical="center"/>
    </xf>
    <xf numFmtId="49" fontId="12" fillId="15" borderId="13" xfId="0" applyNumberFormat="1" applyFont="1" applyFill="1" applyBorder="1" applyAlignment="1">
      <alignment horizontal="center" vertical="center"/>
    </xf>
    <xf numFmtId="164" fontId="12" fillId="15" borderId="13" xfId="0" applyNumberFormat="1" applyFont="1" applyFill="1" applyBorder="1" applyAlignment="1">
      <alignment horizontal="center" vertical="center"/>
    </xf>
    <xf numFmtId="0" fontId="12" fillId="15" borderId="13" xfId="0" applyFont="1" applyFill="1" applyBorder="1" applyAlignment="1">
      <alignment horizontal="center" vertical="center"/>
    </xf>
    <xf numFmtId="164" fontId="12" fillId="15" borderId="13" xfId="0" applyNumberFormat="1" applyFont="1" applyFill="1" applyBorder="1" applyAlignment="1">
      <alignment horizontal="right" vertical="center"/>
    </xf>
    <xf numFmtId="164" fontId="12" fillId="15" borderId="18" xfId="0" applyNumberFormat="1" applyFont="1" applyFill="1" applyBorder="1" applyAlignment="1">
      <alignment horizontal="right" vertical="center"/>
    </xf>
    <xf numFmtId="49" fontId="12" fillId="35" borderId="17" xfId="0" applyNumberFormat="1" applyFont="1" applyFill="1" applyBorder="1" applyAlignment="1">
      <alignment horizontal="center" vertical="center"/>
    </xf>
    <xf numFmtId="49" fontId="12" fillId="35" borderId="13" xfId="0" applyNumberFormat="1" applyFont="1" applyFill="1" applyBorder="1" applyAlignment="1">
      <alignment horizontal="center" vertical="center"/>
    </xf>
    <xf numFmtId="49" fontId="12" fillId="35" borderId="13" xfId="0" applyNumberFormat="1" applyFont="1" applyFill="1" applyBorder="1" applyAlignment="1">
      <alignment horizontal="center" vertical="center"/>
    </xf>
    <xf numFmtId="2" fontId="12" fillId="35" borderId="13" xfId="0" applyNumberFormat="1" applyFont="1" applyFill="1" applyBorder="1" applyAlignment="1">
      <alignment vertical="center"/>
    </xf>
    <xf numFmtId="1" fontId="12" fillId="35" borderId="13" xfId="0" applyNumberFormat="1" applyFont="1" applyFill="1" applyBorder="1" applyAlignment="1">
      <alignment horizontal="center" vertical="center"/>
    </xf>
    <xf numFmtId="0" fontId="12" fillId="35" borderId="13" xfId="0" applyFont="1" applyFill="1" applyBorder="1" applyAlignment="1">
      <alignment horizontal="center" vertical="center"/>
    </xf>
    <xf numFmtId="2" fontId="12" fillId="35" borderId="13" xfId="0" applyNumberFormat="1" applyFont="1" applyFill="1" applyBorder="1" applyAlignment="1">
      <alignment horizontal="right" vertical="center"/>
    </xf>
    <xf numFmtId="2" fontId="12" fillId="35" borderId="18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66"/>
      <color rgb="FFFFFF66"/>
      <color rgb="FFFF66FF"/>
      <color rgb="FFF3872D"/>
      <color rgb="FFCAE527"/>
      <color rgb="FFCC00FF"/>
      <color rgb="FFAFE62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75</xdr:row>
      <xdr:rowOff>0</xdr:rowOff>
    </xdr:from>
    <xdr:to>
      <xdr:col>11</xdr:col>
      <xdr:colOff>704850</xdr:colOff>
      <xdr:row>101</xdr:row>
      <xdr:rowOff>190499</xdr:rowOff>
    </xdr:to>
    <xdr:sp macro="" textlink="">
      <xdr:nvSpPr>
        <xdr:cNvPr id="2" name="ZoneTexte 1"/>
        <xdr:cNvSpPr txBox="1"/>
      </xdr:nvSpPr>
      <xdr:spPr>
        <a:xfrm>
          <a:off x="1038224" y="12125325"/>
          <a:ext cx="5629276" cy="52768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 sz="1000"/>
        </a:p>
      </xdr:txBody>
    </xdr:sp>
    <xdr:clientData/>
  </xdr:twoCellAnchor>
  <xdr:twoCellAnchor>
    <xdr:from>
      <xdr:col>0</xdr:col>
      <xdr:colOff>0</xdr:colOff>
      <xdr:row>23</xdr:row>
      <xdr:rowOff>9525</xdr:rowOff>
    </xdr:from>
    <xdr:to>
      <xdr:col>11</xdr:col>
      <xdr:colOff>704850</xdr:colOff>
      <xdr:row>24</xdr:row>
      <xdr:rowOff>0</xdr:rowOff>
    </xdr:to>
    <xdr:sp macro="" textlink="">
      <xdr:nvSpPr>
        <xdr:cNvPr id="4" name="ZoneTexte 3"/>
        <xdr:cNvSpPr txBox="1"/>
      </xdr:nvSpPr>
      <xdr:spPr>
        <a:xfrm>
          <a:off x="0" y="2295525"/>
          <a:ext cx="6486525" cy="37147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pPr algn="l"/>
          <a:r>
            <a:rPr lang="fr-FR" sz="1000" b="0"/>
            <a:t>-</a:t>
          </a:r>
          <a:r>
            <a:rPr lang="fr-FR" sz="1000" b="0" baseline="0"/>
            <a:t> nsdjbhiqsdnvjsw</a:t>
          </a:r>
          <a:endParaRPr lang="fr-FR" sz="1000" b="0"/>
        </a:p>
        <a:p>
          <a:pPr algn="l"/>
          <a:r>
            <a:rPr lang="fr-FR" sz="1000" b="0"/>
            <a:t>- hbdfwshdf</a:t>
          </a:r>
        </a:p>
      </xdr:txBody>
    </xdr:sp>
    <xdr:clientData/>
  </xdr:twoCellAnchor>
  <xdr:twoCellAnchor>
    <xdr:from>
      <xdr:col>2</xdr:col>
      <xdr:colOff>0</xdr:colOff>
      <xdr:row>37</xdr:row>
      <xdr:rowOff>0</xdr:rowOff>
    </xdr:from>
    <xdr:to>
      <xdr:col>12</xdr:col>
      <xdr:colOff>0</xdr:colOff>
      <xdr:row>39</xdr:row>
      <xdr:rowOff>161925</xdr:rowOff>
    </xdr:to>
    <xdr:sp macro="" textlink="">
      <xdr:nvSpPr>
        <xdr:cNvPr id="7" name="ZoneTexte 6"/>
        <xdr:cNvSpPr txBox="1"/>
      </xdr:nvSpPr>
      <xdr:spPr>
        <a:xfrm>
          <a:off x="1028700" y="4972050"/>
          <a:ext cx="5657850" cy="4667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36000" tIns="36000" rIns="36000" bIns="36000" rtlCol="0" anchor="t"/>
        <a:lstStyle/>
        <a:p>
          <a:endParaRPr lang="fr-FR" sz="800"/>
        </a:p>
      </xdr:txBody>
    </xdr:sp>
    <xdr:clientData/>
  </xdr:twoCellAnchor>
  <xdr:twoCellAnchor>
    <xdr:from>
      <xdr:col>13</xdr:col>
      <xdr:colOff>28575</xdr:colOff>
      <xdr:row>32</xdr:row>
      <xdr:rowOff>123826</xdr:rowOff>
    </xdr:from>
    <xdr:to>
      <xdr:col>14</xdr:col>
      <xdr:colOff>19050</xdr:colOff>
      <xdr:row>34</xdr:row>
      <xdr:rowOff>123825</xdr:rowOff>
    </xdr:to>
    <xdr:sp macro="[0]!InsertTimeLine" textlink="">
      <xdr:nvSpPr>
        <xdr:cNvPr id="8" name="Plaque 7"/>
        <xdr:cNvSpPr/>
      </xdr:nvSpPr>
      <xdr:spPr>
        <a:xfrm>
          <a:off x="6867525" y="5172076"/>
          <a:ext cx="752475" cy="266699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/>
            <a:t>Insérer Tps</a:t>
          </a:r>
        </a:p>
      </xdr:txBody>
    </xdr:sp>
    <xdr:clientData/>
  </xdr:twoCellAnchor>
  <xdr:twoCellAnchor>
    <xdr:from>
      <xdr:col>14</xdr:col>
      <xdr:colOff>114300</xdr:colOff>
      <xdr:row>32</xdr:row>
      <xdr:rowOff>123825</xdr:rowOff>
    </xdr:from>
    <xdr:to>
      <xdr:col>15</xdr:col>
      <xdr:colOff>238125</xdr:colOff>
      <xdr:row>34</xdr:row>
      <xdr:rowOff>123824</xdr:rowOff>
    </xdr:to>
    <xdr:sp macro="[0]!EraseTimeLine" textlink="">
      <xdr:nvSpPr>
        <xdr:cNvPr id="10" name="Plaque 9"/>
        <xdr:cNvSpPr/>
      </xdr:nvSpPr>
      <xdr:spPr>
        <a:xfrm>
          <a:off x="7715250" y="5172075"/>
          <a:ext cx="885825" cy="266699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/>
            <a:t>Supprimer Tps</a:t>
          </a:r>
        </a:p>
      </xdr:txBody>
    </xdr:sp>
    <xdr:clientData/>
  </xdr:twoCellAnchor>
  <xdr:twoCellAnchor>
    <xdr:from>
      <xdr:col>13</xdr:col>
      <xdr:colOff>28575</xdr:colOff>
      <xdr:row>41</xdr:row>
      <xdr:rowOff>28575</xdr:rowOff>
    </xdr:from>
    <xdr:to>
      <xdr:col>14</xdr:col>
      <xdr:colOff>152400</xdr:colOff>
      <xdr:row>42</xdr:row>
      <xdr:rowOff>104774</xdr:rowOff>
    </xdr:to>
    <xdr:sp macro="" textlink="">
      <xdr:nvSpPr>
        <xdr:cNvPr id="11" name="Plaque 10"/>
        <xdr:cNvSpPr/>
      </xdr:nvSpPr>
      <xdr:spPr>
        <a:xfrm>
          <a:off x="6867525" y="6353175"/>
          <a:ext cx="885825" cy="266699"/>
        </a:xfrm>
        <a:prstGeom prst="bevel">
          <a:avLst/>
        </a:prstGeom>
        <a:solidFill>
          <a:srgbClr val="00B050"/>
        </a:solidFill>
        <a:ln>
          <a:solidFill>
            <a:srgbClr val="99FF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/>
            <a:t>Insérer Pièce</a:t>
          </a:r>
        </a:p>
      </xdr:txBody>
    </xdr:sp>
    <xdr:clientData/>
  </xdr:twoCellAnchor>
  <xdr:twoCellAnchor>
    <xdr:from>
      <xdr:col>14</xdr:col>
      <xdr:colOff>285750</xdr:colOff>
      <xdr:row>41</xdr:row>
      <xdr:rowOff>28575</xdr:rowOff>
    </xdr:from>
    <xdr:to>
      <xdr:col>15</xdr:col>
      <xdr:colOff>457200</xdr:colOff>
      <xdr:row>42</xdr:row>
      <xdr:rowOff>104774</xdr:rowOff>
    </xdr:to>
    <xdr:sp macro="[0]!EraseLine" textlink="">
      <xdr:nvSpPr>
        <xdr:cNvPr id="12" name="Plaque 11"/>
        <xdr:cNvSpPr/>
      </xdr:nvSpPr>
      <xdr:spPr>
        <a:xfrm>
          <a:off x="7886700" y="6353175"/>
          <a:ext cx="933450" cy="266699"/>
        </a:xfrm>
        <a:prstGeom prst="bevel">
          <a:avLst/>
        </a:prstGeom>
        <a:solidFill>
          <a:srgbClr val="00B050"/>
        </a:solidFill>
        <a:ln>
          <a:solidFill>
            <a:srgbClr val="99FF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800">
              <a:solidFill>
                <a:schemeClr val="lt1"/>
              </a:solidFill>
              <a:latin typeface="+mn-lt"/>
              <a:ea typeface="+mn-ea"/>
              <a:cs typeface="+mn-cs"/>
            </a:rPr>
            <a:t>Supprimer Pièce</a:t>
          </a:r>
          <a:endParaRPr lang="fr-FR" sz="800"/>
        </a:p>
      </xdr:txBody>
    </xdr:sp>
    <xdr:clientData/>
  </xdr:twoCellAnchor>
  <xdr:twoCellAnchor>
    <xdr:from>
      <xdr:col>15</xdr:col>
      <xdr:colOff>485775</xdr:colOff>
      <xdr:row>0</xdr:row>
      <xdr:rowOff>142875</xdr:rowOff>
    </xdr:from>
    <xdr:to>
      <xdr:col>22</xdr:col>
      <xdr:colOff>561975</xdr:colOff>
      <xdr:row>38</xdr:row>
      <xdr:rowOff>85725</xdr:rowOff>
    </xdr:to>
    <xdr:sp macro="" textlink="">
      <xdr:nvSpPr>
        <xdr:cNvPr id="13" name="ZoneTexte 12"/>
        <xdr:cNvSpPr txBox="1"/>
      </xdr:nvSpPr>
      <xdr:spPr>
        <a:xfrm>
          <a:off x="8677275" y="142875"/>
          <a:ext cx="5410200" cy="550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aseline="0"/>
            <a:t>Je rencontre 2 problèmes.</a:t>
          </a:r>
        </a:p>
        <a:p>
          <a:endParaRPr lang="fr-FR" sz="1100" baseline="0"/>
        </a:p>
        <a:p>
          <a:r>
            <a:rPr lang="fr-FR" sz="1100"/>
            <a:t>La première concerne la zone Temps et Pièces</a:t>
          </a:r>
          <a:r>
            <a:rPr lang="fr-FR" sz="1100" baseline="0"/>
            <a:t> (cf fichier) ou j'ai créé pour les 2 cas des boutons "INSERER" et "SUPPRIMER" . </a:t>
          </a:r>
        </a:p>
        <a:p>
          <a:r>
            <a:rPr lang="fr-FR" sz="1100" baseline="0"/>
            <a:t>Ils ont pour but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selon notre besoin </a:t>
          </a:r>
          <a:r>
            <a:rPr lang="fr-FR" sz="1100" baseline="0"/>
            <a:t>de copier-insérer (ou supprimer) une des 2 lignes étalon 11 ou 12 masquée dans la zone définie sur vba grace à la reconnaissance de couleur des cellules. </a:t>
          </a:r>
          <a:endParaRPr lang="fr-FR" sz="1100"/>
        </a:p>
        <a:p>
          <a:r>
            <a:rPr lang="fr-FR" sz="1100"/>
            <a:t>Cependant</a:t>
          </a:r>
          <a:r>
            <a:rPr lang="fr-FR" sz="1100" baseline="0"/>
            <a:t> je rencontre des problèmes avec office 2007 que je n'avais pas sur office 2000 Le programme semble muet et je ne comrpends pas le hic.</a:t>
          </a:r>
          <a:endParaRPr lang="fr-FR" sz="1100"/>
        </a:p>
        <a:p>
          <a:endParaRPr lang="fr-FR" sz="1100"/>
        </a:p>
        <a:p>
          <a:r>
            <a:rPr lang="fr-FR" sz="1100"/>
            <a:t>Le</a:t>
          </a:r>
          <a:r>
            <a:rPr lang="fr-FR" sz="1100" baseline="0"/>
            <a:t> 2e pb est une partie que je ne maîtrise pas vraiment: </a:t>
          </a:r>
          <a:endParaRPr lang="fr-FR" sz="1100"/>
        </a:p>
        <a:p>
          <a:r>
            <a:rPr lang="fr-FR" sz="1100"/>
            <a:t>Je souhaite créer un système  d'insertion de données </a:t>
          </a:r>
          <a:r>
            <a:rPr lang="fr-FR" sz="1100" baseline="0"/>
            <a:t>de la page INFO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dans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la page plaquette </a:t>
          </a:r>
          <a:r>
            <a:rPr lang="fr-FR" sz="1100"/>
            <a:t>par la USERFORM pré-faite. </a:t>
          </a:r>
        </a:p>
        <a:p>
          <a:endParaRPr lang="fr-FR" sz="1100"/>
        </a:p>
        <a:p>
          <a:r>
            <a:rPr lang="fr-FR" sz="1100"/>
            <a:t>Explication</a:t>
          </a:r>
          <a:r>
            <a:rPr lang="fr-FR" sz="1100" baseline="0"/>
            <a:t> quand une seule case est à cocher (le plus simple à gérer)</a:t>
          </a:r>
          <a:endParaRPr lang="fr-FR" sz="1100"/>
        </a:p>
        <a:p>
          <a:r>
            <a:rPr lang="fr-FR" sz="1100"/>
            <a:t>- Si moteur 1 (M1) coché alors copy ligne 7 (masquée théoriquement)</a:t>
          </a:r>
          <a:r>
            <a:rPr lang="fr-FR" sz="1100" baseline="0"/>
            <a:t> , </a:t>
          </a:r>
          <a:r>
            <a:rPr lang="fr-FR" sz="1100"/>
            <a:t>insérer en L28 puis a partir de info client copier en A28 /</a:t>
          </a:r>
          <a:r>
            <a:rPr lang="fr-FR" sz="1100" baseline="0"/>
            <a:t> C28 / E28 / G28 / I28 / K28.</a:t>
          </a:r>
          <a:r>
            <a:rPr lang="fr-FR" sz="1100"/>
            <a:t>  </a:t>
          </a:r>
        </a:p>
        <a:p>
          <a:r>
            <a:rPr lang="fr-FR" sz="1100"/>
            <a:t>- Si M2 coché alors copy ligne 8 insérer en L28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puis a partir de info client copier en A28 /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C28 / E28 / G28 / I28 / K28.</a:t>
          </a:r>
          <a:endParaRPr lang="fr-FR" sz="1100"/>
        </a:p>
        <a:p>
          <a:r>
            <a:rPr lang="fr-FR" sz="1100"/>
            <a:t>- Idem pour Groupe1 (GE1) coché alors copy ligne 9 insérer en L28 ... </a:t>
          </a:r>
        </a:p>
        <a:p>
          <a:r>
            <a:rPr lang="fr-FR" sz="1100"/>
            <a:t>- Et Ge2 = alos copy L11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alors copy ligne 10 insérer en L28 et ...</a:t>
          </a:r>
        </a:p>
        <a:p>
          <a:endParaRPr lang="fr-FR" sz="1100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C'est plus la gestion de ce type de conditions qui me pose problème car le nombre de lignes sur les motorisations peuvent varier selon les cas. </a:t>
          </a:r>
        </a:p>
        <a:p>
          <a:r>
            <a:rPr lang="fr-FR" sz="1100"/>
            <a:t>- Si  M1 coché et Ge1 coché alors copy L7 coller en L28 et ...  + copier L9 et coller en L29 et...</a:t>
          </a:r>
        </a:p>
        <a:p>
          <a:r>
            <a:rPr lang="fr-FR" sz="1100"/>
            <a:t>- Si </a:t>
          </a:r>
          <a:r>
            <a:rPr lang="fr-FR" sz="1100" baseline="0"/>
            <a:t> M1 M2 Ge1 Ge2 cochés copy L7 en L28 et copier infos + copy L8 en L29 et copier infos + copy L9 en L30 et copier infos + copy L10 et copier infos.</a:t>
          </a:r>
        </a:p>
        <a:p>
          <a:endParaRPr lang="fr-FR" sz="1100" baseline="0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Merci d'avance pour votre aide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R119"/>
  <sheetViews>
    <sheetView tabSelected="1" workbookViewId="0">
      <selection activeCell="O8" sqref="O8"/>
    </sheetView>
  </sheetViews>
  <sheetFormatPr baseColWidth="10" defaultRowHeight="15"/>
  <cols>
    <col min="1" max="1" width="8.7109375" customWidth="1"/>
    <col min="2" max="2" width="6.7109375" customWidth="1"/>
    <col min="3" max="5" width="7.7109375" customWidth="1"/>
    <col min="6" max="6" width="9.42578125" customWidth="1"/>
    <col min="7" max="7" width="7.7109375" customWidth="1"/>
    <col min="8" max="8" width="6.7109375" customWidth="1"/>
    <col min="9" max="9" width="9.42578125" customWidth="1"/>
    <col min="10" max="10" width="6.28515625" customWidth="1"/>
    <col min="11" max="11" width="7.28515625" customWidth="1"/>
    <col min="12" max="12" width="9.42578125" customWidth="1"/>
    <col min="13" max="13" width="5.140625" customWidth="1"/>
  </cols>
  <sheetData>
    <row r="1" spans="1:18" ht="16.5" thickBot="1">
      <c r="A1" s="63" t="s">
        <v>49</v>
      </c>
      <c r="B1" s="263">
        <v>850158</v>
      </c>
      <c r="C1" s="264"/>
      <c r="D1" s="290" t="s">
        <v>97</v>
      </c>
      <c r="E1" s="291"/>
      <c r="F1" s="291"/>
      <c r="G1" s="291"/>
      <c r="H1" s="291"/>
      <c r="I1" s="291"/>
      <c r="J1" s="291"/>
      <c r="K1" s="291"/>
      <c r="L1" s="292"/>
    </row>
    <row r="2" spans="1:18" ht="11.1" customHeight="1" thickTop="1">
      <c r="A2" s="12"/>
      <c r="B2" s="79"/>
      <c r="C2" s="80"/>
      <c r="D2" s="293" t="s">
        <v>84</v>
      </c>
      <c r="E2" s="288"/>
      <c r="F2" s="48">
        <v>40678</v>
      </c>
      <c r="G2" s="288" t="s">
        <v>86</v>
      </c>
      <c r="H2" s="288"/>
      <c r="I2" s="48"/>
      <c r="J2" s="294" t="s">
        <v>88</v>
      </c>
      <c r="K2" s="288"/>
      <c r="L2" s="49"/>
      <c r="M2" s="1"/>
    </row>
    <row r="3" spans="1:18" ht="11.1" customHeight="1">
      <c r="A3" s="81"/>
      <c r="B3" s="79"/>
      <c r="C3" s="80"/>
      <c r="D3" s="265" t="s">
        <v>85</v>
      </c>
      <c r="E3" s="266"/>
      <c r="F3" s="98" t="s">
        <v>182</v>
      </c>
      <c r="G3" s="266" t="s">
        <v>85</v>
      </c>
      <c r="H3" s="266"/>
      <c r="I3" s="43"/>
      <c r="J3" s="266" t="s">
        <v>89</v>
      </c>
      <c r="K3" s="266"/>
      <c r="L3" s="80"/>
      <c r="M3" s="1"/>
    </row>
    <row r="4" spans="1:18" ht="11.1" customHeight="1">
      <c r="A4" s="274"/>
      <c r="B4" s="275"/>
      <c r="C4" s="276"/>
      <c r="D4" s="282" t="s">
        <v>183</v>
      </c>
      <c r="E4" s="283"/>
      <c r="F4" s="47" t="s">
        <v>31</v>
      </c>
      <c r="G4" s="284" t="s">
        <v>87</v>
      </c>
      <c r="H4" s="285"/>
      <c r="I4" s="52" t="s">
        <v>26</v>
      </c>
      <c r="J4" s="267"/>
      <c r="K4" s="268"/>
      <c r="L4" s="269"/>
      <c r="M4" s="1"/>
    </row>
    <row r="5" spans="1:18" ht="11.1" customHeight="1" thickBot="1">
      <c r="A5" s="277"/>
      <c r="B5" s="278"/>
      <c r="C5" s="279"/>
      <c r="D5" s="280"/>
      <c r="E5" s="281"/>
      <c r="F5" s="77"/>
      <c r="G5" s="286"/>
      <c r="H5" s="287"/>
      <c r="I5" s="51"/>
      <c r="J5" s="270"/>
      <c r="K5" s="271"/>
      <c r="L5" s="272"/>
    </row>
    <row r="6" spans="1:18" ht="12" customHeight="1">
      <c r="M6" s="1"/>
    </row>
    <row r="7" spans="1:18" ht="11.1" customHeight="1">
      <c r="A7" s="233" t="s">
        <v>46</v>
      </c>
      <c r="B7" s="233"/>
      <c r="C7" s="148"/>
      <c r="D7" s="148"/>
      <c r="E7" s="148"/>
      <c r="F7" s="148"/>
      <c r="G7" s="148"/>
      <c r="H7" s="148"/>
      <c r="I7" s="147"/>
      <c r="J7" s="147"/>
      <c r="K7" s="148"/>
      <c r="L7" s="148"/>
      <c r="R7" s="3"/>
    </row>
    <row r="8" spans="1:18" ht="11.1" customHeight="1">
      <c r="A8" s="233" t="s">
        <v>47</v>
      </c>
      <c r="B8" s="233"/>
      <c r="C8" s="148"/>
      <c r="D8" s="148"/>
      <c r="E8" s="148"/>
      <c r="F8" s="148"/>
      <c r="G8" s="148"/>
      <c r="H8" s="148"/>
      <c r="I8" s="147"/>
      <c r="J8" s="147"/>
      <c r="K8" s="148"/>
      <c r="L8" s="148"/>
      <c r="R8" s="3"/>
    </row>
    <row r="9" spans="1:18" ht="11.1" customHeight="1">
      <c r="A9" s="149" t="s">
        <v>95</v>
      </c>
      <c r="B9" s="149"/>
      <c r="C9" s="150"/>
      <c r="D9" s="150"/>
      <c r="E9" s="150"/>
      <c r="F9" s="150"/>
      <c r="G9" s="150"/>
      <c r="H9" s="150"/>
      <c r="I9" s="150"/>
      <c r="J9" s="150"/>
      <c r="K9" s="150"/>
      <c r="L9" s="150"/>
      <c r="Q9" s="3"/>
      <c r="R9" s="3"/>
    </row>
    <row r="10" spans="1:18" ht="12" customHeight="1">
      <c r="A10" s="149" t="s">
        <v>96</v>
      </c>
      <c r="B10" s="149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1"/>
    </row>
    <row r="11" spans="1:18" ht="12" hidden="1" customHeight="1">
      <c r="A11" s="318"/>
      <c r="B11" s="319"/>
      <c r="C11" s="319"/>
      <c r="D11" s="319"/>
      <c r="E11" s="319"/>
      <c r="F11" s="319"/>
      <c r="G11" s="319"/>
      <c r="H11" s="320"/>
      <c r="I11" s="321"/>
      <c r="J11" s="322">
        <v>1</v>
      </c>
      <c r="K11" s="323">
        <f>I11*J11</f>
        <v>0</v>
      </c>
      <c r="L11" s="324"/>
      <c r="M11" s="1"/>
    </row>
    <row r="12" spans="1:18" ht="12" hidden="1" customHeight="1">
      <c r="A12" s="325"/>
      <c r="B12" s="326"/>
      <c r="C12" s="326"/>
      <c r="D12" s="326"/>
      <c r="E12" s="326"/>
      <c r="F12" s="327"/>
      <c r="G12" s="328">
        <f>IF(VALUE(LEFT($B$1,2))=85,K12/(0.7*H12),K12)</f>
        <v>0</v>
      </c>
      <c r="H12" s="329">
        <v>1</v>
      </c>
      <c r="I12" s="330"/>
      <c r="J12" s="330"/>
      <c r="K12" s="331">
        <v>0</v>
      </c>
      <c r="L12" s="332"/>
      <c r="M12" s="1"/>
    </row>
    <row r="13" spans="1:18" ht="12" customHeight="1" thickBot="1">
      <c r="M13" s="1"/>
    </row>
    <row r="14" spans="1:18" ht="15" customHeight="1" thickBot="1">
      <c r="A14" s="295" t="s">
        <v>34</v>
      </c>
      <c r="B14" s="296"/>
      <c r="C14" s="296"/>
      <c r="D14" s="296"/>
      <c r="E14" s="296"/>
      <c r="F14" s="296"/>
      <c r="G14" s="296"/>
      <c r="H14" s="297"/>
      <c r="I14" s="298" t="s">
        <v>64</v>
      </c>
      <c r="J14" s="299"/>
      <c r="K14" s="299"/>
      <c r="L14" s="300"/>
      <c r="M14" s="1"/>
    </row>
    <row r="15" spans="1:18" ht="11.1" customHeight="1" thickTop="1">
      <c r="A15" s="97" t="s">
        <v>66</v>
      </c>
      <c r="B15" s="143" t="str">
        <f>IFERROR(VLOOKUP(K15,Info!A3:B99,2,FALSE),"")</f>
        <v>Al Bundy</v>
      </c>
      <c r="C15" s="143"/>
      <c r="D15" s="143"/>
      <c r="E15" s="100" t="s">
        <v>71</v>
      </c>
      <c r="F15" s="143" t="str">
        <f>IFERROR(VLOOKUP(K15,Info!A3:I99,9,FALSE),"")</f>
        <v>toto1</v>
      </c>
      <c r="G15" s="143"/>
      <c r="H15" s="146"/>
      <c r="I15" s="303" t="s">
        <v>44</v>
      </c>
      <c r="J15" s="304"/>
      <c r="K15" s="307" t="s">
        <v>119</v>
      </c>
      <c r="L15" s="308"/>
      <c r="M15" s="1"/>
    </row>
    <row r="16" spans="1:18" ht="11.1" customHeight="1">
      <c r="A16" s="99" t="s">
        <v>78</v>
      </c>
      <c r="B16" s="144" t="str">
        <f>IFERROR(VLOOKUP(K15,Info!A3:C99,3,FALSE),"")</f>
        <v>SHOE MAKER</v>
      </c>
      <c r="C16" s="144"/>
      <c r="D16" s="144"/>
      <c r="E16" s="99" t="s">
        <v>79</v>
      </c>
      <c r="F16" s="144">
        <f>IFERROR(VLOOKUP(K15,Info!A3:J99,10,FALSE),"")</f>
        <v>0</v>
      </c>
      <c r="G16" s="144"/>
      <c r="H16" s="145"/>
      <c r="I16" s="301" t="s">
        <v>0</v>
      </c>
      <c r="J16" s="302"/>
      <c r="K16" s="164">
        <f>IFERROR(VLOOKUP(K15,Info!A3:P99,16,FALSE),"")</f>
        <v>0</v>
      </c>
      <c r="L16" s="289"/>
      <c r="M16" s="1"/>
    </row>
    <row r="17" spans="1:18" ht="11.1" customHeight="1">
      <c r="A17" s="265" t="s">
        <v>67</v>
      </c>
      <c r="B17" s="266"/>
      <c r="C17" s="162" t="str">
        <f>IFERROR(VLOOKUP(K15,Info!A3:D99,4,FALSE),"")</f>
        <v>0147</v>
      </c>
      <c r="D17" s="163"/>
      <c r="E17" s="265" t="s">
        <v>68</v>
      </c>
      <c r="F17" s="266"/>
      <c r="G17" s="164">
        <f>IFERROR(VLOOKUP(K15,Info!A3:K99,11,FALSE),"")</f>
        <v>0</v>
      </c>
      <c r="H17" s="289"/>
      <c r="I17" s="305" t="s">
        <v>1</v>
      </c>
      <c r="J17" s="306"/>
      <c r="K17" s="165">
        <f>IFERROR(VLOOKUP(K15,Info!A3:Q99,17,FALSE),"")</f>
        <v>0</v>
      </c>
      <c r="L17" s="145"/>
      <c r="M17" s="1"/>
    </row>
    <row r="18" spans="1:18" ht="11.1" customHeight="1">
      <c r="A18" s="265" t="s">
        <v>68</v>
      </c>
      <c r="B18" s="266"/>
      <c r="C18" s="164" t="str">
        <f>IFERROR(VLOOKUP(K15,Info!A3:E99,5,FALSE),"")</f>
        <v>04 05 08 08 09</v>
      </c>
      <c r="D18" s="165"/>
      <c r="E18" s="265" t="s">
        <v>69</v>
      </c>
      <c r="F18" s="266"/>
      <c r="G18" s="164">
        <f>IFERROR(VLOOKUP(K15,Info!A3:L99,12,FALSE),"")</f>
        <v>0</v>
      </c>
      <c r="H18" s="289"/>
      <c r="I18" s="301" t="s">
        <v>81</v>
      </c>
      <c r="J18" s="302"/>
      <c r="K18" s="164">
        <f>IFERROR(VLOOKUP(K15,Info!A3:R99,18,FALSE),"")</f>
        <v>0</v>
      </c>
      <c r="L18" s="289"/>
      <c r="M18" s="1"/>
    </row>
    <row r="19" spans="1:18" ht="11.1" customHeight="1">
      <c r="A19" s="265" t="s">
        <v>69</v>
      </c>
      <c r="B19" s="266"/>
      <c r="C19" s="164" t="str">
        <f>IFERROR(VLOOKUP(K15,Info!A3:F99,6,FALSE),"")</f>
        <v>06 99 99 99 99</v>
      </c>
      <c r="D19" s="165"/>
      <c r="E19" s="265" t="s">
        <v>65</v>
      </c>
      <c r="F19" s="266"/>
      <c r="G19" s="164">
        <f>IFERROR(VLOOKUP(K15,Info!A3:M99,12,FALSE),"")</f>
        <v>0</v>
      </c>
      <c r="H19" s="289"/>
      <c r="I19" s="305" t="s">
        <v>80</v>
      </c>
      <c r="J19" s="306"/>
      <c r="K19" s="165"/>
      <c r="L19" s="145"/>
      <c r="M19" s="1"/>
    </row>
    <row r="20" spans="1:18" ht="11.1" customHeight="1" thickBot="1">
      <c r="A20" s="265" t="s">
        <v>65</v>
      </c>
      <c r="B20" s="266"/>
      <c r="C20" s="164" t="str">
        <f>IFERROR(VLOOKUP(K15,Info!A3:G99,7,FALSE),"")</f>
        <v>04 22 22 22 99</v>
      </c>
      <c r="D20" s="165"/>
      <c r="E20" s="46" t="s">
        <v>70</v>
      </c>
      <c r="F20" s="174">
        <f>IFERROR(VLOOKUP(K15,Info!A3:N99,14,FALSE),"")</f>
        <v>0</v>
      </c>
      <c r="G20" s="174"/>
      <c r="H20" s="175"/>
      <c r="I20" s="176" t="s">
        <v>82</v>
      </c>
      <c r="J20" s="177"/>
      <c r="K20" s="178"/>
      <c r="L20" s="179"/>
      <c r="Q20" s="3"/>
      <c r="R20" s="3"/>
    </row>
    <row r="21" spans="1:18" ht="11.1" customHeight="1" thickBot="1">
      <c r="A21" s="46" t="s">
        <v>70</v>
      </c>
      <c r="B21" s="174" t="str">
        <f>IFERROR(VLOOKUP(K15,Info!A3:H99,8,FALSE),"")</f>
        <v>albundy@mail.com</v>
      </c>
      <c r="C21" s="174"/>
      <c r="D21" s="174"/>
      <c r="E21" s="309"/>
      <c r="F21" s="309"/>
      <c r="G21" s="309"/>
      <c r="H21" s="310"/>
      <c r="I21" s="166" t="s">
        <v>83</v>
      </c>
      <c r="J21" s="167"/>
      <c r="K21" s="168" t="str">
        <f>IFERROR(VLOOKUP(K15,Info!A3:O99,15,FALSE),"")</f>
        <v>Conduite de vieux</v>
      </c>
      <c r="L21" s="169"/>
      <c r="M21" s="2"/>
    </row>
    <row r="22" spans="1:18" ht="12" customHeight="1" thickBot="1">
      <c r="M22" s="1"/>
    </row>
    <row r="23" spans="1:18" ht="13.5" customHeight="1">
      <c r="A23" s="170" t="s">
        <v>184</v>
      </c>
      <c r="B23" s="171"/>
      <c r="C23" s="171"/>
      <c r="D23" s="171"/>
      <c r="E23" s="171"/>
      <c r="F23" s="171"/>
      <c r="G23" s="171"/>
      <c r="H23" s="171"/>
      <c r="I23" s="172"/>
      <c r="J23" s="273"/>
      <c r="K23" s="273"/>
      <c r="L23" s="61"/>
      <c r="M23" s="1"/>
    </row>
    <row r="24" spans="1:18" ht="34.5" customHeight="1" thickBot="1">
      <c r="A24" s="62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60"/>
      <c r="M24" s="1"/>
    </row>
    <row r="25" spans="1:18" ht="12.6" customHeight="1">
      <c r="M25" s="1"/>
    </row>
    <row r="26" spans="1:18" ht="15" customHeight="1" thickBot="1">
      <c r="A26" s="196" t="s">
        <v>180</v>
      </c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R26" s="3"/>
    </row>
    <row r="27" spans="1:18" ht="11.1" customHeight="1" thickTop="1">
      <c r="A27" s="231"/>
      <c r="B27" s="232"/>
      <c r="C27" s="173" t="s">
        <v>0</v>
      </c>
      <c r="D27" s="173"/>
      <c r="E27" s="173" t="s">
        <v>1</v>
      </c>
      <c r="F27" s="173"/>
      <c r="G27" s="173" t="s">
        <v>24</v>
      </c>
      <c r="H27" s="173"/>
      <c r="I27" s="173" t="s">
        <v>23</v>
      </c>
      <c r="J27" s="173"/>
      <c r="K27" s="173" t="s">
        <v>36</v>
      </c>
      <c r="L27" s="173"/>
      <c r="R27" s="3"/>
    </row>
    <row r="28" spans="1:18" ht="12" customHeight="1">
      <c r="Q28" s="3"/>
      <c r="R28" s="3"/>
    </row>
    <row r="29" spans="1:18" ht="12" customHeight="1" thickBot="1">
      <c r="Q29" s="3"/>
      <c r="R29" s="3"/>
    </row>
    <row r="30" spans="1:18" ht="15" customHeight="1" thickBot="1">
      <c r="A30" s="191" t="s">
        <v>98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3"/>
      <c r="R30" s="3"/>
    </row>
    <row r="31" spans="1:18" ht="12" customHeight="1" thickTop="1">
      <c r="A31" s="188" t="s">
        <v>5</v>
      </c>
      <c r="B31" s="189"/>
      <c r="C31" s="189"/>
      <c r="D31" s="189"/>
      <c r="E31" s="189"/>
      <c r="F31" s="189"/>
      <c r="G31" s="190"/>
      <c r="H31" s="78" t="s">
        <v>2</v>
      </c>
      <c r="I31" s="78" t="s">
        <v>6</v>
      </c>
      <c r="J31" s="78" t="s">
        <v>7</v>
      </c>
      <c r="K31" s="197" t="s">
        <v>8</v>
      </c>
      <c r="L31" s="198"/>
      <c r="R31" s="3"/>
    </row>
    <row r="32" spans="1:18" ht="11.1" customHeight="1">
      <c r="A32" s="318"/>
      <c r="B32" s="319"/>
      <c r="C32" s="319"/>
      <c r="D32" s="319"/>
      <c r="E32" s="319"/>
      <c r="F32" s="319"/>
      <c r="G32" s="319"/>
      <c r="H32" s="320"/>
      <c r="I32" s="321"/>
      <c r="J32" s="322">
        <v>1</v>
      </c>
      <c r="K32" s="323">
        <f>I32*J32</f>
        <v>0</v>
      </c>
      <c r="L32" s="324"/>
    </row>
    <row r="33" spans="1:16" ht="11.1" customHeight="1">
      <c r="A33" s="318"/>
      <c r="B33" s="319"/>
      <c r="C33" s="319"/>
      <c r="D33" s="319"/>
      <c r="E33" s="319"/>
      <c r="F33" s="319"/>
      <c r="G33" s="319"/>
      <c r="H33" s="320"/>
      <c r="I33" s="321"/>
      <c r="J33" s="322">
        <v>1</v>
      </c>
      <c r="K33" s="323">
        <f>I33*J33</f>
        <v>0</v>
      </c>
      <c r="L33" s="324"/>
    </row>
    <row r="34" spans="1:16" ht="11.1" customHeight="1">
      <c r="A34" s="318"/>
      <c r="B34" s="319"/>
      <c r="C34" s="319"/>
      <c r="D34" s="319"/>
      <c r="E34" s="319"/>
      <c r="F34" s="319"/>
      <c r="G34" s="319"/>
      <c r="H34" s="320"/>
      <c r="I34" s="321"/>
      <c r="J34" s="322">
        <v>1</v>
      </c>
      <c r="K34" s="323">
        <f>I34*J34</f>
        <v>0</v>
      </c>
      <c r="L34" s="324"/>
    </row>
    <row r="35" spans="1:16" ht="11.1" customHeight="1">
      <c r="A35" s="318"/>
      <c r="B35" s="319"/>
      <c r="C35" s="319"/>
      <c r="D35" s="319"/>
      <c r="E35" s="319"/>
      <c r="F35" s="319"/>
      <c r="G35" s="319"/>
      <c r="H35" s="320"/>
      <c r="I35" s="321"/>
      <c r="J35" s="322">
        <v>1</v>
      </c>
      <c r="K35" s="323">
        <f>I35*J35</f>
        <v>0</v>
      </c>
      <c r="L35" s="324"/>
    </row>
    <row r="36" spans="1:16" ht="11.1" customHeight="1">
      <c r="A36" s="318"/>
      <c r="B36" s="319"/>
      <c r="C36" s="319"/>
      <c r="D36" s="319"/>
      <c r="E36" s="319"/>
      <c r="F36" s="319"/>
      <c r="G36" s="319"/>
      <c r="H36" s="320"/>
      <c r="I36" s="321"/>
      <c r="J36" s="322">
        <v>1</v>
      </c>
      <c r="K36" s="323">
        <f>I36*J36</f>
        <v>0</v>
      </c>
      <c r="L36" s="324"/>
    </row>
    <row r="37" spans="1:16" ht="11.1" customHeight="1" thickBot="1">
      <c r="A37" s="199" t="s">
        <v>38</v>
      </c>
      <c r="B37" s="200"/>
      <c r="C37" s="200"/>
      <c r="D37" s="200"/>
      <c r="E37" s="200"/>
      <c r="F37" s="200"/>
      <c r="G37" s="200"/>
      <c r="H37" s="200"/>
      <c r="I37" s="200"/>
      <c r="J37" s="201"/>
      <c r="K37" s="234">
        <f>SUM(L32:L36)</f>
        <v>0</v>
      </c>
      <c r="L37" s="235"/>
    </row>
    <row r="38" spans="1:16" ht="12" customHeight="1">
      <c r="A38" s="182"/>
      <c r="B38" s="183"/>
      <c r="C38" s="205"/>
      <c r="D38" s="206"/>
      <c r="E38" s="206"/>
      <c r="F38" s="206"/>
      <c r="G38" s="206"/>
      <c r="H38" s="206"/>
      <c r="I38" s="206"/>
      <c r="J38" s="206"/>
      <c r="K38" s="206"/>
      <c r="L38" s="207"/>
    </row>
    <row r="39" spans="1:16" ht="12" customHeight="1">
      <c r="A39" s="184"/>
      <c r="B39" s="185"/>
      <c r="C39" s="208"/>
      <c r="D39" s="209"/>
      <c r="E39" s="209"/>
      <c r="F39" s="209"/>
      <c r="G39" s="209"/>
      <c r="H39" s="209"/>
      <c r="I39" s="209"/>
      <c r="J39" s="209"/>
      <c r="K39" s="209"/>
      <c r="L39" s="210"/>
    </row>
    <row r="40" spans="1:16" ht="12" customHeight="1" thickBot="1">
      <c r="A40" s="186"/>
      <c r="B40" s="187"/>
      <c r="C40" s="211"/>
      <c r="D40" s="212"/>
      <c r="E40" s="212"/>
      <c r="F40" s="212"/>
      <c r="G40" s="212"/>
      <c r="H40" s="212"/>
      <c r="I40" s="212"/>
      <c r="J40" s="212"/>
      <c r="K40" s="212"/>
      <c r="L40" s="213"/>
    </row>
    <row r="41" spans="1:16" ht="12" customHeight="1" thickBot="1"/>
    <row r="42" spans="1:16" ht="15" customHeight="1" thickBot="1">
      <c r="A42" s="191" t="s">
        <v>99</v>
      </c>
      <c r="B42" s="192"/>
      <c r="C42" s="192"/>
      <c r="D42" s="192"/>
      <c r="E42" s="192"/>
      <c r="F42" s="192"/>
      <c r="G42" s="192"/>
      <c r="H42" s="192"/>
      <c r="I42" s="192"/>
      <c r="J42" s="192"/>
      <c r="K42" s="192"/>
      <c r="L42" s="193"/>
    </row>
    <row r="43" spans="1:16" ht="11.1" customHeight="1" thickTop="1">
      <c r="A43" s="180" t="s">
        <v>5</v>
      </c>
      <c r="B43" s="181"/>
      <c r="C43" s="181"/>
      <c r="D43" s="181"/>
      <c r="E43" s="181"/>
      <c r="F43" s="94" t="s">
        <v>9</v>
      </c>
      <c r="G43" s="94" t="s">
        <v>75</v>
      </c>
      <c r="H43" s="94" t="s">
        <v>7</v>
      </c>
      <c r="I43" s="181" t="s">
        <v>29</v>
      </c>
      <c r="J43" s="181"/>
      <c r="K43" s="181" t="s">
        <v>10</v>
      </c>
      <c r="L43" s="217"/>
      <c r="N43" s="1"/>
      <c r="O43" s="1"/>
      <c r="P43" s="1"/>
    </row>
    <row r="44" spans="1:16" ht="11.1" customHeight="1">
      <c r="A44" s="325"/>
      <c r="B44" s="326"/>
      <c r="C44" s="326"/>
      <c r="D44" s="326"/>
      <c r="E44" s="326"/>
      <c r="F44" s="327"/>
      <c r="G44" s="328">
        <f>IF(VALUE(LEFT($B$1,2))=85,K44/(0.7*H44),K44)</f>
        <v>0</v>
      </c>
      <c r="H44" s="329">
        <v>1</v>
      </c>
      <c r="I44" s="330"/>
      <c r="J44" s="330"/>
      <c r="K44" s="331">
        <v>0</v>
      </c>
      <c r="L44" s="332"/>
    </row>
    <row r="45" spans="1:16" ht="11.1" customHeight="1">
      <c r="A45" s="325" t="s">
        <v>181</v>
      </c>
      <c r="B45" s="326"/>
      <c r="C45" s="326"/>
      <c r="D45" s="326"/>
      <c r="E45" s="326"/>
      <c r="F45" s="327" t="s">
        <v>74</v>
      </c>
      <c r="G45" s="328">
        <f>IF(VALUE(LEFT($B$1,2))=85,L45/(0.7*H45),L45)</f>
        <v>0</v>
      </c>
      <c r="H45" s="329">
        <v>1</v>
      </c>
      <c r="I45" s="330" t="s">
        <v>106</v>
      </c>
      <c r="J45" s="330"/>
      <c r="K45" s="331">
        <v>0</v>
      </c>
      <c r="L45" s="332"/>
    </row>
    <row r="46" spans="1:16" ht="11.1" customHeight="1">
      <c r="A46" s="325"/>
      <c r="B46" s="326"/>
      <c r="C46" s="326"/>
      <c r="D46" s="326"/>
      <c r="E46" s="326"/>
      <c r="F46" s="327"/>
      <c r="G46" s="328">
        <f>IF(VALUE(LEFT($B$1,2))=85,O46/(0.7*H46),O46)</f>
        <v>0</v>
      </c>
      <c r="H46" s="329">
        <v>1</v>
      </c>
      <c r="I46" s="330"/>
      <c r="J46" s="330"/>
      <c r="K46" s="331">
        <v>0</v>
      </c>
      <c r="L46" s="332"/>
    </row>
    <row r="47" spans="1:16" ht="11.1" customHeight="1">
      <c r="A47" s="325"/>
      <c r="B47" s="326"/>
      <c r="C47" s="326"/>
      <c r="D47" s="326"/>
      <c r="E47" s="326"/>
      <c r="F47" s="327"/>
      <c r="G47" s="328">
        <f>IF(VALUE(LEFT($B$1,2))=85,O47/(0.7*H47),O47)</f>
        <v>0</v>
      </c>
      <c r="H47" s="329">
        <v>1</v>
      </c>
      <c r="I47" s="330"/>
      <c r="J47" s="330"/>
      <c r="K47" s="331">
        <v>0</v>
      </c>
      <c r="L47" s="332"/>
    </row>
    <row r="48" spans="1:16" ht="11.1" customHeight="1">
      <c r="A48" s="325"/>
      <c r="B48" s="326"/>
      <c r="C48" s="326"/>
      <c r="D48" s="326"/>
      <c r="E48" s="326"/>
      <c r="F48" s="327"/>
      <c r="G48" s="328">
        <f>IF(VALUE(LEFT($B$1,2))=85,O48/(0.7*H48),O48)</f>
        <v>0</v>
      </c>
      <c r="H48" s="329">
        <v>1</v>
      </c>
      <c r="I48" s="330"/>
      <c r="J48" s="330"/>
      <c r="K48" s="331">
        <v>0</v>
      </c>
      <c r="L48" s="332"/>
    </row>
    <row r="49" spans="1:16" ht="11.1" customHeight="1">
      <c r="A49" s="325"/>
      <c r="B49" s="326"/>
      <c r="C49" s="326"/>
      <c r="D49" s="326"/>
      <c r="E49" s="326"/>
      <c r="F49" s="327"/>
      <c r="G49" s="328">
        <f>IF(VALUE(LEFT($B$1,2))=85,O49/(0.7*H49),O49)</f>
        <v>0</v>
      </c>
      <c r="H49" s="329">
        <v>1</v>
      </c>
      <c r="I49" s="330"/>
      <c r="J49" s="330"/>
      <c r="K49" s="331">
        <v>0</v>
      </c>
      <c r="L49" s="332"/>
    </row>
    <row r="50" spans="1:16" ht="11.1" customHeight="1">
      <c r="A50" s="325"/>
      <c r="B50" s="326"/>
      <c r="C50" s="326"/>
      <c r="D50" s="326"/>
      <c r="E50" s="326"/>
      <c r="F50" s="327"/>
      <c r="G50" s="328">
        <f>IF(VALUE(LEFT($B$1,2))=85,O50/(0.7*H50),O50)</f>
        <v>0</v>
      </c>
      <c r="H50" s="329">
        <v>1</v>
      </c>
      <c r="I50" s="330"/>
      <c r="J50" s="330"/>
      <c r="K50" s="331">
        <v>0</v>
      </c>
      <c r="L50" s="332"/>
    </row>
    <row r="51" spans="1:16" ht="11.1" customHeight="1" thickBot="1">
      <c r="A51" s="240" t="s">
        <v>37</v>
      </c>
      <c r="B51" s="241"/>
      <c r="C51" s="241"/>
      <c r="D51" s="241"/>
      <c r="E51" s="241"/>
      <c r="F51" s="241"/>
      <c r="G51" s="241"/>
      <c r="H51" s="241"/>
      <c r="I51" s="241"/>
      <c r="J51" s="241"/>
      <c r="K51" s="238">
        <f>SUM(K44:L50)</f>
        <v>0</v>
      </c>
      <c r="L51" s="239"/>
    </row>
    <row r="52" spans="1:16" ht="12" customHeight="1" thickBot="1"/>
    <row r="53" spans="1:16" ht="13.5" customHeight="1" thickBot="1">
      <c r="A53" s="202" t="s">
        <v>11</v>
      </c>
      <c r="B53" s="203"/>
      <c r="C53" s="203"/>
      <c r="D53" s="203"/>
      <c r="E53" s="204"/>
      <c r="G53" s="214" t="s">
        <v>15</v>
      </c>
      <c r="H53" s="215"/>
      <c r="I53" s="215"/>
      <c r="J53" s="215"/>
      <c r="K53" s="215"/>
      <c r="L53" s="216"/>
    </row>
    <row r="54" spans="1:16" ht="12" customHeight="1" thickTop="1" thickBot="1">
      <c r="A54" s="220"/>
      <c r="B54" s="221"/>
      <c r="C54" s="90" t="s">
        <v>12</v>
      </c>
      <c r="D54" s="90" t="s">
        <v>94</v>
      </c>
      <c r="E54" s="87" t="s">
        <v>10</v>
      </c>
      <c r="G54" s="64"/>
      <c r="H54" s="91" t="s">
        <v>12</v>
      </c>
      <c r="I54" s="91" t="s">
        <v>94</v>
      </c>
      <c r="J54" s="91" t="s">
        <v>39</v>
      </c>
      <c r="K54" s="92" t="s">
        <v>16</v>
      </c>
      <c r="L54" s="86" t="s">
        <v>10</v>
      </c>
    </row>
    <row r="55" spans="1:16" ht="12" customHeight="1" thickTop="1">
      <c r="A55" s="222" t="s">
        <v>13</v>
      </c>
      <c r="B55" s="223"/>
      <c r="C55" s="66">
        <f>IF(VALUE(LEFT(B1,2))=85,K37,0)</f>
        <v>0</v>
      </c>
      <c r="D55" s="68">
        <v>45</v>
      </c>
      <c r="E55" s="88">
        <f>D55*C55</f>
        <v>0</v>
      </c>
      <c r="G55" s="65" t="s">
        <v>13</v>
      </c>
      <c r="H55" s="68"/>
      <c r="I55" s="68">
        <v>45</v>
      </c>
      <c r="J55" s="69"/>
      <c r="K55" s="69">
        <v>0.65</v>
      </c>
      <c r="L55" s="70">
        <f>H55*I55+J55*K55</f>
        <v>0</v>
      </c>
    </row>
    <row r="56" spans="1:16" ht="12" customHeight="1" thickBot="1">
      <c r="A56" s="224" t="s">
        <v>14</v>
      </c>
      <c r="B56" s="225"/>
      <c r="C56" s="67">
        <f>IF(VALUE(LEFT(B1,2))=69,K37,0)</f>
        <v>0</v>
      </c>
      <c r="D56" s="85">
        <v>67</v>
      </c>
      <c r="E56" s="89">
        <f>D56*C56</f>
        <v>0</v>
      </c>
      <c r="G56" s="71" t="s">
        <v>14</v>
      </c>
      <c r="H56" s="72"/>
      <c r="I56" s="73">
        <v>0</v>
      </c>
      <c r="J56" s="72"/>
      <c r="K56" s="72">
        <v>1.78</v>
      </c>
      <c r="L56" s="74">
        <f>J56*K56</f>
        <v>0</v>
      </c>
    </row>
    <row r="57" spans="1:16" ht="12" customHeight="1" thickBot="1">
      <c r="O57" s="4"/>
    </row>
    <row r="58" spans="1:16" ht="12" customHeight="1" thickBot="1">
      <c r="A58" s="202" t="s">
        <v>17</v>
      </c>
      <c r="B58" s="203"/>
      <c r="C58" s="203"/>
      <c r="D58" s="203"/>
      <c r="E58" s="204"/>
      <c r="F58" s="11"/>
      <c r="G58" s="202" t="s">
        <v>20</v>
      </c>
      <c r="H58" s="203"/>
      <c r="I58" s="203"/>
      <c r="J58" s="203"/>
      <c r="K58" s="203"/>
      <c r="L58" s="204"/>
      <c r="O58" s="9"/>
    </row>
    <row r="59" spans="1:16" ht="12" customHeight="1" thickTop="1">
      <c r="A59" s="93" t="s">
        <v>18</v>
      </c>
      <c r="B59" s="90" t="s">
        <v>19</v>
      </c>
      <c r="C59" s="90" t="s">
        <v>92</v>
      </c>
      <c r="D59" s="90" t="s">
        <v>93</v>
      </c>
      <c r="E59" s="87" t="s">
        <v>10</v>
      </c>
      <c r="F59" s="11"/>
      <c r="G59" s="226" t="s">
        <v>90</v>
      </c>
      <c r="H59" s="227"/>
      <c r="I59" s="227"/>
      <c r="J59" s="90" t="s">
        <v>22</v>
      </c>
      <c r="K59" s="90" t="s">
        <v>91</v>
      </c>
      <c r="L59" s="87" t="s">
        <v>10</v>
      </c>
      <c r="N59" s="1"/>
      <c r="O59" s="1"/>
      <c r="P59" s="1"/>
    </row>
    <row r="60" spans="1:16" ht="12" customHeight="1" thickBot="1">
      <c r="A60" s="82">
        <f>IF(VALUE(LEFT(B1,2))=69,50,0)</f>
        <v>0</v>
      </c>
      <c r="B60" s="83">
        <f>IF(VALUE(LEFT(B1,2))=69,0.05*E56,0)</f>
        <v>0</v>
      </c>
      <c r="C60" s="83"/>
      <c r="D60" s="83"/>
      <c r="E60" s="84">
        <f>SUM(A60:D60)</f>
        <v>0</v>
      </c>
      <c r="F60" s="11"/>
      <c r="G60" s="236"/>
      <c r="H60" s="237"/>
      <c r="I60" s="237"/>
      <c r="J60" s="83"/>
      <c r="K60" s="83">
        <f>IF(VALUE(LEFT(B1,2))=69,J37*0.3,0)</f>
        <v>0</v>
      </c>
      <c r="L60" s="84">
        <f>SUM(J60:K60)</f>
        <v>0</v>
      </c>
    </row>
    <row r="61" spans="1:16" ht="12" customHeight="1" thickBo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</row>
    <row r="62" spans="1:16" ht="12" customHeight="1">
      <c r="A62" s="151" t="s">
        <v>185</v>
      </c>
      <c r="B62" s="152"/>
      <c r="C62" s="152"/>
      <c r="D62" s="152"/>
      <c r="E62" s="152"/>
      <c r="F62" s="152"/>
      <c r="G62" s="152"/>
      <c r="H62" s="152"/>
      <c r="I62" s="152"/>
      <c r="J62" s="152"/>
      <c r="K62" s="152"/>
      <c r="L62" s="153"/>
    </row>
    <row r="63" spans="1:16" ht="12" customHeight="1">
      <c r="A63" s="154" t="s">
        <v>21</v>
      </c>
      <c r="B63" s="155"/>
      <c r="C63" s="155" t="s">
        <v>11</v>
      </c>
      <c r="D63" s="155"/>
      <c r="E63" s="155" t="s">
        <v>15</v>
      </c>
      <c r="F63" s="155"/>
      <c r="G63" s="155" t="s">
        <v>17</v>
      </c>
      <c r="H63" s="155"/>
      <c r="I63" s="155" t="s">
        <v>20</v>
      </c>
      <c r="J63" s="155"/>
      <c r="K63" s="158" t="s">
        <v>10</v>
      </c>
      <c r="L63" s="159"/>
      <c r="O63" s="1"/>
    </row>
    <row r="64" spans="1:16" ht="12" customHeight="1" thickBot="1">
      <c r="A64" s="156">
        <f>K51</f>
        <v>0</v>
      </c>
      <c r="B64" s="157"/>
      <c r="C64" s="157">
        <f>IF(VALUE(LEFT(B1,2))=85,E55,E56)</f>
        <v>0</v>
      </c>
      <c r="D64" s="157"/>
      <c r="E64" s="157">
        <f>IF(VALUE(LEFT(B1,2))=85,L55,L56)</f>
        <v>0</v>
      </c>
      <c r="F64" s="157"/>
      <c r="G64" s="157">
        <f>E60</f>
        <v>0</v>
      </c>
      <c r="H64" s="157"/>
      <c r="I64" s="157">
        <f>L60</f>
        <v>0</v>
      </c>
      <c r="J64" s="157"/>
      <c r="K64" s="160">
        <f>SUM(A64:J64)</f>
        <v>0</v>
      </c>
      <c r="L64" s="161"/>
    </row>
    <row r="65" spans="1:12" ht="12" customHeight="1"/>
    <row r="66" spans="1:12" ht="12" customHeight="1"/>
    <row r="67" spans="1:12" ht="12" customHeight="1"/>
    <row r="68" spans="1:12" ht="12" customHeight="1"/>
    <row r="69" spans="1:12" ht="12" customHeight="1"/>
    <row r="70" spans="1:12" ht="12" customHeight="1"/>
    <row r="71" spans="1:12" ht="12" customHeight="1">
      <c r="G71" s="1"/>
      <c r="H71" s="1"/>
      <c r="I71" s="1"/>
      <c r="J71" s="1"/>
      <c r="K71" s="1"/>
      <c r="L71" s="1"/>
    </row>
    <row r="72" spans="1:12" ht="12" customHeight="1" thickBot="1">
      <c r="G72" s="1"/>
      <c r="H72" s="1"/>
      <c r="I72" s="1"/>
      <c r="J72" s="1"/>
      <c r="K72" s="1"/>
      <c r="L72" s="1"/>
    </row>
    <row r="73" spans="1:12" ht="13.5" customHeight="1" thickBot="1">
      <c r="A73" s="228" t="s">
        <v>186</v>
      </c>
      <c r="B73" s="229"/>
      <c r="C73" s="229"/>
      <c r="D73" s="229"/>
      <c r="E73" s="229"/>
      <c r="F73" s="229"/>
      <c r="G73" s="229"/>
      <c r="H73" s="229"/>
      <c r="I73" s="229"/>
      <c r="J73" s="229"/>
      <c r="K73" s="229"/>
      <c r="L73" s="230"/>
    </row>
    <row r="74" spans="1:12" ht="13.5" customHeight="1">
      <c r="A74" s="242" t="s">
        <v>187</v>
      </c>
      <c r="B74" s="243"/>
      <c r="C74" s="243"/>
      <c r="D74" s="243"/>
      <c r="E74" s="246" t="s">
        <v>188</v>
      </c>
      <c r="F74" s="247"/>
      <c r="G74" s="247"/>
      <c r="H74" s="247"/>
      <c r="I74" s="250" t="s">
        <v>189</v>
      </c>
      <c r="J74" s="251"/>
      <c r="K74" s="251"/>
      <c r="L74" s="252"/>
    </row>
    <row r="75" spans="1:12" ht="13.5" customHeight="1">
      <c r="A75" s="255" t="s">
        <v>111</v>
      </c>
      <c r="B75" s="256"/>
      <c r="C75" s="244">
        <f>IFERROR(VLOOKUP(A75,Listes!F1:G8,2,FALSE),"")</f>
        <v>89545</v>
      </c>
      <c r="D75" s="245"/>
      <c r="E75" s="257" t="s">
        <v>113</v>
      </c>
      <c r="F75" s="258"/>
      <c r="G75" s="248">
        <f>IFERROR(VLOOKUP(E75,Listes!F1:G8,2,FALSE),"")</f>
        <v>566874</v>
      </c>
      <c r="H75" s="249"/>
      <c r="I75" s="259" t="s">
        <v>115</v>
      </c>
      <c r="J75" s="260"/>
      <c r="K75" s="253">
        <f>IFERROR(VLOOKUP(I75,Listes!F1:G8,2,FALSE),"")</f>
        <v>48746</v>
      </c>
      <c r="L75" s="254"/>
    </row>
    <row r="76" spans="1:12">
      <c r="A76" s="218" t="s">
        <v>190</v>
      </c>
      <c r="B76" s="219"/>
      <c r="C76" s="2"/>
      <c r="D76" s="2"/>
      <c r="E76" s="2"/>
      <c r="F76" s="2"/>
      <c r="G76" s="2"/>
      <c r="H76" s="2"/>
      <c r="I76" s="2"/>
      <c r="J76" s="2"/>
      <c r="K76" s="2"/>
      <c r="L76" s="44"/>
    </row>
    <row r="77" spans="1:12">
      <c r="A77" s="218"/>
      <c r="B77" s="219"/>
      <c r="C77" s="2"/>
      <c r="D77" s="2"/>
      <c r="E77" s="2"/>
      <c r="F77" s="2"/>
      <c r="G77" s="2"/>
      <c r="H77" s="2"/>
      <c r="I77" s="2"/>
      <c r="J77" s="2"/>
      <c r="K77" s="2"/>
      <c r="L77" s="44"/>
    </row>
    <row r="78" spans="1:12">
      <c r="A78" s="194"/>
      <c r="B78" s="195"/>
      <c r="C78" s="2"/>
      <c r="D78" s="2"/>
      <c r="E78" s="2"/>
      <c r="F78" s="2"/>
      <c r="G78" s="2"/>
      <c r="H78" s="2"/>
      <c r="I78" s="2"/>
      <c r="J78" s="2"/>
      <c r="K78" s="2"/>
      <c r="L78" s="44"/>
    </row>
    <row r="79" spans="1:12">
      <c r="A79" s="194"/>
      <c r="B79" s="195"/>
      <c r="C79" s="2"/>
      <c r="D79" s="2"/>
      <c r="E79" s="2"/>
      <c r="F79" s="2"/>
      <c r="G79" s="2"/>
      <c r="H79" s="2"/>
      <c r="I79" s="2"/>
      <c r="J79" s="2"/>
      <c r="K79" s="2"/>
      <c r="L79" s="44"/>
    </row>
    <row r="80" spans="1:12">
      <c r="A80" s="194"/>
      <c r="B80" s="195"/>
      <c r="C80" s="2"/>
      <c r="D80" s="2"/>
      <c r="E80" s="2"/>
      <c r="F80" s="2"/>
      <c r="G80" s="2"/>
      <c r="H80" s="2"/>
      <c r="I80" s="2"/>
      <c r="J80" s="2"/>
      <c r="K80" s="2"/>
      <c r="L80" s="44"/>
    </row>
    <row r="81" spans="1:12">
      <c r="A81" s="194"/>
      <c r="B81" s="195"/>
      <c r="C81" s="2"/>
      <c r="D81" s="2"/>
      <c r="E81" s="2"/>
      <c r="F81" s="2"/>
      <c r="G81" s="2"/>
      <c r="H81" s="2"/>
      <c r="I81" s="2"/>
      <c r="J81" s="2"/>
      <c r="K81" s="2"/>
      <c r="L81" s="44"/>
    </row>
    <row r="82" spans="1:12" ht="16.5" customHeight="1">
      <c r="A82" s="194"/>
      <c r="B82" s="195"/>
      <c r="C82" s="2"/>
      <c r="D82" s="2"/>
      <c r="E82" s="2"/>
      <c r="F82" s="2"/>
      <c r="G82" s="2"/>
      <c r="H82" s="2"/>
      <c r="I82" s="2"/>
      <c r="J82" s="2"/>
      <c r="K82" s="2"/>
      <c r="L82" s="44"/>
    </row>
    <row r="83" spans="1:12" ht="15" customHeight="1">
      <c r="A83" s="194"/>
      <c r="B83" s="195"/>
      <c r="C83" s="2"/>
      <c r="D83" s="2"/>
      <c r="E83" s="2"/>
      <c r="F83" s="2"/>
      <c r="G83" s="2"/>
      <c r="H83" s="2"/>
      <c r="I83" s="2"/>
      <c r="J83" s="2"/>
      <c r="K83" s="2"/>
      <c r="L83" s="44"/>
    </row>
    <row r="84" spans="1:12" ht="15.95" customHeight="1">
      <c r="A84" s="194"/>
      <c r="B84" s="195"/>
      <c r="C84" s="2"/>
      <c r="D84" s="2"/>
      <c r="E84" s="2"/>
      <c r="F84" s="2"/>
      <c r="G84" s="2"/>
      <c r="H84" s="2"/>
      <c r="I84" s="2"/>
      <c r="J84" s="2"/>
      <c r="K84" s="2"/>
      <c r="L84" s="44"/>
    </row>
    <row r="85" spans="1:12" ht="15.95" customHeight="1">
      <c r="A85" s="194"/>
      <c r="B85" s="195"/>
      <c r="C85" s="2"/>
      <c r="D85" s="2"/>
      <c r="E85" s="2"/>
      <c r="F85" s="2"/>
      <c r="G85" s="2"/>
      <c r="H85" s="2"/>
      <c r="I85" s="2"/>
      <c r="J85" s="2"/>
      <c r="K85" s="2"/>
      <c r="L85" s="44"/>
    </row>
    <row r="86" spans="1:12" ht="15.95" customHeight="1">
      <c r="A86" s="194"/>
      <c r="B86" s="195"/>
      <c r="C86" s="2"/>
      <c r="D86" s="2"/>
      <c r="E86" s="2"/>
      <c r="F86" s="2"/>
      <c r="G86" s="2"/>
      <c r="H86" s="2"/>
      <c r="I86" s="2"/>
      <c r="J86" s="2"/>
      <c r="K86" s="2"/>
      <c r="L86" s="44"/>
    </row>
    <row r="87" spans="1:12" ht="15.95" customHeight="1">
      <c r="A87" s="194"/>
      <c r="B87" s="195"/>
      <c r="C87" s="2"/>
      <c r="D87" s="2"/>
      <c r="E87" s="2"/>
      <c r="F87" s="2"/>
      <c r="G87" s="2"/>
      <c r="H87" s="2"/>
      <c r="I87" s="2"/>
      <c r="J87" s="2"/>
      <c r="K87" s="2"/>
      <c r="L87" s="44"/>
    </row>
    <row r="88" spans="1:12" ht="15.95" customHeight="1">
      <c r="A88" s="194"/>
      <c r="B88" s="195"/>
      <c r="C88" s="2"/>
      <c r="D88" s="2"/>
      <c r="E88" s="2"/>
      <c r="F88" s="2"/>
      <c r="G88" s="2"/>
      <c r="H88" s="2"/>
      <c r="I88" s="2"/>
      <c r="J88" s="2"/>
      <c r="K88" s="2"/>
      <c r="L88" s="44"/>
    </row>
    <row r="89" spans="1:12" ht="15.95" customHeight="1">
      <c r="A89" s="194"/>
      <c r="B89" s="195"/>
      <c r="C89" s="2"/>
      <c r="D89" s="2"/>
      <c r="E89" s="2"/>
      <c r="F89" s="2"/>
      <c r="G89" s="2"/>
      <c r="H89" s="2"/>
      <c r="I89" s="2"/>
      <c r="J89" s="2"/>
      <c r="K89" s="2"/>
      <c r="L89" s="44"/>
    </row>
    <row r="90" spans="1:12" ht="15.95" customHeight="1">
      <c r="A90" s="194"/>
      <c r="B90" s="195"/>
      <c r="C90" s="2"/>
      <c r="D90" s="2"/>
      <c r="E90" s="2"/>
      <c r="F90" s="2"/>
      <c r="G90" s="2"/>
      <c r="H90" s="2"/>
      <c r="I90" s="2"/>
      <c r="J90" s="2"/>
      <c r="K90" s="2"/>
      <c r="L90" s="44"/>
    </row>
    <row r="91" spans="1:12" ht="15.95" customHeight="1">
      <c r="A91" s="95"/>
      <c r="B91" s="96"/>
      <c r="C91" s="2"/>
      <c r="D91" s="2"/>
      <c r="E91" s="2"/>
      <c r="F91" s="2"/>
      <c r="G91" s="2"/>
      <c r="H91" s="2"/>
      <c r="I91" s="2"/>
      <c r="J91" s="2"/>
      <c r="K91" s="2"/>
      <c r="L91" s="44"/>
    </row>
    <row r="92" spans="1:12" ht="15.95" customHeight="1">
      <c r="A92" s="95"/>
      <c r="B92" s="96"/>
      <c r="C92" s="2"/>
      <c r="D92" s="2"/>
      <c r="E92" s="2"/>
      <c r="F92" s="2"/>
      <c r="G92" s="2"/>
      <c r="H92" s="2"/>
      <c r="I92" s="2"/>
      <c r="J92" s="2"/>
      <c r="K92" s="2"/>
      <c r="L92" s="44"/>
    </row>
    <row r="93" spans="1:12" ht="15.95" customHeight="1">
      <c r="A93" s="95"/>
      <c r="B93" s="96"/>
      <c r="C93" s="2"/>
      <c r="D93" s="2"/>
      <c r="E93" s="2"/>
      <c r="F93" s="2"/>
      <c r="G93" s="2"/>
      <c r="H93" s="2"/>
      <c r="I93" s="2"/>
      <c r="J93" s="2"/>
      <c r="K93" s="2"/>
      <c r="L93" s="44"/>
    </row>
    <row r="94" spans="1:12" ht="15.95" customHeight="1">
      <c r="A94" s="95"/>
      <c r="B94" s="96"/>
      <c r="C94" s="2"/>
      <c r="D94" s="2"/>
      <c r="E94" s="2"/>
      <c r="F94" s="2"/>
      <c r="G94" s="2"/>
      <c r="H94" s="2"/>
      <c r="I94" s="2"/>
      <c r="J94" s="2"/>
      <c r="K94" s="2"/>
      <c r="L94" s="44"/>
    </row>
    <row r="95" spans="1:12" ht="15.95" customHeight="1">
      <c r="A95" s="95"/>
      <c r="B95" s="96"/>
      <c r="C95" s="2"/>
      <c r="D95" s="2"/>
      <c r="E95" s="2"/>
      <c r="F95" s="2"/>
      <c r="G95" s="2"/>
      <c r="H95" s="2"/>
      <c r="I95" s="2"/>
      <c r="J95" s="2"/>
      <c r="K95" s="2"/>
      <c r="L95" s="44"/>
    </row>
    <row r="96" spans="1:12" ht="15.95" customHeight="1">
      <c r="A96" s="194"/>
      <c r="B96" s="195"/>
      <c r="C96" s="2"/>
      <c r="D96" s="2"/>
      <c r="E96" s="2"/>
      <c r="F96" s="2"/>
      <c r="G96" s="2"/>
      <c r="H96" s="2"/>
      <c r="I96" s="2"/>
      <c r="J96" s="2"/>
      <c r="K96" s="2"/>
      <c r="L96" s="44"/>
    </row>
    <row r="97" spans="1:12" ht="15.95" customHeight="1">
      <c r="A97" s="194"/>
      <c r="B97" s="195"/>
      <c r="C97" s="2"/>
      <c r="D97" s="2"/>
      <c r="E97" s="2"/>
      <c r="F97" s="2"/>
      <c r="G97" s="2"/>
      <c r="H97" s="2"/>
      <c r="I97" s="2"/>
      <c r="J97" s="2"/>
      <c r="K97" s="2"/>
      <c r="L97" s="44"/>
    </row>
    <row r="98" spans="1:12" ht="15.95" customHeight="1">
      <c r="A98" s="194"/>
      <c r="B98" s="195"/>
      <c r="C98" s="2"/>
      <c r="D98" s="2"/>
      <c r="E98" s="2"/>
      <c r="F98" s="2"/>
      <c r="G98" s="2"/>
      <c r="H98" s="2"/>
      <c r="I98" s="2"/>
      <c r="J98" s="2"/>
      <c r="K98" s="2"/>
      <c r="L98" s="44"/>
    </row>
    <row r="99" spans="1:12" ht="15.95" customHeight="1">
      <c r="A99" s="194"/>
      <c r="B99" s="195"/>
      <c r="C99" s="2"/>
      <c r="D99" s="2"/>
      <c r="E99" s="2"/>
      <c r="F99" s="2"/>
      <c r="G99" s="2"/>
      <c r="H99" s="2"/>
      <c r="I99" s="2"/>
      <c r="J99" s="2"/>
      <c r="K99" s="2"/>
      <c r="L99" s="44"/>
    </row>
    <row r="100" spans="1:12" ht="15.95" customHeight="1">
      <c r="A100" s="194"/>
      <c r="B100" s="195"/>
      <c r="C100" s="2"/>
      <c r="D100" s="2"/>
      <c r="E100" s="2"/>
      <c r="F100" s="2"/>
      <c r="G100" s="2"/>
      <c r="H100" s="2"/>
      <c r="I100" s="2"/>
      <c r="J100" s="2"/>
      <c r="K100" s="2"/>
      <c r="L100" s="44"/>
    </row>
    <row r="101" spans="1:12" ht="15.95" customHeight="1">
      <c r="A101" s="194"/>
      <c r="B101" s="195"/>
      <c r="C101" s="2"/>
      <c r="D101" s="2"/>
      <c r="E101" s="2"/>
      <c r="F101" s="2"/>
      <c r="G101" s="2"/>
      <c r="H101" s="2"/>
      <c r="I101" s="2"/>
      <c r="J101" s="2"/>
      <c r="K101" s="2"/>
      <c r="L101" s="44"/>
    </row>
    <row r="102" spans="1:12" ht="15.95" customHeight="1" thickBot="1">
      <c r="A102" s="261"/>
      <c r="B102" s="262"/>
      <c r="C102" s="50"/>
      <c r="D102" s="50"/>
      <c r="E102" s="50"/>
      <c r="F102" s="50"/>
      <c r="G102" s="50"/>
      <c r="H102" s="50"/>
      <c r="I102" s="50"/>
      <c r="J102" s="50"/>
      <c r="K102" s="50"/>
      <c r="L102" s="60"/>
    </row>
    <row r="119" spans="9:9">
      <c r="I119" s="8"/>
    </row>
  </sheetData>
  <mergeCells count="187">
    <mergeCell ref="I15:J15"/>
    <mergeCell ref="I16:J16"/>
    <mergeCell ref="E17:F17"/>
    <mergeCell ref="E18:F18"/>
    <mergeCell ref="E19:F19"/>
    <mergeCell ref="I17:J17"/>
    <mergeCell ref="K15:L15"/>
    <mergeCell ref="B21:H21"/>
    <mergeCell ref="A8:B8"/>
    <mergeCell ref="C8:D8"/>
    <mergeCell ref="G8:H8"/>
    <mergeCell ref="E8:F8"/>
    <mergeCell ref="I19:J19"/>
    <mergeCell ref="B1:C1"/>
    <mergeCell ref="D3:E3"/>
    <mergeCell ref="G3:H3"/>
    <mergeCell ref="J3:K3"/>
    <mergeCell ref="J4:L4"/>
    <mergeCell ref="J5:L5"/>
    <mergeCell ref="J23:K23"/>
    <mergeCell ref="A17:B17"/>
    <mergeCell ref="A18:B18"/>
    <mergeCell ref="A19:B19"/>
    <mergeCell ref="A20:B20"/>
    <mergeCell ref="A4:C4"/>
    <mergeCell ref="A5:C5"/>
    <mergeCell ref="D5:E5"/>
    <mergeCell ref="D4:E4"/>
    <mergeCell ref="G4:H4"/>
    <mergeCell ref="G5:H5"/>
    <mergeCell ref="G2:H2"/>
    <mergeCell ref="C20:D20"/>
    <mergeCell ref="G17:H17"/>
    <mergeCell ref="D1:L1"/>
    <mergeCell ref="D2:E2"/>
    <mergeCell ref="J2:K2"/>
    <mergeCell ref="A14:H14"/>
    <mergeCell ref="A74:D74"/>
    <mergeCell ref="C75:D75"/>
    <mergeCell ref="E74:H74"/>
    <mergeCell ref="G75:H75"/>
    <mergeCell ref="I74:L74"/>
    <mergeCell ref="K75:L75"/>
    <mergeCell ref="A79:B79"/>
    <mergeCell ref="A80:B80"/>
    <mergeCell ref="A75:B75"/>
    <mergeCell ref="E75:F75"/>
    <mergeCell ref="I75:J75"/>
    <mergeCell ref="A98:B98"/>
    <mergeCell ref="A99:B99"/>
    <mergeCell ref="A100:B100"/>
    <mergeCell ref="A101:B101"/>
    <mergeCell ref="A102:B102"/>
    <mergeCell ref="A87:B87"/>
    <mergeCell ref="A88:B88"/>
    <mergeCell ref="A89:B89"/>
    <mergeCell ref="A90:B90"/>
    <mergeCell ref="A96:B96"/>
    <mergeCell ref="A97:B97"/>
    <mergeCell ref="A7:B7"/>
    <mergeCell ref="K36:L36"/>
    <mergeCell ref="K37:L37"/>
    <mergeCell ref="G60:I60"/>
    <mergeCell ref="A58:E58"/>
    <mergeCell ref="I49:J49"/>
    <mergeCell ref="I50:J50"/>
    <mergeCell ref="K46:L46"/>
    <mergeCell ref="K47:L47"/>
    <mergeCell ref="K48:L48"/>
    <mergeCell ref="K49:L49"/>
    <mergeCell ref="K50:L50"/>
    <mergeCell ref="K51:L51"/>
    <mergeCell ref="A51:J51"/>
    <mergeCell ref="A45:E45"/>
    <mergeCell ref="A46:E46"/>
    <mergeCell ref="E27:F27"/>
    <mergeCell ref="I14:L14"/>
    <mergeCell ref="K16:L16"/>
    <mergeCell ref="K17:L17"/>
    <mergeCell ref="I18:J18"/>
    <mergeCell ref="K18:L18"/>
    <mergeCell ref="G18:H18"/>
    <mergeCell ref="G19:H19"/>
    <mergeCell ref="A76:B77"/>
    <mergeCell ref="K45:L45"/>
    <mergeCell ref="A54:B54"/>
    <mergeCell ref="A55:B55"/>
    <mergeCell ref="A56:B56"/>
    <mergeCell ref="G58:L58"/>
    <mergeCell ref="G59:I59"/>
    <mergeCell ref="A73:L73"/>
    <mergeCell ref="A86:B86"/>
    <mergeCell ref="A9:B9"/>
    <mergeCell ref="A26:L26"/>
    <mergeCell ref="I27:J27"/>
    <mergeCell ref="I7:J7"/>
    <mergeCell ref="I9:J9"/>
    <mergeCell ref="C7:D7"/>
    <mergeCell ref="E7:F7"/>
    <mergeCell ref="G7:H7"/>
    <mergeCell ref="K7:L7"/>
    <mergeCell ref="G9:H9"/>
    <mergeCell ref="E9:F9"/>
    <mergeCell ref="K9:L9"/>
    <mergeCell ref="C9:D9"/>
    <mergeCell ref="K31:L31"/>
    <mergeCell ref="K32:L32"/>
    <mergeCell ref="K33:L33"/>
    <mergeCell ref="K34:L34"/>
    <mergeCell ref="K35:L35"/>
    <mergeCell ref="A36:G36"/>
    <mergeCell ref="A37:J37"/>
    <mergeCell ref="A30:L30"/>
    <mergeCell ref="A53:E53"/>
    <mergeCell ref="A81:B81"/>
    <mergeCell ref="A43:E43"/>
    <mergeCell ref="A38:B40"/>
    <mergeCell ref="A31:G31"/>
    <mergeCell ref="A32:G32"/>
    <mergeCell ref="A33:G33"/>
    <mergeCell ref="A34:G34"/>
    <mergeCell ref="A35:G35"/>
    <mergeCell ref="A42:L42"/>
    <mergeCell ref="A85:B85"/>
    <mergeCell ref="A82:B82"/>
    <mergeCell ref="A83:B83"/>
    <mergeCell ref="A84:B84"/>
    <mergeCell ref="C38:L40"/>
    <mergeCell ref="G53:L53"/>
    <mergeCell ref="A44:E44"/>
    <mergeCell ref="K43:L43"/>
    <mergeCell ref="K44:L44"/>
    <mergeCell ref="I43:J43"/>
    <mergeCell ref="I44:J44"/>
    <mergeCell ref="I45:J45"/>
    <mergeCell ref="I46:J46"/>
    <mergeCell ref="I47:J47"/>
    <mergeCell ref="I48:J48"/>
    <mergeCell ref="A78:B78"/>
    <mergeCell ref="C17:D17"/>
    <mergeCell ref="C18:D18"/>
    <mergeCell ref="C19:D19"/>
    <mergeCell ref="I21:J21"/>
    <mergeCell ref="K21:L21"/>
    <mergeCell ref="A23:I23"/>
    <mergeCell ref="K27:L27"/>
    <mergeCell ref="G27:H27"/>
    <mergeCell ref="F20:H20"/>
    <mergeCell ref="K19:L19"/>
    <mergeCell ref="I20:J20"/>
    <mergeCell ref="K20:L20"/>
    <mergeCell ref="C27:D27"/>
    <mergeCell ref="A27:B27"/>
    <mergeCell ref="A62:L62"/>
    <mergeCell ref="A63:B63"/>
    <mergeCell ref="A64:B64"/>
    <mergeCell ref="C63:D63"/>
    <mergeCell ref="C64:D64"/>
    <mergeCell ref="E63:F63"/>
    <mergeCell ref="G63:H63"/>
    <mergeCell ref="I63:J63"/>
    <mergeCell ref="K63:L63"/>
    <mergeCell ref="K64:L64"/>
    <mergeCell ref="I64:J64"/>
    <mergeCell ref="G64:H64"/>
    <mergeCell ref="E64:F64"/>
    <mergeCell ref="B15:D15"/>
    <mergeCell ref="B16:D16"/>
    <mergeCell ref="F16:H16"/>
    <mergeCell ref="F15:H15"/>
    <mergeCell ref="A11:G11"/>
    <mergeCell ref="K11:L11"/>
    <mergeCell ref="I8:J8"/>
    <mergeCell ref="K8:L8"/>
    <mergeCell ref="A10:B10"/>
    <mergeCell ref="C10:D10"/>
    <mergeCell ref="E10:F10"/>
    <mergeCell ref="G10:H10"/>
    <mergeCell ref="I10:J10"/>
    <mergeCell ref="K10:L10"/>
    <mergeCell ref="A12:E12"/>
    <mergeCell ref="I12:J12"/>
    <mergeCell ref="K12:L12"/>
    <mergeCell ref="A47:E47"/>
    <mergeCell ref="A48:E48"/>
    <mergeCell ref="A49:E49"/>
    <mergeCell ref="A50:E50"/>
  </mergeCells>
  <conditionalFormatting sqref="C55">
    <cfRule type="cellIs" priority="6" operator="equal">
      <formula>VALUE(LEFT(B1,2))=85</formula>
    </cfRule>
  </conditionalFormatting>
  <dataValidations count="14">
    <dataValidation type="custom" allowBlank="1" showInputMessage="1" showErrorMessage="1" errorTitle="BIG MISTAKE" error="DOSSIER 85 !!!" sqref="J55">
      <formula1>IF(VALUE(LEFT(B1,2))=85,J55,0)</formula1>
    </dataValidation>
    <dataValidation type="custom" allowBlank="1" showInputMessage="1" showErrorMessage="1" errorTitle="BIG MISTAKE" error="DOSSIER 85 !!" sqref="H55">
      <formula1>IF(VALUE(LEFT(B1,2))=85,H55,0)</formula1>
    </dataValidation>
    <dataValidation type="custom" allowBlank="1" showInputMessage="1" showErrorMessage="1" errorTitle="BIG MISTAKE" error="DOSSIER 85 !!" sqref="J56">
      <formula1>IF(VALUE(LEFT(B1,2))=69,J56,0)</formula1>
    </dataValidation>
    <dataValidation type="custom" allowBlank="1" showInputMessage="1" showErrorMessage="1" errorTitle="BIG MISTAKE" error="DOSSIER 85" sqref="C56">
      <formula1>IF(VALUE(LEFT(B1,2))=69,K37,0)</formula1>
    </dataValidation>
    <dataValidation type="custom" allowBlank="1" showInputMessage="1" showErrorMessage="1" errorTitle="Big MISTAKE !!!!" error="Ce n'est pas un dossier 85 !!!" sqref="C55">
      <formula1>IF(VALUE(LEFT(B1,2))=85,K37,0)</formula1>
    </dataValidation>
    <dataValidation type="list" allowBlank="1" showInputMessage="1" showErrorMessage="1" sqref="I75 A75 E75">
      <formula1>Techniciens</formula1>
    </dataValidation>
    <dataValidation type="custom" showInputMessage="1" showErrorMessage="1" sqref="C75">
      <formula1>IF(#REF!=0,"",#REF!)</formula1>
    </dataValidation>
    <dataValidation type="list" allowBlank="1" showInputMessage="1" showErrorMessage="1" sqref="I44:I50 I12">
      <formula1>Dispo</formula1>
    </dataValidation>
    <dataValidation type="whole" operator="equal" allowBlank="1" showInputMessage="1" showErrorMessage="1" errorTitle="BIG MISTAKE" error="Ne rien mettre quelquesoit le n° de dossier." sqref="H56">
      <formula1>0</formula1>
    </dataValidation>
    <dataValidation type="list" allowBlank="1" showInputMessage="1" showErrorMessage="1" sqref="K19">
      <formula1>Ports</formula1>
    </dataValidation>
    <dataValidation type="list" allowBlank="1" showInputMessage="1" showErrorMessage="1" sqref="K15:L15">
      <formula1>Clients</formula1>
    </dataValidation>
    <dataValidation type="list" allowBlank="1" showInputMessage="1" showErrorMessage="1" sqref="L23">
      <formula1>Besoin</formula1>
    </dataValidation>
    <dataValidation type="list" allowBlank="1" showInputMessage="1" showErrorMessage="1" sqref="F4">
      <formula1>Code_intervention</formula1>
    </dataValidation>
    <dataValidation type="list" allowBlank="1" showInputMessage="1" showErrorMessage="1" sqref="I4 F5">
      <formula1>OuiNon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ignoredErrors>
    <ignoredError sqref="F4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45"/>
  <sheetViews>
    <sheetView workbookViewId="0">
      <selection activeCell="G20" sqref="G20"/>
    </sheetView>
  </sheetViews>
  <sheetFormatPr baseColWidth="10" defaultRowHeight="15.75"/>
  <cols>
    <col min="1" max="1" width="27.28515625" style="53" bestFit="1" customWidth="1"/>
    <col min="2" max="2" width="20.7109375" customWidth="1"/>
    <col min="3" max="3" width="10.7109375" customWidth="1"/>
    <col min="4" max="5" width="19.7109375" customWidth="1"/>
    <col min="6" max="7" width="15.7109375" customWidth="1"/>
  </cols>
  <sheetData>
    <row r="1" spans="1:7" ht="15" customHeight="1" thickBot="1">
      <c r="A1" s="59" t="s">
        <v>73</v>
      </c>
      <c r="B1" s="54" t="s">
        <v>110</v>
      </c>
      <c r="C1" s="14" t="s">
        <v>178</v>
      </c>
      <c r="D1" s="5" t="s">
        <v>40</v>
      </c>
      <c r="E1" s="40" t="s">
        <v>77</v>
      </c>
      <c r="F1" s="7" t="s">
        <v>33</v>
      </c>
      <c r="G1" s="6" t="s">
        <v>34</v>
      </c>
    </row>
    <row r="2" spans="1:7" ht="15" customHeight="1">
      <c r="A2" s="58"/>
      <c r="B2" s="55"/>
      <c r="C2" s="13"/>
      <c r="D2" s="19"/>
      <c r="E2" s="103"/>
      <c r="F2" s="104"/>
      <c r="G2" s="10"/>
    </row>
    <row r="3" spans="1:7" ht="15" customHeight="1">
      <c r="A3" s="317" t="s">
        <v>120</v>
      </c>
      <c r="B3" s="56" t="s">
        <v>174</v>
      </c>
      <c r="C3" s="15">
        <v>15</v>
      </c>
      <c r="D3" s="20" t="s">
        <v>30</v>
      </c>
      <c r="E3" s="102" t="s">
        <v>168</v>
      </c>
      <c r="F3" s="105" t="s">
        <v>111</v>
      </c>
      <c r="G3" s="16">
        <v>89545</v>
      </c>
    </row>
    <row r="4" spans="1:7" ht="15" customHeight="1" thickBot="1">
      <c r="A4" s="317" t="s">
        <v>119</v>
      </c>
      <c r="B4" s="56" t="s">
        <v>175</v>
      </c>
      <c r="C4" s="15">
        <v>25</v>
      </c>
      <c r="D4" s="21" t="s">
        <v>31</v>
      </c>
      <c r="E4" s="102" t="s">
        <v>169</v>
      </c>
      <c r="F4" s="105" t="s">
        <v>112</v>
      </c>
      <c r="G4" s="106">
        <v>1125896</v>
      </c>
    </row>
    <row r="5" spans="1:7" ht="15" customHeight="1" thickBot="1">
      <c r="A5" s="317" t="s">
        <v>173</v>
      </c>
      <c r="B5" s="56" t="s">
        <v>176</v>
      </c>
      <c r="C5" s="15">
        <v>40</v>
      </c>
      <c r="D5" s="22" t="s">
        <v>62</v>
      </c>
      <c r="E5" s="102" t="s">
        <v>170</v>
      </c>
      <c r="F5" s="105" t="s">
        <v>113</v>
      </c>
      <c r="G5" s="16">
        <v>566874</v>
      </c>
    </row>
    <row r="6" spans="1:7" ht="15" customHeight="1">
      <c r="A6" s="317" t="s">
        <v>122</v>
      </c>
      <c r="B6" s="56" t="s">
        <v>177</v>
      </c>
      <c r="C6" s="15">
        <v>65</v>
      </c>
      <c r="D6" s="23"/>
      <c r="E6" s="102" t="s">
        <v>171</v>
      </c>
      <c r="F6" s="105" t="s">
        <v>114</v>
      </c>
      <c r="G6" s="106">
        <v>48456</v>
      </c>
    </row>
    <row r="7" spans="1:7" ht="15" customHeight="1">
      <c r="A7" s="76"/>
      <c r="B7" s="56" t="s">
        <v>179</v>
      </c>
      <c r="C7" s="15">
        <v>120</v>
      </c>
      <c r="D7" s="24" t="s">
        <v>28</v>
      </c>
      <c r="E7" s="102" t="s">
        <v>172</v>
      </c>
      <c r="F7" s="105" t="s">
        <v>115</v>
      </c>
      <c r="G7" s="16">
        <v>48746</v>
      </c>
    </row>
    <row r="8" spans="1:7" ht="15" customHeight="1">
      <c r="A8" s="76"/>
      <c r="B8" s="56"/>
      <c r="C8" s="15"/>
      <c r="D8" s="25" t="s">
        <v>63</v>
      </c>
      <c r="E8" s="102"/>
      <c r="F8" s="105" t="s">
        <v>116</v>
      </c>
      <c r="G8" s="16">
        <v>4564156</v>
      </c>
    </row>
    <row r="9" spans="1:7" ht="15" customHeight="1" thickBot="1">
      <c r="A9" s="76"/>
      <c r="B9" s="57"/>
      <c r="C9" s="18"/>
      <c r="D9" s="45" t="s">
        <v>32</v>
      </c>
      <c r="E9" s="102"/>
      <c r="F9" s="105" t="s">
        <v>118</v>
      </c>
      <c r="G9" s="16">
        <v>4156456</v>
      </c>
    </row>
    <row r="10" spans="1:7" ht="15" customHeight="1" thickBot="1">
      <c r="A10" s="76"/>
      <c r="D10" s="26" t="s">
        <v>3</v>
      </c>
      <c r="E10" s="41"/>
      <c r="F10" s="110" t="s">
        <v>117</v>
      </c>
      <c r="G10" s="107">
        <v>48645</v>
      </c>
    </row>
    <row r="11" spans="1:7" ht="15" customHeight="1">
      <c r="A11" s="76"/>
      <c r="D11" s="27"/>
      <c r="G11" s="17"/>
    </row>
    <row r="12" spans="1:7" ht="15" customHeight="1">
      <c r="A12" s="76"/>
      <c r="D12" s="28" t="s">
        <v>26</v>
      </c>
      <c r="G12" s="101"/>
    </row>
    <row r="13" spans="1:7" ht="15" customHeight="1" thickBot="1">
      <c r="D13" s="29" t="s">
        <v>27</v>
      </c>
      <c r="G13" s="17"/>
    </row>
    <row r="14" spans="1:7" ht="16.5" thickBot="1">
      <c r="D14" s="30" t="s">
        <v>42</v>
      </c>
      <c r="G14" s="17"/>
    </row>
    <row r="15" spans="1:7">
      <c r="D15" s="31"/>
      <c r="G15" s="17"/>
    </row>
    <row r="16" spans="1:7">
      <c r="D16" s="42" t="s">
        <v>100</v>
      </c>
      <c r="G16" s="17"/>
    </row>
    <row r="17" spans="4:7">
      <c r="D17" s="42" t="s">
        <v>101</v>
      </c>
      <c r="G17" s="17"/>
    </row>
    <row r="18" spans="4:7">
      <c r="D18" s="32" t="s">
        <v>102</v>
      </c>
      <c r="G18" s="17"/>
    </row>
    <row r="19" spans="4:7">
      <c r="D19" s="75" t="s">
        <v>103</v>
      </c>
      <c r="G19" s="17"/>
    </row>
    <row r="20" spans="4:7" ht="16.5" thickBot="1">
      <c r="D20" s="33" t="s">
        <v>56</v>
      </c>
      <c r="G20" s="17"/>
    </row>
    <row r="21" spans="4:7" ht="16.5" thickBot="1">
      <c r="D21" s="34" t="s">
        <v>4</v>
      </c>
      <c r="G21" s="17"/>
    </row>
    <row r="22" spans="4:7">
      <c r="D22" s="35"/>
      <c r="G22" s="17"/>
    </row>
    <row r="23" spans="4:7">
      <c r="D23" s="36" t="s">
        <v>155</v>
      </c>
      <c r="G23" s="17"/>
    </row>
    <row r="24" spans="4:7">
      <c r="D24" s="36" t="s">
        <v>156</v>
      </c>
      <c r="G24" s="17"/>
    </row>
    <row r="25" spans="4:7">
      <c r="D25" s="36" t="s">
        <v>157</v>
      </c>
      <c r="G25" s="17"/>
    </row>
    <row r="26" spans="4:7" ht="16.5" thickBot="1">
      <c r="D26" s="37" t="s">
        <v>158</v>
      </c>
      <c r="G26" s="17"/>
    </row>
    <row r="27" spans="4:7" ht="16.5" thickBot="1">
      <c r="D27" s="38" t="s">
        <v>29</v>
      </c>
    </row>
    <row r="28" spans="4:7">
      <c r="D28" s="39"/>
    </row>
    <row r="29" spans="4:7">
      <c r="D29" s="108" t="s">
        <v>106</v>
      </c>
      <c r="G29" s="17"/>
    </row>
    <row r="30" spans="4:7">
      <c r="D30" s="108" t="s">
        <v>107</v>
      </c>
      <c r="G30" s="17"/>
    </row>
    <row r="31" spans="4:7">
      <c r="D31" s="108" t="s">
        <v>104</v>
      </c>
      <c r="G31" s="17"/>
    </row>
    <row r="32" spans="4:7">
      <c r="D32" s="108" t="s">
        <v>109</v>
      </c>
      <c r="G32" s="17"/>
    </row>
    <row r="33" spans="4:7">
      <c r="D33" s="108" t="s">
        <v>105</v>
      </c>
      <c r="G33" s="17"/>
    </row>
    <row r="34" spans="4:7" ht="16.5" thickBot="1">
      <c r="D34" s="109" t="s">
        <v>108</v>
      </c>
      <c r="F34" s="17"/>
      <c r="G34" s="17"/>
    </row>
    <row r="35" spans="4:7">
      <c r="F35" s="17"/>
      <c r="G35" s="17"/>
    </row>
    <row r="36" spans="4:7">
      <c r="F36" s="17"/>
    </row>
    <row r="37" spans="4:7">
      <c r="F37" s="17"/>
    </row>
    <row r="38" spans="4:7">
      <c r="F38" s="17"/>
    </row>
    <row r="39" spans="4:7">
      <c r="F39" s="17"/>
    </row>
    <row r="40" spans="4:7">
      <c r="F40" s="17"/>
    </row>
    <row r="41" spans="4:7">
      <c r="F41" s="17"/>
    </row>
    <row r="42" spans="4:7">
      <c r="F42" s="17"/>
    </row>
    <row r="43" spans="4:7">
      <c r="F43" s="17"/>
    </row>
    <row r="44" spans="4:7">
      <c r="F44" s="17"/>
    </row>
    <row r="45" spans="4:7">
      <c r="F45" s="17"/>
    </row>
  </sheetData>
  <sortState ref="D26:D31">
    <sortCondition ref="D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AL23"/>
  <sheetViews>
    <sheetView workbookViewId="0">
      <pane ySplit="2" topLeftCell="A3" activePane="bottomLeft" state="frozen"/>
      <selection pane="bottomLeft" activeCell="A2" sqref="A2"/>
    </sheetView>
  </sheetViews>
  <sheetFormatPr baseColWidth="10" defaultRowHeight="12.75" outlineLevelCol="1"/>
  <cols>
    <col min="1" max="1" width="19.42578125" style="137" bestFit="1" customWidth="1"/>
    <col min="2" max="2" width="15.28515625" style="115" bestFit="1" customWidth="1"/>
    <col min="3" max="3" width="23.28515625" style="115" bestFit="1" customWidth="1"/>
    <col min="4" max="4" width="4.5703125" style="137" bestFit="1" customWidth="1"/>
    <col min="5" max="5" width="11.5703125" style="137" bestFit="1" customWidth="1"/>
    <col min="6" max="6" width="9.85546875" style="137" bestFit="1" customWidth="1"/>
    <col min="7" max="7" width="10.85546875" style="137" bestFit="1" customWidth="1"/>
    <col min="8" max="8" width="23.7109375" style="115" bestFit="1" customWidth="1"/>
    <col min="9" max="9" width="30.7109375" style="115" bestFit="1" customWidth="1"/>
    <col min="10" max="10" width="7.42578125" style="115" bestFit="1" customWidth="1"/>
    <col min="11" max="11" width="12" style="137" bestFit="1" customWidth="1"/>
    <col min="12" max="12" width="11" style="137" bestFit="1" customWidth="1"/>
    <col min="13" max="13" width="10.7109375" style="137" bestFit="1" customWidth="1"/>
    <col min="14" max="14" width="23.28515625" style="115" bestFit="1" customWidth="1"/>
    <col min="15" max="15" width="11.85546875" style="115" bestFit="1" customWidth="1"/>
    <col min="16" max="16" width="13.5703125" style="115" bestFit="1" customWidth="1"/>
    <col min="17" max="17" width="13.42578125" style="115" bestFit="1" customWidth="1"/>
    <col min="18" max="18" width="13" style="115" bestFit="1" customWidth="1"/>
    <col min="19" max="19" width="7.28515625" style="115" bestFit="1" customWidth="1" outlineLevel="1"/>
    <col min="20" max="20" width="10.7109375" style="115" bestFit="1" customWidth="1" outlineLevel="1"/>
    <col min="21" max="21" width="6.7109375" style="115" bestFit="1" customWidth="1" outlineLevel="1"/>
    <col min="22" max="22" width="6.85546875" style="115" bestFit="1" customWidth="1" outlineLevel="1"/>
    <col min="23" max="23" width="9.140625" style="115" bestFit="1" customWidth="1" outlineLevel="1"/>
    <col min="24" max="24" width="7.28515625" style="115" bestFit="1" customWidth="1"/>
    <col min="25" max="25" width="10.7109375" style="115" bestFit="1" customWidth="1"/>
    <col min="26" max="26" width="6.7109375" style="115" bestFit="1" customWidth="1"/>
    <col min="27" max="27" width="5.42578125" style="115" bestFit="1" customWidth="1"/>
    <col min="28" max="28" width="9.140625" style="115" bestFit="1" customWidth="1"/>
    <col min="29" max="29" width="6.7109375" style="115" bestFit="1" customWidth="1"/>
    <col min="30" max="30" width="10.85546875" style="137" bestFit="1" customWidth="1"/>
    <col min="31" max="31" width="9" style="137" bestFit="1" customWidth="1"/>
    <col min="32" max="32" width="5.7109375" style="115" bestFit="1" customWidth="1"/>
    <col min="33" max="33" width="9.140625" style="115" bestFit="1" customWidth="1"/>
    <col min="34" max="34" width="5.85546875" style="115" bestFit="1" customWidth="1"/>
    <col min="35" max="35" width="10.7109375" style="115" bestFit="1" customWidth="1"/>
    <col min="36" max="36" width="8.28515625" style="115" bestFit="1" customWidth="1"/>
    <col min="37" max="37" width="5.42578125" style="115" bestFit="1" customWidth="1"/>
    <col min="38" max="38" width="8.7109375" style="115" bestFit="1" customWidth="1"/>
    <col min="39" max="16384" width="11.42578125" style="115"/>
  </cols>
  <sheetData>
    <row r="1" spans="1:38">
      <c r="A1" s="111"/>
      <c r="B1" s="315" t="s">
        <v>54</v>
      </c>
      <c r="C1" s="315"/>
      <c r="D1" s="315"/>
      <c r="E1" s="315"/>
      <c r="F1" s="315"/>
      <c r="G1" s="315"/>
      <c r="H1" s="315"/>
      <c r="I1" s="314" t="s">
        <v>41</v>
      </c>
      <c r="J1" s="314"/>
      <c r="K1" s="314"/>
      <c r="L1" s="314"/>
      <c r="M1" s="314"/>
      <c r="N1" s="314"/>
      <c r="O1" s="112" t="s">
        <v>57</v>
      </c>
      <c r="P1" s="113"/>
      <c r="Q1" s="114"/>
      <c r="R1" s="113"/>
      <c r="S1" s="316" t="s">
        <v>46</v>
      </c>
      <c r="T1" s="316"/>
      <c r="U1" s="316"/>
      <c r="V1" s="316"/>
      <c r="W1" s="316"/>
      <c r="X1" s="311" t="s">
        <v>47</v>
      </c>
      <c r="Y1" s="312"/>
      <c r="Z1" s="312"/>
      <c r="AA1" s="312"/>
      <c r="AB1" s="313"/>
      <c r="AC1" s="311" t="s">
        <v>45</v>
      </c>
      <c r="AD1" s="312"/>
      <c r="AE1" s="312"/>
      <c r="AF1" s="312"/>
      <c r="AG1" s="313"/>
      <c r="AH1" s="311" t="s">
        <v>48</v>
      </c>
      <c r="AI1" s="312"/>
      <c r="AJ1" s="312"/>
      <c r="AK1" s="312"/>
      <c r="AL1" s="313"/>
    </row>
    <row r="2" spans="1:38" s="124" customFormat="1">
      <c r="A2" s="116" t="s">
        <v>44</v>
      </c>
      <c r="B2" s="117" t="s">
        <v>35</v>
      </c>
      <c r="C2" s="117" t="s">
        <v>78</v>
      </c>
      <c r="D2" s="118" t="s">
        <v>2</v>
      </c>
      <c r="E2" s="119" t="s">
        <v>52</v>
      </c>
      <c r="F2" s="119" t="s">
        <v>25</v>
      </c>
      <c r="G2" s="119" t="s">
        <v>50</v>
      </c>
      <c r="H2" s="120" t="s">
        <v>51</v>
      </c>
      <c r="I2" s="117" t="s">
        <v>35</v>
      </c>
      <c r="J2" s="117" t="s">
        <v>78</v>
      </c>
      <c r="K2" s="119" t="s">
        <v>52</v>
      </c>
      <c r="L2" s="119" t="s">
        <v>25</v>
      </c>
      <c r="M2" s="119" t="s">
        <v>50</v>
      </c>
      <c r="N2" s="120" t="s">
        <v>51</v>
      </c>
      <c r="O2" s="121" t="s">
        <v>55</v>
      </c>
      <c r="P2" s="121" t="s">
        <v>0</v>
      </c>
      <c r="Q2" s="121" t="s">
        <v>1</v>
      </c>
      <c r="R2" s="121" t="s">
        <v>72</v>
      </c>
      <c r="S2" s="122" t="s">
        <v>0</v>
      </c>
      <c r="T2" s="122" t="s">
        <v>1</v>
      </c>
      <c r="U2" s="122" t="s">
        <v>24</v>
      </c>
      <c r="V2" s="122" t="s">
        <v>61</v>
      </c>
      <c r="W2" s="122" t="s">
        <v>53</v>
      </c>
      <c r="X2" s="122" t="s">
        <v>0</v>
      </c>
      <c r="Y2" s="122" t="s">
        <v>1</v>
      </c>
      <c r="Z2" s="122" t="s">
        <v>24</v>
      </c>
      <c r="AA2" s="122" t="s">
        <v>61</v>
      </c>
      <c r="AB2" s="123" t="s">
        <v>53</v>
      </c>
      <c r="AC2" s="122" t="s">
        <v>0</v>
      </c>
      <c r="AD2" s="122" t="s">
        <v>1</v>
      </c>
      <c r="AE2" s="122" t="s">
        <v>24</v>
      </c>
      <c r="AF2" s="122" t="s">
        <v>61</v>
      </c>
      <c r="AG2" s="122" t="s">
        <v>53</v>
      </c>
      <c r="AH2" s="122" t="s">
        <v>0</v>
      </c>
      <c r="AI2" s="122" t="s">
        <v>1</v>
      </c>
      <c r="AJ2" s="122" t="s">
        <v>24</v>
      </c>
      <c r="AK2" s="122" t="s">
        <v>61</v>
      </c>
      <c r="AL2" s="122" t="s">
        <v>53</v>
      </c>
    </row>
    <row r="3" spans="1:38">
      <c r="A3" s="125"/>
      <c r="B3" s="126"/>
      <c r="C3" s="126"/>
      <c r="D3" s="127"/>
      <c r="E3" s="128"/>
      <c r="F3" s="128"/>
      <c r="G3" s="128"/>
      <c r="H3" s="126"/>
      <c r="I3" s="126"/>
      <c r="J3" s="126"/>
      <c r="K3" s="128"/>
      <c r="L3" s="128"/>
      <c r="M3" s="128"/>
      <c r="N3" s="126"/>
      <c r="O3" s="129"/>
      <c r="P3" s="130"/>
      <c r="Q3" s="111"/>
      <c r="R3" s="130"/>
      <c r="S3" s="131"/>
      <c r="T3" s="131"/>
      <c r="U3" s="131"/>
      <c r="V3" s="131"/>
      <c r="W3" s="132"/>
      <c r="X3" s="131"/>
      <c r="Y3" s="131"/>
      <c r="Z3" s="131"/>
      <c r="AA3" s="131"/>
      <c r="AB3" s="132"/>
      <c r="AC3" s="131"/>
      <c r="AD3" s="133"/>
      <c r="AE3" s="133"/>
      <c r="AF3" s="133"/>
      <c r="AG3" s="134"/>
      <c r="AH3" s="111"/>
      <c r="AI3" s="111"/>
      <c r="AJ3" s="111"/>
      <c r="AK3" s="111"/>
      <c r="AL3" s="134"/>
    </row>
    <row r="4" spans="1:38">
      <c r="A4" s="125" t="s">
        <v>119</v>
      </c>
      <c r="B4" s="126" t="s">
        <v>123</v>
      </c>
      <c r="C4" s="126" t="s">
        <v>124</v>
      </c>
      <c r="D4" s="127" t="s">
        <v>128</v>
      </c>
      <c r="E4" s="128" t="s">
        <v>132</v>
      </c>
      <c r="F4" s="128" t="s">
        <v>136</v>
      </c>
      <c r="G4" s="128" t="s">
        <v>143</v>
      </c>
      <c r="H4" s="126" t="s">
        <v>147</v>
      </c>
      <c r="I4" s="126" t="s">
        <v>151</v>
      </c>
      <c r="J4" s="126"/>
      <c r="K4" s="128"/>
      <c r="L4" s="128"/>
      <c r="M4" s="128"/>
      <c r="N4" s="126"/>
      <c r="O4" s="129" t="s">
        <v>155</v>
      </c>
      <c r="P4" s="130"/>
      <c r="Q4" s="111"/>
      <c r="R4" s="130"/>
      <c r="S4" s="131" t="s">
        <v>56</v>
      </c>
      <c r="T4" s="131" t="s">
        <v>56</v>
      </c>
      <c r="U4" s="131" t="s">
        <v>56</v>
      </c>
      <c r="V4" s="131" t="s">
        <v>56</v>
      </c>
      <c r="W4" s="132" t="s">
        <v>56</v>
      </c>
      <c r="X4" s="131" t="s">
        <v>56</v>
      </c>
      <c r="Y4" s="131" t="s">
        <v>56</v>
      </c>
      <c r="Z4" s="131" t="s">
        <v>56</v>
      </c>
      <c r="AA4" s="131" t="s">
        <v>56</v>
      </c>
      <c r="AB4" s="132" t="s">
        <v>56</v>
      </c>
      <c r="AC4" s="131" t="s">
        <v>100</v>
      </c>
      <c r="AD4" s="133" t="s">
        <v>164</v>
      </c>
      <c r="AE4" s="133" t="s">
        <v>165</v>
      </c>
      <c r="AF4" s="133">
        <v>52.5</v>
      </c>
      <c r="AG4" s="134">
        <v>40817</v>
      </c>
      <c r="AH4" s="131" t="s">
        <v>56</v>
      </c>
      <c r="AI4" s="131" t="s">
        <v>56</v>
      </c>
      <c r="AJ4" s="131" t="s">
        <v>56</v>
      </c>
      <c r="AK4" s="131" t="s">
        <v>56</v>
      </c>
      <c r="AL4" s="132" t="s">
        <v>56</v>
      </c>
    </row>
    <row r="5" spans="1:38">
      <c r="A5" s="125" t="s">
        <v>120</v>
      </c>
      <c r="B5" s="126" t="s">
        <v>125</v>
      </c>
      <c r="C5" s="126" t="s">
        <v>137</v>
      </c>
      <c r="D5" s="127" t="s">
        <v>129</v>
      </c>
      <c r="E5" s="128" t="s">
        <v>133</v>
      </c>
      <c r="F5" s="128" t="s">
        <v>140</v>
      </c>
      <c r="G5" s="128" t="s">
        <v>144</v>
      </c>
      <c r="H5" s="126" t="s">
        <v>148</v>
      </c>
      <c r="I5" s="126" t="s">
        <v>152</v>
      </c>
      <c r="J5" s="126"/>
      <c r="K5" s="128"/>
      <c r="L5" s="128"/>
      <c r="M5" s="128"/>
      <c r="N5" s="126"/>
      <c r="O5" s="129" t="s">
        <v>156</v>
      </c>
      <c r="P5" s="130"/>
      <c r="Q5" s="111"/>
      <c r="R5" s="130"/>
      <c r="S5" s="131" t="s">
        <v>100</v>
      </c>
      <c r="T5" s="131" t="s">
        <v>159</v>
      </c>
      <c r="U5" s="131">
        <v>124789</v>
      </c>
      <c r="V5" s="131">
        <v>55</v>
      </c>
      <c r="W5" s="135">
        <v>2004</v>
      </c>
      <c r="X5" s="131" t="s">
        <v>56</v>
      </c>
      <c r="Y5" s="131" t="s">
        <v>56</v>
      </c>
      <c r="Z5" s="131" t="s">
        <v>56</v>
      </c>
      <c r="AA5" s="131" t="s">
        <v>56</v>
      </c>
      <c r="AB5" s="132" t="s">
        <v>56</v>
      </c>
      <c r="AC5" s="131" t="s">
        <v>56</v>
      </c>
      <c r="AD5" s="131" t="s">
        <v>56</v>
      </c>
      <c r="AE5" s="131" t="s">
        <v>56</v>
      </c>
      <c r="AF5" s="131" t="s">
        <v>56</v>
      </c>
      <c r="AG5" s="132" t="s">
        <v>56</v>
      </c>
      <c r="AH5" s="131" t="s">
        <v>103</v>
      </c>
      <c r="AI5" s="131" t="s">
        <v>166</v>
      </c>
      <c r="AJ5" s="131" t="s">
        <v>167</v>
      </c>
      <c r="AK5" s="131">
        <v>964</v>
      </c>
      <c r="AL5" s="132"/>
    </row>
    <row r="6" spans="1:38">
      <c r="A6" s="125" t="s">
        <v>121</v>
      </c>
      <c r="B6" s="126" t="s">
        <v>126</v>
      </c>
      <c r="C6" s="126" t="s">
        <v>138</v>
      </c>
      <c r="D6" s="127" t="s">
        <v>130</v>
      </c>
      <c r="E6" s="128" t="s">
        <v>134</v>
      </c>
      <c r="F6" s="128" t="s">
        <v>141</v>
      </c>
      <c r="G6" s="128" t="s">
        <v>145</v>
      </c>
      <c r="H6" s="126" t="s">
        <v>149</v>
      </c>
      <c r="I6" s="126" t="s">
        <v>153</v>
      </c>
      <c r="J6" s="126"/>
      <c r="K6" s="128"/>
      <c r="L6" s="128"/>
      <c r="M6" s="128"/>
      <c r="N6" s="126"/>
      <c r="O6" s="129" t="s">
        <v>157</v>
      </c>
      <c r="P6" s="130"/>
      <c r="Q6" s="111"/>
      <c r="R6" s="130"/>
      <c r="S6" s="131" t="s">
        <v>102</v>
      </c>
      <c r="T6" s="131" t="s">
        <v>160</v>
      </c>
      <c r="U6" s="131">
        <v>73089499</v>
      </c>
      <c r="V6" s="131">
        <v>408.8</v>
      </c>
      <c r="W6" s="132">
        <v>40694</v>
      </c>
      <c r="X6" s="131" t="s">
        <v>102</v>
      </c>
      <c r="Y6" s="131" t="s">
        <v>163</v>
      </c>
      <c r="Z6" s="131">
        <v>73089273</v>
      </c>
      <c r="AA6" s="131">
        <v>409.4</v>
      </c>
      <c r="AB6" s="132">
        <v>40694</v>
      </c>
      <c r="AC6" s="131" t="s">
        <v>103</v>
      </c>
      <c r="AD6" s="133" t="s">
        <v>58</v>
      </c>
      <c r="AE6" s="133" t="s">
        <v>59</v>
      </c>
      <c r="AF6" s="133"/>
      <c r="AG6" s="134">
        <v>40694</v>
      </c>
      <c r="AH6" s="131" t="s">
        <v>102</v>
      </c>
      <c r="AI6" s="131" t="s">
        <v>58</v>
      </c>
      <c r="AJ6" s="131" t="s">
        <v>60</v>
      </c>
      <c r="AK6" s="131"/>
      <c r="AL6" s="132">
        <v>40694</v>
      </c>
    </row>
    <row r="7" spans="1:38">
      <c r="A7" s="125" t="s">
        <v>122</v>
      </c>
      <c r="B7" s="126" t="s">
        <v>127</v>
      </c>
      <c r="C7" s="126" t="s">
        <v>139</v>
      </c>
      <c r="D7" s="127" t="s">
        <v>131</v>
      </c>
      <c r="E7" s="128" t="s">
        <v>135</v>
      </c>
      <c r="F7" s="128" t="s">
        <v>142</v>
      </c>
      <c r="G7" s="128" t="s">
        <v>146</v>
      </c>
      <c r="H7" s="126" t="s">
        <v>150</v>
      </c>
      <c r="I7" s="126" t="s">
        <v>154</v>
      </c>
      <c r="J7" s="126"/>
      <c r="K7" s="128"/>
      <c r="L7" s="128"/>
      <c r="M7" s="128"/>
      <c r="N7" s="126"/>
      <c r="O7" s="129" t="s">
        <v>158</v>
      </c>
      <c r="P7" s="130"/>
      <c r="Q7" s="111"/>
      <c r="R7" s="130"/>
      <c r="S7" s="131" t="s">
        <v>101</v>
      </c>
      <c r="T7" s="131" t="s">
        <v>161</v>
      </c>
      <c r="U7" s="131">
        <v>46462222</v>
      </c>
      <c r="V7" s="131">
        <v>555</v>
      </c>
      <c r="W7" s="132">
        <v>38672</v>
      </c>
      <c r="X7" s="131" t="s">
        <v>56</v>
      </c>
      <c r="Y7" s="131" t="s">
        <v>56</v>
      </c>
      <c r="Z7" s="131" t="s">
        <v>56</v>
      </c>
      <c r="AA7" s="131" t="s">
        <v>56</v>
      </c>
      <c r="AB7" s="132" t="s">
        <v>56</v>
      </c>
      <c r="AC7" s="131" t="s">
        <v>101</v>
      </c>
      <c r="AD7" s="131" t="s">
        <v>162</v>
      </c>
      <c r="AE7" s="131">
        <v>46462217</v>
      </c>
      <c r="AF7" s="131">
        <v>2539</v>
      </c>
      <c r="AG7" s="132">
        <v>38672</v>
      </c>
      <c r="AH7" s="131" t="s">
        <v>102</v>
      </c>
      <c r="AI7" s="131" t="s">
        <v>43</v>
      </c>
      <c r="AJ7" s="131" t="s">
        <v>76</v>
      </c>
      <c r="AK7" s="131">
        <v>5</v>
      </c>
      <c r="AL7" s="136">
        <v>41091</v>
      </c>
    </row>
    <row r="11" spans="1:38">
      <c r="E11" s="115"/>
      <c r="F11" s="115"/>
      <c r="G11" s="115"/>
    </row>
    <row r="13" spans="1:38">
      <c r="E13" s="138"/>
      <c r="Q13" s="139"/>
      <c r="T13" s="140"/>
      <c r="AC13" s="140"/>
    </row>
    <row r="14" spans="1:38">
      <c r="E14" s="138"/>
      <c r="F14" s="115"/>
      <c r="G14" s="115"/>
      <c r="Q14" s="139"/>
      <c r="T14" s="140"/>
      <c r="AC14" s="141"/>
    </row>
    <row r="15" spans="1:38">
      <c r="E15" s="138"/>
      <c r="F15" s="115"/>
      <c r="G15" s="115"/>
      <c r="Q15" s="139"/>
      <c r="T15" s="140"/>
    </row>
    <row r="16" spans="1:38">
      <c r="E16" s="138"/>
    </row>
    <row r="17" spans="5:10">
      <c r="E17" s="138"/>
      <c r="I17" s="124"/>
      <c r="J17" s="124"/>
    </row>
    <row r="19" spans="5:10">
      <c r="F19" s="142"/>
    </row>
    <row r="22" spans="5:10">
      <c r="F22" s="142"/>
    </row>
    <row r="23" spans="5:10">
      <c r="F23" s="142"/>
    </row>
  </sheetData>
  <mergeCells count="6">
    <mergeCell ref="AC1:AG1"/>
    <mergeCell ref="AH1:AL1"/>
    <mergeCell ref="I1:N1"/>
    <mergeCell ref="B1:H1"/>
    <mergeCell ref="S1:W1"/>
    <mergeCell ref="X1:AB1"/>
  </mergeCells>
  <dataValidations count="3">
    <dataValidation type="list" allowBlank="1" showInputMessage="1" showErrorMessage="1" sqref="S3:S7 AH4:AH7 AC3:AC7 X3:X7">
      <formula1>Moteur_Groupe</formula1>
    </dataValidation>
    <dataValidation type="list" allowBlank="1" showInputMessage="1" showErrorMessage="1" sqref="O3:O7">
      <formula1>Application</formula1>
    </dataValidation>
    <dataValidation type="list" allowBlank="1" showInputMessage="1" showErrorMessage="1" sqref="P3:P7 R3:R7">
      <formula1>Marques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Plaquette</vt:lpstr>
      <vt:lpstr>Listes</vt:lpstr>
      <vt:lpstr>Info</vt:lpstr>
      <vt:lpstr>Application</vt:lpstr>
      <vt:lpstr>Besoin</vt:lpstr>
      <vt:lpstr>Clients</vt:lpstr>
      <vt:lpstr>Code_intervention</vt:lpstr>
      <vt:lpstr>Dispo</vt:lpstr>
      <vt:lpstr>Marques</vt:lpstr>
      <vt:lpstr>Moteur_Groupe</vt:lpstr>
      <vt:lpstr>OuiNon</vt:lpstr>
      <vt:lpstr>Ports</vt:lpstr>
      <vt:lpstr>Techniciens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vacpbe</dc:creator>
  <cp:lastModifiedBy>Jeanmimi</cp:lastModifiedBy>
  <cp:lastPrinted>2012-07-15T15:43:13Z</cp:lastPrinted>
  <dcterms:created xsi:type="dcterms:W3CDTF">2012-05-07T13:27:32Z</dcterms:created>
  <dcterms:modified xsi:type="dcterms:W3CDTF">2012-07-15T17:21:34Z</dcterms:modified>
</cp:coreProperties>
</file>